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30" yWindow="-30" windowWidth="8280" windowHeight="11700"/>
  </bookViews>
  <sheets>
    <sheet name="Dados" sheetId="15" r:id="rId1"/>
    <sheet name="JAN" sheetId="14" r:id="rId2"/>
    <sheet name="FEB" sheetId="3" r:id="rId3"/>
  </sheets>
  <calcPr calcId="144525"/>
</workbook>
</file>

<file path=xl/calcChain.xml><?xml version="1.0" encoding="utf-8"?>
<calcChain xmlns="http://schemas.openxmlformats.org/spreadsheetml/2006/main">
  <c r="H1129" i="3" l="1"/>
  <c r="I1129" i="3" s="1"/>
  <c r="J1129" i="3"/>
  <c r="K1129" i="3"/>
  <c r="L1129" i="3"/>
  <c r="O1129" i="3"/>
  <c r="Q1129" i="3"/>
  <c r="S1129" i="3"/>
  <c r="T1129" i="3"/>
  <c r="H1130" i="3"/>
  <c r="I1130" i="3" s="1"/>
  <c r="J1130" i="3"/>
  <c r="K1130" i="3"/>
  <c r="M1130" i="3" s="1"/>
  <c r="L1130" i="3"/>
  <c r="N1130" i="3"/>
  <c r="O1130" i="3"/>
  <c r="Q1130" i="3"/>
  <c r="S1130" i="3"/>
  <c r="T1130" i="3"/>
  <c r="H1131" i="3"/>
  <c r="I1131" i="3" s="1"/>
  <c r="J1131" i="3"/>
  <c r="K1131" i="3"/>
  <c r="L1131" i="3"/>
  <c r="O1131" i="3"/>
  <c r="Q1131" i="3"/>
  <c r="S1131" i="3"/>
  <c r="T1131" i="3"/>
  <c r="H1132" i="3"/>
  <c r="I1132" i="3" s="1"/>
  <c r="J1132" i="3"/>
  <c r="K1132" i="3"/>
  <c r="L1132" i="3"/>
  <c r="O1132" i="3"/>
  <c r="Q1132" i="3"/>
  <c r="S1132" i="3"/>
  <c r="T1132" i="3"/>
  <c r="H1133" i="3"/>
  <c r="I1133" i="3" s="1"/>
  <c r="J1133" i="3"/>
  <c r="K1133" i="3"/>
  <c r="L1133" i="3"/>
  <c r="O1133" i="3"/>
  <c r="Q1133" i="3"/>
  <c r="S1133" i="3"/>
  <c r="T1133" i="3"/>
  <c r="H1134" i="3"/>
  <c r="I1134" i="3" s="1"/>
  <c r="J1134" i="3"/>
  <c r="K1134" i="3"/>
  <c r="M1134" i="3" s="1"/>
  <c r="L1134" i="3"/>
  <c r="N1134" i="3"/>
  <c r="O1134" i="3"/>
  <c r="Q1134" i="3"/>
  <c r="S1134" i="3"/>
  <c r="T1134" i="3"/>
  <c r="H1135" i="3"/>
  <c r="I1135" i="3" s="1"/>
  <c r="J1135" i="3"/>
  <c r="K1135" i="3"/>
  <c r="L1135" i="3"/>
  <c r="O1135" i="3"/>
  <c r="Q1135" i="3"/>
  <c r="S1135" i="3"/>
  <c r="T1135" i="3"/>
  <c r="H1136" i="3"/>
  <c r="I1136" i="3" s="1"/>
  <c r="J1136" i="3"/>
  <c r="K1136" i="3"/>
  <c r="L1136" i="3"/>
  <c r="O1136" i="3"/>
  <c r="Q1136" i="3"/>
  <c r="S1136" i="3"/>
  <c r="T1136" i="3"/>
  <c r="H1137" i="3"/>
  <c r="I1137" i="3" s="1"/>
  <c r="J1137" i="3"/>
  <c r="K1137" i="3"/>
  <c r="L1137" i="3"/>
  <c r="O1137" i="3"/>
  <c r="Q1137" i="3"/>
  <c r="S1137" i="3"/>
  <c r="T1137" i="3"/>
  <c r="H1138" i="3"/>
  <c r="I1138" i="3" s="1"/>
  <c r="J1138" i="3"/>
  <c r="K1138" i="3"/>
  <c r="M1138" i="3" s="1"/>
  <c r="L1138" i="3"/>
  <c r="N1138" i="3"/>
  <c r="O1138" i="3"/>
  <c r="Q1138" i="3"/>
  <c r="S1138" i="3"/>
  <c r="T1138" i="3"/>
  <c r="H1139" i="3"/>
  <c r="I1139" i="3" s="1"/>
  <c r="J1139" i="3"/>
  <c r="K1139" i="3"/>
  <c r="L1139" i="3"/>
  <c r="O1139" i="3"/>
  <c r="Q1139" i="3"/>
  <c r="S1139" i="3"/>
  <c r="T1139" i="3"/>
  <c r="H1140" i="3"/>
  <c r="I1140" i="3" s="1"/>
  <c r="J1140" i="3"/>
  <c r="K1140" i="3"/>
  <c r="L1140" i="3"/>
  <c r="O1140" i="3"/>
  <c r="Q1140" i="3"/>
  <c r="S1140" i="3"/>
  <c r="T1140" i="3"/>
  <c r="H1141" i="3"/>
  <c r="I1141" i="3" s="1"/>
  <c r="J1141" i="3"/>
  <c r="K1141" i="3"/>
  <c r="L1141" i="3"/>
  <c r="O1141" i="3"/>
  <c r="Q1141" i="3"/>
  <c r="S1141" i="3"/>
  <c r="T1141" i="3"/>
  <c r="H1142" i="3"/>
  <c r="I1142" i="3" s="1"/>
  <c r="J1142" i="3"/>
  <c r="K1142" i="3"/>
  <c r="M1142" i="3" s="1"/>
  <c r="L1142" i="3"/>
  <c r="N1142" i="3"/>
  <c r="O1142" i="3"/>
  <c r="Q1142" i="3"/>
  <c r="S1142" i="3"/>
  <c r="T1142" i="3"/>
  <c r="H1143" i="3"/>
  <c r="I1143" i="3" s="1"/>
  <c r="J1143" i="3"/>
  <c r="K1143" i="3"/>
  <c r="L1143" i="3"/>
  <c r="O1143" i="3"/>
  <c r="Q1143" i="3"/>
  <c r="S1143" i="3"/>
  <c r="T1143" i="3"/>
  <c r="H1144" i="3"/>
  <c r="I1144" i="3" s="1"/>
  <c r="J1144" i="3"/>
  <c r="K1144" i="3"/>
  <c r="L1144" i="3"/>
  <c r="O1144" i="3"/>
  <c r="Q1144" i="3"/>
  <c r="S1144" i="3"/>
  <c r="T1144" i="3"/>
  <c r="H1145" i="3"/>
  <c r="I1145" i="3" s="1"/>
  <c r="J1145" i="3"/>
  <c r="K1145" i="3"/>
  <c r="L1145" i="3"/>
  <c r="O1145" i="3"/>
  <c r="Q1145" i="3"/>
  <c r="S1145" i="3"/>
  <c r="T1145" i="3"/>
  <c r="H1146" i="3"/>
  <c r="I1146" i="3" s="1"/>
  <c r="J1146" i="3"/>
  <c r="K1146" i="3"/>
  <c r="M1146" i="3" s="1"/>
  <c r="L1146" i="3"/>
  <c r="N1146" i="3"/>
  <c r="O1146" i="3"/>
  <c r="Q1146" i="3"/>
  <c r="S1146" i="3"/>
  <c r="T1146" i="3"/>
  <c r="H1147" i="3"/>
  <c r="I1147" i="3" s="1"/>
  <c r="J1147" i="3"/>
  <c r="K1147" i="3"/>
  <c r="L1147" i="3"/>
  <c r="O1147" i="3"/>
  <c r="Q1147" i="3"/>
  <c r="S1147" i="3"/>
  <c r="T1147" i="3"/>
  <c r="H1148" i="3"/>
  <c r="I1148" i="3" s="1"/>
  <c r="J1148" i="3"/>
  <c r="K1148" i="3"/>
  <c r="L1148" i="3"/>
  <c r="O1148" i="3"/>
  <c r="Q1148" i="3"/>
  <c r="S1148" i="3"/>
  <c r="T1148" i="3"/>
  <c r="H1149" i="3"/>
  <c r="I1149" i="3" s="1"/>
  <c r="J1149" i="3"/>
  <c r="K1149" i="3"/>
  <c r="L1149" i="3"/>
  <c r="O1149" i="3"/>
  <c r="Q1149" i="3"/>
  <c r="S1149" i="3"/>
  <c r="T1149" i="3"/>
  <c r="H1150" i="3"/>
  <c r="I1150" i="3" s="1"/>
  <c r="J1150" i="3"/>
  <c r="K1150" i="3"/>
  <c r="M1150" i="3" s="1"/>
  <c r="L1150" i="3"/>
  <c r="N1150" i="3"/>
  <c r="O1150" i="3"/>
  <c r="Q1150" i="3"/>
  <c r="S1150" i="3"/>
  <c r="T1150" i="3"/>
  <c r="H1151" i="3"/>
  <c r="I1151" i="3" s="1"/>
  <c r="J1151" i="3"/>
  <c r="K1151" i="3"/>
  <c r="L1151" i="3"/>
  <c r="O1151" i="3"/>
  <c r="Q1151" i="3"/>
  <c r="S1151" i="3"/>
  <c r="T1151" i="3"/>
  <c r="H1152" i="3"/>
  <c r="I1152" i="3" s="1"/>
  <c r="J1152" i="3"/>
  <c r="K1152" i="3"/>
  <c r="L1152" i="3"/>
  <c r="O1152" i="3"/>
  <c r="Q1152" i="3"/>
  <c r="S1152" i="3"/>
  <c r="T1152" i="3"/>
  <c r="H1153" i="3"/>
  <c r="I1153" i="3" s="1"/>
  <c r="J1153" i="3"/>
  <c r="K1153" i="3"/>
  <c r="M1153" i="3" s="1"/>
  <c r="L1153" i="3"/>
  <c r="N1153" i="3"/>
  <c r="O1153" i="3"/>
  <c r="Q1153" i="3"/>
  <c r="S1153" i="3"/>
  <c r="T1153" i="3"/>
  <c r="H1154" i="3"/>
  <c r="I1154" i="3" s="1"/>
  <c r="J1154" i="3"/>
  <c r="K1154" i="3"/>
  <c r="L1154" i="3"/>
  <c r="N1154" i="3" s="1"/>
  <c r="O1154" i="3"/>
  <c r="Q1154" i="3"/>
  <c r="S1154" i="3"/>
  <c r="T1154" i="3"/>
  <c r="H1155" i="3"/>
  <c r="I1155" i="3" s="1"/>
  <c r="J1155" i="3"/>
  <c r="K1155" i="3"/>
  <c r="L1155" i="3"/>
  <c r="O1155" i="3"/>
  <c r="Q1155" i="3"/>
  <c r="S1155" i="3"/>
  <c r="T1155" i="3"/>
  <c r="H1156" i="3"/>
  <c r="I1156" i="3" s="1"/>
  <c r="J1156" i="3"/>
  <c r="K1156" i="3"/>
  <c r="L1156" i="3"/>
  <c r="O1156" i="3"/>
  <c r="Q1156" i="3"/>
  <c r="S1156" i="3"/>
  <c r="T1156" i="3"/>
  <c r="H1157" i="3"/>
  <c r="I1157" i="3" s="1"/>
  <c r="J1157" i="3"/>
  <c r="K1157" i="3"/>
  <c r="L1157" i="3"/>
  <c r="O1157" i="3"/>
  <c r="Q1157" i="3"/>
  <c r="S1157" i="3"/>
  <c r="T1157" i="3"/>
  <c r="H1158" i="3"/>
  <c r="I1158" i="3" s="1"/>
  <c r="J1158" i="3"/>
  <c r="K1158" i="3"/>
  <c r="L1158" i="3"/>
  <c r="N1158" i="3"/>
  <c r="O1158" i="3"/>
  <c r="Q1158" i="3"/>
  <c r="S1158" i="3"/>
  <c r="T1158" i="3"/>
  <c r="H1159" i="3"/>
  <c r="I1159" i="3" s="1"/>
  <c r="J1159" i="3"/>
  <c r="K1159" i="3"/>
  <c r="L1159" i="3"/>
  <c r="O1159" i="3"/>
  <c r="Q1159" i="3"/>
  <c r="S1159" i="3"/>
  <c r="T1159" i="3"/>
  <c r="H1160" i="3"/>
  <c r="I1160" i="3" s="1"/>
  <c r="J1160" i="3"/>
  <c r="K1160" i="3"/>
  <c r="L1160" i="3"/>
  <c r="O1160" i="3"/>
  <c r="Q1160" i="3"/>
  <c r="S1160" i="3"/>
  <c r="T1160" i="3"/>
  <c r="H1161" i="3"/>
  <c r="I1161" i="3"/>
  <c r="J1161" i="3"/>
  <c r="K1161" i="3"/>
  <c r="L1161" i="3"/>
  <c r="M1161" i="3"/>
  <c r="N1161" i="3"/>
  <c r="O1161" i="3"/>
  <c r="Q1161" i="3"/>
  <c r="S1161" i="3"/>
  <c r="T1161" i="3"/>
  <c r="H1162" i="3"/>
  <c r="I1162" i="3" s="1"/>
  <c r="J1162" i="3"/>
  <c r="K1162" i="3"/>
  <c r="L1162" i="3"/>
  <c r="O1162" i="3"/>
  <c r="Q1162" i="3"/>
  <c r="S1162" i="3"/>
  <c r="T1162" i="3"/>
  <c r="H1163" i="3"/>
  <c r="I1163" i="3" s="1"/>
  <c r="J1163" i="3"/>
  <c r="K1163" i="3"/>
  <c r="L1163" i="3"/>
  <c r="O1163" i="3"/>
  <c r="Q1163" i="3"/>
  <c r="S1163" i="3"/>
  <c r="T1163" i="3"/>
  <c r="H1164" i="3"/>
  <c r="I1164" i="3" s="1"/>
  <c r="J1164" i="3"/>
  <c r="K1164" i="3"/>
  <c r="L1164" i="3"/>
  <c r="O1164" i="3"/>
  <c r="Q1164" i="3"/>
  <c r="S1164" i="3"/>
  <c r="T1164" i="3"/>
  <c r="H1165" i="3"/>
  <c r="I1165" i="3"/>
  <c r="J1165" i="3"/>
  <c r="K1165" i="3"/>
  <c r="L1165" i="3"/>
  <c r="M1165" i="3"/>
  <c r="N1165" i="3"/>
  <c r="O1165" i="3"/>
  <c r="Q1165" i="3"/>
  <c r="S1165" i="3"/>
  <c r="T1165" i="3"/>
  <c r="H1166" i="3"/>
  <c r="I1166" i="3" s="1"/>
  <c r="J1166" i="3"/>
  <c r="K1166" i="3"/>
  <c r="L1166" i="3"/>
  <c r="O1166" i="3"/>
  <c r="Q1166" i="3"/>
  <c r="S1166" i="3"/>
  <c r="T1166" i="3"/>
  <c r="H1167" i="3"/>
  <c r="I1167" i="3" s="1"/>
  <c r="J1167" i="3"/>
  <c r="K1167" i="3"/>
  <c r="L1167" i="3"/>
  <c r="O1167" i="3"/>
  <c r="Q1167" i="3"/>
  <c r="S1167" i="3"/>
  <c r="T1167" i="3"/>
  <c r="H1168" i="3"/>
  <c r="I1168" i="3" s="1"/>
  <c r="J1168" i="3"/>
  <c r="K1168" i="3"/>
  <c r="L1168" i="3"/>
  <c r="O1168" i="3"/>
  <c r="Q1168" i="3"/>
  <c r="S1168" i="3"/>
  <c r="T1168" i="3"/>
  <c r="H1169" i="3"/>
  <c r="I1169" i="3"/>
  <c r="J1169" i="3"/>
  <c r="K1169" i="3"/>
  <c r="L1169" i="3"/>
  <c r="M1169" i="3"/>
  <c r="N1169" i="3"/>
  <c r="O1169" i="3"/>
  <c r="Q1169" i="3"/>
  <c r="S1169" i="3"/>
  <c r="T1169" i="3"/>
  <c r="H1170" i="3"/>
  <c r="I1170" i="3" s="1"/>
  <c r="J1170" i="3"/>
  <c r="K1170" i="3"/>
  <c r="L1170" i="3"/>
  <c r="O1170" i="3"/>
  <c r="Q1170" i="3"/>
  <c r="S1170" i="3"/>
  <c r="T1170" i="3"/>
  <c r="H1171" i="3"/>
  <c r="I1171" i="3" s="1"/>
  <c r="J1171" i="3"/>
  <c r="K1171" i="3"/>
  <c r="L1171" i="3"/>
  <c r="O1171" i="3"/>
  <c r="Q1171" i="3"/>
  <c r="S1171" i="3"/>
  <c r="T1171" i="3"/>
  <c r="H1172" i="3"/>
  <c r="I1172" i="3" s="1"/>
  <c r="J1172" i="3"/>
  <c r="K1172" i="3"/>
  <c r="L1172" i="3"/>
  <c r="O1172" i="3"/>
  <c r="Q1172" i="3"/>
  <c r="S1172" i="3"/>
  <c r="T1172" i="3"/>
  <c r="H1173" i="3"/>
  <c r="I1173" i="3"/>
  <c r="J1173" i="3"/>
  <c r="K1173" i="3"/>
  <c r="L1173" i="3"/>
  <c r="M1173" i="3"/>
  <c r="N1173" i="3"/>
  <c r="O1173" i="3"/>
  <c r="Q1173" i="3"/>
  <c r="S1173" i="3"/>
  <c r="T1173" i="3"/>
  <c r="H1174" i="3"/>
  <c r="I1174" i="3" s="1"/>
  <c r="J1174" i="3"/>
  <c r="K1174" i="3"/>
  <c r="L1174" i="3"/>
  <c r="O1174" i="3"/>
  <c r="Q1174" i="3"/>
  <c r="S1174" i="3"/>
  <c r="T1174" i="3"/>
  <c r="H1175" i="3"/>
  <c r="I1175" i="3" s="1"/>
  <c r="J1175" i="3"/>
  <c r="K1175" i="3"/>
  <c r="L1175" i="3"/>
  <c r="O1175" i="3"/>
  <c r="Q1175" i="3"/>
  <c r="S1175" i="3"/>
  <c r="T1175" i="3"/>
  <c r="H1176" i="3"/>
  <c r="I1176" i="3" s="1"/>
  <c r="J1176" i="3"/>
  <c r="K1176" i="3"/>
  <c r="L1176" i="3"/>
  <c r="O1176" i="3"/>
  <c r="Q1176" i="3"/>
  <c r="S1176" i="3"/>
  <c r="T1176" i="3"/>
  <c r="H1177" i="3"/>
  <c r="I1177" i="3"/>
  <c r="J1177" i="3"/>
  <c r="K1177" i="3"/>
  <c r="L1177" i="3"/>
  <c r="M1177" i="3"/>
  <c r="N1177" i="3"/>
  <c r="O1177" i="3"/>
  <c r="Q1177" i="3"/>
  <c r="S1177" i="3"/>
  <c r="T1177" i="3"/>
  <c r="H1178" i="3"/>
  <c r="I1178" i="3" s="1"/>
  <c r="J1178" i="3"/>
  <c r="K1178" i="3"/>
  <c r="L1178" i="3"/>
  <c r="O1178" i="3"/>
  <c r="Q1178" i="3"/>
  <c r="S1178" i="3"/>
  <c r="T1178" i="3"/>
  <c r="H1179" i="3"/>
  <c r="I1179" i="3" s="1"/>
  <c r="J1179" i="3"/>
  <c r="K1179" i="3"/>
  <c r="L1179" i="3"/>
  <c r="O1179" i="3"/>
  <c r="Q1179" i="3"/>
  <c r="S1179" i="3"/>
  <c r="T1179" i="3"/>
  <c r="H1128" i="3"/>
  <c r="I1128" i="3" s="1"/>
  <c r="J1128" i="3"/>
  <c r="K1128" i="3"/>
  <c r="L1128" i="3"/>
  <c r="M1128" i="3" s="1"/>
  <c r="O1128" i="3"/>
  <c r="Q1128" i="3"/>
  <c r="S1128" i="3"/>
  <c r="T1128" i="3"/>
  <c r="H1270" i="14"/>
  <c r="I1270" i="14" s="1"/>
  <c r="J1270" i="14"/>
  <c r="K1270" i="14"/>
  <c r="L1270" i="14"/>
  <c r="M1270" i="14" s="1"/>
  <c r="O1270" i="14"/>
  <c r="Q1270" i="14"/>
  <c r="S1270" i="14"/>
  <c r="T1270" i="14"/>
  <c r="H1271" i="14"/>
  <c r="I1271" i="14" s="1"/>
  <c r="J1271" i="14"/>
  <c r="K1271" i="14"/>
  <c r="M1271" i="14" s="1"/>
  <c r="L1271" i="14"/>
  <c r="N1271" i="14"/>
  <c r="O1271" i="14"/>
  <c r="Q1271" i="14"/>
  <c r="S1271" i="14"/>
  <c r="T1271" i="14"/>
  <c r="H1272" i="14"/>
  <c r="I1272" i="14" s="1"/>
  <c r="J1272" i="14"/>
  <c r="K1272" i="14"/>
  <c r="L1272" i="14"/>
  <c r="O1272" i="14"/>
  <c r="Q1272" i="14"/>
  <c r="S1272" i="14"/>
  <c r="T1272" i="14"/>
  <c r="H1273" i="14"/>
  <c r="I1273" i="14" s="1"/>
  <c r="J1273" i="14"/>
  <c r="K1273" i="14"/>
  <c r="N1273" i="14" s="1"/>
  <c r="L1273" i="14"/>
  <c r="O1273" i="14"/>
  <c r="Q1273" i="14"/>
  <c r="S1273" i="14"/>
  <c r="T1273" i="14"/>
  <c r="H1274" i="14"/>
  <c r="I1274" i="14" s="1"/>
  <c r="J1274" i="14"/>
  <c r="K1274" i="14"/>
  <c r="N1274" i="14" s="1"/>
  <c r="L1274" i="14"/>
  <c r="O1274" i="14"/>
  <c r="Q1274" i="14"/>
  <c r="S1274" i="14"/>
  <c r="T1274" i="14"/>
  <c r="H1275" i="14"/>
  <c r="I1275" i="14"/>
  <c r="J1275" i="14"/>
  <c r="K1275" i="14"/>
  <c r="L1275" i="14"/>
  <c r="M1275" i="14"/>
  <c r="N1275" i="14"/>
  <c r="O1275" i="14"/>
  <c r="Q1275" i="14"/>
  <c r="S1275" i="14"/>
  <c r="T1275" i="14"/>
  <c r="H1276" i="14"/>
  <c r="I1276" i="14" s="1"/>
  <c r="J1276" i="14"/>
  <c r="K1276" i="14"/>
  <c r="L1276" i="14"/>
  <c r="O1276" i="14"/>
  <c r="Q1276" i="14"/>
  <c r="S1276" i="14"/>
  <c r="T1276" i="14"/>
  <c r="H1277" i="14"/>
  <c r="I1277" i="14" s="1"/>
  <c r="J1277" i="14"/>
  <c r="K1277" i="14"/>
  <c r="N1277" i="14" s="1"/>
  <c r="L1277" i="14"/>
  <c r="O1277" i="14"/>
  <c r="Q1277" i="14"/>
  <c r="S1277" i="14"/>
  <c r="T1277" i="14"/>
  <c r="H1278" i="14"/>
  <c r="I1278" i="14" s="1"/>
  <c r="J1278" i="14"/>
  <c r="K1278" i="14"/>
  <c r="N1278" i="14" s="1"/>
  <c r="L1278" i="14"/>
  <c r="O1278" i="14"/>
  <c r="Q1278" i="14"/>
  <c r="S1278" i="14"/>
  <c r="T1278" i="14"/>
  <c r="H1279" i="14"/>
  <c r="I1279" i="14" s="1"/>
  <c r="J1279" i="14"/>
  <c r="K1279" i="14"/>
  <c r="L1279" i="14"/>
  <c r="O1279" i="14"/>
  <c r="Q1279" i="14"/>
  <c r="S1279" i="14"/>
  <c r="T1279" i="14"/>
  <c r="H1280" i="14"/>
  <c r="I1280" i="14"/>
  <c r="J1280" i="14"/>
  <c r="K1280" i="14"/>
  <c r="M1280" i="14" s="1"/>
  <c r="L1280" i="14"/>
  <c r="N1280" i="14"/>
  <c r="O1280" i="14"/>
  <c r="Q1280" i="14"/>
  <c r="S1280" i="14"/>
  <c r="T1280" i="14"/>
  <c r="H1281" i="14"/>
  <c r="I1281" i="14" s="1"/>
  <c r="J1281" i="14"/>
  <c r="K1281" i="14"/>
  <c r="L1281" i="14"/>
  <c r="O1281" i="14"/>
  <c r="Q1281" i="14"/>
  <c r="S1281" i="14"/>
  <c r="T1281" i="14"/>
  <c r="H1282" i="14"/>
  <c r="I1282" i="14" s="1"/>
  <c r="J1282" i="14"/>
  <c r="K1282" i="14"/>
  <c r="L1282" i="14"/>
  <c r="M1282" i="14" s="1"/>
  <c r="O1282" i="14"/>
  <c r="Q1282" i="14"/>
  <c r="S1282" i="14"/>
  <c r="T1282" i="14"/>
  <c r="H1283" i="14"/>
  <c r="I1283" i="14" s="1"/>
  <c r="J1283" i="14"/>
  <c r="K1283" i="14"/>
  <c r="L1283" i="14"/>
  <c r="O1283" i="14"/>
  <c r="Q1283" i="14"/>
  <c r="S1283" i="14"/>
  <c r="T1283" i="14"/>
  <c r="H1284" i="14"/>
  <c r="I1284" i="14" s="1"/>
  <c r="J1284" i="14"/>
  <c r="K1284" i="14"/>
  <c r="L1284" i="14"/>
  <c r="N1284" i="14" s="1"/>
  <c r="O1284" i="14"/>
  <c r="Q1284" i="14"/>
  <c r="S1284" i="14"/>
  <c r="T1284" i="14"/>
  <c r="H1285" i="14"/>
  <c r="I1285" i="14" s="1"/>
  <c r="J1285" i="14"/>
  <c r="K1285" i="14"/>
  <c r="L1285" i="14"/>
  <c r="O1285" i="14"/>
  <c r="Q1285" i="14"/>
  <c r="S1285" i="14"/>
  <c r="T1285" i="14"/>
  <c r="H1286" i="14"/>
  <c r="I1286" i="14" s="1"/>
  <c r="J1286" i="14"/>
  <c r="K1286" i="14"/>
  <c r="N1286" i="14" s="1"/>
  <c r="L1286" i="14"/>
  <c r="O1286" i="14"/>
  <c r="Q1286" i="14"/>
  <c r="S1286" i="14"/>
  <c r="T1286" i="14"/>
  <c r="H1287" i="14"/>
  <c r="I1287" i="14" s="1"/>
  <c r="J1287" i="14"/>
  <c r="K1287" i="14"/>
  <c r="L1287" i="14"/>
  <c r="O1287" i="14"/>
  <c r="Q1287" i="14"/>
  <c r="S1287" i="14"/>
  <c r="T1287" i="14"/>
  <c r="H1288" i="14"/>
  <c r="I1288" i="14" s="1"/>
  <c r="J1288" i="14"/>
  <c r="K1288" i="14"/>
  <c r="L1288" i="14"/>
  <c r="O1288" i="14"/>
  <c r="Q1288" i="14"/>
  <c r="S1288" i="14"/>
  <c r="T1288" i="14"/>
  <c r="H1289" i="14"/>
  <c r="I1289" i="14" s="1"/>
  <c r="J1289" i="14"/>
  <c r="K1289" i="14"/>
  <c r="L1289" i="14"/>
  <c r="O1289" i="14"/>
  <c r="Q1289" i="14"/>
  <c r="S1289" i="14"/>
  <c r="T1289" i="14"/>
  <c r="H1290" i="14"/>
  <c r="I1290" i="14" s="1"/>
  <c r="J1290" i="14"/>
  <c r="K1290" i="14"/>
  <c r="L1290" i="14"/>
  <c r="O1290" i="14"/>
  <c r="Q1290" i="14"/>
  <c r="S1290" i="14"/>
  <c r="T1290" i="14"/>
  <c r="H1291" i="14"/>
  <c r="I1291" i="14"/>
  <c r="J1291" i="14"/>
  <c r="K1291" i="14"/>
  <c r="L1291" i="14"/>
  <c r="M1291" i="14"/>
  <c r="N1291" i="14"/>
  <c r="O1291" i="14"/>
  <c r="Q1291" i="14"/>
  <c r="S1291" i="14"/>
  <c r="T1291" i="14"/>
  <c r="H1292" i="14"/>
  <c r="I1292" i="14" s="1"/>
  <c r="J1292" i="14"/>
  <c r="K1292" i="14"/>
  <c r="L1292" i="14"/>
  <c r="O1292" i="14"/>
  <c r="Q1292" i="14"/>
  <c r="S1292" i="14"/>
  <c r="T1292" i="14"/>
  <c r="H1293" i="14"/>
  <c r="I1293" i="14" s="1"/>
  <c r="J1293" i="14"/>
  <c r="K1293" i="14"/>
  <c r="L1293" i="14"/>
  <c r="O1293" i="14"/>
  <c r="Q1293" i="14"/>
  <c r="S1293" i="14"/>
  <c r="T1293" i="14"/>
  <c r="H1294" i="14"/>
  <c r="I1294" i="14" s="1"/>
  <c r="J1294" i="14"/>
  <c r="K1294" i="14"/>
  <c r="N1294" i="14" s="1"/>
  <c r="L1294" i="14"/>
  <c r="O1294" i="14"/>
  <c r="Q1294" i="14"/>
  <c r="S1294" i="14"/>
  <c r="T1294" i="14"/>
  <c r="H1295" i="14"/>
  <c r="I1295" i="14"/>
  <c r="J1295" i="14"/>
  <c r="K1295" i="14"/>
  <c r="L1295" i="14"/>
  <c r="N1295" i="14" s="1"/>
  <c r="M1295" i="14"/>
  <c r="O1295" i="14"/>
  <c r="Q1295" i="14"/>
  <c r="S1295" i="14"/>
  <c r="T1295" i="14"/>
  <c r="H1296" i="14"/>
  <c r="I1296" i="14"/>
  <c r="J1296" i="14"/>
  <c r="K1296" i="14"/>
  <c r="M1296" i="14" s="1"/>
  <c r="L1296" i="14"/>
  <c r="N1296" i="14"/>
  <c r="O1296" i="14"/>
  <c r="Q1296" i="14"/>
  <c r="S1296" i="14"/>
  <c r="T1296" i="14"/>
  <c r="H1297" i="14"/>
  <c r="I1297" i="14" s="1"/>
  <c r="J1297" i="14"/>
  <c r="K1297" i="14"/>
  <c r="L1297" i="14"/>
  <c r="O1297" i="14"/>
  <c r="Q1297" i="14"/>
  <c r="S1297" i="14"/>
  <c r="T1297" i="14"/>
  <c r="H1298" i="14"/>
  <c r="I1298" i="14" s="1"/>
  <c r="J1298" i="14"/>
  <c r="K1298" i="14"/>
  <c r="L1298" i="14"/>
  <c r="M1298" i="14" s="1"/>
  <c r="O1298" i="14"/>
  <c r="Q1298" i="14"/>
  <c r="S1298" i="14"/>
  <c r="T1298" i="14"/>
  <c r="H1299" i="14"/>
  <c r="I1299" i="14" s="1"/>
  <c r="J1299" i="14"/>
  <c r="K1299" i="14"/>
  <c r="L1299" i="14"/>
  <c r="O1299" i="14"/>
  <c r="Q1299" i="14"/>
  <c r="S1299" i="14"/>
  <c r="T1299" i="14"/>
  <c r="H1300" i="14"/>
  <c r="I1300" i="14"/>
  <c r="J1300" i="14"/>
  <c r="K1300" i="14"/>
  <c r="L1300" i="14"/>
  <c r="N1300" i="14"/>
  <c r="O1300" i="14"/>
  <c r="Q1300" i="14"/>
  <c r="S1300" i="14"/>
  <c r="T1300" i="14"/>
  <c r="H1301" i="14"/>
  <c r="I1301" i="14" s="1"/>
  <c r="J1301" i="14"/>
  <c r="K1301" i="14"/>
  <c r="L1301" i="14"/>
  <c r="O1301" i="14"/>
  <c r="Q1301" i="14"/>
  <c r="S1301" i="14"/>
  <c r="T1301" i="14"/>
  <c r="H1302" i="14"/>
  <c r="I1302" i="14" s="1"/>
  <c r="J1302" i="14"/>
  <c r="K1302" i="14"/>
  <c r="L1302" i="14"/>
  <c r="M1302" i="14" s="1"/>
  <c r="O1302" i="14"/>
  <c r="Q1302" i="14"/>
  <c r="S1302" i="14"/>
  <c r="T1302" i="14"/>
  <c r="H1303" i="14"/>
  <c r="I1303" i="14" s="1"/>
  <c r="J1303" i="14"/>
  <c r="K1303" i="14"/>
  <c r="M1303" i="14" s="1"/>
  <c r="L1303" i="14"/>
  <c r="N1303" i="14"/>
  <c r="O1303" i="14"/>
  <c r="Q1303" i="14"/>
  <c r="S1303" i="14"/>
  <c r="T1303" i="14"/>
  <c r="H1304" i="14"/>
  <c r="I1304" i="14" s="1"/>
  <c r="J1304" i="14"/>
  <c r="K1304" i="14"/>
  <c r="L1304" i="14"/>
  <c r="O1304" i="14"/>
  <c r="Q1304" i="14"/>
  <c r="S1304" i="14"/>
  <c r="T1304" i="14"/>
  <c r="H1305" i="14"/>
  <c r="I1305" i="14" s="1"/>
  <c r="J1305" i="14"/>
  <c r="K1305" i="14"/>
  <c r="L1305" i="14"/>
  <c r="O1305" i="14"/>
  <c r="Q1305" i="14"/>
  <c r="S1305" i="14"/>
  <c r="T1305" i="14"/>
  <c r="H1306" i="14"/>
  <c r="I1306" i="14" s="1"/>
  <c r="J1306" i="14"/>
  <c r="K1306" i="14"/>
  <c r="L1306" i="14"/>
  <c r="O1306" i="14"/>
  <c r="Q1306" i="14"/>
  <c r="S1306" i="14"/>
  <c r="T1306" i="14"/>
  <c r="H1307" i="14"/>
  <c r="I1307" i="14"/>
  <c r="J1307" i="14"/>
  <c r="K1307" i="14"/>
  <c r="L1307" i="14"/>
  <c r="M1307" i="14"/>
  <c r="N1307" i="14"/>
  <c r="O1307" i="14"/>
  <c r="Q1307" i="14"/>
  <c r="S1307" i="14"/>
  <c r="T1307" i="14"/>
  <c r="H1308" i="14"/>
  <c r="I1308" i="14" s="1"/>
  <c r="J1308" i="14"/>
  <c r="K1308" i="14"/>
  <c r="L1308" i="14"/>
  <c r="O1308" i="14"/>
  <c r="Q1308" i="14"/>
  <c r="S1308" i="14"/>
  <c r="T1308" i="14"/>
  <c r="H1309" i="14"/>
  <c r="I1309" i="14" s="1"/>
  <c r="J1309" i="14"/>
  <c r="K1309" i="14"/>
  <c r="L1309" i="14"/>
  <c r="O1309" i="14"/>
  <c r="Q1309" i="14"/>
  <c r="S1309" i="14"/>
  <c r="T1309" i="14"/>
  <c r="H1310" i="14"/>
  <c r="I1310" i="14" s="1"/>
  <c r="J1310" i="14"/>
  <c r="K1310" i="14"/>
  <c r="N1310" i="14" s="1"/>
  <c r="L1310" i="14"/>
  <c r="O1310" i="14"/>
  <c r="Q1310" i="14"/>
  <c r="S1310" i="14"/>
  <c r="T1310" i="14"/>
  <c r="H1311" i="14"/>
  <c r="I1311" i="14"/>
  <c r="J1311" i="14"/>
  <c r="K1311" i="14"/>
  <c r="L1311" i="14"/>
  <c r="N1311" i="14" s="1"/>
  <c r="M1311" i="14"/>
  <c r="O1311" i="14"/>
  <c r="Q1311" i="14"/>
  <c r="S1311" i="14"/>
  <c r="T1311" i="14"/>
  <c r="H1312" i="14"/>
  <c r="I1312" i="14"/>
  <c r="J1312" i="14"/>
  <c r="K1312" i="14"/>
  <c r="M1312" i="14" s="1"/>
  <c r="L1312" i="14"/>
  <c r="N1312" i="14"/>
  <c r="O1312" i="14"/>
  <c r="Q1312" i="14"/>
  <c r="S1312" i="14"/>
  <c r="T1312" i="14"/>
  <c r="H1313" i="14"/>
  <c r="I1313" i="14" s="1"/>
  <c r="J1313" i="14"/>
  <c r="K1313" i="14"/>
  <c r="L1313" i="14"/>
  <c r="O1313" i="14"/>
  <c r="Q1313" i="14"/>
  <c r="S1313" i="14"/>
  <c r="T1313" i="14"/>
  <c r="H1314" i="14"/>
  <c r="I1314" i="14" s="1"/>
  <c r="J1314" i="14"/>
  <c r="K1314" i="14"/>
  <c r="L1314" i="14"/>
  <c r="M1314" i="14" s="1"/>
  <c r="O1314" i="14"/>
  <c r="Q1314" i="14"/>
  <c r="S1314" i="14"/>
  <c r="T1314" i="14"/>
  <c r="H1315" i="14"/>
  <c r="I1315" i="14" s="1"/>
  <c r="J1315" i="14"/>
  <c r="K1315" i="14"/>
  <c r="L1315" i="14"/>
  <c r="O1315" i="14"/>
  <c r="Q1315" i="14"/>
  <c r="S1315" i="14"/>
  <c r="T1315" i="14"/>
  <c r="H1316" i="14"/>
  <c r="I1316" i="14"/>
  <c r="J1316" i="14"/>
  <c r="K1316" i="14"/>
  <c r="L1316" i="14"/>
  <c r="N1316" i="14"/>
  <c r="O1316" i="14"/>
  <c r="Q1316" i="14"/>
  <c r="S1316" i="14"/>
  <c r="T1316" i="14"/>
  <c r="H1317" i="14"/>
  <c r="I1317" i="14" s="1"/>
  <c r="J1317" i="14"/>
  <c r="K1317" i="14"/>
  <c r="L1317" i="14"/>
  <c r="O1317" i="14"/>
  <c r="Q1317" i="14"/>
  <c r="S1317" i="14"/>
  <c r="T1317" i="14"/>
  <c r="H1318" i="14"/>
  <c r="I1318" i="14" s="1"/>
  <c r="J1318" i="14"/>
  <c r="K1318" i="14"/>
  <c r="L1318" i="14"/>
  <c r="M1318" i="14" s="1"/>
  <c r="O1318" i="14"/>
  <c r="Q1318" i="14"/>
  <c r="S1318" i="14"/>
  <c r="T1318" i="14"/>
  <c r="H1319" i="14"/>
  <c r="I1319" i="14" s="1"/>
  <c r="J1319" i="14"/>
  <c r="K1319" i="14"/>
  <c r="L1319" i="14"/>
  <c r="O1319" i="14"/>
  <c r="Q1319" i="14"/>
  <c r="S1319" i="14"/>
  <c r="T1319" i="14"/>
  <c r="H1320" i="14"/>
  <c r="I1320" i="14" s="1"/>
  <c r="J1320" i="14"/>
  <c r="K1320" i="14"/>
  <c r="L1320" i="14"/>
  <c r="O1320" i="14"/>
  <c r="Q1320" i="14"/>
  <c r="S1320" i="14"/>
  <c r="T1320" i="14"/>
  <c r="H1321" i="14"/>
  <c r="I1321" i="14" s="1"/>
  <c r="J1321" i="14"/>
  <c r="K1321" i="14"/>
  <c r="L1321" i="14"/>
  <c r="O1321" i="14"/>
  <c r="Q1321" i="14"/>
  <c r="S1321" i="14"/>
  <c r="T1321" i="14"/>
  <c r="H1322" i="14"/>
  <c r="I1322" i="14" s="1"/>
  <c r="J1322" i="14"/>
  <c r="K1322" i="14"/>
  <c r="L1322" i="14"/>
  <c r="O1322" i="14"/>
  <c r="Q1322" i="14"/>
  <c r="S1322" i="14"/>
  <c r="T1322" i="14"/>
  <c r="H1323" i="14"/>
  <c r="I1323" i="14"/>
  <c r="J1323" i="14"/>
  <c r="K1323" i="14"/>
  <c r="L1323" i="14"/>
  <c r="M1323" i="14"/>
  <c r="N1323" i="14"/>
  <c r="O1323" i="14"/>
  <c r="Q1323" i="14"/>
  <c r="S1323" i="14"/>
  <c r="T1323" i="14"/>
  <c r="H1324" i="14"/>
  <c r="I1324" i="14" s="1"/>
  <c r="J1324" i="14"/>
  <c r="K1324" i="14"/>
  <c r="L1324" i="14"/>
  <c r="O1324" i="14"/>
  <c r="Q1324" i="14"/>
  <c r="S1324" i="14"/>
  <c r="T1324" i="14"/>
  <c r="H1325" i="14"/>
  <c r="I1325" i="14" s="1"/>
  <c r="J1325" i="14"/>
  <c r="K1325" i="14"/>
  <c r="L1325" i="14"/>
  <c r="O1325" i="14"/>
  <c r="Q1325" i="14"/>
  <c r="S1325" i="14"/>
  <c r="T1325" i="14"/>
  <c r="H1326" i="14"/>
  <c r="I1326" i="14" s="1"/>
  <c r="J1326" i="14"/>
  <c r="K1326" i="14"/>
  <c r="N1326" i="14" s="1"/>
  <c r="L1326" i="14"/>
  <c r="O1326" i="14"/>
  <c r="Q1326" i="14"/>
  <c r="S1326" i="14"/>
  <c r="T1326" i="14"/>
  <c r="H1327" i="14"/>
  <c r="I1327" i="14" s="1"/>
  <c r="J1327" i="14"/>
  <c r="K1327" i="14"/>
  <c r="L1327" i="14"/>
  <c r="O1327" i="14"/>
  <c r="Q1327" i="14"/>
  <c r="S1327" i="14"/>
  <c r="T1327" i="14"/>
  <c r="H1328" i="14"/>
  <c r="I1328" i="14" s="1"/>
  <c r="J1328" i="14"/>
  <c r="K1328" i="14"/>
  <c r="L1328" i="14"/>
  <c r="O1328" i="14"/>
  <c r="Q1328" i="14"/>
  <c r="S1328" i="14"/>
  <c r="T1328" i="14"/>
  <c r="H1329" i="14"/>
  <c r="I1329" i="14" s="1"/>
  <c r="J1329" i="14"/>
  <c r="K1329" i="14"/>
  <c r="L1329" i="14"/>
  <c r="O1329" i="14"/>
  <c r="Q1329" i="14"/>
  <c r="S1329" i="14"/>
  <c r="T1329" i="14"/>
  <c r="H1330" i="14"/>
  <c r="I1330" i="14" s="1"/>
  <c r="J1330" i="14"/>
  <c r="K1330" i="14"/>
  <c r="L1330" i="14"/>
  <c r="O1330" i="14"/>
  <c r="Q1330" i="14"/>
  <c r="S1330" i="14"/>
  <c r="T1330" i="14"/>
  <c r="H1331" i="14"/>
  <c r="I1331" i="14" s="1"/>
  <c r="J1331" i="14"/>
  <c r="K1331" i="14"/>
  <c r="N1331" i="14" s="1"/>
  <c r="L1331" i="14"/>
  <c r="M1331" i="14" s="1"/>
  <c r="O1331" i="14"/>
  <c r="Q1331" i="14"/>
  <c r="S1331" i="14"/>
  <c r="T1331" i="1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N873" i="3" s="1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N534" i="3" s="1"/>
  <c r="K535" i="3"/>
  <c r="K536" i="3"/>
  <c r="K537" i="3"/>
  <c r="K538" i="3"/>
  <c r="N538" i="3" s="1"/>
  <c r="K539" i="3"/>
  <c r="K540" i="3"/>
  <c r="K541" i="3"/>
  <c r="K542" i="3"/>
  <c r="N542" i="3" s="1"/>
  <c r="K543" i="3"/>
  <c r="K544" i="3"/>
  <c r="K545" i="3"/>
  <c r="K546" i="3"/>
  <c r="N546" i="3" s="1"/>
  <c r="K547" i="3"/>
  <c r="K548" i="3"/>
  <c r="K549" i="3"/>
  <c r="K550" i="3"/>
  <c r="N550" i="3" s="1"/>
  <c r="K551" i="3"/>
  <c r="K552" i="3"/>
  <c r="K553" i="3"/>
  <c r="K554" i="3"/>
  <c r="N554" i="3" s="1"/>
  <c r="K555" i="3"/>
  <c r="K556" i="3"/>
  <c r="K557" i="3"/>
  <c r="K558" i="3"/>
  <c r="N558" i="3" s="1"/>
  <c r="K559" i="3"/>
  <c r="K560" i="3"/>
  <c r="K561" i="3"/>
  <c r="K562" i="3"/>
  <c r="N562" i="3" s="1"/>
  <c r="K563" i="3"/>
  <c r="K564" i="3"/>
  <c r="K565" i="3"/>
  <c r="K566" i="3"/>
  <c r="N566" i="3" s="1"/>
  <c r="K567" i="3"/>
  <c r="K568" i="3"/>
  <c r="K569" i="3"/>
  <c r="K570" i="3"/>
  <c r="N570" i="3" s="1"/>
  <c r="K571" i="3"/>
  <c r="K572" i="3"/>
  <c r="K573" i="3"/>
  <c r="K574" i="3"/>
  <c r="N574" i="3" s="1"/>
  <c r="K575" i="3"/>
  <c r="K576" i="3"/>
  <c r="K577" i="3"/>
  <c r="K578" i="3"/>
  <c r="N578" i="3" s="1"/>
  <c r="K579" i="3"/>
  <c r="K580" i="3"/>
  <c r="K581" i="3"/>
  <c r="K582" i="3"/>
  <c r="N582" i="3" s="1"/>
  <c r="K583" i="3"/>
  <c r="K584" i="3"/>
  <c r="K585" i="3"/>
  <c r="K586" i="3"/>
  <c r="N586" i="3" s="1"/>
  <c r="K587" i="3"/>
  <c r="K588" i="3"/>
  <c r="K589" i="3"/>
  <c r="K590" i="3"/>
  <c r="N590" i="3" s="1"/>
  <c r="K591" i="3"/>
  <c r="K592" i="3"/>
  <c r="K593" i="3"/>
  <c r="K594" i="3"/>
  <c r="N594" i="3" s="1"/>
  <c r="K595" i="3"/>
  <c r="K596" i="3"/>
  <c r="K597" i="3"/>
  <c r="K598" i="3"/>
  <c r="N598" i="3" s="1"/>
  <c r="K599" i="3"/>
  <c r="K600" i="3"/>
  <c r="K601" i="3"/>
  <c r="K602" i="3"/>
  <c r="N602" i="3" s="1"/>
  <c r="K603" i="3"/>
  <c r="K604" i="3"/>
  <c r="K605" i="3"/>
  <c r="K606" i="3"/>
  <c r="N606" i="3" s="1"/>
  <c r="K607" i="3"/>
  <c r="K608" i="3"/>
  <c r="K609" i="3"/>
  <c r="K610" i="3"/>
  <c r="N610" i="3" s="1"/>
  <c r="K611" i="3"/>
  <c r="K612" i="3"/>
  <c r="K613" i="3"/>
  <c r="K614" i="3"/>
  <c r="N614" i="3" s="1"/>
  <c r="K615" i="3"/>
  <c r="K616" i="3"/>
  <c r="K617" i="3"/>
  <c r="K618" i="3"/>
  <c r="N618" i="3" s="1"/>
  <c r="K619" i="3"/>
  <c r="K620" i="3"/>
  <c r="K621" i="3"/>
  <c r="K622" i="3"/>
  <c r="N622" i="3" s="1"/>
  <c r="K623" i="3"/>
  <c r="K624" i="3"/>
  <c r="K625" i="3"/>
  <c r="K626" i="3"/>
  <c r="N626" i="3" s="1"/>
  <c r="K627" i="3"/>
  <c r="K628" i="3"/>
  <c r="K629" i="3"/>
  <c r="K630" i="3"/>
  <c r="N630" i="3" s="1"/>
  <c r="K631" i="3"/>
  <c r="K632" i="3"/>
  <c r="K633" i="3"/>
  <c r="K634" i="3"/>
  <c r="N634" i="3" s="1"/>
  <c r="K635" i="3"/>
  <c r="K636" i="3"/>
  <c r="K637" i="3"/>
  <c r="K638" i="3"/>
  <c r="N638" i="3" s="1"/>
  <c r="K639" i="3"/>
  <c r="K640" i="3"/>
  <c r="K641" i="3"/>
  <c r="K642" i="3"/>
  <c r="N642" i="3" s="1"/>
  <c r="K643" i="3"/>
  <c r="K644" i="3"/>
  <c r="K645" i="3"/>
  <c r="K646" i="3"/>
  <c r="N646" i="3" s="1"/>
  <c r="K647" i="3"/>
  <c r="K648" i="3"/>
  <c r="K649" i="3"/>
  <c r="K650" i="3"/>
  <c r="N650" i="3" s="1"/>
  <c r="K651" i="3"/>
  <c r="K652" i="3"/>
  <c r="K653" i="3"/>
  <c r="K654" i="3"/>
  <c r="N654" i="3" s="1"/>
  <c r="K655" i="3"/>
  <c r="K656" i="3"/>
  <c r="K657" i="3"/>
  <c r="K658" i="3"/>
  <c r="N658" i="3" s="1"/>
  <c r="K659" i="3"/>
  <c r="K660" i="3"/>
  <c r="K661" i="3"/>
  <c r="K662" i="3"/>
  <c r="N662" i="3" s="1"/>
  <c r="K663" i="3"/>
  <c r="K664" i="3"/>
  <c r="K665" i="3"/>
  <c r="K666" i="3"/>
  <c r="N666" i="3" s="1"/>
  <c r="K667" i="3"/>
  <c r="K668" i="3"/>
  <c r="K669" i="3"/>
  <c r="K670" i="3"/>
  <c r="N670" i="3" s="1"/>
  <c r="K671" i="3"/>
  <c r="K672" i="3"/>
  <c r="K673" i="3"/>
  <c r="K674" i="3"/>
  <c r="N674" i="3" s="1"/>
  <c r="K675" i="3"/>
  <c r="K676" i="3"/>
  <c r="K677" i="3"/>
  <c r="K678" i="3"/>
  <c r="N678" i="3" s="1"/>
  <c r="K679" i="3"/>
  <c r="K680" i="3"/>
  <c r="K681" i="3"/>
  <c r="K682" i="3"/>
  <c r="N682" i="3" s="1"/>
  <c r="K683" i="3"/>
  <c r="K684" i="3"/>
  <c r="K685" i="3"/>
  <c r="K686" i="3"/>
  <c r="N686" i="3" s="1"/>
  <c r="K687" i="3"/>
  <c r="K688" i="3"/>
  <c r="K689" i="3"/>
  <c r="K690" i="3"/>
  <c r="N690" i="3" s="1"/>
  <c r="K691" i="3"/>
  <c r="K692" i="3"/>
  <c r="K693" i="3"/>
  <c r="K694" i="3"/>
  <c r="N694" i="3" s="1"/>
  <c r="K695" i="3"/>
  <c r="K696" i="3"/>
  <c r="K697" i="3"/>
  <c r="K698" i="3"/>
  <c r="N698" i="3" s="1"/>
  <c r="K699" i="3"/>
  <c r="K700" i="3"/>
  <c r="K701" i="3"/>
  <c r="K702" i="3"/>
  <c r="N702" i="3" s="1"/>
  <c r="K703" i="3"/>
  <c r="K704" i="3"/>
  <c r="K705" i="3"/>
  <c r="K706" i="3"/>
  <c r="N706" i="3" s="1"/>
  <c r="K707" i="3"/>
  <c r="K708" i="3"/>
  <c r="K709" i="3"/>
  <c r="K710" i="3"/>
  <c r="N710" i="3" s="1"/>
  <c r="K711" i="3"/>
  <c r="K712" i="3"/>
  <c r="K713" i="3"/>
  <c r="K714" i="3"/>
  <c r="N714" i="3" s="1"/>
  <c r="K715" i="3"/>
  <c r="K716" i="3"/>
  <c r="K717" i="3"/>
  <c r="K718" i="3"/>
  <c r="N718" i="3" s="1"/>
  <c r="K719" i="3"/>
  <c r="K720" i="3"/>
  <c r="K721" i="3"/>
  <c r="K722" i="3"/>
  <c r="N722" i="3" s="1"/>
  <c r="K723" i="3"/>
  <c r="K724" i="3"/>
  <c r="K725" i="3"/>
  <c r="K726" i="3"/>
  <c r="N726" i="3" s="1"/>
  <c r="K727" i="3"/>
  <c r="K728" i="3"/>
  <c r="K729" i="3"/>
  <c r="K730" i="3"/>
  <c r="N730" i="3" s="1"/>
  <c r="K731" i="3"/>
  <c r="K732" i="3"/>
  <c r="K733" i="3"/>
  <c r="K734" i="3"/>
  <c r="N734" i="3" s="1"/>
  <c r="K735" i="3"/>
  <c r="K736" i="3"/>
  <c r="K737" i="3"/>
  <c r="K738" i="3"/>
  <c r="N738" i="3" s="1"/>
  <c r="K739" i="3"/>
  <c r="K740" i="3"/>
  <c r="K741" i="3"/>
  <c r="K742" i="3"/>
  <c r="N742" i="3" s="1"/>
  <c r="K743" i="3"/>
  <c r="K744" i="3"/>
  <c r="K745" i="3"/>
  <c r="K746" i="3"/>
  <c r="N746" i="3" s="1"/>
  <c r="K747" i="3"/>
  <c r="K748" i="3"/>
  <c r="K749" i="3"/>
  <c r="K750" i="3"/>
  <c r="N750" i="3" s="1"/>
  <c r="K751" i="3"/>
  <c r="K752" i="3"/>
  <c r="K753" i="3"/>
  <c r="K754" i="3"/>
  <c r="N754" i="3" s="1"/>
  <c r="K755" i="3"/>
  <c r="K756" i="3"/>
  <c r="K757" i="3"/>
  <c r="K758" i="3"/>
  <c r="N758" i="3" s="1"/>
  <c r="K759" i="3"/>
  <c r="K760" i="3"/>
  <c r="K761" i="3"/>
  <c r="K762" i="3"/>
  <c r="N762" i="3" s="1"/>
  <c r="K763" i="3"/>
  <c r="K764" i="3"/>
  <c r="K765" i="3"/>
  <c r="K766" i="3"/>
  <c r="N766" i="3" s="1"/>
  <c r="K767" i="3"/>
  <c r="K768" i="3"/>
  <c r="K769" i="3"/>
  <c r="K770" i="3"/>
  <c r="N770" i="3" s="1"/>
  <c r="K771" i="3"/>
  <c r="K772" i="3"/>
  <c r="K773" i="3"/>
  <c r="K774" i="3"/>
  <c r="N774" i="3" s="1"/>
  <c r="K775" i="3"/>
  <c r="K776" i="3"/>
  <c r="K777" i="3"/>
  <c r="K778" i="3"/>
  <c r="N778" i="3" s="1"/>
  <c r="K779" i="3"/>
  <c r="K780" i="3"/>
  <c r="K781" i="3"/>
  <c r="K782" i="3"/>
  <c r="N782" i="3" s="1"/>
  <c r="K783" i="3"/>
  <c r="K784" i="3"/>
  <c r="K785" i="3"/>
  <c r="K786" i="3"/>
  <c r="N786" i="3" s="1"/>
  <c r="K787" i="3"/>
  <c r="K788" i="3"/>
  <c r="K789" i="3"/>
  <c r="K790" i="3"/>
  <c r="N790" i="3" s="1"/>
  <c r="K791" i="3"/>
  <c r="K792" i="3"/>
  <c r="K793" i="3"/>
  <c r="K794" i="3"/>
  <c r="N794" i="3" s="1"/>
  <c r="K795" i="3"/>
  <c r="K796" i="3"/>
  <c r="K797" i="3"/>
  <c r="K798" i="3"/>
  <c r="N798" i="3" s="1"/>
  <c r="K799" i="3"/>
  <c r="K800" i="3"/>
  <c r="K801" i="3"/>
  <c r="K802" i="3"/>
  <c r="N802" i="3" s="1"/>
  <c r="K803" i="3"/>
  <c r="K804" i="3"/>
  <c r="K805" i="3"/>
  <c r="K806" i="3"/>
  <c r="N806" i="3" s="1"/>
  <c r="K807" i="3"/>
  <c r="K808" i="3"/>
  <c r="K809" i="3"/>
  <c r="K810" i="3"/>
  <c r="N810" i="3" s="1"/>
  <c r="K811" i="3"/>
  <c r="K812" i="3"/>
  <c r="K813" i="3"/>
  <c r="K814" i="3"/>
  <c r="N814" i="3" s="1"/>
  <c r="K815" i="3"/>
  <c r="K816" i="3"/>
  <c r="K817" i="3"/>
  <c r="K818" i="3"/>
  <c r="N818" i="3" s="1"/>
  <c r="K819" i="3"/>
  <c r="K820" i="3"/>
  <c r="K821" i="3"/>
  <c r="K822" i="3"/>
  <c r="N822" i="3" s="1"/>
  <c r="K823" i="3"/>
  <c r="K824" i="3"/>
  <c r="K825" i="3"/>
  <c r="K826" i="3"/>
  <c r="N826" i="3" s="1"/>
  <c r="K827" i="3"/>
  <c r="K828" i="3"/>
  <c r="K829" i="3"/>
  <c r="K830" i="3"/>
  <c r="N830" i="3" s="1"/>
  <c r="K831" i="3"/>
  <c r="K832" i="3"/>
  <c r="K833" i="3"/>
  <c r="K834" i="3"/>
  <c r="N834" i="3" s="1"/>
  <c r="K835" i="3"/>
  <c r="K836" i="3"/>
  <c r="K837" i="3"/>
  <c r="K838" i="3"/>
  <c r="N838" i="3" s="1"/>
  <c r="K839" i="3"/>
  <c r="K840" i="3"/>
  <c r="K841" i="3"/>
  <c r="K842" i="3"/>
  <c r="N842" i="3" s="1"/>
  <c r="K843" i="3"/>
  <c r="K844" i="3"/>
  <c r="K845" i="3"/>
  <c r="K846" i="3"/>
  <c r="N846" i="3" s="1"/>
  <c r="K847" i="3"/>
  <c r="K848" i="3"/>
  <c r="K849" i="3"/>
  <c r="K850" i="3"/>
  <c r="N850" i="3" s="1"/>
  <c r="K851" i="3"/>
  <c r="K852" i="3"/>
  <c r="K853" i="3"/>
  <c r="K854" i="3"/>
  <c r="N854" i="3" s="1"/>
  <c r="K855" i="3"/>
  <c r="K856" i="3"/>
  <c r="K857" i="3"/>
  <c r="K858" i="3"/>
  <c r="N858" i="3" s="1"/>
  <c r="K859" i="3"/>
  <c r="K860" i="3"/>
  <c r="K861" i="3"/>
  <c r="K862" i="3"/>
  <c r="N862" i="3" s="1"/>
  <c r="K863" i="3"/>
  <c r="K864" i="3"/>
  <c r="K865" i="3"/>
  <c r="K866" i="3"/>
  <c r="N866" i="3" s="1"/>
  <c r="K867" i="3"/>
  <c r="K868" i="3"/>
  <c r="K869" i="3"/>
  <c r="K870" i="3"/>
  <c r="N870" i="3" s="1"/>
  <c r="K871" i="3"/>
  <c r="K872" i="3"/>
  <c r="K873" i="3"/>
  <c r="K874" i="3"/>
  <c r="N874" i="3" s="1"/>
  <c r="K875" i="3"/>
  <c r="K876" i="3"/>
  <c r="K877" i="3"/>
  <c r="K878" i="3"/>
  <c r="N878" i="3" s="1"/>
  <c r="K879" i="3"/>
  <c r="K880" i="3"/>
  <c r="K881" i="3"/>
  <c r="K882" i="3"/>
  <c r="N882" i="3" s="1"/>
  <c r="K883" i="3"/>
  <c r="K884" i="3"/>
  <c r="K885" i="3"/>
  <c r="K886" i="3"/>
  <c r="N886" i="3" s="1"/>
  <c r="K887" i="3"/>
  <c r="K888" i="3"/>
  <c r="K889" i="3"/>
  <c r="K890" i="3"/>
  <c r="N890" i="3" s="1"/>
  <c r="K891" i="3"/>
  <c r="K892" i="3"/>
  <c r="K893" i="3"/>
  <c r="K894" i="3"/>
  <c r="N894" i="3" s="1"/>
  <c r="K895" i="3"/>
  <c r="K896" i="3"/>
  <c r="K897" i="3"/>
  <c r="K898" i="3"/>
  <c r="N898" i="3" s="1"/>
  <c r="K899" i="3"/>
  <c r="K900" i="3"/>
  <c r="K901" i="3"/>
  <c r="K902" i="3"/>
  <c r="N902" i="3" s="1"/>
  <c r="K903" i="3"/>
  <c r="K904" i="3"/>
  <c r="K905" i="3"/>
  <c r="K906" i="3"/>
  <c r="N906" i="3" s="1"/>
  <c r="K907" i="3"/>
  <c r="K908" i="3"/>
  <c r="K909" i="3"/>
  <c r="K910" i="3"/>
  <c r="N910" i="3" s="1"/>
  <c r="K911" i="3"/>
  <c r="K912" i="3"/>
  <c r="K913" i="3"/>
  <c r="K914" i="3"/>
  <c r="N914" i="3" s="1"/>
  <c r="K915" i="3"/>
  <c r="K916" i="3"/>
  <c r="K917" i="3"/>
  <c r="K918" i="3"/>
  <c r="N918" i="3" s="1"/>
  <c r="K919" i="3"/>
  <c r="K920" i="3"/>
  <c r="K921" i="3"/>
  <c r="K922" i="3"/>
  <c r="N922" i="3" s="1"/>
  <c r="K923" i="3"/>
  <c r="K924" i="3"/>
  <c r="K925" i="3"/>
  <c r="K926" i="3"/>
  <c r="N926" i="3" s="1"/>
  <c r="K927" i="3"/>
  <c r="K928" i="3"/>
  <c r="K929" i="3"/>
  <c r="K930" i="3"/>
  <c r="N930" i="3" s="1"/>
  <c r="K931" i="3"/>
  <c r="K932" i="3"/>
  <c r="K933" i="3"/>
  <c r="K934" i="3"/>
  <c r="N934" i="3" s="1"/>
  <c r="K935" i="3"/>
  <c r="K936" i="3"/>
  <c r="K937" i="3"/>
  <c r="K938" i="3"/>
  <c r="N938" i="3" s="1"/>
  <c r="K939" i="3"/>
  <c r="K940" i="3"/>
  <c r="K941" i="3"/>
  <c r="K942" i="3"/>
  <c r="N942" i="3" s="1"/>
  <c r="K943" i="3"/>
  <c r="K944" i="3"/>
  <c r="K945" i="3"/>
  <c r="K946" i="3"/>
  <c r="N946" i="3" s="1"/>
  <c r="K947" i="3"/>
  <c r="K948" i="3"/>
  <c r="K949" i="3"/>
  <c r="K950" i="3"/>
  <c r="N950" i="3" s="1"/>
  <c r="K951" i="3"/>
  <c r="K952" i="3"/>
  <c r="K953" i="3"/>
  <c r="N953" i="3" s="1"/>
  <c r="K954" i="3"/>
  <c r="N954" i="3" s="1"/>
  <c r="K955" i="3"/>
  <c r="K956" i="3"/>
  <c r="K957" i="3"/>
  <c r="K958" i="3"/>
  <c r="N958" i="3" s="1"/>
  <c r="K959" i="3"/>
  <c r="K960" i="3"/>
  <c r="K961" i="3"/>
  <c r="K962" i="3"/>
  <c r="N962" i="3" s="1"/>
  <c r="K963" i="3"/>
  <c r="K964" i="3"/>
  <c r="K965" i="3"/>
  <c r="K966" i="3"/>
  <c r="N966" i="3" s="1"/>
  <c r="K967" i="3"/>
  <c r="K968" i="3"/>
  <c r="K969" i="3"/>
  <c r="K970" i="3"/>
  <c r="N970" i="3" s="1"/>
  <c r="K971" i="3"/>
  <c r="K972" i="3"/>
  <c r="K973" i="3"/>
  <c r="K974" i="3"/>
  <c r="N974" i="3" s="1"/>
  <c r="K975" i="3"/>
  <c r="K976" i="3"/>
  <c r="K977" i="3"/>
  <c r="K978" i="3"/>
  <c r="N978" i="3" s="1"/>
  <c r="K979" i="3"/>
  <c r="K980" i="3"/>
  <c r="K981" i="3"/>
  <c r="K982" i="3"/>
  <c r="N982" i="3" s="1"/>
  <c r="K983" i="3"/>
  <c r="K984" i="3"/>
  <c r="K985" i="3"/>
  <c r="K986" i="3"/>
  <c r="N986" i="3" s="1"/>
  <c r="K987" i="3"/>
  <c r="K988" i="3"/>
  <c r="K989" i="3"/>
  <c r="K990" i="3"/>
  <c r="N990" i="3" s="1"/>
  <c r="K991" i="3"/>
  <c r="K992" i="3"/>
  <c r="K993" i="3"/>
  <c r="K994" i="3"/>
  <c r="N994" i="3" s="1"/>
  <c r="K995" i="3"/>
  <c r="K996" i="3"/>
  <c r="K997" i="3"/>
  <c r="K998" i="3"/>
  <c r="N998" i="3" s="1"/>
  <c r="K999" i="3"/>
  <c r="K1000" i="3"/>
  <c r="K1001" i="3"/>
  <c r="K1002" i="3"/>
  <c r="N1002" i="3" s="1"/>
  <c r="K1003" i="3"/>
  <c r="K1004" i="3"/>
  <c r="K1005" i="3"/>
  <c r="K1006" i="3"/>
  <c r="N1006" i="3" s="1"/>
  <c r="K1007" i="3"/>
  <c r="K1008" i="3"/>
  <c r="K1009" i="3"/>
  <c r="K1010" i="3"/>
  <c r="N1010" i="3" s="1"/>
  <c r="K1011" i="3"/>
  <c r="K1012" i="3"/>
  <c r="K1013" i="3"/>
  <c r="K1014" i="3"/>
  <c r="N1014" i="3" s="1"/>
  <c r="K1015" i="3"/>
  <c r="K1016" i="3"/>
  <c r="K1017" i="3"/>
  <c r="K1018" i="3"/>
  <c r="N1018" i="3" s="1"/>
  <c r="K1019" i="3"/>
  <c r="K1020" i="3"/>
  <c r="K1021" i="3"/>
  <c r="K1022" i="3"/>
  <c r="N1022" i="3" s="1"/>
  <c r="K1023" i="3"/>
  <c r="K1024" i="3"/>
  <c r="K1025" i="3"/>
  <c r="K1026" i="3"/>
  <c r="N1026" i="3" s="1"/>
  <c r="K1027" i="3"/>
  <c r="K1028" i="3"/>
  <c r="K1029" i="3"/>
  <c r="K1030" i="3"/>
  <c r="N1030" i="3" s="1"/>
  <c r="K1031" i="3"/>
  <c r="K1032" i="3"/>
  <c r="K1033" i="3"/>
  <c r="K1034" i="3"/>
  <c r="N1034" i="3" s="1"/>
  <c r="K1035" i="3"/>
  <c r="K1036" i="3"/>
  <c r="K1037" i="3"/>
  <c r="K1038" i="3"/>
  <c r="N1038" i="3" s="1"/>
  <c r="K1039" i="3"/>
  <c r="K1040" i="3"/>
  <c r="K1041" i="3"/>
  <c r="K1042" i="3"/>
  <c r="N1042" i="3" s="1"/>
  <c r="K1043" i="3"/>
  <c r="K1044" i="3"/>
  <c r="K1045" i="3"/>
  <c r="K1046" i="3"/>
  <c r="N1046" i="3" s="1"/>
  <c r="K1047" i="3"/>
  <c r="K1048" i="3"/>
  <c r="K1049" i="3"/>
  <c r="K1050" i="3"/>
  <c r="N1050" i="3" s="1"/>
  <c r="K1051" i="3"/>
  <c r="K1052" i="3"/>
  <c r="K1053" i="3"/>
  <c r="K1054" i="3"/>
  <c r="N1054" i="3" s="1"/>
  <c r="K1055" i="3"/>
  <c r="K1056" i="3"/>
  <c r="K1057" i="3"/>
  <c r="K1058" i="3"/>
  <c r="N1058" i="3" s="1"/>
  <c r="K1059" i="3"/>
  <c r="K1060" i="3"/>
  <c r="K1061" i="3"/>
  <c r="K1062" i="3"/>
  <c r="N1062" i="3" s="1"/>
  <c r="K1063" i="3"/>
  <c r="K1064" i="3"/>
  <c r="K1065" i="3"/>
  <c r="K1066" i="3"/>
  <c r="N1066" i="3" s="1"/>
  <c r="K1067" i="3"/>
  <c r="K1068" i="3"/>
  <c r="K1069" i="3"/>
  <c r="K1070" i="3"/>
  <c r="N1070" i="3" s="1"/>
  <c r="K1071" i="3"/>
  <c r="K1072" i="3"/>
  <c r="K1073" i="3"/>
  <c r="K1074" i="3"/>
  <c r="N1074" i="3" s="1"/>
  <c r="K1075" i="3"/>
  <c r="K1076" i="3"/>
  <c r="K1077" i="3"/>
  <c r="K1078" i="3"/>
  <c r="N1078" i="3" s="1"/>
  <c r="K1079" i="3"/>
  <c r="K1080" i="3"/>
  <c r="K1081" i="3"/>
  <c r="K1082" i="3"/>
  <c r="N1082" i="3" s="1"/>
  <c r="K1083" i="3"/>
  <c r="K1084" i="3"/>
  <c r="K1085" i="3"/>
  <c r="K1086" i="3"/>
  <c r="N1086" i="3" s="1"/>
  <c r="K1087" i="3"/>
  <c r="K1088" i="3"/>
  <c r="K1089" i="3"/>
  <c r="K1090" i="3"/>
  <c r="N1090" i="3" s="1"/>
  <c r="K1091" i="3"/>
  <c r="K1092" i="3"/>
  <c r="K1093" i="3"/>
  <c r="K1094" i="3"/>
  <c r="N1094" i="3" s="1"/>
  <c r="K1095" i="3"/>
  <c r="K1096" i="3"/>
  <c r="K1097" i="3"/>
  <c r="K1098" i="3"/>
  <c r="N1098" i="3" s="1"/>
  <c r="K1099" i="3"/>
  <c r="K1100" i="3"/>
  <c r="K1101" i="3"/>
  <c r="K1102" i="3"/>
  <c r="N1102" i="3" s="1"/>
  <c r="K1103" i="3"/>
  <c r="K1104" i="3"/>
  <c r="K1105" i="3"/>
  <c r="K1106" i="3"/>
  <c r="N1106" i="3" s="1"/>
  <c r="K1107" i="3"/>
  <c r="K1108" i="3"/>
  <c r="K1109" i="3"/>
  <c r="K1110" i="3"/>
  <c r="N1110" i="3" s="1"/>
  <c r="K1111" i="3"/>
  <c r="K1112" i="3"/>
  <c r="K1113" i="3"/>
  <c r="K1114" i="3"/>
  <c r="N1114" i="3" s="1"/>
  <c r="K1115" i="3"/>
  <c r="K1116" i="3"/>
  <c r="K1117" i="3"/>
  <c r="K1118" i="3"/>
  <c r="N1118" i="3" s="1"/>
  <c r="K1119" i="3"/>
  <c r="K1120" i="3"/>
  <c r="K1121" i="3"/>
  <c r="K1122" i="3"/>
  <c r="N1122" i="3" s="1"/>
  <c r="K1123" i="3"/>
  <c r="K1124" i="3"/>
  <c r="K1125" i="3"/>
  <c r="K1126" i="3"/>
  <c r="N1126" i="3" s="1"/>
  <c r="K112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T2" i="3"/>
  <c r="S2" i="3"/>
  <c r="Q2" i="3"/>
  <c r="O2" i="3"/>
  <c r="L2" i="3"/>
  <c r="K2" i="3"/>
  <c r="J2" i="3"/>
  <c r="H2" i="3"/>
  <c r="I2" i="3" s="1"/>
  <c r="T1269" i="14"/>
  <c r="T1268" i="14"/>
  <c r="T1267" i="14"/>
  <c r="T1266" i="14"/>
  <c r="T1265" i="14"/>
  <c r="T1264" i="14"/>
  <c r="T1263" i="14"/>
  <c r="T1262" i="14"/>
  <c r="T1261" i="14"/>
  <c r="T1260" i="14"/>
  <c r="T1259" i="14"/>
  <c r="T1258" i="14"/>
  <c r="T1257" i="14"/>
  <c r="T1256" i="14"/>
  <c r="T1255" i="14"/>
  <c r="T1254" i="14"/>
  <c r="T1253" i="14"/>
  <c r="T1252" i="14"/>
  <c r="T1251" i="14"/>
  <c r="T1250" i="14"/>
  <c r="T1249" i="14"/>
  <c r="T1248" i="14"/>
  <c r="T1247" i="14"/>
  <c r="T1246" i="14"/>
  <c r="T1245" i="14"/>
  <c r="T1244" i="14"/>
  <c r="T1243" i="14"/>
  <c r="T1242" i="14"/>
  <c r="T1241" i="14"/>
  <c r="T1240" i="14"/>
  <c r="T1239" i="14"/>
  <c r="T1238" i="14"/>
  <c r="T1237" i="14"/>
  <c r="T1236" i="14"/>
  <c r="T1235" i="14"/>
  <c r="T1234" i="14"/>
  <c r="T1233" i="14"/>
  <c r="T1232" i="14"/>
  <c r="T1231" i="14"/>
  <c r="T1230" i="14"/>
  <c r="T1229" i="14"/>
  <c r="T1228" i="14"/>
  <c r="T1227" i="14"/>
  <c r="T1226" i="14"/>
  <c r="T1225" i="14"/>
  <c r="T1224" i="14"/>
  <c r="T1223" i="14"/>
  <c r="T1222" i="14"/>
  <c r="T1221" i="14"/>
  <c r="T1220" i="14"/>
  <c r="T1219" i="14"/>
  <c r="T1218" i="14"/>
  <c r="T1217" i="14"/>
  <c r="T1216" i="14"/>
  <c r="T1215" i="14"/>
  <c r="T1214" i="14"/>
  <c r="T1213" i="14"/>
  <c r="T1212" i="14"/>
  <c r="T1211" i="14"/>
  <c r="T1210" i="14"/>
  <c r="T1209" i="14"/>
  <c r="T1208" i="14"/>
  <c r="T1207" i="14"/>
  <c r="T1206" i="14"/>
  <c r="T1205" i="14"/>
  <c r="T1204" i="14"/>
  <c r="T1203" i="14"/>
  <c r="T1202" i="14"/>
  <c r="T1201" i="14"/>
  <c r="T1200" i="14"/>
  <c r="T1199" i="14"/>
  <c r="T1198" i="14"/>
  <c r="T1197" i="14"/>
  <c r="T1196" i="14"/>
  <c r="T1195" i="14"/>
  <c r="T1194" i="14"/>
  <c r="T1193" i="14"/>
  <c r="T1192" i="14"/>
  <c r="T1191" i="14"/>
  <c r="T1190" i="14"/>
  <c r="T1189" i="14"/>
  <c r="T1188" i="14"/>
  <c r="T1187" i="14"/>
  <c r="T1186" i="14"/>
  <c r="T1185" i="14"/>
  <c r="T1184" i="14"/>
  <c r="T1183" i="14"/>
  <c r="T1182" i="14"/>
  <c r="T1181" i="14"/>
  <c r="T1180" i="14"/>
  <c r="T1179" i="14"/>
  <c r="T1178" i="14"/>
  <c r="T1177" i="14"/>
  <c r="T1176" i="14"/>
  <c r="T1175" i="14"/>
  <c r="T1174" i="14"/>
  <c r="T1173" i="14"/>
  <c r="T1172" i="14"/>
  <c r="T1171" i="14"/>
  <c r="T1170" i="14"/>
  <c r="T1169" i="14"/>
  <c r="T1168" i="14"/>
  <c r="T1167" i="14"/>
  <c r="T1166" i="14"/>
  <c r="T1165" i="14"/>
  <c r="T1164" i="14"/>
  <c r="T1163" i="14"/>
  <c r="T1162" i="14"/>
  <c r="T1161" i="14"/>
  <c r="T1160" i="14"/>
  <c r="T1159" i="14"/>
  <c r="T1158" i="14"/>
  <c r="T1157" i="14"/>
  <c r="T1156" i="14"/>
  <c r="T1155" i="14"/>
  <c r="T1154" i="14"/>
  <c r="T1153" i="14"/>
  <c r="T1152" i="14"/>
  <c r="T1151" i="14"/>
  <c r="T1150" i="14"/>
  <c r="T1149" i="14"/>
  <c r="T1148" i="14"/>
  <c r="T1147" i="14"/>
  <c r="T1146" i="14"/>
  <c r="T1145" i="14"/>
  <c r="T1144" i="14"/>
  <c r="T1143" i="14"/>
  <c r="T1142" i="14"/>
  <c r="T1141" i="14"/>
  <c r="T1140" i="14"/>
  <c r="T1139" i="14"/>
  <c r="T1138" i="14"/>
  <c r="T1137" i="14"/>
  <c r="T1136" i="14"/>
  <c r="T1135" i="14"/>
  <c r="T1134" i="14"/>
  <c r="T1133" i="14"/>
  <c r="T1132" i="14"/>
  <c r="T1131" i="14"/>
  <c r="T1130" i="14"/>
  <c r="T1129" i="14"/>
  <c r="T1128" i="14"/>
  <c r="T1127" i="14"/>
  <c r="T1126" i="14"/>
  <c r="T1125" i="14"/>
  <c r="T1124" i="14"/>
  <c r="T1123" i="14"/>
  <c r="T1122" i="14"/>
  <c r="T1121" i="14"/>
  <c r="T1120" i="14"/>
  <c r="T1119" i="14"/>
  <c r="T1118" i="14"/>
  <c r="T1117" i="14"/>
  <c r="T1116" i="14"/>
  <c r="T1115" i="14"/>
  <c r="T1114" i="14"/>
  <c r="T1113" i="14"/>
  <c r="T1112" i="14"/>
  <c r="T1111" i="14"/>
  <c r="T1110" i="14"/>
  <c r="T1109" i="14"/>
  <c r="T1108" i="14"/>
  <c r="T1107" i="14"/>
  <c r="T1106" i="14"/>
  <c r="T1105" i="14"/>
  <c r="T1104" i="14"/>
  <c r="T1103" i="14"/>
  <c r="T1102" i="14"/>
  <c r="T1101" i="14"/>
  <c r="T1100" i="14"/>
  <c r="T1099" i="14"/>
  <c r="T1098" i="14"/>
  <c r="T1097" i="14"/>
  <c r="T1096" i="14"/>
  <c r="T1095" i="14"/>
  <c r="T1094" i="14"/>
  <c r="T1093" i="14"/>
  <c r="T1092" i="14"/>
  <c r="T1091" i="14"/>
  <c r="T1090" i="14"/>
  <c r="T1089" i="14"/>
  <c r="T1088" i="14"/>
  <c r="T1087" i="14"/>
  <c r="T1086" i="14"/>
  <c r="T1085" i="14"/>
  <c r="T1084" i="14"/>
  <c r="T1083" i="14"/>
  <c r="T1082" i="14"/>
  <c r="T1081" i="14"/>
  <c r="T1080" i="14"/>
  <c r="T1079" i="14"/>
  <c r="T1078" i="14"/>
  <c r="T1077" i="14"/>
  <c r="T1076" i="14"/>
  <c r="T1075" i="14"/>
  <c r="T1074" i="14"/>
  <c r="T1073" i="14"/>
  <c r="T1072" i="14"/>
  <c r="T1071" i="14"/>
  <c r="T1070" i="14"/>
  <c r="T1069" i="14"/>
  <c r="T1068" i="14"/>
  <c r="T1067" i="14"/>
  <c r="T1066" i="14"/>
  <c r="T1065" i="14"/>
  <c r="T1064" i="14"/>
  <c r="T1063" i="14"/>
  <c r="T1062" i="14"/>
  <c r="T1061" i="14"/>
  <c r="T1060" i="14"/>
  <c r="T1059" i="14"/>
  <c r="T1058" i="14"/>
  <c r="T1057" i="14"/>
  <c r="T1056" i="14"/>
  <c r="T1055" i="14"/>
  <c r="T1054" i="14"/>
  <c r="T1053" i="14"/>
  <c r="T1052" i="14"/>
  <c r="T1051" i="14"/>
  <c r="T1050" i="14"/>
  <c r="T1049" i="14"/>
  <c r="T1048" i="14"/>
  <c r="T1047" i="14"/>
  <c r="T1046" i="14"/>
  <c r="T1045" i="14"/>
  <c r="T1044" i="14"/>
  <c r="T1043" i="14"/>
  <c r="T1042" i="14"/>
  <c r="T1041" i="14"/>
  <c r="T1040" i="14"/>
  <c r="T1039" i="14"/>
  <c r="T1038" i="14"/>
  <c r="T1037" i="14"/>
  <c r="T1036" i="14"/>
  <c r="T1035" i="14"/>
  <c r="T1034" i="14"/>
  <c r="T1033" i="14"/>
  <c r="T1032" i="14"/>
  <c r="T1031" i="14"/>
  <c r="T1030" i="14"/>
  <c r="T1029" i="14"/>
  <c r="T1028" i="14"/>
  <c r="T1027" i="14"/>
  <c r="T1026" i="14"/>
  <c r="T1025" i="14"/>
  <c r="T1024" i="14"/>
  <c r="T1023" i="14"/>
  <c r="T1022" i="14"/>
  <c r="T1021" i="14"/>
  <c r="T1020" i="14"/>
  <c r="T1019" i="14"/>
  <c r="T1018" i="14"/>
  <c r="T1017" i="14"/>
  <c r="T1016" i="14"/>
  <c r="T1015" i="14"/>
  <c r="T1014" i="14"/>
  <c r="T1013" i="14"/>
  <c r="T1012" i="14"/>
  <c r="T1011" i="14"/>
  <c r="T1010" i="14"/>
  <c r="T1009" i="14"/>
  <c r="T1008" i="14"/>
  <c r="T1007" i="14"/>
  <c r="T1006" i="14"/>
  <c r="T1005" i="14"/>
  <c r="T1004" i="14"/>
  <c r="T1003" i="14"/>
  <c r="T1002" i="14"/>
  <c r="T1001" i="14"/>
  <c r="T1000" i="14"/>
  <c r="T999" i="14"/>
  <c r="T998" i="14"/>
  <c r="T997" i="14"/>
  <c r="T996" i="14"/>
  <c r="T995" i="14"/>
  <c r="T994" i="14"/>
  <c r="T993" i="14"/>
  <c r="T992" i="14"/>
  <c r="T991" i="14"/>
  <c r="T990" i="14"/>
  <c r="T989" i="14"/>
  <c r="T988" i="14"/>
  <c r="T987" i="14"/>
  <c r="T986" i="14"/>
  <c r="T985" i="14"/>
  <c r="T984" i="14"/>
  <c r="T983" i="14"/>
  <c r="T982" i="14"/>
  <c r="T981" i="14"/>
  <c r="T980" i="14"/>
  <c r="T979" i="14"/>
  <c r="T978" i="14"/>
  <c r="T977" i="14"/>
  <c r="T976" i="14"/>
  <c r="T975" i="14"/>
  <c r="T974" i="14"/>
  <c r="T973" i="14"/>
  <c r="T972" i="14"/>
  <c r="T971" i="14"/>
  <c r="T970" i="14"/>
  <c r="T969" i="14"/>
  <c r="T968" i="14"/>
  <c r="T967" i="14"/>
  <c r="T966" i="14"/>
  <c r="T965" i="14"/>
  <c r="T964" i="14"/>
  <c r="T963" i="14"/>
  <c r="T962" i="14"/>
  <c r="T961" i="14"/>
  <c r="T960" i="14"/>
  <c r="T959" i="14"/>
  <c r="T958" i="14"/>
  <c r="T957" i="14"/>
  <c r="T956" i="14"/>
  <c r="T955" i="14"/>
  <c r="T954" i="14"/>
  <c r="T953" i="14"/>
  <c r="T952" i="14"/>
  <c r="T951" i="14"/>
  <c r="T950" i="14"/>
  <c r="T949" i="14"/>
  <c r="T948" i="14"/>
  <c r="T947" i="14"/>
  <c r="T946" i="14"/>
  <c r="T945" i="14"/>
  <c r="T944" i="14"/>
  <c r="T943" i="14"/>
  <c r="T942" i="14"/>
  <c r="T941" i="14"/>
  <c r="T940" i="14"/>
  <c r="T939" i="14"/>
  <c r="T938" i="14"/>
  <c r="T937" i="14"/>
  <c r="T936" i="14"/>
  <c r="T935" i="14"/>
  <c r="T934" i="14"/>
  <c r="T933" i="14"/>
  <c r="T932" i="14"/>
  <c r="T931" i="14"/>
  <c r="T930" i="14"/>
  <c r="T929" i="14"/>
  <c r="T928" i="14"/>
  <c r="T927" i="14"/>
  <c r="T926" i="14"/>
  <c r="T925" i="14"/>
  <c r="T924" i="14"/>
  <c r="T923" i="14"/>
  <c r="T922" i="14"/>
  <c r="T921" i="14"/>
  <c r="T920" i="14"/>
  <c r="T919" i="14"/>
  <c r="T918" i="14"/>
  <c r="T917" i="14"/>
  <c r="T916" i="14"/>
  <c r="T915" i="14"/>
  <c r="T914" i="14"/>
  <c r="T913" i="14"/>
  <c r="T912" i="14"/>
  <c r="T911" i="14"/>
  <c r="T910" i="14"/>
  <c r="T909" i="14"/>
  <c r="T908" i="14"/>
  <c r="T907" i="14"/>
  <c r="T906" i="14"/>
  <c r="T905" i="14"/>
  <c r="T904" i="14"/>
  <c r="T903" i="14"/>
  <c r="T902" i="14"/>
  <c r="T901" i="14"/>
  <c r="T900" i="14"/>
  <c r="T899" i="14"/>
  <c r="T898" i="14"/>
  <c r="T897" i="14"/>
  <c r="T896" i="14"/>
  <c r="T895" i="14"/>
  <c r="T894" i="14"/>
  <c r="T893" i="14"/>
  <c r="T892" i="14"/>
  <c r="T891" i="14"/>
  <c r="T890" i="14"/>
  <c r="T889" i="14"/>
  <c r="T888" i="14"/>
  <c r="T887" i="14"/>
  <c r="T886" i="14"/>
  <c r="T885" i="14"/>
  <c r="T884" i="14"/>
  <c r="T883" i="14"/>
  <c r="T882" i="14"/>
  <c r="T881" i="14"/>
  <c r="T880" i="14"/>
  <c r="T879" i="14"/>
  <c r="T878" i="14"/>
  <c r="T877" i="14"/>
  <c r="T876" i="14"/>
  <c r="T875" i="14"/>
  <c r="T874" i="14"/>
  <c r="T873" i="14"/>
  <c r="T872" i="14"/>
  <c r="T871" i="14"/>
  <c r="T870" i="14"/>
  <c r="T869" i="14"/>
  <c r="T868" i="14"/>
  <c r="T867" i="14"/>
  <c r="T866" i="14"/>
  <c r="T865" i="14"/>
  <c r="T864" i="14"/>
  <c r="T863" i="14"/>
  <c r="T862" i="14"/>
  <c r="T861" i="14"/>
  <c r="T860" i="14"/>
  <c r="T859" i="14"/>
  <c r="T858" i="14"/>
  <c r="T857" i="14"/>
  <c r="T856" i="14"/>
  <c r="T855" i="14"/>
  <c r="T854" i="14"/>
  <c r="T853" i="14"/>
  <c r="T852" i="14"/>
  <c r="T851" i="14"/>
  <c r="T850" i="14"/>
  <c r="T849" i="14"/>
  <c r="T848" i="14"/>
  <c r="T847" i="14"/>
  <c r="T846" i="14"/>
  <c r="T845" i="14"/>
  <c r="T844" i="14"/>
  <c r="T843" i="14"/>
  <c r="T842" i="14"/>
  <c r="T841" i="14"/>
  <c r="T840" i="14"/>
  <c r="T839" i="14"/>
  <c r="T838" i="14"/>
  <c r="T837" i="14"/>
  <c r="T836" i="14"/>
  <c r="T835" i="14"/>
  <c r="T834" i="14"/>
  <c r="T833" i="14"/>
  <c r="T832" i="14"/>
  <c r="T831" i="14"/>
  <c r="T830" i="14"/>
  <c r="T829" i="14"/>
  <c r="T828" i="14"/>
  <c r="T827" i="14"/>
  <c r="T826" i="14"/>
  <c r="T825" i="14"/>
  <c r="T824" i="14"/>
  <c r="T823" i="14"/>
  <c r="T822" i="14"/>
  <c r="T821" i="14"/>
  <c r="T820" i="14"/>
  <c r="T819" i="14"/>
  <c r="T818" i="14"/>
  <c r="T817" i="14"/>
  <c r="T816" i="14"/>
  <c r="T815" i="14"/>
  <c r="T814" i="14"/>
  <c r="T813" i="14"/>
  <c r="T812" i="14"/>
  <c r="T811" i="14"/>
  <c r="T810" i="14"/>
  <c r="T809" i="14"/>
  <c r="T808" i="14"/>
  <c r="T807" i="14"/>
  <c r="T806" i="14"/>
  <c r="T805" i="14"/>
  <c r="T804" i="14"/>
  <c r="T803" i="14"/>
  <c r="T802" i="14"/>
  <c r="T801" i="14"/>
  <c r="T800" i="14"/>
  <c r="T799" i="14"/>
  <c r="T798" i="14"/>
  <c r="T797" i="14"/>
  <c r="T796" i="14"/>
  <c r="T795" i="14"/>
  <c r="T794" i="14"/>
  <c r="T793" i="14"/>
  <c r="T792" i="14"/>
  <c r="T791" i="14"/>
  <c r="T790" i="14"/>
  <c r="T789" i="14"/>
  <c r="T788" i="14"/>
  <c r="T787" i="14"/>
  <c r="T786" i="14"/>
  <c r="T785" i="14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763" i="14"/>
  <c r="T762" i="14"/>
  <c r="T761" i="14"/>
  <c r="T760" i="14"/>
  <c r="T759" i="14"/>
  <c r="T758" i="14"/>
  <c r="T757" i="14"/>
  <c r="T756" i="14"/>
  <c r="T755" i="14"/>
  <c r="T754" i="14"/>
  <c r="T753" i="14"/>
  <c r="T752" i="14"/>
  <c r="T751" i="14"/>
  <c r="T750" i="14"/>
  <c r="T749" i="14"/>
  <c r="T748" i="14"/>
  <c r="T747" i="14"/>
  <c r="T746" i="14"/>
  <c r="T745" i="14"/>
  <c r="T744" i="14"/>
  <c r="T743" i="14"/>
  <c r="T742" i="14"/>
  <c r="T741" i="14"/>
  <c r="T740" i="14"/>
  <c r="T739" i="14"/>
  <c r="T738" i="14"/>
  <c r="T737" i="14"/>
  <c r="T736" i="14"/>
  <c r="T735" i="14"/>
  <c r="T734" i="14"/>
  <c r="T733" i="14"/>
  <c r="T732" i="14"/>
  <c r="T731" i="14"/>
  <c r="T730" i="14"/>
  <c r="T729" i="14"/>
  <c r="T728" i="14"/>
  <c r="T727" i="14"/>
  <c r="T726" i="14"/>
  <c r="T725" i="14"/>
  <c r="T724" i="14"/>
  <c r="T723" i="14"/>
  <c r="T722" i="14"/>
  <c r="T721" i="14"/>
  <c r="T720" i="14"/>
  <c r="T719" i="14"/>
  <c r="T718" i="14"/>
  <c r="T717" i="14"/>
  <c r="T716" i="14"/>
  <c r="T715" i="14"/>
  <c r="T714" i="14"/>
  <c r="T713" i="14"/>
  <c r="T712" i="14"/>
  <c r="T711" i="14"/>
  <c r="T710" i="14"/>
  <c r="T709" i="14"/>
  <c r="T708" i="14"/>
  <c r="T707" i="14"/>
  <c r="T706" i="14"/>
  <c r="T705" i="14"/>
  <c r="T704" i="14"/>
  <c r="T703" i="14"/>
  <c r="T702" i="14"/>
  <c r="T701" i="14"/>
  <c r="T700" i="14"/>
  <c r="T699" i="14"/>
  <c r="T698" i="14"/>
  <c r="T697" i="14"/>
  <c r="T696" i="14"/>
  <c r="T695" i="14"/>
  <c r="T694" i="14"/>
  <c r="T693" i="14"/>
  <c r="T692" i="14"/>
  <c r="T691" i="14"/>
  <c r="T690" i="14"/>
  <c r="T689" i="14"/>
  <c r="T688" i="14"/>
  <c r="T687" i="14"/>
  <c r="T686" i="14"/>
  <c r="T685" i="14"/>
  <c r="T684" i="14"/>
  <c r="T683" i="14"/>
  <c r="T682" i="14"/>
  <c r="T681" i="14"/>
  <c r="T680" i="14"/>
  <c r="T679" i="14"/>
  <c r="T678" i="14"/>
  <c r="T677" i="14"/>
  <c r="T676" i="14"/>
  <c r="T675" i="14"/>
  <c r="T674" i="14"/>
  <c r="T673" i="14"/>
  <c r="T672" i="14"/>
  <c r="T671" i="14"/>
  <c r="T670" i="14"/>
  <c r="T669" i="14"/>
  <c r="T668" i="14"/>
  <c r="T667" i="14"/>
  <c r="T666" i="14"/>
  <c r="T665" i="14"/>
  <c r="T664" i="14"/>
  <c r="T663" i="14"/>
  <c r="T662" i="14"/>
  <c r="T661" i="14"/>
  <c r="T660" i="14"/>
  <c r="T659" i="14"/>
  <c r="T658" i="14"/>
  <c r="T657" i="14"/>
  <c r="T656" i="14"/>
  <c r="T655" i="14"/>
  <c r="T654" i="14"/>
  <c r="T653" i="14"/>
  <c r="T652" i="14"/>
  <c r="T651" i="14"/>
  <c r="T650" i="14"/>
  <c r="T649" i="14"/>
  <c r="T648" i="14"/>
  <c r="T647" i="14"/>
  <c r="T646" i="14"/>
  <c r="T645" i="14"/>
  <c r="T644" i="14"/>
  <c r="T643" i="14"/>
  <c r="T642" i="14"/>
  <c r="T641" i="14"/>
  <c r="T640" i="14"/>
  <c r="T639" i="14"/>
  <c r="T638" i="14"/>
  <c r="T637" i="14"/>
  <c r="T636" i="14"/>
  <c r="T635" i="14"/>
  <c r="T634" i="14"/>
  <c r="T633" i="14"/>
  <c r="T632" i="14"/>
  <c r="T631" i="14"/>
  <c r="T630" i="14"/>
  <c r="T629" i="14"/>
  <c r="T628" i="14"/>
  <c r="T627" i="14"/>
  <c r="T626" i="14"/>
  <c r="T625" i="14"/>
  <c r="T624" i="14"/>
  <c r="T623" i="14"/>
  <c r="T622" i="14"/>
  <c r="T621" i="14"/>
  <c r="T620" i="14"/>
  <c r="T619" i="14"/>
  <c r="T618" i="14"/>
  <c r="T617" i="14"/>
  <c r="T616" i="14"/>
  <c r="T615" i="14"/>
  <c r="T614" i="14"/>
  <c r="T613" i="14"/>
  <c r="T612" i="14"/>
  <c r="T611" i="14"/>
  <c r="T610" i="14"/>
  <c r="T609" i="14"/>
  <c r="T608" i="14"/>
  <c r="T607" i="14"/>
  <c r="T606" i="14"/>
  <c r="T605" i="14"/>
  <c r="T604" i="14"/>
  <c r="T603" i="14"/>
  <c r="T602" i="14"/>
  <c r="T601" i="14"/>
  <c r="T600" i="14"/>
  <c r="T599" i="14"/>
  <c r="T598" i="14"/>
  <c r="T597" i="14"/>
  <c r="T596" i="14"/>
  <c r="T595" i="14"/>
  <c r="T594" i="14"/>
  <c r="T593" i="14"/>
  <c r="T592" i="14"/>
  <c r="T591" i="14"/>
  <c r="T590" i="14"/>
  <c r="T589" i="14"/>
  <c r="T588" i="14"/>
  <c r="T587" i="14"/>
  <c r="T586" i="14"/>
  <c r="T585" i="14"/>
  <c r="T584" i="14"/>
  <c r="T583" i="14"/>
  <c r="T582" i="14"/>
  <c r="T581" i="14"/>
  <c r="T580" i="14"/>
  <c r="T579" i="14"/>
  <c r="T578" i="14"/>
  <c r="T577" i="14"/>
  <c r="T576" i="14"/>
  <c r="T575" i="14"/>
  <c r="T574" i="14"/>
  <c r="T573" i="14"/>
  <c r="T572" i="14"/>
  <c r="T571" i="14"/>
  <c r="T570" i="14"/>
  <c r="T569" i="14"/>
  <c r="T568" i="14"/>
  <c r="T567" i="14"/>
  <c r="T566" i="14"/>
  <c r="T565" i="14"/>
  <c r="T564" i="14"/>
  <c r="T563" i="14"/>
  <c r="T562" i="14"/>
  <c r="T561" i="14"/>
  <c r="T560" i="14"/>
  <c r="T559" i="14"/>
  <c r="T558" i="14"/>
  <c r="T557" i="14"/>
  <c r="T556" i="14"/>
  <c r="T555" i="14"/>
  <c r="T554" i="14"/>
  <c r="T553" i="14"/>
  <c r="T552" i="14"/>
  <c r="T551" i="14"/>
  <c r="T550" i="14"/>
  <c r="T549" i="14"/>
  <c r="T548" i="14"/>
  <c r="T547" i="14"/>
  <c r="T546" i="14"/>
  <c r="T545" i="14"/>
  <c r="T544" i="14"/>
  <c r="T543" i="14"/>
  <c r="T542" i="14"/>
  <c r="T541" i="14"/>
  <c r="T540" i="14"/>
  <c r="T539" i="14"/>
  <c r="T538" i="14"/>
  <c r="T537" i="14"/>
  <c r="T536" i="14"/>
  <c r="T535" i="14"/>
  <c r="T534" i="14"/>
  <c r="T533" i="14"/>
  <c r="T532" i="14"/>
  <c r="T531" i="14"/>
  <c r="T530" i="14"/>
  <c r="T529" i="14"/>
  <c r="T528" i="14"/>
  <c r="T527" i="14"/>
  <c r="T526" i="14"/>
  <c r="T525" i="14"/>
  <c r="T524" i="14"/>
  <c r="T523" i="14"/>
  <c r="T522" i="14"/>
  <c r="T521" i="14"/>
  <c r="T520" i="14"/>
  <c r="T519" i="14"/>
  <c r="T518" i="14"/>
  <c r="T517" i="14"/>
  <c r="T516" i="14"/>
  <c r="T515" i="14"/>
  <c r="T514" i="14"/>
  <c r="T513" i="14"/>
  <c r="T512" i="14"/>
  <c r="T511" i="14"/>
  <c r="T510" i="14"/>
  <c r="T509" i="14"/>
  <c r="T508" i="14"/>
  <c r="T507" i="14"/>
  <c r="T506" i="14"/>
  <c r="T505" i="14"/>
  <c r="T504" i="14"/>
  <c r="T503" i="14"/>
  <c r="T502" i="14"/>
  <c r="T501" i="14"/>
  <c r="T500" i="14"/>
  <c r="T499" i="14"/>
  <c r="T498" i="14"/>
  <c r="T497" i="14"/>
  <c r="T496" i="14"/>
  <c r="T495" i="14"/>
  <c r="T494" i="14"/>
  <c r="T493" i="14"/>
  <c r="T492" i="14"/>
  <c r="T491" i="14"/>
  <c r="T490" i="14"/>
  <c r="T489" i="14"/>
  <c r="T488" i="14"/>
  <c r="T487" i="14"/>
  <c r="T486" i="14"/>
  <c r="T485" i="14"/>
  <c r="T484" i="14"/>
  <c r="T483" i="14"/>
  <c r="T482" i="14"/>
  <c r="T481" i="14"/>
  <c r="T480" i="14"/>
  <c r="T479" i="14"/>
  <c r="T478" i="14"/>
  <c r="T477" i="14"/>
  <c r="T476" i="14"/>
  <c r="T475" i="14"/>
  <c r="T474" i="14"/>
  <c r="T473" i="14"/>
  <c r="T472" i="14"/>
  <c r="T471" i="14"/>
  <c r="T470" i="14"/>
  <c r="T469" i="14"/>
  <c r="T468" i="14"/>
  <c r="T467" i="14"/>
  <c r="T466" i="14"/>
  <c r="T465" i="14"/>
  <c r="T464" i="14"/>
  <c r="T463" i="14"/>
  <c r="T462" i="14"/>
  <c r="T461" i="14"/>
  <c r="T460" i="14"/>
  <c r="T459" i="14"/>
  <c r="T458" i="14"/>
  <c r="T457" i="14"/>
  <c r="T456" i="14"/>
  <c r="T455" i="14"/>
  <c r="T454" i="14"/>
  <c r="T453" i="14"/>
  <c r="T452" i="14"/>
  <c r="T451" i="14"/>
  <c r="T450" i="14"/>
  <c r="T449" i="14"/>
  <c r="T448" i="14"/>
  <c r="T447" i="14"/>
  <c r="T446" i="14"/>
  <c r="T445" i="14"/>
  <c r="T444" i="14"/>
  <c r="T443" i="14"/>
  <c r="T442" i="14"/>
  <c r="T441" i="14"/>
  <c r="T440" i="14"/>
  <c r="T439" i="14"/>
  <c r="T438" i="14"/>
  <c r="T437" i="14"/>
  <c r="T436" i="14"/>
  <c r="T435" i="14"/>
  <c r="T434" i="14"/>
  <c r="T433" i="14"/>
  <c r="T432" i="14"/>
  <c r="T431" i="14"/>
  <c r="T430" i="14"/>
  <c r="T429" i="14"/>
  <c r="T428" i="14"/>
  <c r="T427" i="14"/>
  <c r="T426" i="14"/>
  <c r="T425" i="14"/>
  <c r="T424" i="14"/>
  <c r="T423" i="14"/>
  <c r="T422" i="14"/>
  <c r="T421" i="14"/>
  <c r="T420" i="14"/>
  <c r="T419" i="14"/>
  <c r="T418" i="14"/>
  <c r="T417" i="14"/>
  <c r="T416" i="14"/>
  <c r="T415" i="14"/>
  <c r="T414" i="14"/>
  <c r="T413" i="14"/>
  <c r="T412" i="14"/>
  <c r="T411" i="14"/>
  <c r="T410" i="14"/>
  <c r="T409" i="14"/>
  <c r="T408" i="14"/>
  <c r="T407" i="14"/>
  <c r="T406" i="14"/>
  <c r="T405" i="14"/>
  <c r="T404" i="14"/>
  <c r="T403" i="14"/>
  <c r="T402" i="14"/>
  <c r="T401" i="14"/>
  <c r="T400" i="14"/>
  <c r="T399" i="14"/>
  <c r="T398" i="14"/>
  <c r="T397" i="14"/>
  <c r="T396" i="14"/>
  <c r="T395" i="14"/>
  <c r="T394" i="14"/>
  <c r="T393" i="14"/>
  <c r="T392" i="14"/>
  <c r="T391" i="14"/>
  <c r="T390" i="14"/>
  <c r="T389" i="14"/>
  <c r="T388" i="14"/>
  <c r="T387" i="14"/>
  <c r="T386" i="14"/>
  <c r="T385" i="14"/>
  <c r="T384" i="14"/>
  <c r="T383" i="14"/>
  <c r="T382" i="14"/>
  <c r="T381" i="14"/>
  <c r="T380" i="14"/>
  <c r="T379" i="14"/>
  <c r="T378" i="14"/>
  <c r="T377" i="14"/>
  <c r="T376" i="14"/>
  <c r="T375" i="14"/>
  <c r="T374" i="14"/>
  <c r="T373" i="14"/>
  <c r="T372" i="14"/>
  <c r="T371" i="14"/>
  <c r="T370" i="14"/>
  <c r="T369" i="14"/>
  <c r="T368" i="14"/>
  <c r="T367" i="14"/>
  <c r="T366" i="14"/>
  <c r="T365" i="14"/>
  <c r="T364" i="14"/>
  <c r="T363" i="14"/>
  <c r="T362" i="14"/>
  <c r="T361" i="14"/>
  <c r="T360" i="14"/>
  <c r="T359" i="14"/>
  <c r="T358" i="14"/>
  <c r="T357" i="14"/>
  <c r="T356" i="14"/>
  <c r="T355" i="14"/>
  <c r="T354" i="14"/>
  <c r="T353" i="14"/>
  <c r="T352" i="14"/>
  <c r="T351" i="14"/>
  <c r="T350" i="14"/>
  <c r="T349" i="14"/>
  <c r="T348" i="14"/>
  <c r="T347" i="14"/>
  <c r="T346" i="14"/>
  <c r="T345" i="14"/>
  <c r="T344" i="14"/>
  <c r="T343" i="14"/>
  <c r="T342" i="14"/>
  <c r="T341" i="14"/>
  <c r="T340" i="14"/>
  <c r="T339" i="14"/>
  <c r="T338" i="14"/>
  <c r="T337" i="14"/>
  <c r="T336" i="14"/>
  <c r="T335" i="14"/>
  <c r="T334" i="14"/>
  <c r="T333" i="14"/>
  <c r="T332" i="14"/>
  <c r="T331" i="14"/>
  <c r="T330" i="14"/>
  <c r="T329" i="14"/>
  <c r="T328" i="14"/>
  <c r="T327" i="14"/>
  <c r="T326" i="14"/>
  <c r="T325" i="14"/>
  <c r="T324" i="14"/>
  <c r="T323" i="14"/>
  <c r="T322" i="14"/>
  <c r="T321" i="14"/>
  <c r="T320" i="14"/>
  <c r="T319" i="14"/>
  <c r="T318" i="14"/>
  <c r="T317" i="14"/>
  <c r="T316" i="14"/>
  <c r="T315" i="14"/>
  <c r="T314" i="14"/>
  <c r="T313" i="14"/>
  <c r="T312" i="14"/>
  <c r="T311" i="14"/>
  <c r="T310" i="14"/>
  <c r="T309" i="14"/>
  <c r="T308" i="14"/>
  <c r="T307" i="14"/>
  <c r="T306" i="14"/>
  <c r="T305" i="14"/>
  <c r="T304" i="14"/>
  <c r="T303" i="14"/>
  <c r="T302" i="14"/>
  <c r="T301" i="14"/>
  <c r="T300" i="14"/>
  <c r="T299" i="14"/>
  <c r="T298" i="14"/>
  <c r="T297" i="14"/>
  <c r="T296" i="14"/>
  <c r="T295" i="14"/>
  <c r="T294" i="14"/>
  <c r="T293" i="14"/>
  <c r="T292" i="14"/>
  <c r="T291" i="14"/>
  <c r="T290" i="14"/>
  <c r="T289" i="14"/>
  <c r="T288" i="14"/>
  <c r="T287" i="14"/>
  <c r="T286" i="14"/>
  <c r="T285" i="14"/>
  <c r="T284" i="14"/>
  <c r="T283" i="14"/>
  <c r="T282" i="14"/>
  <c r="T281" i="14"/>
  <c r="T280" i="14"/>
  <c r="T279" i="14"/>
  <c r="T278" i="14"/>
  <c r="T277" i="14"/>
  <c r="T276" i="14"/>
  <c r="T275" i="14"/>
  <c r="T274" i="14"/>
  <c r="T273" i="14"/>
  <c r="T272" i="14"/>
  <c r="T271" i="14"/>
  <c r="T270" i="14"/>
  <c r="T269" i="14"/>
  <c r="T268" i="14"/>
  <c r="T267" i="14"/>
  <c r="T266" i="14"/>
  <c r="T265" i="14"/>
  <c r="T264" i="14"/>
  <c r="T263" i="14"/>
  <c r="T262" i="14"/>
  <c r="T261" i="14"/>
  <c r="T260" i="14"/>
  <c r="T259" i="14"/>
  <c r="T258" i="14"/>
  <c r="T257" i="14"/>
  <c r="T256" i="14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8" i="14"/>
  <c r="T177" i="14"/>
  <c r="T176" i="14"/>
  <c r="T175" i="14"/>
  <c r="T174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8" i="14"/>
  <c r="T147" i="14"/>
  <c r="T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T2" i="14"/>
  <c r="S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78" i="14"/>
  <c r="Q379" i="14"/>
  <c r="Q380" i="14"/>
  <c r="Q381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395" i="14"/>
  <c r="Q396" i="14"/>
  <c r="Q397" i="14"/>
  <c r="Q398" i="14"/>
  <c r="Q399" i="14"/>
  <c r="Q400" i="14"/>
  <c r="Q401" i="14"/>
  <c r="Q402" i="14"/>
  <c r="Q403" i="14"/>
  <c r="Q404" i="14"/>
  <c r="Q405" i="14"/>
  <c r="Q406" i="14"/>
  <c r="Q407" i="14"/>
  <c r="Q408" i="14"/>
  <c r="Q409" i="14"/>
  <c r="Q410" i="14"/>
  <c r="Q411" i="14"/>
  <c r="Q412" i="14"/>
  <c r="Q413" i="14"/>
  <c r="Q414" i="14"/>
  <c r="Q415" i="14"/>
  <c r="Q416" i="14"/>
  <c r="Q417" i="14"/>
  <c r="Q418" i="14"/>
  <c r="Q419" i="14"/>
  <c r="Q420" i="14"/>
  <c r="Q421" i="14"/>
  <c r="Q422" i="14"/>
  <c r="Q423" i="14"/>
  <c r="Q424" i="14"/>
  <c r="Q425" i="14"/>
  <c r="Q426" i="14"/>
  <c r="Q427" i="14"/>
  <c r="Q428" i="14"/>
  <c r="Q429" i="14"/>
  <c r="Q430" i="14"/>
  <c r="Q431" i="14"/>
  <c r="Q432" i="14"/>
  <c r="Q433" i="14"/>
  <c r="Q434" i="14"/>
  <c r="Q435" i="14"/>
  <c r="Q436" i="14"/>
  <c r="Q437" i="14"/>
  <c r="Q438" i="14"/>
  <c r="Q439" i="14"/>
  <c r="Q440" i="14"/>
  <c r="Q441" i="14"/>
  <c r="Q442" i="14"/>
  <c r="Q443" i="14"/>
  <c r="Q444" i="14"/>
  <c r="Q445" i="14"/>
  <c r="Q446" i="14"/>
  <c r="Q447" i="14"/>
  <c r="Q448" i="14"/>
  <c r="Q449" i="14"/>
  <c r="Q450" i="14"/>
  <c r="Q451" i="14"/>
  <c r="Q452" i="14"/>
  <c r="Q453" i="14"/>
  <c r="Q454" i="14"/>
  <c r="Q455" i="14"/>
  <c r="Q456" i="14"/>
  <c r="Q457" i="14"/>
  <c r="Q458" i="14"/>
  <c r="Q459" i="14"/>
  <c r="Q460" i="14"/>
  <c r="Q461" i="14"/>
  <c r="Q462" i="14"/>
  <c r="Q463" i="14"/>
  <c r="Q464" i="14"/>
  <c r="Q465" i="14"/>
  <c r="Q466" i="14"/>
  <c r="Q467" i="14"/>
  <c r="Q468" i="14"/>
  <c r="Q469" i="14"/>
  <c r="Q470" i="14"/>
  <c r="Q471" i="14"/>
  <c r="Q472" i="14"/>
  <c r="Q473" i="14"/>
  <c r="Q474" i="14"/>
  <c r="Q475" i="14"/>
  <c r="Q476" i="14"/>
  <c r="Q477" i="14"/>
  <c r="Q478" i="14"/>
  <c r="Q479" i="14"/>
  <c r="Q480" i="14"/>
  <c r="Q481" i="14"/>
  <c r="Q482" i="14"/>
  <c r="Q483" i="14"/>
  <c r="Q484" i="14"/>
  <c r="Q485" i="14"/>
  <c r="Q486" i="14"/>
  <c r="Q487" i="14"/>
  <c r="Q488" i="14"/>
  <c r="Q489" i="14"/>
  <c r="Q490" i="14"/>
  <c r="Q491" i="14"/>
  <c r="Q492" i="14"/>
  <c r="Q493" i="14"/>
  <c r="Q494" i="14"/>
  <c r="Q495" i="14"/>
  <c r="Q496" i="14"/>
  <c r="Q497" i="14"/>
  <c r="Q498" i="14"/>
  <c r="Q499" i="14"/>
  <c r="Q500" i="14"/>
  <c r="Q501" i="14"/>
  <c r="Q502" i="14"/>
  <c r="Q503" i="14"/>
  <c r="Q504" i="14"/>
  <c r="Q505" i="14"/>
  <c r="Q506" i="14"/>
  <c r="Q507" i="14"/>
  <c r="Q508" i="14"/>
  <c r="Q509" i="14"/>
  <c r="Q510" i="14"/>
  <c r="Q511" i="14"/>
  <c r="Q512" i="14"/>
  <c r="Q513" i="14"/>
  <c r="Q514" i="14"/>
  <c r="Q515" i="14"/>
  <c r="Q516" i="14"/>
  <c r="Q517" i="14"/>
  <c r="Q518" i="14"/>
  <c r="Q519" i="14"/>
  <c r="Q520" i="14"/>
  <c r="Q521" i="14"/>
  <c r="Q522" i="14"/>
  <c r="Q523" i="14"/>
  <c r="Q524" i="14"/>
  <c r="Q525" i="14"/>
  <c r="Q526" i="14"/>
  <c r="Q527" i="14"/>
  <c r="Q528" i="14"/>
  <c r="Q529" i="14"/>
  <c r="Q530" i="14"/>
  <c r="Q531" i="14"/>
  <c r="Q532" i="14"/>
  <c r="Q533" i="14"/>
  <c r="Q534" i="14"/>
  <c r="Q535" i="14"/>
  <c r="Q536" i="14"/>
  <c r="Q537" i="14"/>
  <c r="Q538" i="14"/>
  <c r="Q539" i="14"/>
  <c r="Q540" i="14"/>
  <c r="Q541" i="14"/>
  <c r="Q542" i="14"/>
  <c r="Q543" i="14"/>
  <c r="Q544" i="14"/>
  <c r="Q545" i="14"/>
  <c r="Q546" i="14"/>
  <c r="Q547" i="14"/>
  <c r="Q548" i="14"/>
  <c r="Q549" i="14"/>
  <c r="Q550" i="14"/>
  <c r="Q551" i="14"/>
  <c r="Q552" i="14"/>
  <c r="Q553" i="14"/>
  <c r="Q554" i="14"/>
  <c r="Q555" i="14"/>
  <c r="Q556" i="14"/>
  <c r="Q557" i="14"/>
  <c r="Q558" i="14"/>
  <c r="Q559" i="14"/>
  <c r="Q560" i="14"/>
  <c r="Q561" i="14"/>
  <c r="Q562" i="14"/>
  <c r="Q563" i="14"/>
  <c r="Q564" i="14"/>
  <c r="Q565" i="14"/>
  <c r="Q566" i="14"/>
  <c r="Q567" i="14"/>
  <c r="Q568" i="14"/>
  <c r="Q569" i="14"/>
  <c r="Q570" i="14"/>
  <c r="Q571" i="14"/>
  <c r="Q572" i="14"/>
  <c r="Q573" i="14"/>
  <c r="Q574" i="14"/>
  <c r="Q575" i="14"/>
  <c r="Q576" i="14"/>
  <c r="Q577" i="14"/>
  <c r="Q578" i="14"/>
  <c r="Q579" i="14"/>
  <c r="Q580" i="14"/>
  <c r="Q581" i="14"/>
  <c r="Q582" i="14"/>
  <c r="Q583" i="14"/>
  <c r="Q584" i="14"/>
  <c r="Q585" i="14"/>
  <c r="Q586" i="14"/>
  <c r="Q587" i="14"/>
  <c r="Q588" i="14"/>
  <c r="Q589" i="14"/>
  <c r="Q590" i="14"/>
  <c r="Q591" i="14"/>
  <c r="Q592" i="14"/>
  <c r="Q593" i="14"/>
  <c r="Q594" i="14"/>
  <c r="Q595" i="14"/>
  <c r="Q596" i="14"/>
  <c r="Q597" i="14"/>
  <c r="Q598" i="14"/>
  <c r="Q599" i="14"/>
  <c r="Q600" i="14"/>
  <c r="Q601" i="14"/>
  <c r="Q602" i="14"/>
  <c r="Q603" i="14"/>
  <c r="Q604" i="14"/>
  <c r="Q605" i="14"/>
  <c r="Q606" i="14"/>
  <c r="Q607" i="14"/>
  <c r="Q608" i="14"/>
  <c r="Q609" i="14"/>
  <c r="Q610" i="14"/>
  <c r="Q611" i="14"/>
  <c r="Q612" i="14"/>
  <c r="Q613" i="14"/>
  <c r="Q614" i="14"/>
  <c r="Q615" i="14"/>
  <c r="Q616" i="14"/>
  <c r="Q617" i="14"/>
  <c r="Q618" i="14"/>
  <c r="Q619" i="14"/>
  <c r="Q620" i="14"/>
  <c r="Q621" i="14"/>
  <c r="Q622" i="14"/>
  <c r="Q623" i="14"/>
  <c r="Q624" i="14"/>
  <c r="Q625" i="14"/>
  <c r="Q626" i="14"/>
  <c r="Q627" i="14"/>
  <c r="Q628" i="14"/>
  <c r="Q629" i="14"/>
  <c r="Q630" i="14"/>
  <c r="Q631" i="14"/>
  <c r="Q632" i="14"/>
  <c r="Q633" i="14"/>
  <c r="Q634" i="14"/>
  <c r="Q635" i="14"/>
  <c r="Q636" i="14"/>
  <c r="Q637" i="14"/>
  <c r="Q638" i="14"/>
  <c r="Q639" i="14"/>
  <c r="Q640" i="14"/>
  <c r="Q641" i="14"/>
  <c r="Q642" i="14"/>
  <c r="Q643" i="14"/>
  <c r="Q644" i="14"/>
  <c r="Q645" i="14"/>
  <c r="Q646" i="14"/>
  <c r="Q647" i="14"/>
  <c r="Q648" i="14"/>
  <c r="Q649" i="14"/>
  <c r="Q650" i="14"/>
  <c r="Q651" i="14"/>
  <c r="Q652" i="14"/>
  <c r="Q653" i="14"/>
  <c r="Q654" i="14"/>
  <c r="Q655" i="14"/>
  <c r="Q656" i="14"/>
  <c r="Q657" i="14"/>
  <c r="Q658" i="14"/>
  <c r="Q659" i="14"/>
  <c r="Q660" i="14"/>
  <c r="Q661" i="14"/>
  <c r="Q662" i="14"/>
  <c r="Q663" i="14"/>
  <c r="Q664" i="14"/>
  <c r="Q665" i="14"/>
  <c r="Q666" i="14"/>
  <c r="Q667" i="14"/>
  <c r="Q668" i="14"/>
  <c r="Q669" i="14"/>
  <c r="Q670" i="14"/>
  <c r="Q671" i="14"/>
  <c r="Q672" i="14"/>
  <c r="Q673" i="14"/>
  <c r="Q674" i="14"/>
  <c r="Q675" i="14"/>
  <c r="Q676" i="14"/>
  <c r="Q677" i="14"/>
  <c r="Q678" i="14"/>
  <c r="Q679" i="14"/>
  <c r="Q680" i="14"/>
  <c r="Q681" i="14"/>
  <c r="Q682" i="14"/>
  <c r="Q683" i="14"/>
  <c r="Q684" i="14"/>
  <c r="Q685" i="14"/>
  <c r="Q686" i="14"/>
  <c r="Q687" i="14"/>
  <c r="Q688" i="14"/>
  <c r="Q689" i="14"/>
  <c r="Q690" i="14"/>
  <c r="Q691" i="14"/>
  <c r="Q692" i="14"/>
  <c r="Q693" i="14"/>
  <c r="Q694" i="14"/>
  <c r="Q695" i="14"/>
  <c r="Q696" i="14"/>
  <c r="Q697" i="14"/>
  <c r="Q698" i="14"/>
  <c r="Q699" i="14"/>
  <c r="Q700" i="14"/>
  <c r="Q701" i="14"/>
  <c r="Q702" i="14"/>
  <c r="Q703" i="14"/>
  <c r="Q704" i="14"/>
  <c r="Q705" i="14"/>
  <c r="Q706" i="14"/>
  <c r="Q707" i="14"/>
  <c r="Q708" i="14"/>
  <c r="Q709" i="14"/>
  <c r="Q710" i="14"/>
  <c r="Q711" i="14"/>
  <c r="Q712" i="14"/>
  <c r="Q713" i="14"/>
  <c r="Q714" i="14"/>
  <c r="Q715" i="14"/>
  <c r="Q716" i="14"/>
  <c r="Q717" i="14"/>
  <c r="Q718" i="14"/>
  <c r="Q719" i="14"/>
  <c r="Q720" i="14"/>
  <c r="Q721" i="14"/>
  <c r="Q722" i="14"/>
  <c r="Q723" i="14"/>
  <c r="Q724" i="14"/>
  <c r="Q725" i="14"/>
  <c r="Q726" i="14"/>
  <c r="Q727" i="14"/>
  <c r="Q728" i="14"/>
  <c r="Q729" i="14"/>
  <c r="Q730" i="14"/>
  <c r="Q731" i="14"/>
  <c r="Q732" i="14"/>
  <c r="Q733" i="14"/>
  <c r="Q734" i="14"/>
  <c r="Q735" i="14"/>
  <c r="Q736" i="14"/>
  <c r="Q737" i="14"/>
  <c r="Q738" i="14"/>
  <c r="Q739" i="14"/>
  <c r="Q740" i="14"/>
  <c r="Q741" i="14"/>
  <c r="Q742" i="14"/>
  <c r="Q743" i="14"/>
  <c r="Q744" i="14"/>
  <c r="Q745" i="14"/>
  <c r="Q746" i="14"/>
  <c r="Q747" i="14"/>
  <c r="Q748" i="14"/>
  <c r="Q749" i="14"/>
  <c r="Q750" i="14"/>
  <c r="Q751" i="14"/>
  <c r="Q752" i="14"/>
  <c r="Q753" i="14"/>
  <c r="Q754" i="14"/>
  <c r="Q755" i="14"/>
  <c r="Q756" i="14"/>
  <c r="Q757" i="14"/>
  <c r="Q758" i="14"/>
  <c r="Q759" i="14"/>
  <c r="Q760" i="14"/>
  <c r="Q761" i="14"/>
  <c r="Q762" i="14"/>
  <c r="Q763" i="14"/>
  <c r="Q764" i="14"/>
  <c r="Q765" i="14"/>
  <c r="Q766" i="14"/>
  <c r="Q767" i="14"/>
  <c r="Q768" i="14"/>
  <c r="Q769" i="14"/>
  <c r="Q770" i="14"/>
  <c r="Q771" i="14"/>
  <c r="Q772" i="14"/>
  <c r="Q773" i="14"/>
  <c r="Q774" i="14"/>
  <c r="Q775" i="14"/>
  <c r="Q776" i="14"/>
  <c r="Q777" i="14"/>
  <c r="Q778" i="14"/>
  <c r="Q779" i="14"/>
  <c r="Q780" i="14"/>
  <c r="Q781" i="14"/>
  <c r="Q782" i="14"/>
  <c r="Q783" i="14"/>
  <c r="Q784" i="14"/>
  <c r="Q785" i="14"/>
  <c r="Q786" i="14"/>
  <c r="Q787" i="14"/>
  <c r="Q788" i="14"/>
  <c r="Q789" i="14"/>
  <c r="Q790" i="14"/>
  <c r="Q791" i="14"/>
  <c r="Q792" i="14"/>
  <c r="Q793" i="14"/>
  <c r="Q794" i="14"/>
  <c r="Q795" i="14"/>
  <c r="Q796" i="14"/>
  <c r="Q797" i="14"/>
  <c r="Q798" i="14"/>
  <c r="Q799" i="14"/>
  <c r="Q800" i="14"/>
  <c r="Q801" i="14"/>
  <c r="Q802" i="14"/>
  <c r="Q803" i="14"/>
  <c r="Q804" i="14"/>
  <c r="Q805" i="14"/>
  <c r="Q806" i="14"/>
  <c r="Q807" i="14"/>
  <c r="Q808" i="14"/>
  <c r="Q809" i="14"/>
  <c r="Q810" i="14"/>
  <c r="Q811" i="14"/>
  <c r="Q812" i="14"/>
  <c r="Q813" i="14"/>
  <c r="Q814" i="14"/>
  <c r="Q815" i="14"/>
  <c r="Q816" i="14"/>
  <c r="Q817" i="14"/>
  <c r="Q818" i="14"/>
  <c r="Q819" i="14"/>
  <c r="Q820" i="14"/>
  <c r="Q821" i="14"/>
  <c r="Q822" i="14"/>
  <c r="Q823" i="14"/>
  <c r="Q824" i="14"/>
  <c r="Q825" i="14"/>
  <c r="Q826" i="14"/>
  <c r="Q827" i="14"/>
  <c r="Q828" i="14"/>
  <c r="Q829" i="14"/>
  <c r="Q830" i="14"/>
  <c r="Q831" i="14"/>
  <c r="Q832" i="14"/>
  <c r="Q833" i="14"/>
  <c r="Q834" i="14"/>
  <c r="Q835" i="14"/>
  <c r="Q836" i="14"/>
  <c r="Q837" i="14"/>
  <c r="Q838" i="14"/>
  <c r="Q839" i="14"/>
  <c r="Q840" i="14"/>
  <c r="Q841" i="14"/>
  <c r="Q842" i="14"/>
  <c r="Q843" i="14"/>
  <c r="Q844" i="14"/>
  <c r="Q845" i="14"/>
  <c r="Q846" i="14"/>
  <c r="Q847" i="14"/>
  <c r="Q848" i="14"/>
  <c r="Q849" i="14"/>
  <c r="Q850" i="14"/>
  <c r="Q851" i="14"/>
  <c r="Q852" i="14"/>
  <c r="Q853" i="14"/>
  <c r="Q854" i="14"/>
  <c r="Q855" i="14"/>
  <c r="Q856" i="14"/>
  <c r="Q857" i="14"/>
  <c r="Q858" i="14"/>
  <c r="Q859" i="14"/>
  <c r="Q860" i="14"/>
  <c r="Q861" i="14"/>
  <c r="Q862" i="14"/>
  <c r="Q863" i="14"/>
  <c r="Q864" i="14"/>
  <c r="Q865" i="14"/>
  <c r="Q866" i="14"/>
  <c r="Q867" i="14"/>
  <c r="Q868" i="14"/>
  <c r="Q869" i="14"/>
  <c r="Q870" i="14"/>
  <c r="Q871" i="14"/>
  <c r="Q872" i="14"/>
  <c r="Q873" i="14"/>
  <c r="Q874" i="14"/>
  <c r="Q875" i="14"/>
  <c r="Q876" i="14"/>
  <c r="Q877" i="14"/>
  <c r="Q878" i="14"/>
  <c r="Q879" i="14"/>
  <c r="Q880" i="14"/>
  <c r="Q881" i="14"/>
  <c r="Q882" i="14"/>
  <c r="Q883" i="14"/>
  <c r="Q884" i="14"/>
  <c r="Q885" i="14"/>
  <c r="Q886" i="14"/>
  <c r="Q887" i="14"/>
  <c r="Q888" i="14"/>
  <c r="Q889" i="14"/>
  <c r="Q890" i="14"/>
  <c r="Q891" i="14"/>
  <c r="Q892" i="14"/>
  <c r="Q893" i="14"/>
  <c r="Q894" i="14"/>
  <c r="Q895" i="14"/>
  <c r="Q896" i="14"/>
  <c r="Q897" i="14"/>
  <c r="Q898" i="14"/>
  <c r="Q899" i="14"/>
  <c r="Q900" i="14"/>
  <c r="Q901" i="14"/>
  <c r="Q902" i="14"/>
  <c r="Q903" i="14"/>
  <c r="Q904" i="14"/>
  <c r="Q905" i="14"/>
  <c r="Q906" i="14"/>
  <c r="Q907" i="14"/>
  <c r="Q908" i="14"/>
  <c r="Q909" i="14"/>
  <c r="Q910" i="14"/>
  <c r="Q911" i="14"/>
  <c r="Q912" i="14"/>
  <c r="Q913" i="14"/>
  <c r="Q914" i="14"/>
  <c r="Q915" i="14"/>
  <c r="Q916" i="14"/>
  <c r="Q917" i="14"/>
  <c r="Q918" i="14"/>
  <c r="Q919" i="14"/>
  <c r="Q920" i="14"/>
  <c r="Q921" i="14"/>
  <c r="Q922" i="14"/>
  <c r="Q923" i="14"/>
  <c r="Q924" i="14"/>
  <c r="Q925" i="14"/>
  <c r="Q926" i="14"/>
  <c r="Q927" i="14"/>
  <c r="Q928" i="14"/>
  <c r="Q929" i="14"/>
  <c r="Q930" i="14"/>
  <c r="Q931" i="14"/>
  <c r="Q932" i="14"/>
  <c r="Q933" i="14"/>
  <c r="Q934" i="14"/>
  <c r="Q935" i="14"/>
  <c r="Q936" i="14"/>
  <c r="Q937" i="14"/>
  <c r="Q938" i="14"/>
  <c r="Q939" i="14"/>
  <c r="Q940" i="14"/>
  <c r="Q941" i="14"/>
  <c r="Q942" i="14"/>
  <c r="Q943" i="14"/>
  <c r="Q944" i="14"/>
  <c r="Q945" i="14"/>
  <c r="Q946" i="14"/>
  <c r="Q947" i="14"/>
  <c r="Q948" i="14"/>
  <c r="Q949" i="14"/>
  <c r="Q950" i="14"/>
  <c r="Q951" i="14"/>
  <c r="Q952" i="14"/>
  <c r="Q953" i="14"/>
  <c r="Q954" i="14"/>
  <c r="Q955" i="14"/>
  <c r="Q956" i="14"/>
  <c r="Q957" i="14"/>
  <c r="Q958" i="14"/>
  <c r="Q959" i="14"/>
  <c r="Q960" i="14"/>
  <c r="Q961" i="14"/>
  <c r="Q962" i="14"/>
  <c r="Q963" i="14"/>
  <c r="Q964" i="14"/>
  <c r="Q965" i="14"/>
  <c r="Q966" i="14"/>
  <c r="Q967" i="14"/>
  <c r="Q968" i="14"/>
  <c r="Q969" i="14"/>
  <c r="Q970" i="14"/>
  <c r="Q971" i="14"/>
  <c r="Q972" i="14"/>
  <c r="Q973" i="14"/>
  <c r="Q974" i="14"/>
  <c r="Q975" i="14"/>
  <c r="Q976" i="14"/>
  <c r="Q977" i="14"/>
  <c r="Q978" i="14"/>
  <c r="Q979" i="14"/>
  <c r="Q980" i="14"/>
  <c r="Q981" i="14"/>
  <c r="Q982" i="14"/>
  <c r="Q983" i="14"/>
  <c r="Q984" i="14"/>
  <c r="Q985" i="14"/>
  <c r="Q986" i="14"/>
  <c r="Q987" i="14"/>
  <c r="Q988" i="14"/>
  <c r="Q989" i="14"/>
  <c r="Q990" i="14"/>
  <c r="Q991" i="14"/>
  <c r="Q992" i="14"/>
  <c r="Q993" i="14"/>
  <c r="Q994" i="14"/>
  <c r="Q995" i="14"/>
  <c r="Q996" i="14"/>
  <c r="Q997" i="14"/>
  <c r="Q998" i="14"/>
  <c r="Q999" i="14"/>
  <c r="Q1000" i="14"/>
  <c r="Q1001" i="14"/>
  <c r="Q1002" i="14"/>
  <c r="Q1003" i="14"/>
  <c r="Q1004" i="14"/>
  <c r="Q1005" i="14"/>
  <c r="Q1006" i="14"/>
  <c r="Q1007" i="14"/>
  <c r="Q1008" i="14"/>
  <c r="Q1009" i="14"/>
  <c r="Q1010" i="14"/>
  <c r="Q1011" i="14"/>
  <c r="Q1012" i="14"/>
  <c r="Q1013" i="14"/>
  <c r="Q1014" i="14"/>
  <c r="Q1015" i="14"/>
  <c r="Q1016" i="14"/>
  <c r="Q1017" i="14"/>
  <c r="Q1018" i="14"/>
  <c r="Q1019" i="14"/>
  <c r="Q1020" i="14"/>
  <c r="Q1021" i="14"/>
  <c r="Q1022" i="14"/>
  <c r="Q1023" i="14"/>
  <c r="Q1024" i="14"/>
  <c r="Q1025" i="14"/>
  <c r="Q1026" i="14"/>
  <c r="Q1027" i="14"/>
  <c r="Q1028" i="14"/>
  <c r="Q1029" i="14"/>
  <c r="Q1030" i="14"/>
  <c r="Q1031" i="14"/>
  <c r="Q1032" i="14"/>
  <c r="Q1033" i="14"/>
  <c r="Q1034" i="14"/>
  <c r="Q1035" i="14"/>
  <c r="Q1036" i="14"/>
  <c r="Q1037" i="14"/>
  <c r="Q1038" i="14"/>
  <c r="Q1039" i="14"/>
  <c r="Q1040" i="14"/>
  <c r="Q1041" i="14"/>
  <c r="Q1042" i="14"/>
  <c r="Q1043" i="14"/>
  <c r="Q1044" i="14"/>
  <c r="Q1045" i="14"/>
  <c r="Q1046" i="14"/>
  <c r="Q1047" i="14"/>
  <c r="Q1048" i="14"/>
  <c r="Q1049" i="14"/>
  <c r="Q1050" i="14"/>
  <c r="Q1051" i="14"/>
  <c r="Q1052" i="14"/>
  <c r="Q1053" i="14"/>
  <c r="Q1054" i="14"/>
  <c r="Q1055" i="14"/>
  <c r="Q1056" i="14"/>
  <c r="Q1057" i="14"/>
  <c r="Q1058" i="14"/>
  <c r="Q1059" i="14"/>
  <c r="Q1060" i="14"/>
  <c r="Q1061" i="14"/>
  <c r="Q1062" i="14"/>
  <c r="Q1063" i="14"/>
  <c r="Q1064" i="14"/>
  <c r="Q1065" i="14"/>
  <c r="Q1066" i="14"/>
  <c r="Q1067" i="14"/>
  <c r="Q1068" i="14"/>
  <c r="Q1069" i="14"/>
  <c r="Q1070" i="14"/>
  <c r="Q1071" i="14"/>
  <c r="Q1072" i="14"/>
  <c r="Q1073" i="14"/>
  <c r="Q1074" i="14"/>
  <c r="Q1075" i="14"/>
  <c r="Q1076" i="14"/>
  <c r="Q1077" i="14"/>
  <c r="Q1078" i="14"/>
  <c r="Q1079" i="14"/>
  <c r="Q1080" i="14"/>
  <c r="Q1081" i="14"/>
  <c r="Q1082" i="14"/>
  <c r="Q1083" i="14"/>
  <c r="Q1084" i="14"/>
  <c r="Q1085" i="14"/>
  <c r="Q1086" i="14"/>
  <c r="Q1087" i="14"/>
  <c r="Q1088" i="14"/>
  <c r="Q1089" i="14"/>
  <c r="Q1090" i="14"/>
  <c r="Q1091" i="14"/>
  <c r="Q1092" i="14"/>
  <c r="Q1093" i="14"/>
  <c r="Q1094" i="14"/>
  <c r="Q1095" i="14"/>
  <c r="Q1096" i="14"/>
  <c r="Q1097" i="14"/>
  <c r="Q1098" i="14"/>
  <c r="Q1099" i="14"/>
  <c r="Q1100" i="14"/>
  <c r="Q1101" i="14"/>
  <c r="Q1102" i="14"/>
  <c r="Q1103" i="14"/>
  <c r="Q1104" i="14"/>
  <c r="Q1105" i="14"/>
  <c r="Q1106" i="14"/>
  <c r="Q1107" i="14"/>
  <c r="Q1108" i="14"/>
  <c r="Q1109" i="14"/>
  <c r="Q1110" i="14"/>
  <c r="Q1111" i="14"/>
  <c r="Q1112" i="14"/>
  <c r="Q1113" i="14"/>
  <c r="Q1114" i="14"/>
  <c r="Q1115" i="14"/>
  <c r="Q1116" i="14"/>
  <c r="Q1117" i="14"/>
  <c r="Q1118" i="14"/>
  <c r="Q1119" i="14"/>
  <c r="Q1120" i="14"/>
  <c r="Q1121" i="14"/>
  <c r="Q1122" i="14"/>
  <c r="Q1123" i="14"/>
  <c r="Q1124" i="14"/>
  <c r="Q1125" i="14"/>
  <c r="Q1126" i="14"/>
  <c r="Q1127" i="14"/>
  <c r="Q1128" i="14"/>
  <c r="Q1129" i="14"/>
  <c r="Q1130" i="14"/>
  <c r="Q1131" i="14"/>
  <c r="Q1132" i="14"/>
  <c r="Q1133" i="14"/>
  <c r="Q1134" i="14"/>
  <c r="Q1135" i="14"/>
  <c r="Q1136" i="14"/>
  <c r="Q1137" i="14"/>
  <c r="Q1138" i="14"/>
  <c r="Q1139" i="14"/>
  <c r="Q1140" i="14"/>
  <c r="Q1141" i="14"/>
  <c r="Q1142" i="14"/>
  <c r="Q1143" i="14"/>
  <c r="Q1144" i="14"/>
  <c r="Q1145" i="14"/>
  <c r="Q1146" i="14"/>
  <c r="Q1147" i="14"/>
  <c r="Q1148" i="14"/>
  <c r="Q1149" i="14"/>
  <c r="Q1150" i="14"/>
  <c r="Q1151" i="14"/>
  <c r="Q1152" i="14"/>
  <c r="Q1153" i="14"/>
  <c r="Q1154" i="14"/>
  <c r="Q1155" i="14"/>
  <c r="Q1156" i="14"/>
  <c r="Q1157" i="14"/>
  <c r="Q1158" i="14"/>
  <c r="Q1159" i="14"/>
  <c r="Q1160" i="14"/>
  <c r="Q1161" i="14"/>
  <c r="Q1162" i="14"/>
  <c r="Q1163" i="14"/>
  <c r="Q1164" i="14"/>
  <c r="Q1165" i="14"/>
  <c r="Q1166" i="14"/>
  <c r="Q1167" i="14"/>
  <c r="Q1168" i="14"/>
  <c r="Q1169" i="14"/>
  <c r="Q1170" i="14"/>
  <c r="Q1171" i="14"/>
  <c r="Q1172" i="14"/>
  <c r="Q1173" i="14"/>
  <c r="Q1174" i="14"/>
  <c r="Q1175" i="14"/>
  <c r="Q1176" i="14"/>
  <c r="Q1177" i="14"/>
  <c r="Q1178" i="14"/>
  <c r="Q1179" i="14"/>
  <c r="Q1180" i="14"/>
  <c r="Q1181" i="14"/>
  <c r="Q1182" i="14"/>
  <c r="Q1183" i="14"/>
  <c r="Q1184" i="14"/>
  <c r="Q1185" i="14"/>
  <c r="Q1186" i="14"/>
  <c r="Q1187" i="14"/>
  <c r="Q1188" i="14"/>
  <c r="Q1189" i="14"/>
  <c r="Q1190" i="14"/>
  <c r="Q1191" i="14"/>
  <c r="Q1192" i="14"/>
  <c r="Q1193" i="14"/>
  <c r="Q1194" i="14"/>
  <c r="Q1195" i="14"/>
  <c r="Q1196" i="14"/>
  <c r="Q1197" i="14"/>
  <c r="Q1198" i="14"/>
  <c r="Q1199" i="14"/>
  <c r="Q1200" i="14"/>
  <c r="Q1201" i="14"/>
  <c r="Q1202" i="14"/>
  <c r="Q1203" i="14"/>
  <c r="Q1204" i="14"/>
  <c r="Q1205" i="14"/>
  <c r="Q1206" i="14"/>
  <c r="Q1207" i="14"/>
  <c r="Q1208" i="14"/>
  <c r="Q1209" i="14"/>
  <c r="Q1210" i="14"/>
  <c r="Q1211" i="14"/>
  <c r="Q1212" i="14"/>
  <c r="Q1213" i="14"/>
  <c r="Q1214" i="14"/>
  <c r="Q1215" i="14"/>
  <c r="Q1216" i="14"/>
  <c r="Q1217" i="14"/>
  <c r="Q1218" i="14"/>
  <c r="Q1219" i="14"/>
  <c r="Q1220" i="14"/>
  <c r="Q1221" i="14"/>
  <c r="Q1222" i="14"/>
  <c r="Q1223" i="14"/>
  <c r="Q1224" i="14"/>
  <c r="Q1225" i="14"/>
  <c r="Q1226" i="14"/>
  <c r="Q1227" i="14"/>
  <c r="Q1228" i="14"/>
  <c r="Q1229" i="14"/>
  <c r="Q1230" i="14"/>
  <c r="Q1231" i="14"/>
  <c r="Q1232" i="14"/>
  <c r="Q1233" i="14"/>
  <c r="Q1234" i="14"/>
  <c r="Q1235" i="14"/>
  <c r="Q1236" i="14"/>
  <c r="Q1237" i="14"/>
  <c r="Q1238" i="14"/>
  <c r="Q1239" i="14"/>
  <c r="Q1240" i="14"/>
  <c r="Q1241" i="14"/>
  <c r="Q1242" i="14"/>
  <c r="Q1243" i="14"/>
  <c r="Q1244" i="14"/>
  <c r="Q1245" i="14"/>
  <c r="Q1246" i="14"/>
  <c r="Q1247" i="14"/>
  <c r="Q1248" i="14"/>
  <c r="Q1249" i="14"/>
  <c r="Q1250" i="14"/>
  <c r="Q1251" i="14"/>
  <c r="Q1252" i="14"/>
  <c r="Q1253" i="14"/>
  <c r="Q1254" i="14"/>
  <c r="Q1255" i="14"/>
  <c r="Q1256" i="14"/>
  <c r="Q1257" i="14"/>
  <c r="Q1258" i="14"/>
  <c r="Q1259" i="14"/>
  <c r="Q1260" i="14"/>
  <c r="Q1261" i="14"/>
  <c r="Q1262" i="14"/>
  <c r="Q1263" i="14"/>
  <c r="Q1264" i="14"/>
  <c r="Q1265" i="14"/>
  <c r="Q1266" i="14"/>
  <c r="Q1267" i="14"/>
  <c r="Q1268" i="14"/>
  <c r="Q1269" i="14"/>
  <c r="Q2" i="14"/>
  <c r="C31" i="15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P258" i="14" s="1"/>
  <c r="O259" i="14"/>
  <c r="O260" i="14"/>
  <c r="O261" i="14"/>
  <c r="O262" i="14"/>
  <c r="P262" i="14" s="1"/>
  <c r="O263" i="14"/>
  <c r="O264" i="14"/>
  <c r="O265" i="14"/>
  <c r="O266" i="14"/>
  <c r="P266" i="14" s="1"/>
  <c r="O267" i="14"/>
  <c r="O268" i="14"/>
  <c r="O269" i="14"/>
  <c r="O270" i="14"/>
  <c r="P270" i="14" s="1"/>
  <c r="O271" i="14"/>
  <c r="O272" i="14"/>
  <c r="O273" i="14"/>
  <c r="O274" i="14"/>
  <c r="P274" i="14" s="1"/>
  <c r="O275" i="14"/>
  <c r="O276" i="14"/>
  <c r="O277" i="14"/>
  <c r="O278" i="14"/>
  <c r="P278" i="14" s="1"/>
  <c r="O279" i="14"/>
  <c r="O280" i="14"/>
  <c r="O281" i="14"/>
  <c r="O282" i="14"/>
  <c r="P282" i="14" s="1"/>
  <c r="O283" i="14"/>
  <c r="O284" i="14"/>
  <c r="O285" i="14"/>
  <c r="O286" i="14"/>
  <c r="P286" i="14" s="1"/>
  <c r="O287" i="14"/>
  <c r="O288" i="14"/>
  <c r="O289" i="14"/>
  <c r="O290" i="14"/>
  <c r="P290" i="14" s="1"/>
  <c r="O291" i="14"/>
  <c r="O292" i="14"/>
  <c r="O293" i="14"/>
  <c r="O294" i="14"/>
  <c r="P294" i="14" s="1"/>
  <c r="O295" i="14"/>
  <c r="O296" i="14"/>
  <c r="O297" i="14"/>
  <c r="O298" i="14"/>
  <c r="P298" i="14" s="1"/>
  <c r="O299" i="14"/>
  <c r="O300" i="14"/>
  <c r="O301" i="14"/>
  <c r="O302" i="14"/>
  <c r="P302" i="14" s="1"/>
  <c r="O303" i="14"/>
  <c r="O304" i="14"/>
  <c r="O305" i="14"/>
  <c r="O306" i="14"/>
  <c r="P306" i="14" s="1"/>
  <c r="O307" i="14"/>
  <c r="O308" i="14"/>
  <c r="O309" i="14"/>
  <c r="O310" i="14"/>
  <c r="P310" i="14" s="1"/>
  <c r="O311" i="14"/>
  <c r="O312" i="14"/>
  <c r="O313" i="14"/>
  <c r="O314" i="14"/>
  <c r="P314" i="14" s="1"/>
  <c r="O315" i="14"/>
  <c r="O316" i="14"/>
  <c r="O317" i="14"/>
  <c r="O318" i="14"/>
  <c r="P318" i="14" s="1"/>
  <c r="O319" i="14"/>
  <c r="O320" i="14"/>
  <c r="O321" i="14"/>
  <c r="O322" i="14"/>
  <c r="P322" i="14" s="1"/>
  <c r="O323" i="14"/>
  <c r="O324" i="14"/>
  <c r="O325" i="14"/>
  <c r="O326" i="14"/>
  <c r="P326" i="14" s="1"/>
  <c r="O327" i="14"/>
  <c r="O328" i="14"/>
  <c r="O329" i="14"/>
  <c r="O330" i="14"/>
  <c r="P330" i="14" s="1"/>
  <c r="O331" i="14"/>
  <c r="O332" i="14"/>
  <c r="O333" i="14"/>
  <c r="O334" i="14"/>
  <c r="P334" i="14" s="1"/>
  <c r="O335" i="14"/>
  <c r="O336" i="14"/>
  <c r="O337" i="14"/>
  <c r="O338" i="14"/>
  <c r="P338" i="14" s="1"/>
  <c r="O339" i="14"/>
  <c r="O340" i="14"/>
  <c r="O341" i="14"/>
  <c r="O342" i="14"/>
  <c r="P342" i="14" s="1"/>
  <c r="O343" i="14"/>
  <c r="O344" i="14"/>
  <c r="O345" i="14"/>
  <c r="O346" i="14"/>
  <c r="P346" i="14" s="1"/>
  <c r="O347" i="14"/>
  <c r="O348" i="14"/>
  <c r="O349" i="14"/>
  <c r="O350" i="14"/>
  <c r="P350" i="14" s="1"/>
  <c r="O351" i="14"/>
  <c r="O352" i="14"/>
  <c r="O353" i="14"/>
  <c r="O354" i="14"/>
  <c r="P354" i="14" s="1"/>
  <c r="O355" i="14"/>
  <c r="O356" i="14"/>
  <c r="O357" i="14"/>
  <c r="O358" i="14"/>
  <c r="P358" i="14" s="1"/>
  <c r="O359" i="14"/>
  <c r="O360" i="14"/>
  <c r="O361" i="14"/>
  <c r="O362" i="14"/>
  <c r="P362" i="14" s="1"/>
  <c r="O363" i="14"/>
  <c r="O364" i="14"/>
  <c r="O365" i="14"/>
  <c r="O366" i="14"/>
  <c r="P366" i="14" s="1"/>
  <c r="O367" i="14"/>
  <c r="O368" i="14"/>
  <c r="O369" i="14"/>
  <c r="O370" i="14"/>
  <c r="P370" i="14" s="1"/>
  <c r="O371" i="14"/>
  <c r="O372" i="14"/>
  <c r="O373" i="14"/>
  <c r="O374" i="14"/>
  <c r="P374" i="14" s="1"/>
  <c r="O375" i="14"/>
  <c r="O376" i="14"/>
  <c r="O377" i="14"/>
  <c r="O378" i="14"/>
  <c r="P378" i="14" s="1"/>
  <c r="O379" i="14"/>
  <c r="O380" i="14"/>
  <c r="O381" i="14"/>
  <c r="O382" i="14"/>
  <c r="O383" i="14"/>
  <c r="O384" i="14"/>
  <c r="O385" i="14"/>
  <c r="O386" i="14"/>
  <c r="P386" i="14" s="1"/>
  <c r="O387" i="14"/>
  <c r="O388" i="14"/>
  <c r="O389" i="14"/>
  <c r="O390" i="14"/>
  <c r="P390" i="14" s="1"/>
  <c r="O391" i="14"/>
  <c r="O392" i="14"/>
  <c r="O393" i="14"/>
  <c r="O394" i="14"/>
  <c r="P394" i="14" s="1"/>
  <c r="O395" i="14"/>
  <c r="O396" i="14"/>
  <c r="O397" i="14"/>
  <c r="O398" i="14"/>
  <c r="P398" i="14" s="1"/>
  <c r="O399" i="14"/>
  <c r="O400" i="14"/>
  <c r="O401" i="14"/>
  <c r="O402" i="14"/>
  <c r="P402" i="14" s="1"/>
  <c r="O403" i="14"/>
  <c r="O404" i="14"/>
  <c r="O405" i="14"/>
  <c r="O406" i="14"/>
  <c r="P406" i="14" s="1"/>
  <c r="O407" i="14"/>
  <c r="O408" i="14"/>
  <c r="O409" i="14"/>
  <c r="O410" i="14"/>
  <c r="P410" i="14" s="1"/>
  <c r="O411" i="14"/>
  <c r="O412" i="14"/>
  <c r="O413" i="14"/>
  <c r="O414" i="14"/>
  <c r="P414" i="14" s="1"/>
  <c r="O415" i="14"/>
  <c r="O416" i="14"/>
  <c r="O417" i="14"/>
  <c r="O418" i="14"/>
  <c r="P418" i="14" s="1"/>
  <c r="O419" i="14"/>
  <c r="O420" i="14"/>
  <c r="O421" i="14"/>
  <c r="O422" i="14"/>
  <c r="P422" i="14" s="1"/>
  <c r="O423" i="14"/>
  <c r="O424" i="14"/>
  <c r="O425" i="14"/>
  <c r="O426" i="14"/>
  <c r="P426" i="14" s="1"/>
  <c r="O427" i="14"/>
  <c r="O428" i="14"/>
  <c r="O429" i="14"/>
  <c r="O430" i="14"/>
  <c r="P430" i="14" s="1"/>
  <c r="O431" i="14"/>
  <c r="O432" i="14"/>
  <c r="O433" i="14"/>
  <c r="O434" i="14"/>
  <c r="P434" i="14" s="1"/>
  <c r="O435" i="14"/>
  <c r="O436" i="14"/>
  <c r="O437" i="14"/>
  <c r="O438" i="14"/>
  <c r="P438" i="14" s="1"/>
  <c r="O439" i="14"/>
  <c r="O440" i="14"/>
  <c r="O441" i="14"/>
  <c r="O442" i="14"/>
  <c r="P442" i="14" s="1"/>
  <c r="O443" i="14"/>
  <c r="O444" i="14"/>
  <c r="O445" i="14"/>
  <c r="O446" i="14"/>
  <c r="P446" i="14" s="1"/>
  <c r="O447" i="14"/>
  <c r="O448" i="14"/>
  <c r="O449" i="14"/>
  <c r="O450" i="14"/>
  <c r="P450" i="14" s="1"/>
  <c r="O451" i="14"/>
  <c r="O452" i="14"/>
  <c r="O453" i="14"/>
  <c r="O454" i="14"/>
  <c r="P454" i="14" s="1"/>
  <c r="O455" i="14"/>
  <c r="O456" i="14"/>
  <c r="O457" i="14"/>
  <c r="O458" i="14"/>
  <c r="P458" i="14" s="1"/>
  <c r="O459" i="14"/>
  <c r="O460" i="14"/>
  <c r="O461" i="14"/>
  <c r="O462" i="14"/>
  <c r="P462" i="14" s="1"/>
  <c r="O463" i="14"/>
  <c r="O464" i="14"/>
  <c r="O465" i="14"/>
  <c r="O466" i="14"/>
  <c r="P466" i="14" s="1"/>
  <c r="O467" i="14"/>
  <c r="O468" i="14"/>
  <c r="O469" i="14"/>
  <c r="O470" i="14"/>
  <c r="P470" i="14" s="1"/>
  <c r="O471" i="14"/>
  <c r="O472" i="14"/>
  <c r="O473" i="14"/>
  <c r="O474" i="14"/>
  <c r="P474" i="14" s="1"/>
  <c r="O475" i="14"/>
  <c r="O476" i="14"/>
  <c r="O477" i="14"/>
  <c r="O478" i="14"/>
  <c r="P478" i="14" s="1"/>
  <c r="O479" i="14"/>
  <c r="O480" i="14"/>
  <c r="O481" i="14"/>
  <c r="O482" i="14"/>
  <c r="P482" i="14" s="1"/>
  <c r="O483" i="14"/>
  <c r="O484" i="14"/>
  <c r="O485" i="14"/>
  <c r="O486" i="14"/>
  <c r="P486" i="14" s="1"/>
  <c r="O487" i="14"/>
  <c r="O488" i="14"/>
  <c r="O489" i="14"/>
  <c r="O490" i="14"/>
  <c r="P490" i="14" s="1"/>
  <c r="O491" i="14"/>
  <c r="O492" i="14"/>
  <c r="O493" i="14"/>
  <c r="O494" i="14"/>
  <c r="P494" i="14" s="1"/>
  <c r="O495" i="14"/>
  <c r="O496" i="14"/>
  <c r="O497" i="14"/>
  <c r="O498" i="14"/>
  <c r="P498" i="14" s="1"/>
  <c r="O499" i="14"/>
  <c r="O500" i="14"/>
  <c r="O501" i="14"/>
  <c r="O502" i="14"/>
  <c r="P502" i="14" s="1"/>
  <c r="O503" i="14"/>
  <c r="O504" i="14"/>
  <c r="O505" i="14"/>
  <c r="O506" i="14"/>
  <c r="P506" i="14" s="1"/>
  <c r="O507" i="14"/>
  <c r="O508" i="14"/>
  <c r="O509" i="14"/>
  <c r="O510" i="14"/>
  <c r="P510" i="14" s="1"/>
  <c r="O511" i="14"/>
  <c r="O512" i="14"/>
  <c r="O513" i="14"/>
  <c r="O514" i="14"/>
  <c r="P514" i="14" s="1"/>
  <c r="O515" i="14"/>
  <c r="O516" i="14"/>
  <c r="O517" i="14"/>
  <c r="O518" i="14"/>
  <c r="P518" i="14" s="1"/>
  <c r="O519" i="14"/>
  <c r="O520" i="14"/>
  <c r="O521" i="14"/>
  <c r="O522" i="14"/>
  <c r="P522" i="14" s="1"/>
  <c r="O523" i="14"/>
  <c r="O524" i="14"/>
  <c r="O525" i="14"/>
  <c r="O526" i="14"/>
  <c r="P526" i="14" s="1"/>
  <c r="O527" i="14"/>
  <c r="O528" i="14"/>
  <c r="O529" i="14"/>
  <c r="O530" i="14"/>
  <c r="P530" i="14" s="1"/>
  <c r="O531" i="14"/>
  <c r="O532" i="14"/>
  <c r="O533" i="14"/>
  <c r="O534" i="14"/>
  <c r="P534" i="14" s="1"/>
  <c r="O535" i="14"/>
  <c r="O536" i="14"/>
  <c r="O537" i="14"/>
  <c r="O538" i="14"/>
  <c r="P538" i="14" s="1"/>
  <c r="O539" i="14"/>
  <c r="O540" i="14"/>
  <c r="O541" i="14"/>
  <c r="O542" i="14"/>
  <c r="P542" i="14" s="1"/>
  <c r="O543" i="14"/>
  <c r="O544" i="14"/>
  <c r="O545" i="14"/>
  <c r="O546" i="14"/>
  <c r="P546" i="14" s="1"/>
  <c r="O547" i="14"/>
  <c r="O548" i="14"/>
  <c r="O549" i="14"/>
  <c r="O550" i="14"/>
  <c r="P550" i="14" s="1"/>
  <c r="O551" i="14"/>
  <c r="O552" i="14"/>
  <c r="O553" i="14"/>
  <c r="O554" i="14"/>
  <c r="P554" i="14" s="1"/>
  <c r="O555" i="14"/>
  <c r="O556" i="14"/>
  <c r="O557" i="14"/>
  <c r="O558" i="14"/>
  <c r="P558" i="14" s="1"/>
  <c r="O559" i="14"/>
  <c r="O560" i="14"/>
  <c r="O561" i="14"/>
  <c r="O562" i="14"/>
  <c r="P562" i="14" s="1"/>
  <c r="O563" i="14"/>
  <c r="O564" i="14"/>
  <c r="O565" i="14"/>
  <c r="O566" i="14"/>
  <c r="P566" i="14" s="1"/>
  <c r="O567" i="14"/>
  <c r="O568" i="14"/>
  <c r="O569" i="14"/>
  <c r="O570" i="14"/>
  <c r="P570" i="14" s="1"/>
  <c r="O571" i="14"/>
  <c r="O572" i="14"/>
  <c r="O573" i="14"/>
  <c r="O574" i="14"/>
  <c r="P574" i="14" s="1"/>
  <c r="O575" i="14"/>
  <c r="O576" i="14"/>
  <c r="O577" i="14"/>
  <c r="O578" i="14"/>
  <c r="P578" i="14" s="1"/>
  <c r="O579" i="14"/>
  <c r="O580" i="14"/>
  <c r="O581" i="14"/>
  <c r="O582" i="14"/>
  <c r="P582" i="14" s="1"/>
  <c r="O583" i="14"/>
  <c r="O584" i="14"/>
  <c r="O585" i="14"/>
  <c r="O586" i="14"/>
  <c r="P586" i="14" s="1"/>
  <c r="O587" i="14"/>
  <c r="O588" i="14"/>
  <c r="O589" i="14"/>
  <c r="O590" i="14"/>
  <c r="P590" i="14" s="1"/>
  <c r="O591" i="14"/>
  <c r="O592" i="14"/>
  <c r="O593" i="14"/>
  <c r="O594" i="14"/>
  <c r="P594" i="14" s="1"/>
  <c r="O595" i="14"/>
  <c r="O596" i="14"/>
  <c r="O597" i="14"/>
  <c r="O598" i="14"/>
  <c r="P598" i="14" s="1"/>
  <c r="O599" i="14"/>
  <c r="O600" i="14"/>
  <c r="O601" i="14"/>
  <c r="O602" i="14"/>
  <c r="P602" i="14" s="1"/>
  <c r="O603" i="14"/>
  <c r="O604" i="14"/>
  <c r="O605" i="14"/>
  <c r="O606" i="14"/>
  <c r="P606" i="14" s="1"/>
  <c r="O607" i="14"/>
  <c r="O608" i="14"/>
  <c r="O609" i="14"/>
  <c r="O610" i="14"/>
  <c r="P610" i="14" s="1"/>
  <c r="O611" i="14"/>
  <c r="O612" i="14"/>
  <c r="O613" i="14"/>
  <c r="O614" i="14"/>
  <c r="P614" i="14" s="1"/>
  <c r="O615" i="14"/>
  <c r="O616" i="14"/>
  <c r="O617" i="14"/>
  <c r="O618" i="14"/>
  <c r="P618" i="14" s="1"/>
  <c r="O619" i="14"/>
  <c r="O620" i="14"/>
  <c r="O621" i="14"/>
  <c r="O622" i="14"/>
  <c r="P622" i="14" s="1"/>
  <c r="O623" i="14"/>
  <c r="O624" i="14"/>
  <c r="O625" i="14"/>
  <c r="O626" i="14"/>
  <c r="P626" i="14" s="1"/>
  <c r="O627" i="14"/>
  <c r="O628" i="14"/>
  <c r="O629" i="14"/>
  <c r="O630" i="14"/>
  <c r="P630" i="14" s="1"/>
  <c r="O631" i="14"/>
  <c r="O632" i="14"/>
  <c r="O633" i="14"/>
  <c r="O634" i="14"/>
  <c r="P634" i="14" s="1"/>
  <c r="O635" i="14"/>
  <c r="O636" i="14"/>
  <c r="O637" i="14"/>
  <c r="O638" i="14"/>
  <c r="P638" i="14" s="1"/>
  <c r="O639" i="14"/>
  <c r="O640" i="14"/>
  <c r="O641" i="14"/>
  <c r="O642" i="14"/>
  <c r="P642" i="14" s="1"/>
  <c r="O643" i="14"/>
  <c r="O644" i="14"/>
  <c r="O645" i="14"/>
  <c r="O646" i="14"/>
  <c r="P646" i="14" s="1"/>
  <c r="O647" i="14"/>
  <c r="O648" i="14"/>
  <c r="O649" i="14"/>
  <c r="O650" i="14"/>
  <c r="P650" i="14" s="1"/>
  <c r="O651" i="14"/>
  <c r="O652" i="14"/>
  <c r="O653" i="14"/>
  <c r="O654" i="14"/>
  <c r="P654" i="14" s="1"/>
  <c r="O655" i="14"/>
  <c r="O656" i="14"/>
  <c r="O657" i="14"/>
  <c r="O658" i="14"/>
  <c r="P658" i="14" s="1"/>
  <c r="O659" i="14"/>
  <c r="O660" i="14"/>
  <c r="O661" i="14"/>
  <c r="O662" i="14"/>
  <c r="P662" i="14" s="1"/>
  <c r="O663" i="14"/>
  <c r="O664" i="14"/>
  <c r="O665" i="14"/>
  <c r="O666" i="14"/>
  <c r="P666" i="14" s="1"/>
  <c r="O667" i="14"/>
  <c r="O668" i="14"/>
  <c r="O669" i="14"/>
  <c r="O670" i="14"/>
  <c r="P670" i="14" s="1"/>
  <c r="O671" i="14"/>
  <c r="O672" i="14"/>
  <c r="O673" i="14"/>
  <c r="O674" i="14"/>
  <c r="P674" i="14" s="1"/>
  <c r="O675" i="14"/>
  <c r="O676" i="14"/>
  <c r="O677" i="14"/>
  <c r="O678" i="14"/>
  <c r="P678" i="14" s="1"/>
  <c r="O679" i="14"/>
  <c r="O680" i="14"/>
  <c r="O681" i="14"/>
  <c r="O682" i="14"/>
  <c r="P682" i="14" s="1"/>
  <c r="O683" i="14"/>
  <c r="O684" i="14"/>
  <c r="O685" i="14"/>
  <c r="O686" i="14"/>
  <c r="P686" i="14" s="1"/>
  <c r="O687" i="14"/>
  <c r="O688" i="14"/>
  <c r="O689" i="14"/>
  <c r="O690" i="14"/>
  <c r="P690" i="14" s="1"/>
  <c r="O691" i="14"/>
  <c r="O692" i="14"/>
  <c r="O693" i="14"/>
  <c r="O694" i="14"/>
  <c r="P694" i="14" s="1"/>
  <c r="O695" i="14"/>
  <c r="O696" i="14"/>
  <c r="O697" i="14"/>
  <c r="O698" i="14"/>
  <c r="P698" i="14" s="1"/>
  <c r="O699" i="14"/>
  <c r="O700" i="14"/>
  <c r="O701" i="14"/>
  <c r="O702" i="14"/>
  <c r="P702" i="14" s="1"/>
  <c r="O703" i="14"/>
  <c r="O704" i="14"/>
  <c r="O705" i="14"/>
  <c r="O706" i="14"/>
  <c r="P706" i="14" s="1"/>
  <c r="O707" i="14"/>
  <c r="O708" i="14"/>
  <c r="O709" i="14"/>
  <c r="O710" i="14"/>
  <c r="P710" i="14" s="1"/>
  <c r="O711" i="14"/>
  <c r="O712" i="14"/>
  <c r="O713" i="14"/>
  <c r="O714" i="14"/>
  <c r="P714" i="14" s="1"/>
  <c r="O715" i="14"/>
  <c r="O716" i="14"/>
  <c r="O717" i="14"/>
  <c r="O718" i="14"/>
  <c r="P718" i="14" s="1"/>
  <c r="O719" i="14"/>
  <c r="O720" i="14"/>
  <c r="O721" i="14"/>
  <c r="O722" i="14"/>
  <c r="P722" i="14" s="1"/>
  <c r="O723" i="14"/>
  <c r="O724" i="14"/>
  <c r="O725" i="14"/>
  <c r="O726" i="14"/>
  <c r="P726" i="14" s="1"/>
  <c r="O727" i="14"/>
  <c r="O728" i="14"/>
  <c r="O729" i="14"/>
  <c r="O730" i="14"/>
  <c r="P730" i="14" s="1"/>
  <c r="O731" i="14"/>
  <c r="O732" i="14"/>
  <c r="O733" i="14"/>
  <c r="O734" i="14"/>
  <c r="P734" i="14" s="1"/>
  <c r="O735" i="14"/>
  <c r="O736" i="14"/>
  <c r="O737" i="14"/>
  <c r="O738" i="14"/>
  <c r="P738" i="14" s="1"/>
  <c r="O739" i="14"/>
  <c r="O740" i="14"/>
  <c r="O741" i="14"/>
  <c r="O742" i="14"/>
  <c r="P742" i="14" s="1"/>
  <c r="O743" i="14"/>
  <c r="O744" i="14"/>
  <c r="O745" i="14"/>
  <c r="O746" i="14"/>
  <c r="P746" i="14" s="1"/>
  <c r="O747" i="14"/>
  <c r="O748" i="14"/>
  <c r="O749" i="14"/>
  <c r="O750" i="14"/>
  <c r="P750" i="14" s="1"/>
  <c r="O751" i="14"/>
  <c r="O752" i="14"/>
  <c r="O753" i="14"/>
  <c r="O754" i="14"/>
  <c r="P754" i="14" s="1"/>
  <c r="O755" i="14"/>
  <c r="O756" i="14"/>
  <c r="O757" i="14"/>
  <c r="O758" i="14"/>
  <c r="P758" i="14" s="1"/>
  <c r="O759" i="14"/>
  <c r="O760" i="14"/>
  <c r="O761" i="14"/>
  <c r="O762" i="14"/>
  <c r="P762" i="14" s="1"/>
  <c r="O763" i="14"/>
  <c r="O764" i="14"/>
  <c r="O765" i="14"/>
  <c r="O766" i="14"/>
  <c r="P766" i="14" s="1"/>
  <c r="O767" i="14"/>
  <c r="O768" i="14"/>
  <c r="O769" i="14"/>
  <c r="O770" i="14"/>
  <c r="P770" i="14" s="1"/>
  <c r="O771" i="14"/>
  <c r="O772" i="14"/>
  <c r="O773" i="14"/>
  <c r="O774" i="14"/>
  <c r="P774" i="14" s="1"/>
  <c r="O775" i="14"/>
  <c r="O776" i="14"/>
  <c r="O777" i="14"/>
  <c r="O778" i="14"/>
  <c r="P778" i="14" s="1"/>
  <c r="O779" i="14"/>
  <c r="O780" i="14"/>
  <c r="O781" i="14"/>
  <c r="O782" i="14"/>
  <c r="P782" i="14" s="1"/>
  <c r="O783" i="14"/>
  <c r="O784" i="14"/>
  <c r="O785" i="14"/>
  <c r="O786" i="14"/>
  <c r="P786" i="14" s="1"/>
  <c r="O787" i="14"/>
  <c r="O788" i="14"/>
  <c r="O789" i="14"/>
  <c r="O790" i="14"/>
  <c r="P790" i="14" s="1"/>
  <c r="O791" i="14"/>
  <c r="O792" i="14"/>
  <c r="O793" i="14"/>
  <c r="O794" i="14"/>
  <c r="P794" i="14" s="1"/>
  <c r="O795" i="14"/>
  <c r="O796" i="14"/>
  <c r="O797" i="14"/>
  <c r="O798" i="14"/>
  <c r="P798" i="14" s="1"/>
  <c r="O799" i="14"/>
  <c r="O800" i="14"/>
  <c r="O801" i="14"/>
  <c r="O802" i="14"/>
  <c r="P802" i="14" s="1"/>
  <c r="O803" i="14"/>
  <c r="O804" i="14"/>
  <c r="O805" i="14"/>
  <c r="O806" i="14"/>
  <c r="P806" i="14" s="1"/>
  <c r="O807" i="14"/>
  <c r="O808" i="14"/>
  <c r="O809" i="14"/>
  <c r="O810" i="14"/>
  <c r="P810" i="14" s="1"/>
  <c r="O811" i="14"/>
  <c r="O812" i="14"/>
  <c r="O813" i="14"/>
  <c r="O814" i="14"/>
  <c r="P814" i="14" s="1"/>
  <c r="O815" i="14"/>
  <c r="O816" i="14"/>
  <c r="O817" i="14"/>
  <c r="O818" i="14"/>
  <c r="P818" i="14" s="1"/>
  <c r="O819" i="14"/>
  <c r="O820" i="14"/>
  <c r="O821" i="14"/>
  <c r="O822" i="14"/>
  <c r="P822" i="14" s="1"/>
  <c r="O823" i="14"/>
  <c r="O824" i="14"/>
  <c r="O825" i="14"/>
  <c r="O826" i="14"/>
  <c r="P826" i="14" s="1"/>
  <c r="O827" i="14"/>
  <c r="O828" i="14"/>
  <c r="O829" i="14"/>
  <c r="O830" i="14"/>
  <c r="P830" i="14" s="1"/>
  <c r="O831" i="14"/>
  <c r="O832" i="14"/>
  <c r="O833" i="14"/>
  <c r="O834" i="14"/>
  <c r="P834" i="14" s="1"/>
  <c r="O835" i="14"/>
  <c r="O836" i="14"/>
  <c r="O837" i="14"/>
  <c r="O838" i="14"/>
  <c r="P838" i="14" s="1"/>
  <c r="O839" i="14"/>
  <c r="O840" i="14"/>
  <c r="O841" i="14"/>
  <c r="O842" i="14"/>
  <c r="P842" i="14" s="1"/>
  <c r="O843" i="14"/>
  <c r="O844" i="14"/>
  <c r="O845" i="14"/>
  <c r="O846" i="14"/>
  <c r="P846" i="14" s="1"/>
  <c r="O847" i="14"/>
  <c r="O848" i="14"/>
  <c r="O849" i="14"/>
  <c r="O850" i="14"/>
  <c r="P850" i="14" s="1"/>
  <c r="O851" i="14"/>
  <c r="O852" i="14"/>
  <c r="O853" i="14"/>
  <c r="O854" i="14"/>
  <c r="P854" i="14" s="1"/>
  <c r="O855" i="14"/>
  <c r="O856" i="14"/>
  <c r="O857" i="14"/>
  <c r="O858" i="14"/>
  <c r="P858" i="14" s="1"/>
  <c r="O859" i="14"/>
  <c r="O860" i="14"/>
  <c r="O861" i="14"/>
  <c r="O862" i="14"/>
  <c r="P862" i="14" s="1"/>
  <c r="O863" i="14"/>
  <c r="O864" i="14"/>
  <c r="O865" i="14"/>
  <c r="O866" i="14"/>
  <c r="P866" i="14" s="1"/>
  <c r="O867" i="14"/>
  <c r="O868" i="14"/>
  <c r="O869" i="14"/>
  <c r="O870" i="14"/>
  <c r="P870" i="14" s="1"/>
  <c r="O871" i="14"/>
  <c r="O872" i="14"/>
  <c r="O873" i="14"/>
  <c r="O874" i="14"/>
  <c r="P874" i="14" s="1"/>
  <c r="O875" i="14"/>
  <c r="O876" i="14"/>
  <c r="O877" i="14"/>
  <c r="O878" i="14"/>
  <c r="P878" i="14" s="1"/>
  <c r="O879" i="14"/>
  <c r="O880" i="14"/>
  <c r="O881" i="14"/>
  <c r="O882" i="14"/>
  <c r="P882" i="14" s="1"/>
  <c r="O883" i="14"/>
  <c r="O884" i="14"/>
  <c r="O885" i="14"/>
  <c r="O886" i="14"/>
  <c r="P886" i="14" s="1"/>
  <c r="O887" i="14"/>
  <c r="O888" i="14"/>
  <c r="O889" i="14"/>
  <c r="O890" i="14"/>
  <c r="P890" i="14" s="1"/>
  <c r="O891" i="14"/>
  <c r="O892" i="14"/>
  <c r="O893" i="14"/>
  <c r="O894" i="14"/>
  <c r="P894" i="14" s="1"/>
  <c r="O895" i="14"/>
  <c r="O896" i="14"/>
  <c r="O897" i="14"/>
  <c r="O898" i="14"/>
  <c r="P898" i="14" s="1"/>
  <c r="O899" i="14"/>
  <c r="O900" i="14"/>
  <c r="O901" i="14"/>
  <c r="O902" i="14"/>
  <c r="P902" i="14" s="1"/>
  <c r="O903" i="14"/>
  <c r="O904" i="14"/>
  <c r="O905" i="14"/>
  <c r="O906" i="14"/>
  <c r="P906" i="14" s="1"/>
  <c r="O907" i="14"/>
  <c r="O908" i="14"/>
  <c r="O909" i="14"/>
  <c r="O910" i="14"/>
  <c r="P910" i="14" s="1"/>
  <c r="O911" i="14"/>
  <c r="O912" i="14"/>
  <c r="O913" i="14"/>
  <c r="O914" i="14"/>
  <c r="P914" i="14" s="1"/>
  <c r="O915" i="14"/>
  <c r="O916" i="14"/>
  <c r="O917" i="14"/>
  <c r="O918" i="14"/>
  <c r="P918" i="14" s="1"/>
  <c r="O919" i="14"/>
  <c r="O920" i="14"/>
  <c r="O921" i="14"/>
  <c r="O922" i="14"/>
  <c r="P922" i="14" s="1"/>
  <c r="O923" i="14"/>
  <c r="O924" i="14"/>
  <c r="O925" i="14"/>
  <c r="O926" i="14"/>
  <c r="P926" i="14" s="1"/>
  <c r="O927" i="14"/>
  <c r="O928" i="14"/>
  <c r="O929" i="14"/>
  <c r="O930" i="14"/>
  <c r="P930" i="14" s="1"/>
  <c r="O931" i="14"/>
  <c r="O932" i="14"/>
  <c r="O933" i="14"/>
  <c r="O934" i="14"/>
  <c r="P934" i="14" s="1"/>
  <c r="O935" i="14"/>
  <c r="O936" i="14"/>
  <c r="O937" i="14"/>
  <c r="O938" i="14"/>
  <c r="P938" i="14" s="1"/>
  <c r="O939" i="14"/>
  <c r="O940" i="14"/>
  <c r="O941" i="14"/>
  <c r="O942" i="14"/>
  <c r="P942" i="14" s="1"/>
  <c r="O943" i="14"/>
  <c r="O944" i="14"/>
  <c r="O945" i="14"/>
  <c r="O946" i="14"/>
  <c r="P946" i="14" s="1"/>
  <c r="O947" i="14"/>
  <c r="O948" i="14"/>
  <c r="O949" i="14"/>
  <c r="O950" i="14"/>
  <c r="P950" i="14" s="1"/>
  <c r="O951" i="14"/>
  <c r="O952" i="14"/>
  <c r="O953" i="14"/>
  <c r="O954" i="14"/>
  <c r="P954" i="14" s="1"/>
  <c r="O955" i="14"/>
  <c r="O956" i="14"/>
  <c r="O957" i="14"/>
  <c r="O958" i="14"/>
  <c r="P958" i="14" s="1"/>
  <c r="O959" i="14"/>
  <c r="O960" i="14"/>
  <c r="O961" i="14"/>
  <c r="O962" i="14"/>
  <c r="P962" i="14" s="1"/>
  <c r="O963" i="14"/>
  <c r="O964" i="14"/>
  <c r="O965" i="14"/>
  <c r="O966" i="14"/>
  <c r="P966" i="14" s="1"/>
  <c r="O967" i="14"/>
  <c r="O968" i="14"/>
  <c r="O969" i="14"/>
  <c r="O970" i="14"/>
  <c r="P970" i="14" s="1"/>
  <c r="O971" i="14"/>
  <c r="O972" i="14"/>
  <c r="O973" i="14"/>
  <c r="O974" i="14"/>
  <c r="P974" i="14" s="1"/>
  <c r="O975" i="14"/>
  <c r="O976" i="14"/>
  <c r="O977" i="14"/>
  <c r="O978" i="14"/>
  <c r="P978" i="14" s="1"/>
  <c r="O979" i="14"/>
  <c r="O980" i="14"/>
  <c r="O981" i="14"/>
  <c r="O982" i="14"/>
  <c r="P982" i="14" s="1"/>
  <c r="O983" i="14"/>
  <c r="O984" i="14"/>
  <c r="O985" i="14"/>
  <c r="O986" i="14"/>
  <c r="P986" i="14" s="1"/>
  <c r="O987" i="14"/>
  <c r="O988" i="14"/>
  <c r="O989" i="14"/>
  <c r="O990" i="14"/>
  <c r="P990" i="14" s="1"/>
  <c r="O991" i="14"/>
  <c r="O992" i="14"/>
  <c r="O993" i="14"/>
  <c r="O994" i="14"/>
  <c r="P994" i="14" s="1"/>
  <c r="O995" i="14"/>
  <c r="O996" i="14"/>
  <c r="O997" i="14"/>
  <c r="O998" i="14"/>
  <c r="P998" i="14" s="1"/>
  <c r="O999" i="14"/>
  <c r="O1000" i="14"/>
  <c r="O1001" i="14"/>
  <c r="O1002" i="14"/>
  <c r="P1002" i="14" s="1"/>
  <c r="O1003" i="14"/>
  <c r="O1004" i="14"/>
  <c r="O1005" i="14"/>
  <c r="O1006" i="14"/>
  <c r="P1006" i="14" s="1"/>
  <c r="O1007" i="14"/>
  <c r="O1008" i="14"/>
  <c r="O1009" i="14"/>
  <c r="O1010" i="14"/>
  <c r="P1010" i="14" s="1"/>
  <c r="O1011" i="14"/>
  <c r="O1012" i="14"/>
  <c r="O1013" i="14"/>
  <c r="O1014" i="14"/>
  <c r="P1014" i="14" s="1"/>
  <c r="O1015" i="14"/>
  <c r="O1016" i="14"/>
  <c r="O1017" i="14"/>
  <c r="O1018" i="14"/>
  <c r="P1018" i="14" s="1"/>
  <c r="O1019" i="14"/>
  <c r="O1020" i="14"/>
  <c r="O1021" i="14"/>
  <c r="O1022" i="14"/>
  <c r="P1022" i="14" s="1"/>
  <c r="O1023" i="14"/>
  <c r="O1024" i="14"/>
  <c r="O1025" i="14"/>
  <c r="O1026" i="14"/>
  <c r="P1026" i="14" s="1"/>
  <c r="O1027" i="14"/>
  <c r="O1028" i="14"/>
  <c r="O1029" i="14"/>
  <c r="O1030" i="14"/>
  <c r="P1030" i="14" s="1"/>
  <c r="O1031" i="14"/>
  <c r="O1032" i="14"/>
  <c r="O1033" i="14"/>
  <c r="O1034" i="14"/>
  <c r="P1034" i="14" s="1"/>
  <c r="O1035" i="14"/>
  <c r="O1036" i="14"/>
  <c r="O1037" i="14"/>
  <c r="O1038" i="14"/>
  <c r="P1038" i="14" s="1"/>
  <c r="O1039" i="14"/>
  <c r="O1040" i="14"/>
  <c r="O1041" i="14"/>
  <c r="O1042" i="14"/>
  <c r="P1042" i="14" s="1"/>
  <c r="O1043" i="14"/>
  <c r="O1044" i="14"/>
  <c r="O1045" i="14"/>
  <c r="O1046" i="14"/>
  <c r="P1046" i="14" s="1"/>
  <c r="O1047" i="14"/>
  <c r="O1048" i="14"/>
  <c r="O1049" i="14"/>
  <c r="O1050" i="14"/>
  <c r="P1050" i="14" s="1"/>
  <c r="O1051" i="14"/>
  <c r="O1052" i="14"/>
  <c r="O1053" i="14"/>
  <c r="O1054" i="14"/>
  <c r="P1054" i="14" s="1"/>
  <c r="O1055" i="14"/>
  <c r="O1056" i="14"/>
  <c r="O1057" i="14"/>
  <c r="O1058" i="14"/>
  <c r="P1058" i="14" s="1"/>
  <c r="O1059" i="14"/>
  <c r="O1060" i="14"/>
  <c r="O1061" i="14"/>
  <c r="O1062" i="14"/>
  <c r="P1062" i="14" s="1"/>
  <c r="O1063" i="14"/>
  <c r="O1064" i="14"/>
  <c r="O1065" i="14"/>
  <c r="O1066" i="14"/>
  <c r="P1066" i="14" s="1"/>
  <c r="O1067" i="14"/>
  <c r="O1068" i="14"/>
  <c r="O1069" i="14"/>
  <c r="O1070" i="14"/>
  <c r="P1070" i="14" s="1"/>
  <c r="O1071" i="14"/>
  <c r="O1072" i="14"/>
  <c r="O1073" i="14"/>
  <c r="O1074" i="14"/>
  <c r="P1074" i="14" s="1"/>
  <c r="O1075" i="14"/>
  <c r="O1076" i="14"/>
  <c r="O1077" i="14"/>
  <c r="O1078" i="14"/>
  <c r="P1078" i="14" s="1"/>
  <c r="O1079" i="14"/>
  <c r="O1080" i="14"/>
  <c r="O1081" i="14"/>
  <c r="O1082" i="14"/>
  <c r="P1082" i="14" s="1"/>
  <c r="O1083" i="14"/>
  <c r="O1084" i="14"/>
  <c r="O1085" i="14"/>
  <c r="O1086" i="14"/>
  <c r="P1086" i="14" s="1"/>
  <c r="O1087" i="14"/>
  <c r="O1088" i="14"/>
  <c r="O1089" i="14"/>
  <c r="O1090" i="14"/>
  <c r="P1090" i="14" s="1"/>
  <c r="O1091" i="14"/>
  <c r="O1092" i="14"/>
  <c r="O1093" i="14"/>
  <c r="O1094" i="14"/>
  <c r="P1094" i="14" s="1"/>
  <c r="O1095" i="14"/>
  <c r="O1096" i="14"/>
  <c r="O1097" i="14"/>
  <c r="O1098" i="14"/>
  <c r="P1098" i="14" s="1"/>
  <c r="O1099" i="14"/>
  <c r="O1100" i="14"/>
  <c r="O1101" i="14"/>
  <c r="O1102" i="14"/>
  <c r="P1102" i="14" s="1"/>
  <c r="O1103" i="14"/>
  <c r="O1104" i="14"/>
  <c r="O1105" i="14"/>
  <c r="O1106" i="14"/>
  <c r="P1106" i="14" s="1"/>
  <c r="O1107" i="14"/>
  <c r="O1108" i="14"/>
  <c r="O1109" i="14"/>
  <c r="O1110" i="14"/>
  <c r="P1110" i="14" s="1"/>
  <c r="O1111" i="14"/>
  <c r="O1112" i="14"/>
  <c r="O1113" i="14"/>
  <c r="O1114" i="14"/>
  <c r="P1114" i="14" s="1"/>
  <c r="O1115" i="14"/>
  <c r="O1116" i="14"/>
  <c r="O1117" i="14"/>
  <c r="O1118" i="14"/>
  <c r="P1118" i="14" s="1"/>
  <c r="O1119" i="14"/>
  <c r="O1120" i="14"/>
  <c r="O1121" i="14"/>
  <c r="O1122" i="14"/>
  <c r="P1122" i="14" s="1"/>
  <c r="O1123" i="14"/>
  <c r="O1124" i="14"/>
  <c r="O1125" i="14"/>
  <c r="O1126" i="14"/>
  <c r="P1126" i="14" s="1"/>
  <c r="O1127" i="14"/>
  <c r="O1128" i="14"/>
  <c r="O1129" i="14"/>
  <c r="O1130" i="14"/>
  <c r="P1130" i="14" s="1"/>
  <c r="O1131" i="14"/>
  <c r="O1132" i="14"/>
  <c r="O1133" i="14"/>
  <c r="O1134" i="14"/>
  <c r="P1134" i="14" s="1"/>
  <c r="O1135" i="14"/>
  <c r="O1136" i="14"/>
  <c r="O1137" i="14"/>
  <c r="O1138" i="14"/>
  <c r="P1138" i="14" s="1"/>
  <c r="O1139" i="14"/>
  <c r="O1140" i="14"/>
  <c r="O1141" i="14"/>
  <c r="O1142" i="14"/>
  <c r="P1142" i="14" s="1"/>
  <c r="O1143" i="14"/>
  <c r="O1144" i="14"/>
  <c r="O1145" i="14"/>
  <c r="O1146" i="14"/>
  <c r="P1146" i="14" s="1"/>
  <c r="O1147" i="14"/>
  <c r="O1148" i="14"/>
  <c r="O1149" i="14"/>
  <c r="O1150" i="14"/>
  <c r="P1150" i="14" s="1"/>
  <c r="O1151" i="14"/>
  <c r="O1152" i="14"/>
  <c r="O1153" i="14"/>
  <c r="O1154" i="14"/>
  <c r="P1154" i="14" s="1"/>
  <c r="O1155" i="14"/>
  <c r="O1156" i="14"/>
  <c r="O1157" i="14"/>
  <c r="O1158" i="14"/>
  <c r="P1158" i="14" s="1"/>
  <c r="O1159" i="14"/>
  <c r="O1160" i="14"/>
  <c r="O1161" i="14"/>
  <c r="O1162" i="14"/>
  <c r="P1162" i="14" s="1"/>
  <c r="O1163" i="14"/>
  <c r="O1164" i="14"/>
  <c r="O1165" i="14"/>
  <c r="O1166" i="14"/>
  <c r="P1166" i="14" s="1"/>
  <c r="O1167" i="14"/>
  <c r="O1168" i="14"/>
  <c r="O1169" i="14"/>
  <c r="O1170" i="14"/>
  <c r="P1170" i="14" s="1"/>
  <c r="O1171" i="14"/>
  <c r="O1172" i="14"/>
  <c r="O1173" i="14"/>
  <c r="O1174" i="14"/>
  <c r="P1174" i="14" s="1"/>
  <c r="O1175" i="14"/>
  <c r="O1176" i="14"/>
  <c r="O1177" i="14"/>
  <c r="O1178" i="14"/>
  <c r="P1178" i="14" s="1"/>
  <c r="O1179" i="14"/>
  <c r="O1180" i="14"/>
  <c r="O1181" i="14"/>
  <c r="O1182" i="14"/>
  <c r="P1182" i="14" s="1"/>
  <c r="O1183" i="14"/>
  <c r="O1184" i="14"/>
  <c r="O1185" i="14"/>
  <c r="O1186" i="14"/>
  <c r="P1186" i="14" s="1"/>
  <c r="O1187" i="14"/>
  <c r="O1188" i="14"/>
  <c r="O1189" i="14"/>
  <c r="O1190" i="14"/>
  <c r="P1190" i="14" s="1"/>
  <c r="O1191" i="14"/>
  <c r="O1192" i="14"/>
  <c r="O1193" i="14"/>
  <c r="O1194" i="14"/>
  <c r="P1194" i="14" s="1"/>
  <c r="O1195" i="14"/>
  <c r="O1196" i="14"/>
  <c r="O1197" i="14"/>
  <c r="O1198" i="14"/>
  <c r="P1198" i="14" s="1"/>
  <c r="O1199" i="14"/>
  <c r="O1200" i="14"/>
  <c r="O1201" i="14"/>
  <c r="O1202" i="14"/>
  <c r="P1202" i="14" s="1"/>
  <c r="O1203" i="14"/>
  <c r="O1204" i="14"/>
  <c r="O1205" i="14"/>
  <c r="O1206" i="14"/>
  <c r="P1206" i="14" s="1"/>
  <c r="O1207" i="14"/>
  <c r="O1208" i="14"/>
  <c r="O1209" i="14"/>
  <c r="O1210" i="14"/>
  <c r="P1210" i="14" s="1"/>
  <c r="O1211" i="14"/>
  <c r="O1212" i="14"/>
  <c r="O1213" i="14"/>
  <c r="O1214" i="14"/>
  <c r="P1214" i="14" s="1"/>
  <c r="O1215" i="14"/>
  <c r="O1216" i="14"/>
  <c r="O1217" i="14"/>
  <c r="O1218" i="14"/>
  <c r="P1218" i="14" s="1"/>
  <c r="O1219" i="14"/>
  <c r="O1220" i="14"/>
  <c r="O1221" i="14"/>
  <c r="O1222" i="14"/>
  <c r="P1222" i="14" s="1"/>
  <c r="O1223" i="14"/>
  <c r="O1224" i="14"/>
  <c r="O1225" i="14"/>
  <c r="O1226" i="14"/>
  <c r="P1226" i="14" s="1"/>
  <c r="O1227" i="14"/>
  <c r="O1228" i="14"/>
  <c r="O1229" i="14"/>
  <c r="O1230" i="14"/>
  <c r="P1230" i="14" s="1"/>
  <c r="O1231" i="14"/>
  <c r="O1232" i="14"/>
  <c r="O1233" i="14"/>
  <c r="O1234" i="14"/>
  <c r="P1234" i="14" s="1"/>
  <c r="O1235" i="14"/>
  <c r="O1236" i="14"/>
  <c r="O1237" i="14"/>
  <c r="O1238" i="14"/>
  <c r="P1238" i="14" s="1"/>
  <c r="O1239" i="14"/>
  <c r="O1240" i="14"/>
  <c r="O1241" i="14"/>
  <c r="O1242" i="14"/>
  <c r="P1242" i="14" s="1"/>
  <c r="O1243" i="14"/>
  <c r="O1244" i="14"/>
  <c r="O1245" i="14"/>
  <c r="O1246" i="14"/>
  <c r="P1246" i="14" s="1"/>
  <c r="O1247" i="14"/>
  <c r="O1248" i="14"/>
  <c r="O1249" i="14"/>
  <c r="O1250" i="14"/>
  <c r="P1250" i="14" s="1"/>
  <c r="O1251" i="14"/>
  <c r="O1252" i="14"/>
  <c r="O1253" i="14"/>
  <c r="O1254" i="14"/>
  <c r="P1254" i="14" s="1"/>
  <c r="O1255" i="14"/>
  <c r="O1256" i="14"/>
  <c r="O1257" i="14"/>
  <c r="O1258" i="14"/>
  <c r="P1258" i="14" s="1"/>
  <c r="O1259" i="14"/>
  <c r="O1260" i="14"/>
  <c r="O1261" i="14"/>
  <c r="O1262" i="14"/>
  <c r="P1262" i="14" s="1"/>
  <c r="O1263" i="14"/>
  <c r="O1264" i="14"/>
  <c r="O1265" i="14"/>
  <c r="O1266" i="14"/>
  <c r="P1266" i="14" s="1"/>
  <c r="O1267" i="14"/>
  <c r="O1268" i="14"/>
  <c r="O1269" i="14"/>
  <c r="O2" i="14"/>
  <c r="P2" i="14" s="1"/>
  <c r="C17" i="15"/>
  <c r="C35" i="15" s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N36" i="14" s="1"/>
  <c r="K37" i="14"/>
  <c r="K38" i="14"/>
  <c r="K39" i="14"/>
  <c r="K40" i="14"/>
  <c r="N40" i="14" s="1"/>
  <c r="K41" i="14"/>
  <c r="K42" i="14"/>
  <c r="K43" i="14"/>
  <c r="K44" i="14"/>
  <c r="N44" i="14" s="1"/>
  <c r="K45" i="14"/>
  <c r="K46" i="14"/>
  <c r="K47" i="14"/>
  <c r="K48" i="14"/>
  <c r="N48" i="14" s="1"/>
  <c r="K49" i="14"/>
  <c r="K50" i="14"/>
  <c r="K51" i="14"/>
  <c r="K52" i="14"/>
  <c r="N52" i="14" s="1"/>
  <c r="K53" i="14"/>
  <c r="K54" i="14"/>
  <c r="K55" i="14"/>
  <c r="K56" i="14"/>
  <c r="N56" i="14" s="1"/>
  <c r="K57" i="14"/>
  <c r="K58" i="14"/>
  <c r="K59" i="14"/>
  <c r="K60" i="14"/>
  <c r="N60" i="14" s="1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N96" i="14" s="1"/>
  <c r="K97" i="14"/>
  <c r="K98" i="14"/>
  <c r="K99" i="14"/>
  <c r="K100" i="14"/>
  <c r="N100" i="14" s="1"/>
  <c r="K101" i="14"/>
  <c r="K102" i="14"/>
  <c r="K103" i="14"/>
  <c r="K104" i="14"/>
  <c r="N104" i="14" s="1"/>
  <c r="K105" i="14"/>
  <c r="K106" i="14"/>
  <c r="K107" i="14"/>
  <c r="K108" i="14"/>
  <c r="N108" i="14" s="1"/>
  <c r="K109" i="14"/>
  <c r="K110" i="14"/>
  <c r="K111" i="14"/>
  <c r="K112" i="14"/>
  <c r="N112" i="14" s="1"/>
  <c r="K113" i="14"/>
  <c r="K114" i="14"/>
  <c r="K115" i="14"/>
  <c r="K116" i="14"/>
  <c r="N116" i="14" s="1"/>
  <c r="K117" i="14"/>
  <c r="K118" i="14"/>
  <c r="K119" i="14"/>
  <c r="K120" i="14"/>
  <c r="N120" i="14" s="1"/>
  <c r="K121" i="14"/>
  <c r="K122" i="14"/>
  <c r="K123" i="14"/>
  <c r="K124" i="14"/>
  <c r="N124" i="14" s="1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N160" i="14" s="1"/>
  <c r="K161" i="14"/>
  <c r="K162" i="14"/>
  <c r="K163" i="14"/>
  <c r="K164" i="14"/>
  <c r="N164" i="14" s="1"/>
  <c r="K165" i="14"/>
  <c r="K166" i="14"/>
  <c r="K167" i="14"/>
  <c r="K168" i="14"/>
  <c r="N168" i="14" s="1"/>
  <c r="K169" i="14"/>
  <c r="K170" i="14"/>
  <c r="K171" i="14"/>
  <c r="K172" i="14"/>
  <c r="N172" i="14" s="1"/>
  <c r="K173" i="14"/>
  <c r="K174" i="14"/>
  <c r="K175" i="14"/>
  <c r="K176" i="14"/>
  <c r="N176" i="14" s="1"/>
  <c r="K177" i="14"/>
  <c r="K178" i="14"/>
  <c r="K179" i="14"/>
  <c r="K180" i="14"/>
  <c r="N180" i="14" s="1"/>
  <c r="K181" i="14"/>
  <c r="K182" i="14"/>
  <c r="K183" i="14"/>
  <c r="K184" i="14"/>
  <c r="N184" i="14" s="1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N544" i="14" s="1"/>
  <c r="K545" i="14"/>
  <c r="K546" i="14"/>
  <c r="K547" i="14"/>
  <c r="K548" i="14"/>
  <c r="N548" i="14" s="1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N652" i="14" s="1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N664" i="14" s="1"/>
  <c r="K665" i="14"/>
  <c r="K666" i="14"/>
  <c r="K667" i="14"/>
  <c r="K668" i="14"/>
  <c r="N668" i="14" s="1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N680" i="14" s="1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N744" i="14" s="1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N756" i="14" s="1"/>
  <c r="K757" i="14"/>
  <c r="K758" i="14"/>
  <c r="K759" i="14"/>
  <c r="K760" i="14"/>
  <c r="N760" i="14" s="1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N772" i="14" s="1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N908" i="14" s="1"/>
  <c r="K909" i="14"/>
  <c r="K910" i="14"/>
  <c r="K911" i="14"/>
  <c r="K912" i="14"/>
  <c r="N912" i="14" s="1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N924" i="14" s="1"/>
  <c r="K925" i="14"/>
  <c r="K926" i="14"/>
  <c r="K927" i="14"/>
  <c r="K928" i="14"/>
  <c r="N928" i="14" s="1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N1024" i="14" s="1"/>
  <c r="K1025" i="14"/>
  <c r="K1026" i="14"/>
  <c r="K1027" i="14"/>
  <c r="K1028" i="14"/>
  <c r="N1028" i="14" s="1"/>
  <c r="K1029" i="14"/>
  <c r="K1030" i="14"/>
  <c r="K1031" i="14"/>
  <c r="K1032" i="14"/>
  <c r="N1032" i="14" s="1"/>
  <c r="K1033" i="14"/>
  <c r="K1034" i="14"/>
  <c r="K1035" i="14"/>
  <c r="K1036" i="14"/>
  <c r="M1036" i="14" s="1"/>
  <c r="K1037" i="14"/>
  <c r="K1038" i="14"/>
  <c r="K1039" i="14"/>
  <c r="K1040" i="14"/>
  <c r="N1040" i="14" s="1"/>
  <c r="K1041" i="14"/>
  <c r="K1042" i="14"/>
  <c r="K1043" i="14"/>
  <c r="K1044" i="14"/>
  <c r="N1044" i="14" s="1"/>
  <c r="K1045" i="14"/>
  <c r="K1046" i="14"/>
  <c r="K1047" i="14"/>
  <c r="K1048" i="14"/>
  <c r="N1048" i="14" s="1"/>
  <c r="K1049" i="14"/>
  <c r="K1050" i="14"/>
  <c r="K1051" i="14"/>
  <c r="K1052" i="14"/>
  <c r="M1052" i="14" s="1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N1180" i="14" s="1"/>
  <c r="K1181" i="14"/>
  <c r="K1182" i="14"/>
  <c r="K1183" i="14"/>
  <c r="K1184" i="14"/>
  <c r="N1184" i="14" s="1"/>
  <c r="K1185" i="14"/>
  <c r="K1186" i="14"/>
  <c r="K1187" i="14"/>
  <c r="K1188" i="14"/>
  <c r="M1188" i="14" s="1"/>
  <c r="K1189" i="14"/>
  <c r="K1190" i="14"/>
  <c r="K1191" i="14"/>
  <c r="K1192" i="14"/>
  <c r="N1192" i="14" s="1"/>
  <c r="K1193" i="14"/>
  <c r="K1194" i="14"/>
  <c r="K1195" i="14"/>
  <c r="K1196" i="14"/>
  <c r="N1196" i="14" s="1"/>
  <c r="K1197" i="14"/>
  <c r="K1198" i="14"/>
  <c r="K1199" i="14"/>
  <c r="K1200" i="14"/>
  <c r="N1200" i="14" s="1"/>
  <c r="K1201" i="14"/>
  <c r="K1202" i="14"/>
  <c r="K1203" i="14"/>
  <c r="K1204" i="14"/>
  <c r="M1204" i="14" s="1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L2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2" i="14"/>
  <c r="H1239" i="14"/>
  <c r="I1239" i="14" s="1"/>
  <c r="H1240" i="14"/>
  <c r="I1240" i="14" s="1"/>
  <c r="H1241" i="14"/>
  <c r="I1241" i="14" s="1"/>
  <c r="H1242" i="14"/>
  <c r="I1242" i="14" s="1"/>
  <c r="H1243" i="14"/>
  <c r="I1243" i="14" s="1"/>
  <c r="H1244" i="14"/>
  <c r="I1244" i="14" s="1"/>
  <c r="H1245" i="14"/>
  <c r="I1245" i="14" s="1"/>
  <c r="H1246" i="14"/>
  <c r="I1246" i="14" s="1"/>
  <c r="H1247" i="14"/>
  <c r="I1247" i="14" s="1"/>
  <c r="H1248" i="14"/>
  <c r="I1248" i="14" s="1"/>
  <c r="H1249" i="14"/>
  <c r="I1249" i="14" s="1"/>
  <c r="H1250" i="14"/>
  <c r="I1250" i="14" s="1"/>
  <c r="H1251" i="14"/>
  <c r="I1251" i="14" s="1"/>
  <c r="H1252" i="14"/>
  <c r="I1252" i="14" s="1"/>
  <c r="H1253" i="14"/>
  <c r="I1253" i="14" s="1"/>
  <c r="H1254" i="14"/>
  <c r="I1254" i="14" s="1"/>
  <c r="H1255" i="14"/>
  <c r="I1255" i="14" s="1"/>
  <c r="H1256" i="14"/>
  <c r="I1256" i="14" s="1"/>
  <c r="H1257" i="14"/>
  <c r="I1257" i="14" s="1"/>
  <c r="H1258" i="14"/>
  <c r="I1258" i="14" s="1"/>
  <c r="H1259" i="14"/>
  <c r="I1259" i="14" s="1"/>
  <c r="H1260" i="14"/>
  <c r="I1260" i="14" s="1"/>
  <c r="H1261" i="14"/>
  <c r="I1261" i="14" s="1"/>
  <c r="H1262" i="14"/>
  <c r="I1262" i="14" s="1"/>
  <c r="H1263" i="14"/>
  <c r="I1263" i="14" s="1"/>
  <c r="H1264" i="14"/>
  <c r="I1264" i="14" s="1"/>
  <c r="H1265" i="14"/>
  <c r="I1265" i="14" s="1"/>
  <c r="H1266" i="14"/>
  <c r="I1266" i="14" s="1"/>
  <c r="H1267" i="14"/>
  <c r="I1267" i="14" s="1"/>
  <c r="H1268" i="14"/>
  <c r="I1268" i="14" s="1"/>
  <c r="H1269" i="14"/>
  <c r="I1269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I31" i="14" s="1"/>
  <c r="H32" i="14"/>
  <c r="I32" i="14" s="1"/>
  <c r="H33" i="14"/>
  <c r="I33" i="14" s="1"/>
  <c r="H34" i="14"/>
  <c r="I34" i="14" s="1"/>
  <c r="H35" i="14"/>
  <c r="I35" i="14" s="1"/>
  <c r="H36" i="14"/>
  <c r="I36" i="14" s="1"/>
  <c r="H37" i="14"/>
  <c r="I37" i="14" s="1"/>
  <c r="H38" i="14"/>
  <c r="I38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49" i="14"/>
  <c r="I49" i="14" s="1"/>
  <c r="H50" i="14"/>
  <c r="I50" i="14" s="1"/>
  <c r="H51" i="14"/>
  <c r="I51" i="14" s="1"/>
  <c r="H52" i="14"/>
  <c r="I52" i="14" s="1"/>
  <c r="H53" i="14"/>
  <c r="I53" i="14" s="1"/>
  <c r="H54" i="14"/>
  <c r="I54" i="14" s="1"/>
  <c r="H55" i="14"/>
  <c r="I55" i="14" s="1"/>
  <c r="H56" i="14"/>
  <c r="I56" i="14" s="1"/>
  <c r="H57" i="14"/>
  <c r="I57" i="14" s="1"/>
  <c r="H58" i="14"/>
  <c r="I58" i="14" s="1"/>
  <c r="H59" i="14"/>
  <c r="I59" i="14" s="1"/>
  <c r="H60" i="14"/>
  <c r="I60" i="14" s="1"/>
  <c r="H61" i="14"/>
  <c r="I61" i="14" s="1"/>
  <c r="H62" i="14"/>
  <c r="I62" i="14" s="1"/>
  <c r="H63" i="14"/>
  <c r="I63" i="14" s="1"/>
  <c r="H64" i="14"/>
  <c r="I64" i="14" s="1"/>
  <c r="H65" i="14"/>
  <c r="I65" i="14" s="1"/>
  <c r="H66" i="14"/>
  <c r="I66" i="14" s="1"/>
  <c r="H67" i="14"/>
  <c r="I67" i="14" s="1"/>
  <c r="H68" i="14"/>
  <c r="I68" i="14" s="1"/>
  <c r="H69" i="14"/>
  <c r="I69" i="14" s="1"/>
  <c r="H70" i="14"/>
  <c r="I70" i="14" s="1"/>
  <c r="H71" i="14"/>
  <c r="I71" i="14" s="1"/>
  <c r="H72" i="14"/>
  <c r="I72" i="14" s="1"/>
  <c r="H73" i="14"/>
  <c r="I73" i="14" s="1"/>
  <c r="H74" i="14"/>
  <c r="I74" i="14" s="1"/>
  <c r="H75" i="14"/>
  <c r="I75" i="14" s="1"/>
  <c r="H76" i="14"/>
  <c r="I76" i="14" s="1"/>
  <c r="H77" i="14"/>
  <c r="I77" i="14" s="1"/>
  <c r="H78" i="14"/>
  <c r="I78" i="14" s="1"/>
  <c r="H79" i="14"/>
  <c r="I79" i="14" s="1"/>
  <c r="H80" i="14"/>
  <c r="I80" i="14" s="1"/>
  <c r="H81" i="14"/>
  <c r="I81" i="14" s="1"/>
  <c r="H82" i="14"/>
  <c r="I82" i="14" s="1"/>
  <c r="H83" i="14"/>
  <c r="I83" i="14" s="1"/>
  <c r="H84" i="14"/>
  <c r="I84" i="14" s="1"/>
  <c r="H85" i="14"/>
  <c r="I85" i="14" s="1"/>
  <c r="H86" i="14"/>
  <c r="I86" i="14" s="1"/>
  <c r="H87" i="14"/>
  <c r="I87" i="14" s="1"/>
  <c r="H88" i="14"/>
  <c r="I88" i="14" s="1"/>
  <c r="H89" i="14"/>
  <c r="I89" i="14" s="1"/>
  <c r="H90" i="14"/>
  <c r="I90" i="14" s="1"/>
  <c r="H91" i="14"/>
  <c r="I91" i="14" s="1"/>
  <c r="H92" i="14"/>
  <c r="I92" i="14" s="1"/>
  <c r="H93" i="14"/>
  <c r="I93" i="14" s="1"/>
  <c r="H94" i="14"/>
  <c r="I94" i="14" s="1"/>
  <c r="H95" i="14"/>
  <c r="I95" i="14" s="1"/>
  <c r="H96" i="14"/>
  <c r="I96" i="14" s="1"/>
  <c r="H97" i="14"/>
  <c r="I97" i="14" s="1"/>
  <c r="H98" i="14"/>
  <c r="I98" i="14" s="1"/>
  <c r="H99" i="14"/>
  <c r="I99" i="14" s="1"/>
  <c r="H100" i="14"/>
  <c r="I100" i="14" s="1"/>
  <c r="H101" i="14"/>
  <c r="I101" i="14" s="1"/>
  <c r="H102" i="14"/>
  <c r="I102" i="14" s="1"/>
  <c r="H103" i="14"/>
  <c r="I103" i="14" s="1"/>
  <c r="H104" i="14"/>
  <c r="I104" i="14" s="1"/>
  <c r="H105" i="14"/>
  <c r="I105" i="14" s="1"/>
  <c r="H106" i="14"/>
  <c r="I106" i="14" s="1"/>
  <c r="H107" i="14"/>
  <c r="I107" i="14" s="1"/>
  <c r="H108" i="14"/>
  <c r="I108" i="14" s="1"/>
  <c r="H109" i="14"/>
  <c r="I109" i="14" s="1"/>
  <c r="H110" i="14"/>
  <c r="I110" i="14" s="1"/>
  <c r="H111" i="14"/>
  <c r="I111" i="14" s="1"/>
  <c r="H112" i="14"/>
  <c r="I112" i="14" s="1"/>
  <c r="H113" i="14"/>
  <c r="I113" i="14" s="1"/>
  <c r="H114" i="14"/>
  <c r="I114" i="14" s="1"/>
  <c r="H115" i="14"/>
  <c r="I115" i="14" s="1"/>
  <c r="H116" i="14"/>
  <c r="I116" i="14" s="1"/>
  <c r="H117" i="14"/>
  <c r="I117" i="14" s="1"/>
  <c r="H118" i="14"/>
  <c r="I118" i="14" s="1"/>
  <c r="H119" i="14"/>
  <c r="I119" i="14" s="1"/>
  <c r="H120" i="14"/>
  <c r="I120" i="14" s="1"/>
  <c r="H121" i="14"/>
  <c r="I121" i="14" s="1"/>
  <c r="H122" i="14"/>
  <c r="I122" i="14" s="1"/>
  <c r="H123" i="14"/>
  <c r="I123" i="14" s="1"/>
  <c r="H124" i="14"/>
  <c r="I124" i="14" s="1"/>
  <c r="H125" i="14"/>
  <c r="I125" i="14" s="1"/>
  <c r="H126" i="14"/>
  <c r="I126" i="14" s="1"/>
  <c r="H127" i="14"/>
  <c r="I127" i="14" s="1"/>
  <c r="H128" i="14"/>
  <c r="I128" i="14" s="1"/>
  <c r="H129" i="14"/>
  <c r="I129" i="14" s="1"/>
  <c r="H130" i="14"/>
  <c r="I130" i="14" s="1"/>
  <c r="H131" i="14"/>
  <c r="I131" i="14" s="1"/>
  <c r="H132" i="14"/>
  <c r="I132" i="14" s="1"/>
  <c r="H133" i="14"/>
  <c r="I133" i="14" s="1"/>
  <c r="H134" i="14"/>
  <c r="I134" i="14" s="1"/>
  <c r="H135" i="14"/>
  <c r="I135" i="14" s="1"/>
  <c r="H136" i="14"/>
  <c r="I136" i="14" s="1"/>
  <c r="H137" i="14"/>
  <c r="I137" i="14" s="1"/>
  <c r="H138" i="14"/>
  <c r="I138" i="14" s="1"/>
  <c r="H139" i="14"/>
  <c r="I139" i="14" s="1"/>
  <c r="H140" i="14"/>
  <c r="I140" i="14" s="1"/>
  <c r="H141" i="14"/>
  <c r="I141" i="14" s="1"/>
  <c r="H142" i="14"/>
  <c r="I142" i="14" s="1"/>
  <c r="H143" i="14"/>
  <c r="I143" i="14" s="1"/>
  <c r="H144" i="14"/>
  <c r="I144" i="14" s="1"/>
  <c r="H145" i="14"/>
  <c r="I145" i="14" s="1"/>
  <c r="H146" i="14"/>
  <c r="I146" i="14" s="1"/>
  <c r="H147" i="14"/>
  <c r="I147" i="14" s="1"/>
  <c r="H148" i="14"/>
  <c r="I148" i="14" s="1"/>
  <c r="H149" i="14"/>
  <c r="I149" i="14" s="1"/>
  <c r="H150" i="14"/>
  <c r="I150" i="14" s="1"/>
  <c r="H151" i="14"/>
  <c r="I151" i="14" s="1"/>
  <c r="H152" i="14"/>
  <c r="I152" i="14" s="1"/>
  <c r="H153" i="14"/>
  <c r="I153" i="14" s="1"/>
  <c r="H154" i="14"/>
  <c r="I154" i="14" s="1"/>
  <c r="H155" i="14"/>
  <c r="I155" i="14" s="1"/>
  <c r="H156" i="14"/>
  <c r="I156" i="14" s="1"/>
  <c r="H157" i="14"/>
  <c r="I157" i="14" s="1"/>
  <c r="H158" i="14"/>
  <c r="I158" i="14" s="1"/>
  <c r="H159" i="14"/>
  <c r="I159" i="14" s="1"/>
  <c r="H160" i="14"/>
  <c r="I160" i="14" s="1"/>
  <c r="H161" i="14"/>
  <c r="I161" i="14" s="1"/>
  <c r="H162" i="14"/>
  <c r="I162" i="14" s="1"/>
  <c r="H163" i="14"/>
  <c r="I163" i="14" s="1"/>
  <c r="H164" i="14"/>
  <c r="I164" i="14" s="1"/>
  <c r="H165" i="14"/>
  <c r="I165" i="14" s="1"/>
  <c r="H166" i="14"/>
  <c r="I166" i="14" s="1"/>
  <c r="H167" i="14"/>
  <c r="I167" i="14" s="1"/>
  <c r="H168" i="14"/>
  <c r="I168" i="14" s="1"/>
  <c r="H169" i="14"/>
  <c r="I169" i="14" s="1"/>
  <c r="H170" i="14"/>
  <c r="I170" i="14" s="1"/>
  <c r="H171" i="14"/>
  <c r="I171" i="14" s="1"/>
  <c r="H172" i="14"/>
  <c r="I172" i="14" s="1"/>
  <c r="H173" i="14"/>
  <c r="I173" i="14" s="1"/>
  <c r="H174" i="14"/>
  <c r="I174" i="14" s="1"/>
  <c r="H175" i="14"/>
  <c r="I175" i="14" s="1"/>
  <c r="H176" i="14"/>
  <c r="I176" i="14" s="1"/>
  <c r="H177" i="14"/>
  <c r="I177" i="14" s="1"/>
  <c r="H178" i="14"/>
  <c r="I178" i="14" s="1"/>
  <c r="H179" i="14"/>
  <c r="I179" i="14" s="1"/>
  <c r="H180" i="14"/>
  <c r="I180" i="14" s="1"/>
  <c r="H181" i="14"/>
  <c r="I181" i="14" s="1"/>
  <c r="H182" i="14"/>
  <c r="I182" i="14" s="1"/>
  <c r="H183" i="14"/>
  <c r="I183" i="14" s="1"/>
  <c r="H184" i="14"/>
  <c r="I184" i="14" s="1"/>
  <c r="H185" i="14"/>
  <c r="I185" i="14" s="1"/>
  <c r="H186" i="14"/>
  <c r="I186" i="14" s="1"/>
  <c r="H187" i="14"/>
  <c r="I187" i="14" s="1"/>
  <c r="H188" i="14"/>
  <c r="I188" i="14" s="1"/>
  <c r="H189" i="14"/>
  <c r="I189" i="14" s="1"/>
  <c r="H190" i="14"/>
  <c r="I190" i="14" s="1"/>
  <c r="H191" i="14"/>
  <c r="I191" i="14" s="1"/>
  <c r="H192" i="14"/>
  <c r="I192" i="14" s="1"/>
  <c r="H193" i="14"/>
  <c r="I193" i="14" s="1"/>
  <c r="H194" i="14"/>
  <c r="I194" i="14" s="1"/>
  <c r="H195" i="14"/>
  <c r="I195" i="14" s="1"/>
  <c r="H196" i="14"/>
  <c r="I196" i="14" s="1"/>
  <c r="H197" i="14"/>
  <c r="I197" i="14" s="1"/>
  <c r="H198" i="14"/>
  <c r="I198" i="14" s="1"/>
  <c r="H199" i="14"/>
  <c r="I199" i="14" s="1"/>
  <c r="H200" i="14"/>
  <c r="I200" i="14" s="1"/>
  <c r="H201" i="14"/>
  <c r="I201" i="14" s="1"/>
  <c r="H202" i="14"/>
  <c r="I202" i="14" s="1"/>
  <c r="H203" i="14"/>
  <c r="I203" i="14" s="1"/>
  <c r="H204" i="14"/>
  <c r="I204" i="14" s="1"/>
  <c r="H205" i="14"/>
  <c r="I205" i="14" s="1"/>
  <c r="H206" i="14"/>
  <c r="I206" i="14" s="1"/>
  <c r="H207" i="14"/>
  <c r="I207" i="14" s="1"/>
  <c r="H208" i="14"/>
  <c r="I208" i="14" s="1"/>
  <c r="H209" i="14"/>
  <c r="I209" i="14" s="1"/>
  <c r="H210" i="14"/>
  <c r="I210" i="14" s="1"/>
  <c r="H211" i="14"/>
  <c r="I211" i="14" s="1"/>
  <c r="H212" i="14"/>
  <c r="I212" i="14" s="1"/>
  <c r="H213" i="14"/>
  <c r="I213" i="14" s="1"/>
  <c r="H214" i="14"/>
  <c r="I214" i="14" s="1"/>
  <c r="H215" i="14"/>
  <c r="I215" i="14" s="1"/>
  <c r="H216" i="14"/>
  <c r="I216" i="14" s="1"/>
  <c r="H217" i="14"/>
  <c r="I217" i="14" s="1"/>
  <c r="H218" i="14"/>
  <c r="I218" i="14" s="1"/>
  <c r="H219" i="14"/>
  <c r="I219" i="14" s="1"/>
  <c r="H220" i="14"/>
  <c r="I220" i="14" s="1"/>
  <c r="H221" i="14"/>
  <c r="I221" i="14" s="1"/>
  <c r="H222" i="14"/>
  <c r="I222" i="14" s="1"/>
  <c r="H223" i="14"/>
  <c r="I223" i="14" s="1"/>
  <c r="H224" i="14"/>
  <c r="I224" i="14" s="1"/>
  <c r="H225" i="14"/>
  <c r="I225" i="14" s="1"/>
  <c r="H226" i="14"/>
  <c r="I226" i="14" s="1"/>
  <c r="H227" i="14"/>
  <c r="I227" i="14" s="1"/>
  <c r="H228" i="14"/>
  <c r="I228" i="14" s="1"/>
  <c r="H229" i="14"/>
  <c r="I229" i="14" s="1"/>
  <c r="H230" i="14"/>
  <c r="I230" i="14" s="1"/>
  <c r="H231" i="14"/>
  <c r="I231" i="14" s="1"/>
  <c r="H232" i="14"/>
  <c r="I232" i="14" s="1"/>
  <c r="H233" i="14"/>
  <c r="I233" i="14" s="1"/>
  <c r="H234" i="14"/>
  <c r="I234" i="14" s="1"/>
  <c r="H235" i="14"/>
  <c r="I235" i="14" s="1"/>
  <c r="H236" i="14"/>
  <c r="I236" i="14" s="1"/>
  <c r="H237" i="14"/>
  <c r="I237" i="14" s="1"/>
  <c r="H238" i="14"/>
  <c r="I238" i="14" s="1"/>
  <c r="H239" i="14"/>
  <c r="I239" i="14" s="1"/>
  <c r="H240" i="14"/>
  <c r="I240" i="14" s="1"/>
  <c r="H241" i="14"/>
  <c r="I241" i="14" s="1"/>
  <c r="H242" i="14"/>
  <c r="I242" i="14" s="1"/>
  <c r="H243" i="14"/>
  <c r="I243" i="14" s="1"/>
  <c r="H244" i="14"/>
  <c r="I244" i="14" s="1"/>
  <c r="H245" i="14"/>
  <c r="I245" i="14" s="1"/>
  <c r="H246" i="14"/>
  <c r="I246" i="14" s="1"/>
  <c r="H247" i="14"/>
  <c r="I247" i="14" s="1"/>
  <c r="H248" i="14"/>
  <c r="I248" i="14" s="1"/>
  <c r="H249" i="14"/>
  <c r="I249" i="14" s="1"/>
  <c r="H250" i="14"/>
  <c r="I250" i="14" s="1"/>
  <c r="H251" i="14"/>
  <c r="I251" i="14" s="1"/>
  <c r="H252" i="14"/>
  <c r="I252" i="14" s="1"/>
  <c r="H253" i="14"/>
  <c r="I253" i="14" s="1"/>
  <c r="H254" i="14"/>
  <c r="I254" i="14" s="1"/>
  <c r="H255" i="14"/>
  <c r="I255" i="14" s="1"/>
  <c r="H256" i="14"/>
  <c r="I256" i="14" s="1"/>
  <c r="H257" i="14"/>
  <c r="I257" i="14" s="1"/>
  <c r="H258" i="14"/>
  <c r="I258" i="14" s="1"/>
  <c r="H259" i="14"/>
  <c r="I259" i="14" s="1"/>
  <c r="H260" i="14"/>
  <c r="I260" i="14" s="1"/>
  <c r="H261" i="14"/>
  <c r="I261" i="14" s="1"/>
  <c r="H262" i="14"/>
  <c r="I262" i="14" s="1"/>
  <c r="H263" i="14"/>
  <c r="I263" i="14" s="1"/>
  <c r="H264" i="14"/>
  <c r="I264" i="14" s="1"/>
  <c r="H265" i="14"/>
  <c r="I265" i="14" s="1"/>
  <c r="H266" i="14"/>
  <c r="I266" i="14" s="1"/>
  <c r="H267" i="14"/>
  <c r="I267" i="14" s="1"/>
  <c r="H268" i="14"/>
  <c r="I268" i="14" s="1"/>
  <c r="H269" i="14"/>
  <c r="I269" i="14" s="1"/>
  <c r="H270" i="14"/>
  <c r="I270" i="14" s="1"/>
  <c r="H271" i="14"/>
  <c r="I271" i="14" s="1"/>
  <c r="H272" i="14"/>
  <c r="I272" i="14" s="1"/>
  <c r="H273" i="14"/>
  <c r="I273" i="14" s="1"/>
  <c r="H274" i="14"/>
  <c r="I274" i="14" s="1"/>
  <c r="H275" i="14"/>
  <c r="I275" i="14" s="1"/>
  <c r="H276" i="14"/>
  <c r="I276" i="14" s="1"/>
  <c r="H277" i="14"/>
  <c r="I277" i="14" s="1"/>
  <c r="H278" i="14"/>
  <c r="I278" i="14" s="1"/>
  <c r="H279" i="14"/>
  <c r="I279" i="14" s="1"/>
  <c r="H280" i="14"/>
  <c r="I280" i="14" s="1"/>
  <c r="H281" i="14"/>
  <c r="I281" i="14" s="1"/>
  <c r="H282" i="14"/>
  <c r="I282" i="14" s="1"/>
  <c r="H283" i="14"/>
  <c r="I283" i="14" s="1"/>
  <c r="H284" i="14"/>
  <c r="I284" i="14" s="1"/>
  <c r="H285" i="14"/>
  <c r="I285" i="14" s="1"/>
  <c r="H286" i="14"/>
  <c r="I286" i="14" s="1"/>
  <c r="H287" i="14"/>
  <c r="I287" i="14" s="1"/>
  <c r="H288" i="14"/>
  <c r="I288" i="14" s="1"/>
  <c r="H289" i="14"/>
  <c r="I289" i="14" s="1"/>
  <c r="H290" i="14"/>
  <c r="I290" i="14" s="1"/>
  <c r="H291" i="14"/>
  <c r="I291" i="14" s="1"/>
  <c r="H292" i="14"/>
  <c r="I292" i="14" s="1"/>
  <c r="H293" i="14"/>
  <c r="I293" i="14" s="1"/>
  <c r="H294" i="14"/>
  <c r="I294" i="14" s="1"/>
  <c r="H295" i="14"/>
  <c r="I295" i="14" s="1"/>
  <c r="H296" i="14"/>
  <c r="I296" i="14" s="1"/>
  <c r="H297" i="14"/>
  <c r="I297" i="14" s="1"/>
  <c r="H298" i="14"/>
  <c r="I298" i="14" s="1"/>
  <c r="H299" i="14"/>
  <c r="I299" i="14" s="1"/>
  <c r="H300" i="14"/>
  <c r="I300" i="14" s="1"/>
  <c r="H301" i="14"/>
  <c r="I301" i="14" s="1"/>
  <c r="H302" i="14"/>
  <c r="I302" i="14" s="1"/>
  <c r="H303" i="14"/>
  <c r="I303" i="14" s="1"/>
  <c r="H304" i="14"/>
  <c r="I304" i="14" s="1"/>
  <c r="H305" i="14"/>
  <c r="I305" i="14" s="1"/>
  <c r="H306" i="14"/>
  <c r="I306" i="14" s="1"/>
  <c r="H307" i="14"/>
  <c r="I307" i="14" s="1"/>
  <c r="H308" i="14"/>
  <c r="I308" i="14" s="1"/>
  <c r="H309" i="14"/>
  <c r="I309" i="14" s="1"/>
  <c r="H310" i="14"/>
  <c r="I310" i="14" s="1"/>
  <c r="H311" i="14"/>
  <c r="I311" i="14" s="1"/>
  <c r="H312" i="14"/>
  <c r="I312" i="14" s="1"/>
  <c r="H313" i="14"/>
  <c r="I313" i="14" s="1"/>
  <c r="H314" i="14"/>
  <c r="I314" i="14" s="1"/>
  <c r="H315" i="14"/>
  <c r="I315" i="14" s="1"/>
  <c r="H316" i="14"/>
  <c r="I316" i="14" s="1"/>
  <c r="H317" i="14"/>
  <c r="I317" i="14" s="1"/>
  <c r="H318" i="14"/>
  <c r="I318" i="14" s="1"/>
  <c r="H319" i="14"/>
  <c r="I319" i="14" s="1"/>
  <c r="H320" i="14"/>
  <c r="I320" i="14" s="1"/>
  <c r="H321" i="14"/>
  <c r="I321" i="14" s="1"/>
  <c r="H322" i="14"/>
  <c r="I322" i="14" s="1"/>
  <c r="H323" i="14"/>
  <c r="I323" i="14" s="1"/>
  <c r="H324" i="14"/>
  <c r="I324" i="14" s="1"/>
  <c r="H325" i="14"/>
  <c r="I325" i="14" s="1"/>
  <c r="H326" i="14"/>
  <c r="I326" i="14" s="1"/>
  <c r="H327" i="14"/>
  <c r="I327" i="14" s="1"/>
  <c r="H328" i="14"/>
  <c r="I328" i="14" s="1"/>
  <c r="H329" i="14"/>
  <c r="I329" i="14" s="1"/>
  <c r="H330" i="14"/>
  <c r="I330" i="14" s="1"/>
  <c r="H331" i="14"/>
  <c r="I331" i="14" s="1"/>
  <c r="H332" i="14"/>
  <c r="I332" i="14" s="1"/>
  <c r="H333" i="14"/>
  <c r="I333" i="14" s="1"/>
  <c r="H334" i="14"/>
  <c r="I334" i="14" s="1"/>
  <c r="H335" i="14"/>
  <c r="I335" i="14" s="1"/>
  <c r="H336" i="14"/>
  <c r="I336" i="14" s="1"/>
  <c r="H337" i="14"/>
  <c r="I337" i="14" s="1"/>
  <c r="H338" i="14"/>
  <c r="I338" i="14" s="1"/>
  <c r="H339" i="14"/>
  <c r="I339" i="14" s="1"/>
  <c r="H340" i="14"/>
  <c r="I340" i="14" s="1"/>
  <c r="H341" i="14"/>
  <c r="I341" i="14" s="1"/>
  <c r="H342" i="14"/>
  <c r="I342" i="14" s="1"/>
  <c r="H343" i="14"/>
  <c r="I343" i="14" s="1"/>
  <c r="H344" i="14"/>
  <c r="I344" i="14" s="1"/>
  <c r="H345" i="14"/>
  <c r="I345" i="14" s="1"/>
  <c r="H346" i="14"/>
  <c r="I346" i="14" s="1"/>
  <c r="H347" i="14"/>
  <c r="I347" i="14" s="1"/>
  <c r="H348" i="14"/>
  <c r="I348" i="14" s="1"/>
  <c r="H349" i="14"/>
  <c r="I349" i="14" s="1"/>
  <c r="H350" i="14"/>
  <c r="I350" i="14" s="1"/>
  <c r="H351" i="14"/>
  <c r="I351" i="14" s="1"/>
  <c r="H352" i="14"/>
  <c r="I352" i="14" s="1"/>
  <c r="H353" i="14"/>
  <c r="I353" i="14" s="1"/>
  <c r="H354" i="14"/>
  <c r="I354" i="14" s="1"/>
  <c r="H355" i="14"/>
  <c r="I355" i="14" s="1"/>
  <c r="H356" i="14"/>
  <c r="I356" i="14" s="1"/>
  <c r="H357" i="14"/>
  <c r="I357" i="14" s="1"/>
  <c r="H358" i="14"/>
  <c r="I358" i="14" s="1"/>
  <c r="H359" i="14"/>
  <c r="I359" i="14" s="1"/>
  <c r="H360" i="14"/>
  <c r="I360" i="14" s="1"/>
  <c r="H361" i="14"/>
  <c r="I361" i="14" s="1"/>
  <c r="H362" i="14"/>
  <c r="I362" i="14" s="1"/>
  <c r="H363" i="14"/>
  <c r="I363" i="14" s="1"/>
  <c r="H364" i="14"/>
  <c r="I364" i="14" s="1"/>
  <c r="H365" i="14"/>
  <c r="I365" i="14" s="1"/>
  <c r="H366" i="14"/>
  <c r="I366" i="14" s="1"/>
  <c r="H367" i="14"/>
  <c r="I367" i="14" s="1"/>
  <c r="H368" i="14"/>
  <c r="I368" i="14" s="1"/>
  <c r="H369" i="14"/>
  <c r="I369" i="14" s="1"/>
  <c r="H370" i="14"/>
  <c r="I370" i="14" s="1"/>
  <c r="H371" i="14"/>
  <c r="I371" i="14" s="1"/>
  <c r="H372" i="14"/>
  <c r="I372" i="14" s="1"/>
  <c r="H373" i="14"/>
  <c r="I373" i="14" s="1"/>
  <c r="H374" i="14"/>
  <c r="I374" i="14" s="1"/>
  <c r="H375" i="14"/>
  <c r="I375" i="14" s="1"/>
  <c r="H376" i="14"/>
  <c r="I376" i="14" s="1"/>
  <c r="H377" i="14"/>
  <c r="I377" i="14" s="1"/>
  <c r="H378" i="14"/>
  <c r="I378" i="14" s="1"/>
  <c r="H379" i="14"/>
  <c r="I379" i="14" s="1"/>
  <c r="H380" i="14"/>
  <c r="I380" i="14" s="1"/>
  <c r="H381" i="14"/>
  <c r="I381" i="14" s="1"/>
  <c r="H382" i="14"/>
  <c r="I382" i="14" s="1"/>
  <c r="H383" i="14"/>
  <c r="I383" i="14" s="1"/>
  <c r="H384" i="14"/>
  <c r="I384" i="14" s="1"/>
  <c r="H385" i="14"/>
  <c r="I385" i="14" s="1"/>
  <c r="H386" i="14"/>
  <c r="I386" i="14" s="1"/>
  <c r="H387" i="14"/>
  <c r="I387" i="14" s="1"/>
  <c r="H388" i="14"/>
  <c r="I388" i="14" s="1"/>
  <c r="H389" i="14"/>
  <c r="I389" i="14" s="1"/>
  <c r="H390" i="14"/>
  <c r="I390" i="14" s="1"/>
  <c r="H391" i="14"/>
  <c r="I391" i="14" s="1"/>
  <c r="H392" i="14"/>
  <c r="I392" i="14" s="1"/>
  <c r="H393" i="14"/>
  <c r="I393" i="14" s="1"/>
  <c r="H394" i="14"/>
  <c r="I394" i="14" s="1"/>
  <c r="H395" i="14"/>
  <c r="I395" i="14" s="1"/>
  <c r="H396" i="14"/>
  <c r="I396" i="14" s="1"/>
  <c r="H397" i="14"/>
  <c r="I397" i="14" s="1"/>
  <c r="H398" i="14"/>
  <c r="I398" i="14" s="1"/>
  <c r="H399" i="14"/>
  <c r="I399" i="14" s="1"/>
  <c r="H400" i="14"/>
  <c r="I400" i="14" s="1"/>
  <c r="H401" i="14"/>
  <c r="I401" i="14" s="1"/>
  <c r="H402" i="14"/>
  <c r="I402" i="14" s="1"/>
  <c r="H403" i="14"/>
  <c r="I403" i="14" s="1"/>
  <c r="H404" i="14"/>
  <c r="I404" i="14" s="1"/>
  <c r="H405" i="14"/>
  <c r="I405" i="14" s="1"/>
  <c r="H406" i="14"/>
  <c r="I406" i="14" s="1"/>
  <c r="H407" i="14"/>
  <c r="I407" i="14" s="1"/>
  <c r="H408" i="14"/>
  <c r="I408" i="14" s="1"/>
  <c r="H409" i="14"/>
  <c r="I409" i="14" s="1"/>
  <c r="H410" i="14"/>
  <c r="I410" i="14" s="1"/>
  <c r="H411" i="14"/>
  <c r="I411" i="14" s="1"/>
  <c r="H412" i="14"/>
  <c r="I412" i="14" s="1"/>
  <c r="H413" i="14"/>
  <c r="I413" i="14" s="1"/>
  <c r="H414" i="14"/>
  <c r="I414" i="14" s="1"/>
  <c r="H415" i="14"/>
  <c r="I415" i="14" s="1"/>
  <c r="H416" i="14"/>
  <c r="I416" i="14" s="1"/>
  <c r="H417" i="14"/>
  <c r="I417" i="14" s="1"/>
  <c r="H418" i="14"/>
  <c r="I418" i="14" s="1"/>
  <c r="H419" i="14"/>
  <c r="I419" i="14" s="1"/>
  <c r="H420" i="14"/>
  <c r="I420" i="14" s="1"/>
  <c r="H421" i="14"/>
  <c r="I421" i="14" s="1"/>
  <c r="H422" i="14"/>
  <c r="I422" i="14" s="1"/>
  <c r="H423" i="14"/>
  <c r="I423" i="14" s="1"/>
  <c r="H424" i="14"/>
  <c r="I424" i="14" s="1"/>
  <c r="H425" i="14"/>
  <c r="I425" i="14" s="1"/>
  <c r="H426" i="14"/>
  <c r="I426" i="14" s="1"/>
  <c r="H427" i="14"/>
  <c r="I427" i="14" s="1"/>
  <c r="H428" i="14"/>
  <c r="I428" i="14" s="1"/>
  <c r="H429" i="14"/>
  <c r="I429" i="14" s="1"/>
  <c r="H430" i="14"/>
  <c r="I430" i="14" s="1"/>
  <c r="H431" i="14"/>
  <c r="I431" i="14" s="1"/>
  <c r="H432" i="14"/>
  <c r="I432" i="14" s="1"/>
  <c r="H433" i="14"/>
  <c r="I433" i="14" s="1"/>
  <c r="H434" i="14"/>
  <c r="I434" i="14" s="1"/>
  <c r="H435" i="14"/>
  <c r="I435" i="14" s="1"/>
  <c r="H436" i="14"/>
  <c r="I436" i="14" s="1"/>
  <c r="H437" i="14"/>
  <c r="I437" i="14" s="1"/>
  <c r="H438" i="14"/>
  <c r="I438" i="14" s="1"/>
  <c r="H439" i="14"/>
  <c r="I439" i="14" s="1"/>
  <c r="H440" i="14"/>
  <c r="I440" i="14" s="1"/>
  <c r="H441" i="14"/>
  <c r="I441" i="14" s="1"/>
  <c r="H442" i="14"/>
  <c r="I442" i="14" s="1"/>
  <c r="H443" i="14"/>
  <c r="I443" i="14" s="1"/>
  <c r="H444" i="14"/>
  <c r="I444" i="14" s="1"/>
  <c r="H445" i="14"/>
  <c r="I445" i="14" s="1"/>
  <c r="H446" i="14"/>
  <c r="I446" i="14" s="1"/>
  <c r="H447" i="14"/>
  <c r="I447" i="14" s="1"/>
  <c r="H448" i="14"/>
  <c r="I448" i="14" s="1"/>
  <c r="H449" i="14"/>
  <c r="I449" i="14" s="1"/>
  <c r="H450" i="14"/>
  <c r="I450" i="14" s="1"/>
  <c r="H451" i="14"/>
  <c r="I451" i="14" s="1"/>
  <c r="H452" i="14"/>
  <c r="I452" i="14" s="1"/>
  <c r="H453" i="14"/>
  <c r="I453" i="14" s="1"/>
  <c r="H454" i="14"/>
  <c r="I454" i="14" s="1"/>
  <c r="H455" i="14"/>
  <c r="I455" i="14" s="1"/>
  <c r="H456" i="14"/>
  <c r="I456" i="14" s="1"/>
  <c r="H457" i="14"/>
  <c r="I457" i="14" s="1"/>
  <c r="H458" i="14"/>
  <c r="I458" i="14" s="1"/>
  <c r="H459" i="14"/>
  <c r="I459" i="14" s="1"/>
  <c r="H460" i="14"/>
  <c r="I460" i="14" s="1"/>
  <c r="H461" i="14"/>
  <c r="I461" i="14" s="1"/>
  <c r="H462" i="14"/>
  <c r="I462" i="14" s="1"/>
  <c r="H463" i="14"/>
  <c r="I463" i="14" s="1"/>
  <c r="H464" i="14"/>
  <c r="I464" i="14" s="1"/>
  <c r="H465" i="14"/>
  <c r="I465" i="14" s="1"/>
  <c r="H466" i="14"/>
  <c r="I466" i="14" s="1"/>
  <c r="H467" i="14"/>
  <c r="I467" i="14" s="1"/>
  <c r="H468" i="14"/>
  <c r="I468" i="14" s="1"/>
  <c r="H469" i="14"/>
  <c r="I469" i="14" s="1"/>
  <c r="H470" i="14"/>
  <c r="I470" i="14" s="1"/>
  <c r="H471" i="14"/>
  <c r="I471" i="14" s="1"/>
  <c r="H472" i="14"/>
  <c r="I472" i="14" s="1"/>
  <c r="H473" i="14"/>
  <c r="I473" i="14" s="1"/>
  <c r="H474" i="14"/>
  <c r="I474" i="14" s="1"/>
  <c r="H475" i="14"/>
  <c r="I475" i="14" s="1"/>
  <c r="H476" i="14"/>
  <c r="I476" i="14" s="1"/>
  <c r="H477" i="14"/>
  <c r="I477" i="14" s="1"/>
  <c r="H478" i="14"/>
  <c r="I478" i="14" s="1"/>
  <c r="H479" i="14"/>
  <c r="I479" i="14" s="1"/>
  <c r="H480" i="14"/>
  <c r="I480" i="14" s="1"/>
  <c r="H481" i="14"/>
  <c r="I481" i="14" s="1"/>
  <c r="H482" i="14"/>
  <c r="I482" i="14" s="1"/>
  <c r="H483" i="14"/>
  <c r="I483" i="14" s="1"/>
  <c r="H484" i="14"/>
  <c r="I484" i="14" s="1"/>
  <c r="H485" i="14"/>
  <c r="I485" i="14" s="1"/>
  <c r="H486" i="14"/>
  <c r="I486" i="14" s="1"/>
  <c r="H487" i="14"/>
  <c r="I487" i="14" s="1"/>
  <c r="H488" i="14"/>
  <c r="I488" i="14" s="1"/>
  <c r="H489" i="14"/>
  <c r="I489" i="14" s="1"/>
  <c r="H490" i="14"/>
  <c r="I490" i="14" s="1"/>
  <c r="H491" i="14"/>
  <c r="I491" i="14" s="1"/>
  <c r="H492" i="14"/>
  <c r="I492" i="14" s="1"/>
  <c r="H493" i="14"/>
  <c r="I493" i="14" s="1"/>
  <c r="H494" i="14"/>
  <c r="I494" i="14" s="1"/>
  <c r="H495" i="14"/>
  <c r="I495" i="14" s="1"/>
  <c r="H496" i="14"/>
  <c r="I496" i="14" s="1"/>
  <c r="H497" i="14"/>
  <c r="I497" i="14" s="1"/>
  <c r="H498" i="14"/>
  <c r="I498" i="14" s="1"/>
  <c r="H499" i="14"/>
  <c r="I499" i="14" s="1"/>
  <c r="H500" i="14"/>
  <c r="I500" i="14" s="1"/>
  <c r="H501" i="14"/>
  <c r="I501" i="14" s="1"/>
  <c r="H502" i="14"/>
  <c r="I502" i="14" s="1"/>
  <c r="H503" i="14"/>
  <c r="I503" i="14" s="1"/>
  <c r="H504" i="14"/>
  <c r="I504" i="14" s="1"/>
  <c r="H505" i="14"/>
  <c r="I505" i="14" s="1"/>
  <c r="H506" i="14"/>
  <c r="I506" i="14" s="1"/>
  <c r="H507" i="14"/>
  <c r="I507" i="14" s="1"/>
  <c r="H508" i="14"/>
  <c r="I508" i="14" s="1"/>
  <c r="H509" i="14"/>
  <c r="I509" i="14" s="1"/>
  <c r="H510" i="14"/>
  <c r="I510" i="14" s="1"/>
  <c r="H511" i="14"/>
  <c r="I511" i="14" s="1"/>
  <c r="H512" i="14"/>
  <c r="I512" i="14" s="1"/>
  <c r="H513" i="14"/>
  <c r="I513" i="14" s="1"/>
  <c r="H514" i="14"/>
  <c r="I514" i="14" s="1"/>
  <c r="H515" i="14"/>
  <c r="I515" i="14" s="1"/>
  <c r="H516" i="14"/>
  <c r="I516" i="14" s="1"/>
  <c r="H517" i="14"/>
  <c r="I517" i="14" s="1"/>
  <c r="H518" i="14"/>
  <c r="I518" i="14" s="1"/>
  <c r="H519" i="14"/>
  <c r="I519" i="14" s="1"/>
  <c r="H520" i="14"/>
  <c r="I520" i="14" s="1"/>
  <c r="H521" i="14"/>
  <c r="I521" i="14" s="1"/>
  <c r="H522" i="14"/>
  <c r="I522" i="14" s="1"/>
  <c r="H523" i="14"/>
  <c r="I523" i="14" s="1"/>
  <c r="H524" i="14"/>
  <c r="I524" i="14" s="1"/>
  <c r="H525" i="14"/>
  <c r="I525" i="14" s="1"/>
  <c r="H526" i="14"/>
  <c r="I526" i="14" s="1"/>
  <c r="H527" i="14"/>
  <c r="I527" i="14" s="1"/>
  <c r="H528" i="14"/>
  <c r="I528" i="14" s="1"/>
  <c r="H529" i="14"/>
  <c r="I529" i="14" s="1"/>
  <c r="H530" i="14"/>
  <c r="I530" i="14" s="1"/>
  <c r="H531" i="14"/>
  <c r="I531" i="14" s="1"/>
  <c r="H532" i="14"/>
  <c r="I532" i="14" s="1"/>
  <c r="H533" i="14"/>
  <c r="I533" i="14" s="1"/>
  <c r="H534" i="14"/>
  <c r="I534" i="14" s="1"/>
  <c r="H535" i="14"/>
  <c r="I535" i="14" s="1"/>
  <c r="H536" i="14"/>
  <c r="I536" i="14" s="1"/>
  <c r="H537" i="14"/>
  <c r="I537" i="14" s="1"/>
  <c r="H538" i="14"/>
  <c r="I538" i="14" s="1"/>
  <c r="H539" i="14"/>
  <c r="I539" i="14" s="1"/>
  <c r="H540" i="14"/>
  <c r="I540" i="14" s="1"/>
  <c r="H541" i="14"/>
  <c r="I541" i="14" s="1"/>
  <c r="H542" i="14"/>
  <c r="I542" i="14" s="1"/>
  <c r="H543" i="14"/>
  <c r="I543" i="14" s="1"/>
  <c r="H544" i="14"/>
  <c r="I544" i="14" s="1"/>
  <c r="H545" i="14"/>
  <c r="I545" i="14" s="1"/>
  <c r="H546" i="14"/>
  <c r="I546" i="14" s="1"/>
  <c r="H547" i="14"/>
  <c r="I547" i="14" s="1"/>
  <c r="H548" i="14"/>
  <c r="I548" i="14" s="1"/>
  <c r="H549" i="14"/>
  <c r="I549" i="14" s="1"/>
  <c r="H550" i="14"/>
  <c r="I550" i="14" s="1"/>
  <c r="H551" i="14"/>
  <c r="I551" i="14" s="1"/>
  <c r="H552" i="14"/>
  <c r="I552" i="14" s="1"/>
  <c r="H553" i="14"/>
  <c r="I553" i="14" s="1"/>
  <c r="H554" i="14"/>
  <c r="I554" i="14" s="1"/>
  <c r="H555" i="14"/>
  <c r="I555" i="14" s="1"/>
  <c r="H556" i="14"/>
  <c r="I556" i="14" s="1"/>
  <c r="H557" i="14"/>
  <c r="I557" i="14" s="1"/>
  <c r="H558" i="14"/>
  <c r="I558" i="14" s="1"/>
  <c r="H559" i="14"/>
  <c r="I559" i="14" s="1"/>
  <c r="H560" i="14"/>
  <c r="I560" i="14" s="1"/>
  <c r="H561" i="14"/>
  <c r="I561" i="14" s="1"/>
  <c r="H562" i="14"/>
  <c r="I562" i="14" s="1"/>
  <c r="H563" i="14"/>
  <c r="I563" i="14" s="1"/>
  <c r="H564" i="14"/>
  <c r="I564" i="14" s="1"/>
  <c r="H565" i="14"/>
  <c r="I565" i="14" s="1"/>
  <c r="H566" i="14"/>
  <c r="I566" i="14" s="1"/>
  <c r="H567" i="14"/>
  <c r="I567" i="14" s="1"/>
  <c r="H568" i="14"/>
  <c r="I568" i="14" s="1"/>
  <c r="H569" i="14"/>
  <c r="I569" i="14" s="1"/>
  <c r="H570" i="14"/>
  <c r="I570" i="14" s="1"/>
  <c r="H571" i="14"/>
  <c r="I571" i="14" s="1"/>
  <c r="H572" i="14"/>
  <c r="I572" i="14" s="1"/>
  <c r="H573" i="14"/>
  <c r="I573" i="14" s="1"/>
  <c r="H574" i="14"/>
  <c r="I574" i="14" s="1"/>
  <c r="H575" i="14"/>
  <c r="I575" i="14" s="1"/>
  <c r="H576" i="14"/>
  <c r="I576" i="14" s="1"/>
  <c r="H577" i="14"/>
  <c r="I577" i="14" s="1"/>
  <c r="H578" i="14"/>
  <c r="I578" i="14" s="1"/>
  <c r="H579" i="14"/>
  <c r="I579" i="14" s="1"/>
  <c r="H580" i="14"/>
  <c r="I580" i="14" s="1"/>
  <c r="H581" i="14"/>
  <c r="I581" i="14" s="1"/>
  <c r="H582" i="14"/>
  <c r="I582" i="14" s="1"/>
  <c r="H583" i="14"/>
  <c r="I583" i="14" s="1"/>
  <c r="H584" i="14"/>
  <c r="I584" i="14" s="1"/>
  <c r="H585" i="14"/>
  <c r="I585" i="14" s="1"/>
  <c r="H586" i="14"/>
  <c r="I586" i="14" s="1"/>
  <c r="H587" i="14"/>
  <c r="I587" i="14" s="1"/>
  <c r="H588" i="14"/>
  <c r="I588" i="14" s="1"/>
  <c r="H589" i="14"/>
  <c r="I589" i="14" s="1"/>
  <c r="H590" i="14"/>
  <c r="I590" i="14" s="1"/>
  <c r="H591" i="14"/>
  <c r="I591" i="14" s="1"/>
  <c r="H592" i="14"/>
  <c r="I592" i="14" s="1"/>
  <c r="H593" i="14"/>
  <c r="I593" i="14" s="1"/>
  <c r="H594" i="14"/>
  <c r="I594" i="14" s="1"/>
  <c r="H595" i="14"/>
  <c r="I595" i="14" s="1"/>
  <c r="H596" i="14"/>
  <c r="I596" i="14" s="1"/>
  <c r="H597" i="14"/>
  <c r="I597" i="14" s="1"/>
  <c r="H598" i="14"/>
  <c r="I598" i="14" s="1"/>
  <c r="H599" i="14"/>
  <c r="I599" i="14" s="1"/>
  <c r="H600" i="14"/>
  <c r="I600" i="14" s="1"/>
  <c r="H601" i="14"/>
  <c r="I601" i="14" s="1"/>
  <c r="H602" i="14"/>
  <c r="I602" i="14" s="1"/>
  <c r="H603" i="14"/>
  <c r="I603" i="14" s="1"/>
  <c r="H604" i="14"/>
  <c r="I604" i="14" s="1"/>
  <c r="H605" i="14"/>
  <c r="I605" i="14" s="1"/>
  <c r="H606" i="14"/>
  <c r="I606" i="14" s="1"/>
  <c r="H607" i="14"/>
  <c r="I607" i="14" s="1"/>
  <c r="H608" i="14"/>
  <c r="I608" i="14" s="1"/>
  <c r="H609" i="14"/>
  <c r="I609" i="14" s="1"/>
  <c r="H610" i="14"/>
  <c r="I610" i="14" s="1"/>
  <c r="H611" i="14"/>
  <c r="I611" i="14" s="1"/>
  <c r="H612" i="14"/>
  <c r="I612" i="14" s="1"/>
  <c r="H613" i="14"/>
  <c r="I613" i="14" s="1"/>
  <c r="H614" i="14"/>
  <c r="I614" i="14" s="1"/>
  <c r="H615" i="14"/>
  <c r="I615" i="14" s="1"/>
  <c r="H616" i="14"/>
  <c r="I616" i="14" s="1"/>
  <c r="H617" i="14"/>
  <c r="I617" i="14" s="1"/>
  <c r="H618" i="14"/>
  <c r="I618" i="14" s="1"/>
  <c r="H619" i="14"/>
  <c r="I619" i="14" s="1"/>
  <c r="H620" i="14"/>
  <c r="I620" i="14" s="1"/>
  <c r="H621" i="14"/>
  <c r="I621" i="14" s="1"/>
  <c r="H622" i="14"/>
  <c r="I622" i="14" s="1"/>
  <c r="H623" i="14"/>
  <c r="I623" i="14" s="1"/>
  <c r="H624" i="14"/>
  <c r="I624" i="14" s="1"/>
  <c r="H625" i="14"/>
  <c r="I625" i="14" s="1"/>
  <c r="H626" i="14"/>
  <c r="I626" i="14" s="1"/>
  <c r="H627" i="14"/>
  <c r="I627" i="14" s="1"/>
  <c r="H628" i="14"/>
  <c r="I628" i="14" s="1"/>
  <c r="H629" i="14"/>
  <c r="I629" i="14" s="1"/>
  <c r="H630" i="14"/>
  <c r="I630" i="14" s="1"/>
  <c r="H631" i="14"/>
  <c r="I631" i="14" s="1"/>
  <c r="H632" i="14"/>
  <c r="I632" i="14" s="1"/>
  <c r="H633" i="14"/>
  <c r="I633" i="14" s="1"/>
  <c r="H634" i="14"/>
  <c r="I634" i="14" s="1"/>
  <c r="H635" i="14"/>
  <c r="I635" i="14" s="1"/>
  <c r="H636" i="14"/>
  <c r="I636" i="14" s="1"/>
  <c r="H637" i="14"/>
  <c r="I637" i="14" s="1"/>
  <c r="H638" i="14"/>
  <c r="I638" i="14" s="1"/>
  <c r="H639" i="14"/>
  <c r="I639" i="14" s="1"/>
  <c r="H640" i="14"/>
  <c r="I640" i="14" s="1"/>
  <c r="H641" i="14"/>
  <c r="I641" i="14" s="1"/>
  <c r="H642" i="14"/>
  <c r="I642" i="14" s="1"/>
  <c r="H643" i="14"/>
  <c r="I643" i="14" s="1"/>
  <c r="H644" i="14"/>
  <c r="I644" i="14" s="1"/>
  <c r="H645" i="14"/>
  <c r="I645" i="14" s="1"/>
  <c r="H646" i="14"/>
  <c r="I646" i="14" s="1"/>
  <c r="H647" i="14"/>
  <c r="I647" i="14" s="1"/>
  <c r="H648" i="14"/>
  <c r="I648" i="14" s="1"/>
  <c r="H649" i="14"/>
  <c r="I649" i="14" s="1"/>
  <c r="H650" i="14"/>
  <c r="I650" i="14" s="1"/>
  <c r="H651" i="14"/>
  <c r="I651" i="14" s="1"/>
  <c r="H652" i="14"/>
  <c r="I652" i="14" s="1"/>
  <c r="H653" i="14"/>
  <c r="I653" i="14" s="1"/>
  <c r="H654" i="14"/>
  <c r="I654" i="14" s="1"/>
  <c r="H655" i="14"/>
  <c r="I655" i="14" s="1"/>
  <c r="H656" i="14"/>
  <c r="I656" i="14" s="1"/>
  <c r="H657" i="14"/>
  <c r="I657" i="14" s="1"/>
  <c r="H658" i="14"/>
  <c r="I658" i="14" s="1"/>
  <c r="H659" i="14"/>
  <c r="I659" i="14" s="1"/>
  <c r="H660" i="14"/>
  <c r="I660" i="14" s="1"/>
  <c r="H661" i="14"/>
  <c r="I661" i="14" s="1"/>
  <c r="H662" i="14"/>
  <c r="I662" i="14" s="1"/>
  <c r="H663" i="14"/>
  <c r="I663" i="14" s="1"/>
  <c r="H664" i="14"/>
  <c r="I664" i="14" s="1"/>
  <c r="H665" i="14"/>
  <c r="I665" i="14" s="1"/>
  <c r="H666" i="14"/>
  <c r="I666" i="14" s="1"/>
  <c r="H667" i="14"/>
  <c r="I667" i="14" s="1"/>
  <c r="H668" i="14"/>
  <c r="I668" i="14" s="1"/>
  <c r="H669" i="14"/>
  <c r="I669" i="14" s="1"/>
  <c r="H670" i="14"/>
  <c r="I670" i="14" s="1"/>
  <c r="H671" i="14"/>
  <c r="I671" i="14" s="1"/>
  <c r="H672" i="14"/>
  <c r="I672" i="14" s="1"/>
  <c r="H673" i="14"/>
  <c r="I673" i="14" s="1"/>
  <c r="H674" i="14"/>
  <c r="I674" i="14" s="1"/>
  <c r="H675" i="14"/>
  <c r="I675" i="14" s="1"/>
  <c r="H676" i="14"/>
  <c r="I676" i="14" s="1"/>
  <c r="H677" i="14"/>
  <c r="I677" i="14" s="1"/>
  <c r="H678" i="14"/>
  <c r="I678" i="14" s="1"/>
  <c r="H679" i="14"/>
  <c r="I679" i="14" s="1"/>
  <c r="H680" i="14"/>
  <c r="I680" i="14" s="1"/>
  <c r="H681" i="14"/>
  <c r="I681" i="14" s="1"/>
  <c r="H682" i="14"/>
  <c r="I682" i="14" s="1"/>
  <c r="H683" i="14"/>
  <c r="I683" i="14" s="1"/>
  <c r="H684" i="14"/>
  <c r="I684" i="14" s="1"/>
  <c r="H685" i="14"/>
  <c r="I685" i="14" s="1"/>
  <c r="H686" i="14"/>
  <c r="I686" i="14" s="1"/>
  <c r="H687" i="14"/>
  <c r="I687" i="14" s="1"/>
  <c r="H688" i="14"/>
  <c r="I688" i="14" s="1"/>
  <c r="H689" i="14"/>
  <c r="I689" i="14" s="1"/>
  <c r="H690" i="14"/>
  <c r="I690" i="14" s="1"/>
  <c r="H691" i="14"/>
  <c r="I691" i="14" s="1"/>
  <c r="H692" i="14"/>
  <c r="I692" i="14" s="1"/>
  <c r="H693" i="14"/>
  <c r="I693" i="14" s="1"/>
  <c r="H694" i="14"/>
  <c r="I694" i="14" s="1"/>
  <c r="H695" i="14"/>
  <c r="I695" i="14" s="1"/>
  <c r="H696" i="14"/>
  <c r="I696" i="14" s="1"/>
  <c r="H697" i="14"/>
  <c r="I697" i="14" s="1"/>
  <c r="H698" i="14"/>
  <c r="I698" i="14" s="1"/>
  <c r="H699" i="14"/>
  <c r="I699" i="14" s="1"/>
  <c r="H700" i="14"/>
  <c r="I700" i="14" s="1"/>
  <c r="H701" i="14"/>
  <c r="I701" i="14" s="1"/>
  <c r="H702" i="14"/>
  <c r="I702" i="14" s="1"/>
  <c r="H703" i="14"/>
  <c r="I703" i="14" s="1"/>
  <c r="H704" i="14"/>
  <c r="I704" i="14" s="1"/>
  <c r="H705" i="14"/>
  <c r="I705" i="14" s="1"/>
  <c r="H706" i="14"/>
  <c r="I706" i="14" s="1"/>
  <c r="H707" i="14"/>
  <c r="I707" i="14" s="1"/>
  <c r="H708" i="14"/>
  <c r="I708" i="14" s="1"/>
  <c r="H709" i="14"/>
  <c r="I709" i="14" s="1"/>
  <c r="H710" i="14"/>
  <c r="I710" i="14" s="1"/>
  <c r="H711" i="14"/>
  <c r="I711" i="14" s="1"/>
  <c r="H712" i="14"/>
  <c r="I712" i="14" s="1"/>
  <c r="H713" i="14"/>
  <c r="I713" i="14" s="1"/>
  <c r="H714" i="14"/>
  <c r="I714" i="14" s="1"/>
  <c r="H715" i="14"/>
  <c r="I715" i="14" s="1"/>
  <c r="H716" i="14"/>
  <c r="I716" i="14" s="1"/>
  <c r="H717" i="14"/>
  <c r="I717" i="14" s="1"/>
  <c r="H718" i="14"/>
  <c r="I718" i="14" s="1"/>
  <c r="H719" i="14"/>
  <c r="I719" i="14" s="1"/>
  <c r="H720" i="14"/>
  <c r="I720" i="14" s="1"/>
  <c r="H721" i="14"/>
  <c r="I721" i="14" s="1"/>
  <c r="H722" i="14"/>
  <c r="I722" i="14" s="1"/>
  <c r="H723" i="14"/>
  <c r="I723" i="14" s="1"/>
  <c r="H724" i="14"/>
  <c r="I724" i="14" s="1"/>
  <c r="H725" i="14"/>
  <c r="I725" i="14" s="1"/>
  <c r="H726" i="14"/>
  <c r="I726" i="14" s="1"/>
  <c r="H727" i="14"/>
  <c r="I727" i="14" s="1"/>
  <c r="H728" i="14"/>
  <c r="I728" i="14" s="1"/>
  <c r="H729" i="14"/>
  <c r="I729" i="14" s="1"/>
  <c r="H730" i="14"/>
  <c r="I730" i="14" s="1"/>
  <c r="H731" i="14"/>
  <c r="I731" i="14" s="1"/>
  <c r="H732" i="14"/>
  <c r="I732" i="14" s="1"/>
  <c r="H733" i="14"/>
  <c r="I733" i="14" s="1"/>
  <c r="H734" i="14"/>
  <c r="I734" i="14" s="1"/>
  <c r="H735" i="14"/>
  <c r="I735" i="14" s="1"/>
  <c r="H736" i="14"/>
  <c r="I736" i="14" s="1"/>
  <c r="H737" i="14"/>
  <c r="I737" i="14" s="1"/>
  <c r="H738" i="14"/>
  <c r="I738" i="14" s="1"/>
  <c r="H739" i="14"/>
  <c r="I739" i="14" s="1"/>
  <c r="H740" i="14"/>
  <c r="I740" i="14" s="1"/>
  <c r="H741" i="14"/>
  <c r="I741" i="14" s="1"/>
  <c r="H742" i="14"/>
  <c r="I742" i="14" s="1"/>
  <c r="H743" i="14"/>
  <c r="I743" i="14" s="1"/>
  <c r="H744" i="14"/>
  <c r="I744" i="14" s="1"/>
  <c r="H745" i="14"/>
  <c r="I745" i="14" s="1"/>
  <c r="H746" i="14"/>
  <c r="I746" i="14" s="1"/>
  <c r="H747" i="14"/>
  <c r="I747" i="14" s="1"/>
  <c r="H748" i="14"/>
  <c r="I748" i="14" s="1"/>
  <c r="H749" i="14"/>
  <c r="I749" i="14" s="1"/>
  <c r="H750" i="14"/>
  <c r="I750" i="14" s="1"/>
  <c r="H751" i="14"/>
  <c r="I751" i="14" s="1"/>
  <c r="H752" i="14"/>
  <c r="I752" i="14" s="1"/>
  <c r="H753" i="14"/>
  <c r="I753" i="14" s="1"/>
  <c r="H754" i="14"/>
  <c r="I754" i="14" s="1"/>
  <c r="H755" i="14"/>
  <c r="I755" i="14" s="1"/>
  <c r="H756" i="14"/>
  <c r="I756" i="14" s="1"/>
  <c r="H757" i="14"/>
  <c r="I757" i="14" s="1"/>
  <c r="H758" i="14"/>
  <c r="I758" i="14" s="1"/>
  <c r="H759" i="14"/>
  <c r="I759" i="14" s="1"/>
  <c r="H760" i="14"/>
  <c r="I760" i="14" s="1"/>
  <c r="H761" i="14"/>
  <c r="I761" i="14" s="1"/>
  <c r="H762" i="14"/>
  <c r="I762" i="14" s="1"/>
  <c r="H763" i="14"/>
  <c r="I763" i="14" s="1"/>
  <c r="H764" i="14"/>
  <c r="I764" i="14" s="1"/>
  <c r="H765" i="14"/>
  <c r="I765" i="14" s="1"/>
  <c r="H766" i="14"/>
  <c r="I766" i="14" s="1"/>
  <c r="H767" i="14"/>
  <c r="I767" i="14" s="1"/>
  <c r="H768" i="14"/>
  <c r="I768" i="14" s="1"/>
  <c r="H769" i="14"/>
  <c r="I769" i="14" s="1"/>
  <c r="H770" i="14"/>
  <c r="I770" i="14" s="1"/>
  <c r="H771" i="14"/>
  <c r="I771" i="14" s="1"/>
  <c r="H772" i="14"/>
  <c r="I772" i="14" s="1"/>
  <c r="H773" i="14"/>
  <c r="I773" i="14" s="1"/>
  <c r="H774" i="14"/>
  <c r="I774" i="14" s="1"/>
  <c r="H775" i="14"/>
  <c r="I775" i="14" s="1"/>
  <c r="H776" i="14"/>
  <c r="I776" i="14" s="1"/>
  <c r="H777" i="14"/>
  <c r="I777" i="14" s="1"/>
  <c r="H778" i="14"/>
  <c r="I778" i="14" s="1"/>
  <c r="H779" i="14"/>
  <c r="I779" i="14" s="1"/>
  <c r="H780" i="14"/>
  <c r="I780" i="14" s="1"/>
  <c r="H781" i="14"/>
  <c r="I781" i="14" s="1"/>
  <c r="H782" i="14"/>
  <c r="I782" i="14" s="1"/>
  <c r="H783" i="14"/>
  <c r="I783" i="14" s="1"/>
  <c r="H784" i="14"/>
  <c r="I784" i="14" s="1"/>
  <c r="H785" i="14"/>
  <c r="I785" i="14" s="1"/>
  <c r="H786" i="14"/>
  <c r="I786" i="14" s="1"/>
  <c r="H787" i="14"/>
  <c r="I787" i="14" s="1"/>
  <c r="H788" i="14"/>
  <c r="I788" i="14" s="1"/>
  <c r="H789" i="14"/>
  <c r="I789" i="14" s="1"/>
  <c r="H790" i="14"/>
  <c r="I790" i="14" s="1"/>
  <c r="H791" i="14"/>
  <c r="I791" i="14" s="1"/>
  <c r="H792" i="14"/>
  <c r="I792" i="14" s="1"/>
  <c r="H793" i="14"/>
  <c r="I793" i="14" s="1"/>
  <c r="H794" i="14"/>
  <c r="I794" i="14" s="1"/>
  <c r="H795" i="14"/>
  <c r="I795" i="14" s="1"/>
  <c r="H796" i="14"/>
  <c r="I796" i="14" s="1"/>
  <c r="H797" i="14"/>
  <c r="I797" i="14" s="1"/>
  <c r="H798" i="14"/>
  <c r="I798" i="14" s="1"/>
  <c r="H799" i="14"/>
  <c r="I799" i="14" s="1"/>
  <c r="H800" i="14"/>
  <c r="I800" i="14" s="1"/>
  <c r="H801" i="14"/>
  <c r="I801" i="14" s="1"/>
  <c r="H802" i="14"/>
  <c r="I802" i="14" s="1"/>
  <c r="H803" i="14"/>
  <c r="I803" i="14" s="1"/>
  <c r="H804" i="14"/>
  <c r="I804" i="14" s="1"/>
  <c r="H805" i="14"/>
  <c r="I805" i="14" s="1"/>
  <c r="H806" i="14"/>
  <c r="I806" i="14" s="1"/>
  <c r="H807" i="14"/>
  <c r="I807" i="14" s="1"/>
  <c r="H808" i="14"/>
  <c r="I808" i="14" s="1"/>
  <c r="H809" i="14"/>
  <c r="I809" i="14" s="1"/>
  <c r="H810" i="14"/>
  <c r="I810" i="14" s="1"/>
  <c r="H811" i="14"/>
  <c r="I811" i="14" s="1"/>
  <c r="H812" i="14"/>
  <c r="I812" i="14" s="1"/>
  <c r="H813" i="14"/>
  <c r="I813" i="14" s="1"/>
  <c r="H814" i="14"/>
  <c r="I814" i="14" s="1"/>
  <c r="H815" i="14"/>
  <c r="I815" i="14" s="1"/>
  <c r="H816" i="14"/>
  <c r="I816" i="14" s="1"/>
  <c r="H817" i="14"/>
  <c r="I817" i="14" s="1"/>
  <c r="H818" i="14"/>
  <c r="I818" i="14" s="1"/>
  <c r="H819" i="14"/>
  <c r="I819" i="14" s="1"/>
  <c r="H820" i="14"/>
  <c r="I820" i="14" s="1"/>
  <c r="H821" i="14"/>
  <c r="I821" i="14" s="1"/>
  <c r="H822" i="14"/>
  <c r="I822" i="14" s="1"/>
  <c r="H823" i="14"/>
  <c r="I823" i="14" s="1"/>
  <c r="H824" i="14"/>
  <c r="I824" i="14" s="1"/>
  <c r="H825" i="14"/>
  <c r="I825" i="14" s="1"/>
  <c r="H826" i="14"/>
  <c r="I826" i="14" s="1"/>
  <c r="H827" i="14"/>
  <c r="I827" i="14" s="1"/>
  <c r="H828" i="14"/>
  <c r="I828" i="14" s="1"/>
  <c r="H829" i="14"/>
  <c r="I829" i="14" s="1"/>
  <c r="H830" i="14"/>
  <c r="I830" i="14" s="1"/>
  <c r="H831" i="14"/>
  <c r="I831" i="14" s="1"/>
  <c r="H832" i="14"/>
  <c r="I832" i="14" s="1"/>
  <c r="H833" i="14"/>
  <c r="I833" i="14" s="1"/>
  <c r="H834" i="14"/>
  <c r="I834" i="14" s="1"/>
  <c r="H835" i="14"/>
  <c r="I835" i="14" s="1"/>
  <c r="H836" i="14"/>
  <c r="I836" i="14" s="1"/>
  <c r="H837" i="14"/>
  <c r="I837" i="14" s="1"/>
  <c r="H838" i="14"/>
  <c r="I838" i="14" s="1"/>
  <c r="H839" i="14"/>
  <c r="I839" i="14" s="1"/>
  <c r="H840" i="14"/>
  <c r="I840" i="14" s="1"/>
  <c r="H841" i="14"/>
  <c r="I841" i="14" s="1"/>
  <c r="H842" i="14"/>
  <c r="I842" i="14" s="1"/>
  <c r="H843" i="14"/>
  <c r="I843" i="14" s="1"/>
  <c r="H844" i="14"/>
  <c r="I844" i="14" s="1"/>
  <c r="H845" i="14"/>
  <c r="I845" i="14" s="1"/>
  <c r="H846" i="14"/>
  <c r="I846" i="14" s="1"/>
  <c r="H847" i="14"/>
  <c r="I847" i="14" s="1"/>
  <c r="H848" i="14"/>
  <c r="I848" i="14" s="1"/>
  <c r="H849" i="14"/>
  <c r="I849" i="14" s="1"/>
  <c r="H850" i="14"/>
  <c r="I850" i="14" s="1"/>
  <c r="H851" i="14"/>
  <c r="I851" i="14" s="1"/>
  <c r="H852" i="14"/>
  <c r="I852" i="14" s="1"/>
  <c r="H853" i="14"/>
  <c r="I853" i="14" s="1"/>
  <c r="H854" i="14"/>
  <c r="I854" i="14" s="1"/>
  <c r="H855" i="14"/>
  <c r="I855" i="14" s="1"/>
  <c r="H856" i="14"/>
  <c r="I856" i="14" s="1"/>
  <c r="H857" i="14"/>
  <c r="I857" i="14" s="1"/>
  <c r="H858" i="14"/>
  <c r="I858" i="14" s="1"/>
  <c r="H859" i="14"/>
  <c r="I859" i="14" s="1"/>
  <c r="H860" i="14"/>
  <c r="I860" i="14" s="1"/>
  <c r="H861" i="14"/>
  <c r="I861" i="14" s="1"/>
  <c r="H862" i="14"/>
  <c r="I862" i="14" s="1"/>
  <c r="H863" i="14"/>
  <c r="I863" i="14" s="1"/>
  <c r="H864" i="14"/>
  <c r="I864" i="14" s="1"/>
  <c r="H865" i="14"/>
  <c r="I865" i="14" s="1"/>
  <c r="H866" i="14"/>
  <c r="I866" i="14" s="1"/>
  <c r="H867" i="14"/>
  <c r="I867" i="14" s="1"/>
  <c r="H868" i="14"/>
  <c r="I868" i="14" s="1"/>
  <c r="H869" i="14"/>
  <c r="I869" i="14" s="1"/>
  <c r="H870" i="14"/>
  <c r="I870" i="14" s="1"/>
  <c r="H871" i="14"/>
  <c r="I871" i="14" s="1"/>
  <c r="H872" i="14"/>
  <c r="I872" i="14" s="1"/>
  <c r="H873" i="14"/>
  <c r="I873" i="14" s="1"/>
  <c r="H874" i="14"/>
  <c r="I874" i="14" s="1"/>
  <c r="H875" i="14"/>
  <c r="I875" i="14" s="1"/>
  <c r="H876" i="14"/>
  <c r="I876" i="14" s="1"/>
  <c r="H877" i="14"/>
  <c r="I877" i="14" s="1"/>
  <c r="H878" i="14"/>
  <c r="I878" i="14" s="1"/>
  <c r="H879" i="14"/>
  <c r="I879" i="14" s="1"/>
  <c r="H880" i="14"/>
  <c r="I880" i="14" s="1"/>
  <c r="H881" i="14"/>
  <c r="I881" i="14" s="1"/>
  <c r="H882" i="14"/>
  <c r="I882" i="14" s="1"/>
  <c r="H883" i="14"/>
  <c r="I883" i="14" s="1"/>
  <c r="H884" i="14"/>
  <c r="I884" i="14" s="1"/>
  <c r="H885" i="14"/>
  <c r="I885" i="14" s="1"/>
  <c r="H886" i="14"/>
  <c r="I886" i="14" s="1"/>
  <c r="H887" i="14"/>
  <c r="I887" i="14" s="1"/>
  <c r="H888" i="14"/>
  <c r="I888" i="14" s="1"/>
  <c r="H889" i="14"/>
  <c r="I889" i="14" s="1"/>
  <c r="H890" i="14"/>
  <c r="I890" i="14" s="1"/>
  <c r="H891" i="14"/>
  <c r="I891" i="14" s="1"/>
  <c r="H892" i="14"/>
  <c r="I892" i="14" s="1"/>
  <c r="H893" i="14"/>
  <c r="I893" i="14" s="1"/>
  <c r="H894" i="14"/>
  <c r="I894" i="14" s="1"/>
  <c r="H895" i="14"/>
  <c r="I895" i="14" s="1"/>
  <c r="H896" i="14"/>
  <c r="I896" i="14" s="1"/>
  <c r="H897" i="14"/>
  <c r="I897" i="14" s="1"/>
  <c r="H898" i="14"/>
  <c r="I898" i="14" s="1"/>
  <c r="H899" i="14"/>
  <c r="I899" i="14" s="1"/>
  <c r="H900" i="14"/>
  <c r="I900" i="14" s="1"/>
  <c r="H901" i="14"/>
  <c r="I901" i="14" s="1"/>
  <c r="H902" i="14"/>
  <c r="I902" i="14" s="1"/>
  <c r="H903" i="14"/>
  <c r="I903" i="14" s="1"/>
  <c r="H904" i="14"/>
  <c r="I904" i="14" s="1"/>
  <c r="H905" i="14"/>
  <c r="I905" i="14" s="1"/>
  <c r="H906" i="14"/>
  <c r="I906" i="14" s="1"/>
  <c r="H907" i="14"/>
  <c r="I907" i="14" s="1"/>
  <c r="H908" i="14"/>
  <c r="I908" i="14" s="1"/>
  <c r="H909" i="14"/>
  <c r="I909" i="14" s="1"/>
  <c r="H910" i="14"/>
  <c r="I910" i="14" s="1"/>
  <c r="H911" i="14"/>
  <c r="I911" i="14" s="1"/>
  <c r="H912" i="14"/>
  <c r="I912" i="14" s="1"/>
  <c r="H913" i="14"/>
  <c r="I913" i="14" s="1"/>
  <c r="H914" i="14"/>
  <c r="I914" i="14" s="1"/>
  <c r="H915" i="14"/>
  <c r="I915" i="14" s="1"/>
  <c r="H916" i="14"/>
  <c r="I916" i="14" s="1"/>
  <c r="H917" i="14"/>
  <c r="I917" i="14" s="1"/>
  <c r="H918" i="14"/>
  <c r="I918" i="14" s="1"/>
  <c r="H919" i="14"/>
  <c r="I919" i="14" s="1"/>
  <c r="H920" i="14"/>
  <c r="I920" i="14" s="1"/>
  <c r="H921" i="14"/>
  <c r="I921" i="14" s="1"/>
  <c r="H922" i="14"/>
  <c r="I922" i="14" s="1"/>
  <c r="H923" i="14"/>
  <c r="I923" i="14" s="1"/>
  <c r="H924" i="14"/>
  <c r="I924" i="14" s="1"/>
  <c r="H925" i="14"/>
  <c r="I925" i="14" s="1"/>
  <c r="H926" i="14"/>
  <c r="I926" i="14" s="1"/>
  <c r="H927" i="14"/>
  <c r="I927" i="14" s="1"/>
  <c r="H928" i="14"/>
  <c r="I928" i="14" s="1"/>
  <c r="H929" i="14"/>
  <c r="I929" i="14" s="1"/>
  <c r="H930" i="14"/>
  <c r="I930" i="14" s="1"/>
  <c r="H931" i="14"/>
  <c r="I931" i="14" s="1"/>
  <c r="H932" i="14"/>
  <c r="I932" i="14" s="1"/>
  <c r="H933" i="14"/>
  <c r="I933" i="14" s="1"/>
  <c r="H934" i="14"/>
  <c r="I934" i="14" s="1"/>
  <c r="H935" i="14"/>
  <c r="I935" i="14" s="1"/>
  <c r="H936" i="14"/>
  <c r="I936" i="14" s="1"/>
  <c r="H937" i="14"/>
  <c r="I937" i="14" s="1"/>
  <c r="H938" i="14"/>
  <c r="I938" i="14" s="1"/>
  <c r="H939" i="14"/>
  <c r="I939" i="14" s="1"/>
  <c r="H940" i="14"/>
  <c r="I940" i="14" s="1"/>
  <c r="H941" i="14"/>
  <c r="I941" i="14" s="1"/>
  <c r="H942" i="14"/>
  <c r="I942" i="14" s="1"/>
  <c r="H943" i="14"/>
  <c r="I943" i="14" s="1"/>
  <c r="H944" i="14"/>
  <c r="I944" i="14" s="1"/>
  <c r="H945" i="14"/>
  <c r="I945" i="14" s="1"/>
  <c r="H946" i="14"/>
  <c r="I946" i="14" s="1"/>
  <c r="H947" i="14"/>
  <c r="I947" i="14" s="1"/>
  <c r="H948" i="14"/>
  <c r="I948" i="14" s="1"/>
  <c r="H949" i="14"/>
  <c r="I949" i="14" s="1"/>
  <c r="H950" i="14"/>
  <c r="I950" i="14" s="1"/>
  <c r="H951" i="14"/>
  <c r="I951" i="14" s="1"/>
  <c r="H952" i="14"/>
  <c r="I952" i="14" s="1"/>
  <c r="H953" i="14"/>
  <c r="I953" i="14" s="1"/>
  <c r="H954" i="14"/>
  <c r="I954" i="14" s="1"/>
  <c r="H955" i="14"/>
  <c r="I955" i="14" s="1"/>
  <c r="H956" i="14"/>
  <c r="I956" i="14" s="1"/>
  <c r="H957" i="14"/>
  <c r="I957" i="14" s="1"/>
  <c r="H958" i="14"/>
  <c r="I958" i="14" s="1"/>
  <c r="H959" i="14"/>
  <c r="I959" i="14" s="1"/>
  <c r="H960" i="14"/>
  <c r="I960" i="14" s="1"/>
  <c r="H961" i="14"/>
  <c r="I961" i="14" s="1"/>
  <c r="H962" i="14"/>
  <c r="I962" i="14" s="1"/>
  <c r="H963" i="14"/>
  <c r="I963" i="14" s="1"/>
  <c r="H964" i="14"/>
  <c r="I964" i="14" s="1"/>
  <c r="H965" i="14"/>
  <c r="I965" i="14" s="1"/>
  <c r="H966" i="14"/>
  <c r="I966" i="14" s="1"/>
  <c r="H967" i="14"/>
  <c r="I967" i="14" s="1"/>
  <c r="H968" i="14"/>
  <c r="I968" i="14" s="1"/>
  <c r="H969" i="14"/>
  <c r="I969" i="14" s="1"/>
  <c r="H970" i="14"/>
  <c r="I970" i="14" s="1"/>
  <c r="H971" i="14"/>
  <c r="I971" i="14" s="1"/>
  <c r="H972" i="14"/>
  <c r="I972" i="14" s="1"/>
  <c r="H973" i="14"/>
  <c r="I973" i="14" s="1"/>
  <c r="H974" i="14"/>
  <c r="I974" i="14" s="1"/>
  <c r="H975" i="14"/>
  <c r="I975" i="14" s="1"/>
  <c r="H976" i="14"/>
  <c r="I976" i="14" s="1"/>
  <c r="H977" i="14"/>
  <c r="I977" i="14" s="1"/>
  <c r="H978" i="14"/>
  <c r="I978" i="14" s="1"/>
  <c r="H979" i="14"/>
  <c r="I979" i="14" s="1"/>
  <c r="H980" i="14"/>
  <c r="I980" i="14" s="1"/>
  <c r="H981" i="14"/>
  <c r="I981" i="14" s="1"/>
  <c r="H982" i="14"/>
  <c r="I982" i="14" s="1"/>
  <c r="H983" i="14"/>
  <c r="I983" i="14" s="1"/>
  <c r="H984" i="14"/>
  <c r="I984" i="14" s="1"/>
  <c r="H985" i="14"/>
  <c r="I985" i="14" s="1"/>
  <c r="H986" i="14"/>
  <c r="I986" i="14" s="1"/>
  <c r="H987" i="14"/>
  <c r="I987" i="14" s="1"/>
  <c r="H988" i="14"/>
  <c r="I988" i="14" s="1"/>
  <c r="H989" i="14"/>
  <c r="I989" i="14" s="1"/>
  <c r="H990" i="14"/>
  <c r="I990" i="14" s="1"/>
  <c r="H991" i="14"/>
  <c r="I991" i="14" s="1"/>
  <c r="H992" i="14"/>
  <c r="I992" i="14" s="1"/>
  <c r="H993" i="14"/>
  <c r="I993" i="14" s="1"/>
  <c r="H994" i="14"/>
  <c r="I994" i="14" s="1"/>
  <c r="H995" i="14"/>
  <c r="I995" i="14" s="1"/>
  <c r="H996" i="14"/>
  <c r="I996" i="14" s="1"/>
  <c r="H997" i="14"/>
  <c r="I997" i="14" s="1"/>
  <c r="H998" i="14"/>
  <c r="I998" i="14" s="1"/>
  <c r="H999" i="14"/>
  <c r="I999" i="14" s="1"/>
  <c r="H1000" i="14"/>
  <c r="I1000" i="14" s="1"/>
  <c r="H1001" i="14"/>
  <c r="I1001" i="14" s="1"/>
  <c r="H1002" i="14"/>
  <c r="I1002" i="14" s="1"/>
  <c r="H1003" i="14"/>
  <c r="I1003" i="14" s="1"/>
  <c r="H1004" i="14"/>
  <c r="I1004" i="14" s="1"/>
  <c r="H1005" i="14"/>
  <c r="I1005" i="14" s="1"/>
  <c r="H1006" i="14"/>
  <c r="I1006" i="14" s="1"/>
  <c r="H1007" i="14"/>
  <c r="I1007" i="14" s="1"/>
  <c r="H1008" i="14"/>
  <c r="I1008" i="14" s="1"/>
  <c r="H1009" i="14"/>
  <c r="I1009" i="14" s="1"/>
  <c r="H1010" i="14"/>
  <c r="I1010" i="14" s="1"/>
  <c r="H1011" i="14"/>
  <c r="I1011" i="14" s="1"/>
  <c r="H1012" i="14"/>
  <c r="I1012" i="14" s="1"/>
  <c r="H1013" i="14"/>
  <c r="I1013" i="14" s="1"/>
  <c r="H1014" i="14"/>
  <c r="I1014" i="14" s="1"/>
  <c r="H1015" i="14"/>
  <c r="I1015" i="14" s="1"/>
  <c r="H1016" i="14"/>
  <c r="I1016" i="14" s="1"/>
  <c r="H1017" i="14"/>
  <c r="I1017" i="14" s="1"/>
  <c r="H1018" i="14"/>
  <c r="I1018" i="14" s="1"/>
  <c r="H1019" i="14"/>
  <c r="I1019" i="14" s="1"/>
  <c r="H1020" i="14"/>
  <c r="I1020" i="14" s="1"/>
  <c r="H1021" i="14"/>
  <c r="I1021" i="14" s="1"/>
  <c r="H1022" i="14"/>
  <c r="I1022" i="14" s="1"/>
  <c r="H1023" i="14"/>
  <c r="I1023" i="14" s="1"/>
  <c r="H1024" i="14"/>
  <c r="I1024" i="14" s="1"/>
  <c r="H1025" i="14"/>
  <c r="I1025" i="14" s="1"/>
  <c r="H1026" i="14"/>
  <c r="I1026" i="14" s="1"/>
  <c r="H1027" i="14"/>
  <c r="I1027" i="14" s="1"/>
  <c r="H1028" i="14"/>
  <c r="I1028" i="14" s="1"/>
  <c r="H1029" i="14"/>
  <c r="I1029" i="14" s="1"/>
  <c r="H1030" i="14"/>
  <c r="I1030" i="14" s="1"/>
  <c r="H1031" i="14"/>
  <c r="I1031" i="14" s="1"/>
  <c r="H1032" i="14"/>
  <c r="I1032" i="14" s="1"/>
  <c r="H1033" i="14"/>
  <c r="I1033" i="14" s="1"/>
  <c r="H1034" i="14"/>
  <c r="I1034" i="14" s="1"/>
  <c r="H1035" i="14"/>
  <c r="I1035" i="14" s="1"/>
  <c r="H1036" i="14"/>
  <c r="I1036" i="14" s="1"/>
  <c r="H1037" i="14"/>
  <c r="I1037" i="14" s="1"/>
  <c r="H1038" i="14"/>
  <c r="I1038" i="14" s="1"/>
  <c r="H1039" i="14"/>
  <c r="I1039" i="14" s="1"/>
  <c r="H1040" i="14"/>
  <c r="I1040" i="14" s="1"/>
  <c r="H1041" i="14"/>
  <c r="I1041" i="14" s="1"/>
  <c r="H1042" i="14"/>
  <c r="I1042" i="14" s="1"/>
  <c r="H1043" i="14"/>
  <c r="I1043" i="14" s="1"/>
  <c r="H1044" i="14"/>
  <c r="I1044" i="14" s="1"/>
  <c r="H1045" i="14"/>
  <c r="I1045" i="14" s="1"/>
  <c r="H1046" i="14"/>
  <c r="I1046" i="14" s="1"/>
  <c r="H1047" i="14"/>
  <c r="I1047" i="14" s="1"/>
  <c r="H1048" i="14"/>
  <c r="I1048" i="14" s="1"/>
  <c r="H1049" i="14"/>
  <c r="I1049" i="14" s="1"/>
  <c r="H1050" i="14"/>
  <c r="I1050" i="14" s="1"/>
  <c r="H1051" i="14"/>
  <c r="I1051" i="14" s="1"/>
  <c r="H1052" i="14"/>
  <c r="I1052" i="14" s="1"/>
  <c r="H1053" i="14"/>
  <c r="I1053" i="14" s="1"/>
  <c r="H1054" i="14"/>
  <c r="I1054" i="14" s="1"/>
  <c r="H1055" i="14"/>
  <c r="I1055" i="14" s="1"/>
  <c r="H1056" i="14"/>
  <c r="I1056" i="14" s="1"/>
  <c r="H1057" i="14"/>
  <c r="I1057" i="14" s="1"/>
  <c r="H1058" i="14"/>
  <c r="I1058" i="14" s="1"/>
  <c r="H1059" i="14"/>
  <c r="I1059" i="14" s="1"/>
  <c r="H1060" i="14"/>
  <c r="I1060" i="14" s="1"/>
  <c r="H1061" i="14"/>
  <c r="I1061" i="14" s="1"/>
  <c r="H1062" i="14"/>
  <c r="I1062" i="14" s="1"/>
  <c r="H1063" i="14"/>
  <c r="I1063" i="14" s="1"/>
  <c r="H1064" i="14"/>
  <c r="I1064" i="14" s="1"/>
  <c r="H1065" i="14"/>
  <c r="I1065" i="14" s="1"/>
  <c r="H1066" i="14"/>
  <c r="I1066" i="14" s="1"/>
  <c r="H1067" i="14"/>
  <c r="I1067" i="14" s="1"/>
  <c r="H1068" i="14"/>
  <c r="I1068" i="14" s="1"/>
  <c r="H1069" i="14"/>
  <c r="I1069" i="14" s="1"/>
  <c r="H1070" i="14"/>
  <c r="I1070" i="14" s="1"/>
  <c r="H1071" i="14"/>
  <c r="I1071" i="14" s="1"/>
  <c r="H1072" i="14"/>
  <c r="I1072" i="14" s="1"/>
  <c r="H1073" i="14"/>
  <c r="I1073" i="14" s="1"/>
  <c r="H1074" i="14"/>
  <c r="I1074" i="14" s="1"/>
  <c r="H1075" i="14"/>
  <c r="I1075" i="14" s="1"/>
  <c r="H1076" i="14"/>
  <c r="I1076" i="14" s="1"/>
  <c r="H1077" i="14"/>
  <c r="I1077" i="14" s="1"/>
  <c r="H1078" i="14"/>
  <c r="I1078" i="14" s="1"/>
  <c r="H1079" i="14"/>
  <c r="I1079" i="14" s="1"/>
  <c r="H1080" i="14"/>
  <c r="I1080" i="14" s="1"/>
  <c r="H1081" i="14"/>
  <c r="I1081" i="14" s="1"/>
  <c r="H1082" i="14"/>
  <c r="I1082" i="14" s="1"/>
  <c r="H1083" i="14"/>
  <c r="I1083" i="14" s="1"/>
  <c r="H1084" i="14"/>
  <c r="I1084" i="14" s="1"/>
  <c r="H1085" i="14"/>
  <c r="I1085" i="14" s="1"/>
  <c r="H1086" i="14"/>
  <c r="I1086" i="14" s="1"/>
  <c r="H1087" i="14"/>
  <c r="I1087" i="14" s="1"/>
  <c r="H1088" i="14"/>
  <c r="I1088" i="14" s="1"/>
  <c r="H1089" i="14"/>
  <c r="I1089" i="14" s="1"/>
  <c r="H1090" i="14"/>
  <c r="I1090" i="14" s="1"/>
  <c r="H1091" i="14"/>
  <c r="I1091" i="14" s="1"/>
  <c r="H1092" i="14"/>
  <c r="I1092" i="14" s="1"/>
  <c r="H1093" i="14"/>
  <c r="I1093" i="14" s="1"/>
  <c r="H1094" i="14"/>
  <c r="I1094" i="14" s="1"/>
  <c r="H1095" i="14"/>
  <c r="I1095" i="14" s="1"/>
  <c r="H1096" i="14"/>
  <c r="I1096" i="14" s="1"/>
  <c r="H1097" i="14"/>
  <c r="I1097" i="14" s="1"/>
  <c r="H1098" i="14"/>
  <c r="I1098" i="14" s="1"/>
  <c r="H1099" i="14"/>
  <c r="I1099" i="14" s="1"/>
  <c r="H1100" i="14"/>
  <c r="I1100" i="14" s="1"/>
  <c r="H1101" i="14"/>
  <c r="I1101" i="14" s="1"/>
  <c r="H1102" i="14"/>
  <c r="I1102" i="14" s="1"/>
  <c r="H1103" i="14"/>
  <c r="I1103" i="14" s="1"/>
  <c r="H1104" i="14"/>
  <c r="I1104" i="14" s="1"/>
  <c r="H1105" i="14"/>
  <c r="I1105" i="14" s="1"/>
  <c r="H1106" i="14"/>
  <c r="I1106" i="14" s="1"/>
  <c r="H1107" i="14"/>
  <c r="I1107" i="14" s="1"/>
  <c r="H1108" i="14"/>
  <c r="I1108" i="14" s="1"/>
  <c r="H1109" i="14"/>
  <c r="I1109" i="14" s="1"/>
  <c r="H1110" i="14"/>
  <c r="I1110" i="14" s="1"/>
  <c r="H1111" i="14"/>
  <c r="I1111" i="14" s="1"/>
  <c r="H1112" i="14"/>
  <c r="I1112" i="14" s="1"/>
  <c r="H1113" i="14"/>
  <c r="I1113" i="14" s="1"/>
  <c r="H1114" i="14"/>
  <c r="I1114" i="14" s="1"/>
  <c r="H1115" i="14"/>
  <c r="I1115" i="14" s="1"/>
  <c r="H1116" i="14"/>
  <c r="I1116" i="14" s="1"/>
  <c r="H1117" i="14"/>
  <c r="I1117" i="14" s="1"/>
  <c r="H1118" i="14"/>
  <c r="I1118" i="14" s="1"/>
  <c r="H1119" i="14"/>
  <c r="I1119" i="14" s="1"/>
  <c r="H1120" i="14"/>
  <c r="I1120" i="14" s="1"/>
  <c r="H1121" i="14"/>
  <c r="I1121" i="14" s="1"/>
  <c r="H1122" i="14"/>
  <c r="I1122" i="14" s="1"/>
  <c r="H1123" i="14"/>
  <c r="I1123" i="14" s="1"/>
  <c r="H1124" i="14"/>
  <c r="I1124" i="14" s="1"/>
  <c r="H1125" i="14"/>
  <c r="I1125" i="14" s="1"/>
  <c r="H1126" i="14"/>
  <c r="I1126" i="14" s="1"/>
  <c r="H1127" i="14"/>
  <c r="I1127" i="14" s="1"/>
  <c r="H1128" i="14"/>
  <c r="I1128" i="14" s="1"/>
  <c r="H1129" i="14"/>
  <c r="I1129" i="14" s="1"/>
  <c r="H1130" i="14"/>
  <c r="I1130" i="14" s="1"/>
  <c r="H1131" i="14"/>
  <c r="I1131" i="14" s="1"/>
  <c r="H1132" i="14"/>
  <c r="I1132" i="14" s="1"/>
  <c r="H1133" i="14"/>
  <c r="I1133" i="14" s="1"/>
  <c r="H1134" i="14"/>
  <c r="I1134" i="14" s="1"/>
  <c r="H1135" i="14"/>
  <c r="I1135" i="14" s="1"/>
  <c r="H1136" i="14"/>
  <c r="I1136" i="14" s="1"/>
  <c r="H1137" i="14"/>
  <c r="I1137" i="14" s="1"/>
  <c r="H1138" i="14"/>
  <c r="I1138" i="14" s="1"/>
  <c r="H1139" i="14"/>
  <c r="I1139" i="14" s="1"/>
  <c r="H1140" i="14"/>
  <c r="I1140" i="14" s="1"/>
  <c r="H1141" i="14"/>
  <c r="I1141" i="14" s="1"/>
  <c r="H1142" i="14"/>
  <c r="I1142" i="14" s="1"/>
  <c r="H1143" i="14"/>
  <c r="I1143" i="14" s="1"/>
  <c r="H1144" i="14"/>
  <c r="I1144" i="14" s="1"/>
  <c r="H1145" i="14"/>
  <c r="I1145" i="14" s="1"/>
  <c r="H1146" i="14"/>
  <c r="I1146" i="14" s="1"/>
  <c r="H1147" i="14"/>
  <c r="I1147" i="14" s="1"/>
  <c r="H1148" i="14"/>
  <c r="I1148" i="14" s="1"/>
  <c r="H1149" i="14"/>
  <c r="I1149" i="14" s="1"/>
  <c r="H1150" i="14"/>
  <c r="I1150" i="14" s="1"/>
  <c r="H1151" i="14"/>
  <c r="I1151" i="14" s="1"/>
  <c r="H1152" i="14"/>
  <c r="I1152" i="14" s="1"/>
  <c r="H1153" i="14"/>
  <c r="I1153" i="14" s="1"/>
  <c r="H1154" i="14"/>
  <c r="I1154" i="14" s="1"/>
  <c r="H1155" i="14"/>
  <c r="I1155" i="14" s="1"/>
  <c r="H1156" i="14"/>
  <c r="I1156" i="14" s="1"/>
  <c r="H1157" i="14"/>
  <c r="I1157" i="14" s="1"/>
  <c r="H1158" i="14"/>
  <c r="I1158" i="14" s="1"/>
  <c r="H1159" i="14"/>
  <c r="I1159" i="14" s="1"/>
  <c r="H1160" i="14"/>
  <c r="I1160" i="14" s="1"/>
  <c r="H1161" i="14"/>
  <c r="I1161" i="14" s="1"/>
  <c r="H1162" i="14"/>
  <c r="I1162" i="14" s="1"/>
  <c r="H1163" i="14"/>
  <c r="I1163" i="14" s="1"/>
  <c r="H1164" i="14"/>
  <c r="I1164" i="14" s="1"/>
  <c r="H1165" i="14"/>
  <c r="I1165" i="14" s="1"/>
  <c r="H1166" i="14"/>
  <c r="I1166" i="14" s="1"/>
  <c r="H1167" i="14"/>
  <c r="I1167" i="14" s="1"/>
  <c r="H1168" i="14"/>
  <c r="I1168" i="14" s="1"/>
  <c r="H1169" i="14"/>
  <c r="I1169" i="14" s="1"/>
  <c r="H1170" i="14"/>
  <c r="I1170" i="14" s="1"/>
  <c r="H1171" i="14"/>
  <c r="I1171" i="14" s="1"/>
  <c r="H1172" i="14"/>
  <c r="I1172" i="14" s="1"/>
  <c r="H1173" i="14"/>
  <c r="I1173" i="14" s="1"/>
  <c r="H1174" i="14"/>
  <c r="I1174" i="14" s="1"/>
  <c r="H1175" i="14"/>
  <c r="I1175" i="14" s="1"/>
  <c r="H1176" i="14"/>
  <c r="I1176" i="14" s="1"/>
  <c r="H1177" i="14"/>
  <c r="I1177" i="14" s="1"/>
  <c r="H1178" i="14"/>
  <c r="I1178" i="14" s="1"/>
  <c r="H1179" i="14"/>
  <c r="I1179" i="14" s="1"/>
  <c r="H1180" i="14"/>
  <c r="I1180" i="14" s="1"/>
  <c r="H1181" i="14"/>
  <c r="I1181" i="14" s="1"/>
  <c r="H1182" i="14"/>
  <c r="I1182" i="14" s="1"/>
  <c r="H1183" i="14"/>
  <c r="I1183" i="14" s="1"/>
  <c r="H1184" i="14"/>
  <c r="I1184" i="14" s="1"/>
  <c r="H1185" i="14"/>
  <c r="I1185" i="14" s="1"/>
  <c r="H1186" i="14"/>
  <c r="I1186" i="14" s="1"/>
  <c r="H1187" i="14"/>
  <c r="I1187" i="14" s="1"/>
  <c r="H1188" i="14"/>
  <c r="I1188" i="14" s="1"/>
  <c r="H1189" i="14"/>
  <c r="I1189" i="14" s="1"/>
  <c r="H1190" i="14"/>
  <c r="I1190" i="14" s="1"/>
  <c r="H1191" i="14"/>
  <c r="I1191" i="14" s="1"/>
  <c r="H1192" i="14"/>
  <c r="I1192" i="14" s="1"/>
  <c r="H1193" i="14"/>
  <c r="I1193" i="14" s="1"/>
  <c r="H1194" i="14"/>
  <c r="I1194" i="14" s="1"/>
  <c r="H1195" i="14"/>
  <c r="I1195" i="14" s="1"/>
  <c r="H1196" i="14"/>
  <c r="I1196" i="14" s="1"/>
  <c r="H1197" i="14"/>
  <c r="I1197" i="14" s="1"/>
  <c r="H1198" i="14"/>
  <c r="I1198" i="14" s="1"/>
  <c r="H1199" i="14"/>
  <c r="I1199" i="14" s="1"/>
  <c r="H1200" i="14"/>
  <c r="I1200" i="14" s="1"/>
  <c r="H1201" i="14"/>
  <c r="I1201" i="14" s="1"/>
  <c r="H1202" i="14"/>
  <c r="I1202" i="14" s="1"/>
  <c r="H1203" i="14"/>
  <c r="I1203" i="14" s="1"/>
  <c r="H1204" i="14"/>
  <c r="I1204" i="14" s="1"/>
  <c r="H1205" i="14"/>
  <c r="I1205" i="14" s="1"/>
  <c r="H1206" i="14"/>
  <c r="I1206" i="14" s="1"/>
  <c r="H1207" i="14"/>
  <c r="I1207" i="14" s="1"/>
  <c r="H1208" i="14"/>
  <c r="I1208" i="14" s="1"/>
  <c r="H1209" i="14"/>
  <c r="I1209" i="14" s="1"/>
  <c r="H1210" i="14"/>
  <c r="I1210" i="14" s="1"/>
  <c r="H1211" i="14"/>
  <c r="I1211" i="14" s="1"/>
  <c r="H1212" i="14"/>
  <c r="I1212" i="14" s="1"/>
  <c r="H1213" i="14"/>
  <c r="I1213" i="14" s="1"/>
  <c r="H1214" i="14"/>
  <c r="I1214" i="14" s="1"/>
  <c r="H1215" i="14"/>
  <c r="I1215" i="14" s="1"/>
  <c r="H1216" i="14"/>
  <c r="I1216" i="14" s="1"/>
  <c r="H1217" i="14"/>
  <c r="I1217" i="14" s="1"/>
  <c r="H1218" i="14"/>
  <c r="I1218" i="14" s="1"/>
  <c r="H1219" i="14"/>
  <c r="I1219" i="14" s="1"/>
  <c r="H1220" i="14"/>
  <c r="I1220" i="14" s="1"/>
  <c r="H1221" i="14"/>
  <c r="I1221" i="14" s="1"/>
  <c r="H1222" i="14"/>
  <c r="I1222" i="14" s="1"/>
  <c r="H1223" i="14"/>
  <c r="I1223" i="14" s="1"/>
  <c r="H1224" i="14"/>
  <c r="I1224" i="14" s="1"/>
  <c r="H1225" i="14"/>
  <c r="I1225" i="14" s="1"/>
  <c r="H1226" i="14"/>
  <c r="I1226" i="14" s="1"/>
  <c r="H1227" i="14"/>
  <c r="I1227" i="14" s="1"/>
  <c r="H1228" i="14"/>
  <c r="I1228" i="14" s="1"/>
  <c r="H1229" i="14"/>
  <c r="I1229" i="14" s="1"/>
  <c r="H1230" i="14"/>
  <c r="I1230" i="14" s="1"/>
  <c r="H1231" i="14"/>
  <c r="I1231" i="14" s="1"/>
  <c r="H1232" i="14"/>
  <c r="I1232" i="14" s="1"/>
  <c r="H1233" i="14"/>
  <c r="I1233" i="14" s="1"/>
  <c r="H1234" i="14"/>
  <c r="I1234" i="14" s="1"/>
  <c r="H1235" i="14"/>
  <c r="I1235" i="14" s="1"/>
  <c r="H1236" i="14"/>
  <c r="I1236" i="14" s="1"/>
  <c r="H1237" i="14"/>
  <c r="I1237" i="14" s="1"/>
  <c r="H1238" i="14"/>
  <c r="I1238" i="14" s="1"/>
  <c r="H15" i="14"/>
  <c r="I15" i="14" s="1"/>
  <c r="H16" i="14"/>
  <c r="I16" i="14" s="1"/>
  <c r="H17" i="14"/>
  <c r="I17" i="14" s="1"/>
  <c r="H18" i="14"/>
  <c r="I18" i="14" s="1"/>
  <c r="H19" i="14"/>
  <c r="I19" i="14" s="1"/>
  <c r="H20" i="14"/>
  <c r="I20" i="14" s="1"/>
  <c r="H21" i="14"/>
  <c r="I21" i="14" s="1"/>
  <c r="H22" i="14"/>
  <c r="I22" i="14" s="1"/>
  <c r="H5" i="14"/>
  <c r="I5" i="14" s="1"/>
  <c r="H6" i="14"/>
  <c r="I6" i="14" s="1"/>
  <c r="H7" i="14"/>
  <c r="I7" i="14" s="1"/>
  <c r="H8" i="14"/>
  <c r="I8" i="14" s="1"/>
  <c r="H9" i="14"/>
  <c r="I9" i="14" s="1"/>
  <c r="H10" i="14"/>
  <c r="I10" i="14" s="1"/>
  <c r="H11" i="14"/>
  <c r="I11" i="14" s="1"/>
  <c r="H12" i="14"/>
  <c r="I12" i="14" s="1"/>
  <c r="H13" i="14"/>
  <c r="I13" i="14" s="1"/>
  <c r="H14" i="14"/>
  <c r="I14" i="14" s="1"/>
  <c r="H3" i="14"/>
  <c r="I3" i="14" s="1"/>
  <c r="H4" i="14"/>
  <c r="I4" i="14" s="1"/>
  <c r="H2" i="14"/>
  <c r="I2" i="14" s="1"/>
  <c r="P1152" i="3" l="1"/>
  <c r="P1160" i="3"/>
  <c r="R1160" i="3" s="1"/>
  <c r="P1326" i="14"/>
  <c r="R1326" i="14" s="1"/>
  <c r="P1327" i="14"/>
  <c r="R1327" i="14" s="1"/>
  <c r="P1330" i="14"/>
  <c r="P1331" i="14"/>
  <c r="R1331" i="14" s="1"/>
  <c r="M1288" i="14"/>
  <c r="N1288" i="14"/>
  <c r="M1287" i="14"/>
  <c r="N1287" i="14"/>
  <c r="M1170" i="3"/>
  <c r="N1170" i="3"/>
  <c r="M1112" i="3"/>
  <c r="M1096" i="3"/>
  <c r="M1092" i="3"/>
  <c r="M1080" i="3"/>
  <c r="M1064" i="3"/>
  <c r="M1048" i="3"/>
  <c r="M1032" i="3"/>
  <c r="M1028" i="3"/>
  <c r="M1012" i="3"/>
  <c r="M1004" i="3"/>
  <c r="M980" i="3"/>
  <c r="M972" i="3"/>
  <c r="M956" i="3"/>
  <c r="M948" i="3"/>
  <c r="M940" i="3"/>
  <c r="M932" i="3"/>
  <c r="M916" i="3"/>
  <c r="M908" i="3"/>
  <c r="M884" i="3"/>
  <c r="M876" i="3"/>
  <c r="M868" i="3"/>
  <c r="M852" i="3"/>
  <c r="M844" i="3"/>
  <c r="M820" i="3"/>
  <c r="M812" i="3"/>
  <c r="M788" i="3"/>
  <c r="M780" i="3"/>
  <c r="M772" i="3"/>
  <c r="M756" i="3"/>
  <c r="M748" i="3"/>
  <c r="M724" i="3"/>
  <c r="M716" i="3"/>
  <c r="M700" i="3"/>
  <c r="M692" i="3"/>
  <c r="M684" i="3"/>
  <c r="M660" i="3"/>
  <c r="M652" i="3"/>
  <c r="M628" i="3"/>
  <c r="M620" i="3"/>
  <c r="M612" i="3"/>
  <c r="M596" i="3"/>
  <c r="M588" i="3"/>
  <c r="M580" i="3"/>
  <c r="M564" i="3"/>
  <c r="M556" i="3"/>
  <c r="M532" i="3"/>
  <c r="M524" i="3"/>
  <c r="M516" i="3"/>
  <c r="M500" i="3"/>
  <c r="M492" i="3"/>
  <c r="M468" i="3"/>
  <c r="M460" i="3"/>
  <c r="M444" i="3"/>
  <c r="M436" i="3"/>
  <c r="M428" i="3"/>
  <c r="M404" i="3"/>
  <c r="M396" i="3"/>
  <c r="M372" i="3"/>
  <c r="M364" i="3"/>
  <c r="M356" i="3"/>
  <c r="M340" i="3"/>
  <c r="M332" i="3"/>
  <c r="M308" i="3"/>
  <c r="M300" i="3"/>
  <c r="M276" i="3"/>
  <c r="M268" i="3"/>
  <c r="M260" i="3"/>
  <c r="M252" i="3"/>
  <c r="M244" i="3"/>
  <c r="M236" i="3"/>
  <c r="M212" i="3"/>
  <c r="M204" i="3"/>
  <c r="M188" i="3"/>
  <c r="M180" i="3"/>
  <c r="M148" i="3"/>
  <c r="M132" i="3"/>
  <c r="M116" i="3"/>
  <c r="M84" i="3"/>
  <c r="M68" i="3"/>
  <c r="M52" i="3"/>
  <c r="M20" i="3"/>
  <c r="M12" i="3"/>
  <c r="M4" i="3"/>
  <c r="M2" i="3"/>
  <c r="M1117" i="3"/>
  <c r="N1097" i="3"/>
  <c r="N1081" i="3"/>
  <c r="M1069" i="3"/>
  <c r="M1053" i="3"/>
  <c r="N1041" i="3"/>
  <c r="N1009" i="3"/>
  <c r="N1001" i="3"/>
  <c r="N921" i="3"/>
  <c r="N913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M1320" i="14"/>
  <c r="N1320" i="14"/>
  <c r="M1319" i="14"/>
  <c r="N1319" i="14"/>
  <c r="N1318" i="14"/>
  <c r="P1313" i="14"/>
  <c r="R1313" i="14" s="1"/>
  <c r="P1312" i="14"/>
  <c r="R1312" i="14" s="1"/>
  <c r="P1309" i="14"/>
  <c r="R1309" i="14" s="1"/>
  <c r="V1309" i="14" s="1"/>
  <c r="M1299" i="14"/>
  <c r="N1299" i="14"/>
  <c r="M1292" i="14"/>
  <c r="N1292" i="14"/>
  <c r="N1279" i="14"/>
  <c r="M1279" i="14"/>
  <c r="M1145" i="3"/>
  <c r="N1145" i="3"/>
  <c r="M1129" i="3"/>
  <c r="N1129" i="3"/>
  <c r="M1327" i="14"/>
  <c r="N1327" i="14"/>
  <c r="M1324" i="14"/>
  <c r="N1324" i="14"/>
  <c r="M1157" i="3"/>
  <c r="N1157" i="3"/>
  <c r="M1141" i="3"/>
  <c r="N1141" i="3"/>
  <c r="P1130" i="3"/>
  <c r="R1130" i="3" s="1"/>
  <c r="M1286" i="14"/>
  <c r="M1166" i="3"/>
  <c r="N1166" i="3"/>
  <c r="M1304" i="14"/>
  <c r="N1304" i="14"/>
  <c r="M1272" i="14"/>
  <c r="N1272" i="14"/>
  <c r="M1174" i="3"/>
  <c r="N1174" i="3"/>
  <c r="M1137" i="3"/>
  <c r="N1137" i="3"/>
  <c r="M1328" i="14"/>
  <c r="N1328" i="14"/>
  <c r="P1324" i="14"/>
  <c r="R1324" i="14" s="1"/>
  <c r="M1315" i="14"/>
  <c r="N1315" i="14"/>
  <c r="M1308" i="14"/>
  <c r="N1308" i="14"/>
  <c r="N1302" i="14"/>
  <c r="M1283" i="14"/>
  <c r="N1283" i="14"/>
  <c r="M1276" i="14"/>
  <c r="N1276" i="14"/>
  <c r="N1270" i="14"/>
  <c r="M1178" i="3"/>
  <c r="M1162" i="3"/>
  <c r="N1162" i="3"/>
  <c r="M1149" i="3"/>
  <c r="N1149" i="3"/>
  <c r="M1133" i="3"/>
  <c r="N1133" i="3"/>
  <c r="M1326" i="14"/>
  <c r="M1316" i="14"/>
  <c r="M1310" i="14"/>
  <c r="P1305" i="14"/>
  <c r="R1305" i="14" s="1"/>
  <c r="V1305" i="14" s="1"/>
  <c r="P1304" i="14"/>
  <c r="R1304" i="14" s="1"/>
  <c r="M1300" i="14"/>
  <c r="M1294" i="14"/>
  <c r="P1289" i="14"/>
  <c r="R1289" i="14" s="1"/>
  <c r="P1288" i="14"/>
  <c r="R1288" i="14" s="1"/>
  <c r="M1284" i="14"/>
  <c r="M1278" i="14"/>
  <c r="P1162" i="3"/>
  <c r="R1162" i="3" s="1"/>
  <c r="M1158" i="3"/>
  <c r="M1154" i="3"/>
  <c r="M1330" i="14"/>
  <c r="M1322" i="14"/>
  <c r="M1306" i="14"/>
  <c r="P1300" i="14"/>
  <c r="R1300" i="14" s="1"/>
  <c r="M1290" i="14"/>
  <c r="M1274" i="14"/>
  <c r="N1176" i="3"/>
  <c r="P1154" i="3"/>
  <c r="R1154" i="3" s="1"/>
  <c r="U1154" i="3" s="1"/>
  <c r="X1154" i="3" s="1"/>
  <c r="P1316" i="14"/>
  <c r="R1316" i="14" s="1"/>
  <c r="P1307" i="14"/>
  <c r="R1307" i="14" s="1"/>
  <c r="P1306" i="14"/>
  <c r="R1306" i="14" s="1"/>
  <c r="P1283" i="14"/>
  <c r="R1283" i="14" s="1"/>
  <c r="P1282" i="14"/>
  <c r="R1282" i="14" s="1"/>
  <c r="P1170" i="3"/>
  <c r="R1170" i="3" s="1"/>
  <c r="P1168" i="3"/>
  <c r="R1168" i="3" s="1"/>
  <c r="P1138" i="3"/>
  <c r="R1138" i="3" s="1"/>
  <c r="U1138" i="3" s="1"/>
  <c r="X1138" i="3" s="1"/>
  <c r="P1136" i="3"/>
  <c r="R1136" i="3" s="1"/>
  <c r="P1279" i="14"/>
  <c r="R1279" i="14" s="1"/>
  <c r="P1278" i="14"/>
  <c r="R1278" i="14" s="1"/>
  <c r="P1271" i="14"/>
  <c r="R1271" i="14" s="1"/>
  <c r="P1270" i="14"/>
  <c r="R1270" i="14" s="1"/>
  <c r="P1176" i="3"/>
  <c r="P1146" i="3"/>
  <c r="R1146" i="3" s="1"/>
  <c r="P1144" i="3"/>
  <c r="R1144" i="3" s="1"/>
  <c r="U1300" i="14"/>
  <c r="X1300" i="14" s="1"/>
  <c r="V1300" i="14"/>
  <c r="W1300" i="14" s="1"/>
  <c r="Y1300" i="14" s="1"/>
  <c r="Z1300" i="14" s="1"/>
  <c r="P1329" i="14"/>
  <c r="R1329" i="14" s="1"/>
  <c r="P1328" i="14"/>
  <c r="R1328" i="14" s="1"/>
  <c r="P1325" i="14"/>
  <c r="R1325" i="14" s="1"/>
  <c r="P1323" i="14"/>
  <c r="R1323" i="14" s="1"/>
  <c r="V1323" i="14" s="1"/>
  <c r="P1322" i="14"/>
  <c r="R1322" i="14" s="1"/>
  <c r="P1319" i="14"/>
  <c r="R1319" i="14" s="1"/>
  <c r="P1318" i="14"/>
  <c r="R1318" i="14" s="1"/>
  <c r="P1308" i="14"/>
  <c r="R1308" i="14" s="1"/>
  <c r="P1299" i="14"/>
  <c r="R1299" i="14" s="1"/>
  <c r="V1299" i="14" s="1"/>
  <c r="P1298" i="14"/>
  <c r="R1298" i="14" s="1"/>
  <c r="P1295" i="14"/>
  <c r="P1294" i="14"/>
  <c r="P1285" i="14"/>
  <c r="R1285" i="14" s="1"/>
  <c r="U1285" i="14" s="1"/>
  <c r="X1285" i="14" s="1"/>
  <c r="P1174" i="3"/>
  <c r="R1174" i="3" s="1"/>
  <c r="P1172" i="3"/>
  <c r="R1172" i="3" s="1"/>
  <c r="P1166" i="3"/>
  <c r="R1166" i="3" s="1"/>
  <c r="P1164" i="3"/>
  <c r="R1164" i="3" s="1"/>
  <c r="P1158" i="3"/>
  <c r="R1158" i="3" s="1"/>
  <c r="U1158" i="3" s="1"/>
  <c r="P1156" i="3"/>
  <c r="R1156" i="3" s="1"/>
  <c r="U1156" i="3" s="1"/>
  <c r="X1156" i="3" s="1"/>
  <c r="P1150" i="3"/>
  <c r="R1150" i="3" s="1"/>
  <c r="P1148" i="3"/>
  <c r="R1148" i="3" s="1"/>
  <c r="P1142" i="3"/>
  <c r="R1142" i="3" s="1"/>
  <c r="P1140" i="3"/>
  <c r="R1140" i="3" s="1"/>
  <c r="P1134" i="3"/>
  <c r="R1134" i="3" s="1"/>
  <c r="P1132" i="3"/>
  <c r="P1274" i="14"/>
  <c r="R1274" i="14" s="1"/>
  <c r="P1275" i="14"/>
  <c r="R1275" i="14" s="1"/>
  <c r="V1275" i="14" s="1"/>
  <c r="P1286" i="14"/>
  <c r="R1286" i="14" s="1"/>
  <c r="P1287" i="14"/>
  <c r="R1287" i="14" s="1"/>
  <c r="P1290" i="14"/>
  <c r="R1290" i="14" s="1"/>
  <c r="P1291" i="14"/>
  <c r="R1291" i="14" s="1"/>
  <c r="P1128" i="3"/>
  <c r="R1128" i="3" s="1"/>
  <c r="P1302" i="14"/>
  <c r="R1302" i="14" s="1"/>
  <c r="P1303" i="14"/>
  <c r="R1303" i="14" s="1"/>
  <c r="P1321" i="14"/>
  <c r="R1321" i="14" s="1"/>
  <c r="U1321" i="14" s="1"/>
  <c r="X1321" i="14" s="1"/>
  <c r="P1320" i="14"/>
  <c r="R1320" i="14" s="1"/>
  <c r="P1317" i="14"/>
  <c r="R1317" i="14" s="1"/>
  <c r="P1315" i="14"/>
  <c r="R1315" i="14" s="1"/>
  <c r="P1314" i="14"/>
  <c r="P1311" i="14"/>
  <c r="R1311" i="14" s="1"/>
  <c r="P1310" i="14"/>
  <c r="P1301" i="14"/>
  <c r="R1301" i="14" s="1"/>
  <c r="P1284" i="14"/>
  <c r="R1284" i="14" s="1"/>
  <c r="P1273" i="14"/>
  <c r="R1273" i="14" s="1"/>
  <c r="P1272" i="14"/>
  <c r="R1272" i="14" s="1"/>
  <c r="P1179" i="3"/>
  <c r="R1295" i="14"/>
  <c r="P1292" i="14"/>
  <c r="R1292" i="14" s="1"/>
  <c r="P1281" i="14"/>
  <c r="R1281" i="14" s="1"/>
  <c r="V1281" i="14" s="1"/>
  <c r="P1280" i="14"/>
  <c r="R1280" i="14" s="1"/>
  <c r="P1277" i="14"/>
  <c r="R1277" i="14" s="1"/>
  <c r="P1276" i="14"/>
  <c r="R1276" i="14" s="1"/>
  <c r="P1178" i="3"/>
  <c r="R1178" i="3" s="1"/>
  <c r="P1177" i="3"/>
  <c r="R1177" i="3" s="1"/>
  <c r="U1177" i="3" s="1"/>
  <c r="X1177" i="3" s="1"/>
  <c r="P1175" i="3"/>
  <c r="R1175" i="3" s="1"/>
  <c r="P1169" i="3"/>
  <c r="R1169" i="3" s="1"/>
  <c r="P1167" i="3"/>
  <c r="R1167" i="3" s="1"/>
  <c r="P1161" i="3"/>
  <c r="R1161" i="3" s="1"/>
  <c r="P1159" i="3"/>
  <c r="R1159" i="3" s="1"/>
  <c r="P1153" i="3"/>
  <c r="R1153" i="3" s="1"/>
  <c r="P1151" i="3"/>
  <c r="R1151" i="3" s="1"/>
  <c r="P1145" i="3"/>
  <c r="R1145" i="3" s="1"/>
  <c r="P1143" i="3"/>
  <c r="R1143" i="3" s="1"/>
  <c r="P1137" i="3"/>
  <c r="R1137" i="3" s="1"/>
  <c r="P1135" i="3"/>
  <c r="R1135" i="3" s="1"/>
  <c r="R1132" i="3"/>
  <c r="P1129" i="3"/>
  <c r="R1129" i="3" s="1"/>
  <c r="P1297" i="14"/>
  <c r="R1297" i="14" s="1"/>
  <c r="V1297" i="14" s="1"/>
  <c r="P1296" i="14"/>
  <c r="R1296" i="14" s="1"/>
  <c r="P1293" i="14"/>
  <c r="R1293" i="14" s="1"/>
  <c r="R1176" i="3"/>
  <c r="P1173" i="3"/>
  <c r="R1173" i="3" s="1"/>
  <c r="P1171" i="3"/>
  <c r="R1171" i="3" s="1"/>
  <c r="P1165" i="3"/>
  <c r="R1165" i="3" s="1"/>
  <c r="P1163" i="3"/>
  <c r="R1163" i="3" s="1"/>
  <c r="P1157" i="3"/>
  <c r="R1157" i="3" s="1"/>
  <c r="P1155" i="3"/>
  <c r="R1155" i="3" s="1"/>
  <c r="R1152" i="3"/>
  <c r="P1149" i="3"/>
  <c r="R1149" i="3" s="1"/>
  <c r="P1147" i="3"/>
  <c r="R1147" i="3" s="1"/>
  <c r="P1141" i="3"/>
  <c r="R1141" i="3" s="1"/>
  <c r="P1139" i="3"/>
  <c r="R1139" i="3" s="1"/>
  <c r="P1133" i="3"/>
  <c r="R1133" i="3" s="1"/>
  <c r="P1131" i="3"/>
  <c r="R1131" i="3" s="1"/>
  <c r="V1156" i="3"/>
  <c r="N1172" i="3"/>
  <c r="M1172" i="3"/>
  <c r="N1160" i="3"/>
  <c r="M1160" i="3"/>
  <c r="N1152" i="3"/>
  <c r="M1152" i="3"/>
  <c r="N1148" i="3"/>
  <c r="M1148" i="3"/>
  <c r="N1140" i="3"/>
  <c r="M1140" i="3"/>
  <c r="N1136" i="3"/>
  <c r="M1136" i="3"/>
  <c r="N1178" i="3"/>
  <c r="M1179" i="3"/>
  <c r="N1179" i="3"/>
  <c r="N1168" i="3"/>
  <c r="M1168" i="3"/>
  <c r="N1164" i="3"/>
  <c r="M1164" i="3"/>
  <c r="N1156" i="3"/>
  <c r="M1156" i="3"/>
  <c r="N1144" i="3"/>
  <c r="M1144" i="3"/>
  <c r="N1132" i="3"/>
  <c r="M1132" i="3"/>
  <c r="M1175" i="3"/>
  <c r="N1175" i="3"/>
  <c r="M1171" i="3"/>
  <c r="N1171" i="3"/>
  <c r="M1167" i="3"/>
  <c r="N1167" i="3"/>
  <c r="M1163" i="3"/>
  <c r="N1163" i="3"/>
  <c r="M1159" i="3"/>
  <c r="N1159" i="3"/>
  <c r="M1155" i="3"/>
  <c r="N1155" i="3"/>
  <c r="M1151" i="3"/>
  <c r="N1151" i="3"/>
  <c r="M1147" i="3"/>
  <c r="N1147" i="3"/>
  <c r="M1143" i="3"/>
  <c r="N1143" i="3"/>
  <c r="M1139" i="3"/>
  <c r="N1139" i="3"/>
  <c r="M1135" i="3"/>
  <c r="N1135" i="3"/>
  <c r="M1131" i="3"/>
  <c r="N1131" i="3"/>
  <c r="R1179" i="3"/>
  <c r="M1176" i="3"/>
  <c r="V1158" i="3"/>
  <c r="V1154" i="3"/>
  <c r="W1154" i="3" s="1"/>
  <c r="Y1154" i="3" s="1"/>
  <c r="Z1154" i="3" s="1"/>
  <c r="V1138" i="3"/>
  <c r="W1138" i="3" s="1"/>
  <c r="Y1138" i="3" s="1"/>
  <c r="Z1138" i="3" s="1"/>
  <c r="N1128" i="3"/>
  <c r="U1304" i="14"/>
  <c r="V1304" i="14"/>
  <c r="U1312" i="14"/>
  <c r="X1312" i="14" s="1"/>
  <c r="V1312" i="14"/>
  <c r="U1296" i="14"/>
  <c r="X1296" i="14" s="1"/>
  <c r="V1296" i="14"/>
  <c r="U1288" i="14"/>
  <c r="X1288" i="14" s="1"/>
  <c r="V1288" i="14"/>
  <c r="N1325" i="14"/>
  <c r="M1325" i="14"/>
  <c r="N1309" i="14"/>
  <c r="M1309" i="14"/>
  <c r="N1301" i="14"/>
  <c r="M1301" i="14"/>
  <c r="N1285" i="14"/>
  <c r="M1285" i="14"/>
  <c r="U1281" i="14"/>
  <c r="X1281" i="14" s="1"/>
  <c r="N1329" i="14"/>
  <c r="M1329" i="14"/>
  <c r="N1321" i="14"/>
  <c r="M1321" i="14"/>
  <c r="V1317" i="14"/>
  <c r="U1317" i="14"/>
  <c r="X1317" i="14" s="1"/>
  <c r="N1313" i="14"/>
  <c r="M1313" i="14"/>
  <c r="N1305" i="14"/>
  <c r="M1305" i="14"/>
  <c r="N1297" i="14"/>
  <c r="M1297" i="14"/>
  <c r="N1289" i="14"/>
  <c r="M1289" i="14"/>
  <c r="V1285" i="14"/>
  <c r="N1281" i="14"/>
  <c r="M1281" i="14"/>
  <c r="U1276" i="14"/>
  <c r="V1276" i="14"/>
  <c r="R1310" i="14"/>
  <c r="V1321" i="14"/>
  <c r="N1317" i="14"/>
  <c r="M1317" i="14"/>
  <c r="U1297" i="14"/>
  <c r="X1297" i="14" s="1"/>
  <c r="N1293" i="14"/>
  <c r="M1293" i="14"/>
  <c r="R1294" i="14"/>
  <c r="R1330" i="14"/>
  <c r="N1330" i="14"/>
  <c r="U1323" i="14"/>
  <c r="X1323" i="14" s="1"/>
  <c r="N1322" i="14"/>
  <c r="R1314" i="14"/>
  <c r="N1314" i="14"/>
  <c r="N1306" i="14"/>
  <c r="U1299" i="14"/>
  <c r="X1299" i="14" s="1"/>
  <c r="N1298" i="14"/>
  <c r="N1290" i="14"/>
  <c r="N1282" i="14"/>
  <c r="M1277" i="14"/>
  <c r="M1273" i="14"/>
  <c r="M839" i="3"/>
  <c r="M807" i="3"/>
  <c r="M791" i="3"/>
  <c r="M775" i="3"/>
  <c r="M759" i="3"/>
  <c r="M727" i="3"/>
  <c r="M663" i="3"/>
  <c r="M631" i="3"/>
  <c r="M615" i="3"/>
  <c r="M583" i="3"/>
  <c r="M535" i="3"/>
  <c r="M503" i="3"/>
  <c r="M487" i="3"/>
  <c r="M455" i="3"/>
  <c r="M407" i="3"/>
  <c r="M375" i="3"/>
  <c r="M343" i="3"/>
  <c r="M327" i="3"/>
  <c r="M263" i="3"/>
  <c r="M247" i="3"/>
  <c r="M215" i="3"/>
  <c r="M167" i="3"/>
  <c r="M135" i="3"/>
  <c r="M103" i="3"/>
  <c r="M71" i="3"/>
  <c r="M7" i="3"/>
  <c r="M743" i="3"/>
  <c r="M711" i="3"/>
  <c r="M679" i="3"/>
  <c r="M647" i="3"/>
  <c r="M599" i="3"/>
  <c r="M551" i="3"/>
  <c r="M519" i="3"/>
  <c r="M471" i="3"/>
  <c r="M423" i="3"/>
  <c r="M391" i="3"/>
  <c r="M359" i="3"/>
  <c r="M295" i="3"/>
  <c r="M279" i="3"/>
  <c r="M231" i="3"/>
  <c r="M199" i="3"/>
  <c r="M151" i="3"/>
  <c r="M119" i="3"/>
  <c r="M87" i="3"/>
  <c r="M39" i="3"/>
  <c r="M23" i="3"/>
  <c r="M1108" i="3"/>
  <c r="M1044" i="3"/>
  <c r="M1020" i="3"/>
  <c r="M836" i="3"/>
  <c r="M764" i="3"/>
  <c r="M676" i="3"/>
  <c r="M508" i="3"/>
  <c r="M420" i="3"/>
  <c r="M324" i="3"/>
  <c r="M172" i="3"/>
  <c r="M108" i="3"/>
  <c r="M60" i="3"/>
  <c r="N1105" i="3"/>
  <c r="M1101" i="3"/>
  <c r="N1065" i="3"/>
  <c r="N1049" i="3"/>
  <c r="M1037" i="3"/>
  <c r="N1017" i="3"/>
  <c r="N977" i="3"/>
  <c r="N969" i="3"/>
  <c r="N937" i="3"/>
  <c r="N889" i="3"/>
  <c r="N881" i="3"/>
  <c r="N849" i="3"/>
  <c r="M1266" i="14"/>
  <c r="N1262" i="14"/>
  <c r="N1258" i="14"/>
  <c r="N1254" i="14"/>
  <c r="M1250" i="14"/>
  <c r="N1246" i="14"/>
  <c r="N1242" i="14"/>
  <c r="M1142" i="14"/>
  <c r="N1138" i="14"/>
  <c r="N1134" i="14"/>
  <c r="N1130" i="14"/>
  <c r="M1126" i="14"/>
  <c r="N1122" i="14"/>
  <c r="N1118" i="14"/>
  <c r="M990" i="14"/>
  <c r="N986" i="14"/>
  <c r="M982" i="14"/>
  <c r="M974" i="14"/>
  <c r="N970" i="14"/>
  <c r="N894" i="14"/>
  <c r="N882" i="14"/>
  <c r="N878" i="14"/>
  <c r="N218" i="14"/>
  <c r="N214" i="14"/>
  <c r="N210" i="14"/>
  <c r="N206" i="14"/>
  <c r="N202" i="14"/>
  <c r="N198" i="14"/>
  <c r="N194" i="14"/>
  <c r="N190" i="14"/>
  <c r="N154" i="14"/>
  <c r="N150" i="14"/>
  <c r="N146" i="14"/>
  <c r="N142" i="14"/>
  <c r="N138" i="14"/>
  <c r="N134" i="14"/>
  <c r="N130" i="14"/>
  <c r="N126" i="14"/>
  <c r="N94" i="14"/>
  <c r="N90" i="14"/>
  <c r="N86" i="14"/>
  <c r="N82" i="14"/>
  <c r="N78" i="14"/>
  <c r="N74" i="14"/>
  <c r="N70" i="14"/>
  <c r="N66" i="14"/>
  <c r="N30" i="14"/>
  <c r="N26" i="14"/>
  <c r="N22" i="14"/>
  <c r="N18" i="14"/>
  <c r="N14" i="14"/>
  <c r="N10" i="14"/>
  <c r="N6" i="14"/>
  <c r="M1076" i="3"/>
  <c r="M996" i="3"/>
  <c r="M964" i="3"/>
  <c r="M892" i="3"/>
  <c r="M804" i="3"/>
  <c r="M708" i="3"/>
  <c r="M644" i="3"/>
  <c r="M572" i="3"/>
  <c r="M548" i="3"/>
  <c r="M484" i="3"/>
  <c r="M292" i="3"/>
  <c r="M156" i="3"/>
  <c r="M140" i="3"/>
  <c r="M92" i="3"/>
  <c r="M44" i="3"/>
  <c r="N775" i="3"/>
  <c r="N119" i="3"/>
  <c r="N263" i="3"/>
  <c r="M1124" i="3"/>
  <c r="M1060" i="3"/>
  <c r="M900" i="3"/>
  <c r="M828" i="3"/>
  <c r="M740" i="3"/>
  <c r="M636" i="3"/>
  <c r="M452" i="3"/>
  <c r="M388" i="3"/>
  <c r="M380" i="3"/>
  <c r="M316" i="3"/>
  <c r="M228" i="3"/>
  <c r="M196" i="3"/>
  <c r="M100" i="3"/>
  <c r="M28" i="3"/>
  <c r="N455" i="3"/>
  <c r="N631" i="3"/>
  <c r="R1266" i="14"/>
  <c r="U1266" i="14" s="1"/>
  <c r="X1266" i="14" s="1"/>
  <c r="R1258" i="14"/>
  <c r="U1258" i="14" s="1"/>
  <c r="X1258" i="14" s="1"/>
  <c r="R1250" i="14"/>
  <c r="R1242" i="14"/>
  <c r="U1242" i="14" s="1"/>
  <c r="R1234" i="14"/>
  <c r="U1234" i="14" s="1"/>
  <c r="X1234" i="14" s="1"/>
  <c r="R1230" i="14"/>
  <c r="U1230" i="14" s="1"/>
  <c r="X1230" i="14" s="1"/>
  <c r="R1218" i="14"/>
  <c r="R1210" i="14"/>
  <c r="V1210" i="14" s="1"/>
  <c r="R1202" i="14"/>
  <c r="U1202" i="14" s="1"/>
  <c r="X1202" i="14" s="1"/>
  <c r="R1194" i="14"/>
  <c r="U1194" i="14" s="1"/>
  <c r="X1194" i="14" s="1"/>
  <c r="R1186" i="14"/>
  <c r="R1174" i="14"/>
  <c r="V1174" i="14" s="1"/>
  <c r="R1166" i="14"/>
  <c r="V1166" i="14" s="1"/>
  <c r="R1158" i="14"/>
  <c r="U1158" i="14" s="1"/>
  <c r="X1158" i="14" s="1"/>
  <c r="R1150" i="14"/>
  <c r="R1142" i="14"/>
  <c r="U1142" i="14" s="1"/>
  <c r="X1142" i="14" s="1"/>
  <c r="R1134" i="14"/>
  <c r="U1134" i="14" s="1"/>
  <c r="X1134" i="14" s="1"/>
  <c r="R1126" i="14"/>
  <c r="U1126" i="14" s="1"/>
  <c r="X1126" i="14" s="1"/>
  <c r="R1118" i="14"/>
  <c r="R1110" i="14"/>
  <c r="V1110" i="14" s="1"/>
  <c r="R1102" i="14"/>
  <c r="U1102" i="14" s="1"/>
  <c r="X1102" i="14" s="1"/>
  <c r="R1094" i="14"/>
  <c r="V1094" i="14" s="1"/>
  <c r="R1086" i="14"/>
  <c r="R1078" i="14"/>
  <c r="V1078" i="14" s="1"/>
  <c r="R1070" i="14"/>
  <c r="V1070" i="14" s="1"/>
  <c r="R1062" i="14"/>
  <c r="V1062" i="14" s="1"/>
  <c r="R1054" i="14"/>
  <c r="R1046" i="14"/>
  <c r="U1046" i="14" s="1"/>
  <c r="X1046" i="14" s="1"/>
  <c r="R1038" i="14"/>
  <c r="U1038" i="14" s="1"/>
  <c r="X1038" i="14" s="1"/>
  <c r="R1014" i="14"/>
  <c r="U1014" i="14" s="1"/>
  <c r="X1014" i="14" s="1"/>
  <c r="R1006" i="14"/>
  <c r="R998" i="14"/>
  <c r="U998" i="14" s="1"/>
  <c r="X998" i="14" s="1"/>
  <c r="R990" i="14"/>
  <c r="U990" i="14" s="1"/>
  <c r="X990" i="14" s="1"/>
  <c r="R982" i="14"/>
  <c r="V982" i="14" s="1"/>
  <c r="R974" i="14"/>
  <c r="R966" i="14"/>
  <c r="V966" i="14" s="1"/>
  <c r="R958" i="14"/>
  <c r="U958" i="14" s="1"/>
  <c r="X958" i="14" s="1"/>
  <c r="R950" i="14"/>
  <c r="U950" i="14" s="1"/>
  <c r="X950" i="14" s="1"/>
  <c r="R942" i="14"/>
  <c r="U942" i="14" s="1"/>
  <c r="X942" i="14" s="1"/>
  <c r="R934" i="14"/>
  <c r="V934" i="14" s="1"/>
  <c r="R930" i="14"/>
  <c r="U930" i="14" s="1"/>
  <c r="X930" i="14" s="1"/>
  <c r="R914" i="14"/>
  <c r="V914" i="14" s="1"/>
  <c r="R902" i="14"/>
  <c r="R894" i="14"/>
  <c r="V894" i="14" s="1"/>
  <c r="R890" i="14"/>
  <c r="U890" i="14" s="1"/>
  <c r="X890" i="14" s="1"/>
  <c r="R882" i="14"/>
  <c r="V882" i="14" s="1"/>
  <c r="R874" i="14"/>
  <c r="R866" i="14"/>
  <c r="U866" i="14" s="1"/>
  <c r="X866" i="14" s="1"/>
  <c r="R858" i="14"/>
  <c r="V858" i="14" s="1"/>
  <c r="R850" i="14"/>
  <c r="U850" i="14" s="1"/>
  <c r="X850" i="14" s="1"/>
  <c r="R834" i="14"/>
  <c r="R826" i="14"/>
  <c r="V826" i="14" s="1"/>
  <c r="R818" i="14"/>
  <c r="U818" i="14" s="1"/>
  <c r="X818" i="14" s="1"/>
  <c r="R810" i="14"/>
  <c r="U810" i="14" s="1"/>
  <c r="X810" i="14" s="1"/>
  <c r="R802" i="14"/>
  <c r="R794" i="14"/>
  <c r="V794" i="14" s="1"/>
  <c r="R786" i="14"/>
  <c r="V786" i="14" s="1"/>
  <c r="R778" i="14"/>
  <c r="V778" i="14" s="1"/>
  <c r="R770" i="14"/>
  <c r="R762" i="14"/>
  <c r="U762" i="14" s="1"/>
  <c r="X762" i="14" s="1"/>
  <c r="R754" i="14"/>
  <c r="U754" i="14" s="1"/>
  <c r="X754" i="14" s="1"/>
  <c r="R746" i="14"/>
  <c r="U746" i="14" s="1"/>
  <c r="X746" i="14" s="1"/>
  <c r="R738" i="14"/>
  <c r="R730" i="14"/>
  <c r="V730" i="14" s="1"/>
  <c r="R722" i="14"/>
  <c r="U722" i="14" s="1"/>
  <c r="X722" i="14" s="1"/>
  <c r="R714" i="14"/>
  <c r="V714" i="14" s="1"/>
  <c r="R706" i="14"/>
  <c r="R690" i="14"/>
  <c r="V690" i="14" s="1"/>
  <c r="R666" i="14"/>
  <c r="U666" i="14" s="1"/>
  <c r="X666" i="14" s="1"/>
  <c r="R658" i="14"/>
  <c r="V658" i="14" s="1"/>
  <c r="R650" i="14"/>
  <c r="R642" i="14"/>
  <c r="V642" i="14" s="1"/>
  <c r="R634" i="14"/>
  <c r="U634" i="14" s="1"/>
  <c r="X634" i="14" s="1"/>
  <c r="R626" i="14"/>
  <c r="V626" i="14" s="1"/>
  <c r="R618" i="14"/>
  <c r="R610" i="14"/>
  <c r="V610" i="14" s="1"/>
  <c r="R602" i="14"/>
  <c r="U602" i="14" s="1"/>
  <c r="X602" i="14" s="1"/>
  <c r="R590" i="14"/>
  <c r="U590" i="14" s="1"/>
  <c r="X590" i="14" s="1"/>
  <c r="R582" i="14"/>
  <c r="R574" i="14"/>
  <c r="V574" i="14" s="1"/>
  <c r="R562" i="14"/>
  <c r="R554" i="14"/>
  <c r="U554" i="14" s="1"/>
  <c r="X554" i="14" s="1"/>
  <c r="R550" i="14"/>
  <c r="R534" i="14"/>
  <c r="U534" i="14" s="1"/>
  <c r="X534" i="14" s="1"/>
  <c r="R522" i="14"/>
  <c r="U522" i="14" s="1"/>
  <c r="X522" i="14" s="1"/>
  <c r="R514" i="14"/>
  <c r="V514" i="14" s="1"/>
  <c r="R506" i="14"/>
  <c r="R494" i="14"/>
  <c r="U494" i="14" s="1"/>
  <c r="X494" i="14" s="1"/>
  <c r="R486" i="14"/>
  <c r="V486" i="14" s="1"/>
  <c r="R478" i="14"/>
  <c r="U478" i="14" s="1"/>
  <c r="X478" i="14" s="1"/>
  <c r="R470" i="14"/>
  <c r="R462" i="14"/>
  <c r="V462" i="14" s="1"/>
  <c r="R454" i="14"/>
  <c r="U454" i="14" s="1"/>
  <c r="X454" i="14" s="1"/>
  <c r="R446" i="14"/>
  <c r="V446" i="14" s="1"/>
  <c r="R438" i="14"/>
  <c r="R430" i="14"/>
  <c r="U430" i="14" s="1"/>
  <c r="X430" i="14" s="1"/>
  <c r="R422" i="14"/>
  <c r="U422" i="14" s="1"/>
  <c r="X422" i="14" s="1"/>
  <c r="R414" i="14"/>
  <c r="U414" i="14" s="1"/>
  <c r="X414" i="14" s="1"/>
  <c r="R406" i="14"/>
  <c r="R390" i="14"/>
  <c r="U390" i="14" s="1"/>
  <c r="X390" i="14" s="1"/>
  <c r="R378" i="14"/>
  <c r="U378" i="14" s="1"/>
  <c r="X378" i="14" s="1"/>
  <c r="R370" i="14"/>
  <c r="U370" i="14" s="1"/>
  <c r="X370" i="14" s="1"/>
  <c r="R362" i="14"/>
  <c r="R354" i="14"/>
  <c r="U354" i="14" s="1"/>
  <c r="X354" i="14" s="1"/>
  <c r="R346" i="14"/>
  <c r="U346" i="14" s="1"/>
  <c r="X346" i="14" s="1"/>
  <c r="R338" i="14"/>
  <c r="U338" i="14" s="1"/>
  <c r="X338" i="14" s="1"/>
  <c r="R330" i="14"/>
  <c r="U330" i="14" s="1"/>
  <c r="X330" i="14" s="1"/>
  <c r="R310" i="14"/>
  <c r="V310" i="14" s="1"/>
  <c r="R302" i="14"/>
  <c r="R294" i="14"/>
  <c r="U294" i="14" s="1"/>
  <c r="X294" i="14" s="1"/>
  <c r="R282" i="14"/>
  <c r="R274" i="14"/>
  <c r="V274" i="14" s="1"/>
  <c r="R270" i="14"/>
  <c r="U270" i="14" s="1"/>
  <c r="X270" i="14" s="1"/>
  <c r="R262" i="14"/>
  <c r="V262" i="14" s="1"/>
  <c r="R2" i="14"/>
  <c r="R1262" i="14"/>
  <c r="V1262" i="14" s="1"/>
  <c r="R1254" i="14"/>
  <c r="U1254" i="14" s="1"/>
  <c r="X1254" i="14" s="1"/>
  <c r="R1246" i="14"/>
  <c r="V1246" i="14" s="1"/>
  <c r="R1238" i="14"/>
  <c r="R1226" i="14"/>
  <c r="V1226" i="14" s="1"/>
  <c r="R1222" i="14"/>
  <c r="U1222" i="14" s="1"/>
  <c r="X1222" i="14" s="1"/>
  <c r="R1214" i="14"/>
  <c r="V1214" i="14" s="1"/>
  <c r="R1198" i="14"/>
  <c r="R1190" i="14"/>
  <c r="V1190" i="14" s="1"/>
  <c r="R1178" i="14"/>
  <c r="U1178" i="14" s="1"/>
  <c r="X1178" i="14" s="1"/>
  <c r="R1170" i="14"/>
  <c r="V1170" i="14" s="1"/>
  <c r="R1162" i="14"/>
  <c r="R1154" i="14"/>
  <c r="U1154" i="14" s="1"/>
  <c r="X1154" i="14" s="1"/>
  <c r="R1146" i="14"/>
  <c r="U1146" i="14" s="1"/>
  <c r="X1146" i="14" s="1"/>
  <c r="R1138" i="14"/>
  <c r="U1138" i="14" s="1"/>
  <c r="X1138" i="14" s="1"/>
  <c r="R1130" i="14"/>
  <c r="R1122" i="14"/>
  <c r="U1122" i="14" s="1"/>
  <c r="X1122" i="14" s="1"/>
  <c r="R1114" i="14"/>
  <c r="R1106" i="14"/>
  <c r="V1106" i="14" s="1"/>
  <c r="R1098" i="14"/>
  <c r="R1090" i="14"/>
  <c r="V1090" i="14" s="1"/>
  <c r="R1082" i="14"/>
  <c r="U1082" i="14" s="1"/>
  <c r="X1082" i="14" s="1"/>
  <c r="R1074" i="14"/>
  <c r="V1074" i="14" s="1"/>
  <c r="R1066" i="14"/>
  <c r="R1058" i="14"/>
  <c r="V1058" i="14" s="1"/>
  <c r="R1050" i="14"/>
  <c r="U1050" i="14" s="1"/>
  <c r="X1050" i="14" s="1"/>
  <c r="R1042" i="14"/>
  <c r="V1042" i="14" s="1"/>
  <c r="R1034" i="14"/>
  <c r="R1026" i="14"/>
  <c r="V1026" i="14" s="1"/>
  <c r="R1018" i="14"/>
  <c r="R1010" i="14"/>
  <c r="U1010" i="14" s="1"/>
  <c r="X1010" i="14" s="1"/>
  <c r="R1002" i="14"/>
  <c r="R994" i="14"/>
  <c r="U994" i="14" s="1"/>
  <c r="X994" i="14" s="1"/>
  <c r="R986" i="14"/>
  <c r="U986" i="14" s="1"/>
  <c r="X986" i="14" s="1"/>
  <c r="R978" i="14"/>
  <c r="V978" i="14" s="1"/>
  <c r="R970" i="14"/>
  <c r="R962" i="14"/>
  <c r="V962" i="14" s="1"/>
  <c r="R954" i="14"/>
  <c r="V954" i="14" s="1"/>
  <c r="R946" i="14"/>
  <c r="U946" i="14" s="1"/>
  <c r="X946" i="14" s="1"/>
  <c r="R938" i="14"/>
  <c r="V938" i="14" s="1"/>
  <c r="R926" i="14"/>
  <c r="U926" i="14" s="1"/>
  <c r="X926" i="14" s="1"/>
  <c r="R918" i="14"/>
  <c r="U918" i="14" s="1"/>
  <c r="X918" i="14" s="1"/>
  <c r="R910" i="14"/>
  <c r="U910" i="14" s="1"/>
  <c r="R898" i="14"/>
  <c r="R886" i="14"/>
  <c r="V886" i="14" s="1"/>
  <c r="R878" i="14"/>
  <c r="U878" i="14" s="1"/>
  <c r="X878" i="14" s="1"/>
  <c r="R870" i="14"/>
  <c r="V870" i="14" s="1"/>
  <c r="R862" i="14"/>
  <c r="R854" i="14"/>
  <c r="U854" i="14" s="1"/>
  <c r="X854" i="14" s="1"/>
  <c r="R846" i="14"/>
  <c r="V846" i="14" s="1"/>
  <c r="R838" i="14"/>
  <c r="V838" i="14" s="1"/>
  <c r="R830" i="14"/>
  <c r="R822" i="14"/>
  <c r="U822" i="14" s="1"/>
  <c r="X822" i="14" s="1"/>
  <c r="R814" i="14"/>
  <c r="U814" i="14" s="1"/>
  <c r="X814" i="14" s="1"/>
  <c r="R806" i="14"/>
  <c r="V806" i="14" s="1"/>
  <c r="R798" i="14"/>
  <c r="V798" i="14" s="1"/>
  <c r="R790" i="14"/>
  <c r="U790" i="14" s="1"/>
  <c r="X790" i="14" s="1"/>
  <c r="R782" i="14"/>
  <c r="U782" i="14" s="1"/>
  <c r="X782" i="14" s="1"/>
  <c r="R774" i="14"/>
  <c r="U774" i="14" s="1"/>
  <c r="X774" i="14" s="1"/>
  <c r="R766" i="14"/>
  <c r="R758" i="14"/>
  <c r="V758" i="14" s="1"/>
  <c r="R750" i="14"/>
  <c r="U750" i="14" s="1"/>
  <c r="X750" i="14" s="1"/>
  <c r="R742" i="14"/>
  <c r="V742" i="14" s="1"/>
  <c r="R734" i="14"/>
  <c r="R726" i="14"/>
  <c r="U726" i="14" s="1"/>
  <c r="X726" i="14" s="1"/>
  <c r="R718" i="14"/>
  <c r="V718" i="14" s="1"/>
  <c r="R710" i="14"/>
  <c r="U710" i="14" s="1"/>
  <c r="X710" i="14" s="1"/>
  <c r="R702" i="14"/>
  <c r="R694" i="14"/>
  <c r="V694" i="14" s="1"/>
  <c r="R686" i="14"/>
  <c r="V686" i="14" s="1"/>
  <c r="R674" i="14"/>
  <c r="U674" i="14" s="1"/>
  <c r="X674" i="14" s="1"/>
  <c r="R670" i="14"/>
  <c r="R654" i="14"/>
  <c r="V654" i="14" s="1"/>
  <c r="R646" i="14"/>
  <c r="U646" i="14" s="1"/>
  <c r="X646" i="14" s="1"/>
  <c r="R638" i="14"/>
  <c r="U638" i="14" s="1"/>
  <c r="X638" i="14" s="1"/>
  <c r="R630" i="14"/>
  <c r="R622" i="14"/>
  <c r="U622" i="14" s="1"/>
  <c r="X622" i="14" s="1"/>
  <c r="R614" i="14"/>
  <c r="V614" i="14" s="1"/>
  <c r="R606" i="14"/>
  <c r="V606" i="14" s="1"/>
  <c r="R594" i="14"/>
  <c r="V594" i="14" s="1"/>
  <c r="R586" i="14"/>
  <c r="V586" i="14" s="1"/>
  <c r="R578" i="14"/>
  <c r="V578" i="14" s="1"/>
  <c r="R570" i="14"/>
  <c r="V570" i="14" s="1"/>
  <c r="R566" i="14"/>
  <c r="R558" i="14"/>
  <c r="U558" i="14" s="1"/>
  <c r="X558" i="14" s="1"/>
  <c r="R546" i="14"/>
  <c r="U546" i="14" s="1"/>
  <c r="R538" i="14"/>
  <c r="U538" i="14" s="1"/>
  <c r="X538" i="14" s="1"/>
  <c r="R530" i="14"/>
  <c r="R510" i="14"/>
  <c r="V510" i="14" s="1"/>
  <c r="R498" i="14"/>
  <c r="U498" i="14" s="1"/>
  <c r="X498" i="14" s="1"/>
  <c r="R490" i="14"/>
  <c r="V490" i="14" s="1"/>
  <c r="R482" i="14"/>
  <c r="R474" i="14"/>
  <c r="V474" i="14" s="1"/>
  <c r="R466" i="14"/>
  <c r="V466" i="14" s="1"/>
  <c r="R458" i="14"/>
  <c r="U458" i="14" s="1"/>
  <c r="X458" i="14" s="1"/>
  <c r="R450" i="14"/>
  <c r="U450" i="14" s="1"/>
  <c r="X450" i="14" s="1"/>
  <c r="R434" i="14"/>
  <c r="V434" i="14" s="1"/>
  <c r="R426" i="14"/>
  <c r="U426" i="14" s="1"/>
  <c r="X426" i="14" s="1"/>
  <c r="R418" i="14"/>
  <c r="U418" i="14" s="1"/>
  <c r="X418" i="14" s="1"/>
  <c r="R410" i="14"/>
  <c r="R402" i="14"/>
  <c r="V402" i="14" s="1"/>
  <c r="R394" i="14"/>
  <c r="R386" i="14"/>
  <c r="U386" i="14" s="1"/>
  <c r="R374" i="14"/>
  <c r="R366" i="14"/>
  <c r="U366" i="14" s="1"/>
  <c r="X366" i="14" s="1"/>
  <c r="R358" i="14"/>
  <c r="U358" i="14" s="1"/>
  <c r="X358" i="14" s="1"/>
  <c r="R350" i="14"/>
  <c r="U350" i="14" s="1"/>
  <c r="X350" i="14" s="1"/>
  <c r="R342" i="14"/>
  <c r="V342" i="14" s="1"/>
  <c r="R334" i="14"/>
  <c r="U334" i="14" s="1"/>
  <c r="X334" i="14" s="1"/>
  <c r="R326" i="14"/>
  <c r="U326" i="14" s="1"/>
  <c r="X326" i="14" s="1"/>
  <c r="R318" i="14"/>
  <c r="V318" i="14" s="1"/>
  <c r="R306" i="14"/>
  <c r="R298" i="14"/>
  <c r="U298" i="14" s="1"/>
  <c r="X298" i="14" s="1"/>
  <c r="R290" i="14"/>
  <c r="V290" i="14" s="1"/>
  <c r="R286" i="14"/>
  <c r="U286" i="14" s="1"/>
  <c r="X286" i="14" s="1"/>
  <c r="R278" i="14"/>
  <c r="R266" i="14"/>
  <c r="U266" i="14" s="1"/>
  <c r="X266" i="14" s="1"/>
  <c r="R258" i="14"/>
  <c r="U258" i="14" s="1"/>
  <c r="X258" i="14" s="1"/>
  <c r="P254" i="14"/>
  <c r="P250" i="14"/>
  <c r="R250" i="14" s="1"/>
  <c r="U250" i="14" s="1"/>
  <c r="X250" i="14" s="1"/>
  <c r="P246" i="14"/>
  <c r="R246" i="14" s="1"/>
  <c r="U246" i="14" s="1"/>
  <c r="X246" i="14" s="1"/>
  <c r="P242" i="14"/>
  <c r="R242" i="14" s="1"/>
  <c r="U242" i="14" s="1"/>
  <c r="X242" i="14" s="1"/>
  <c r="P238" i="14"/>
  <c r="R238" i="14" s="1"/>
  <c r="U238" i="14" s="1"/>
  <c r="X238" i="14" s="1"/>
  <c r="P234" i="14"/>
  <c r="R234" i="14" s="1"/>
  <c r="U234" i="14" s="1"/>
  <c r="X234" i="14" s="1"/>
  <c r="P230" i="14"/>
  <c r="R230" i="14" s="1"/>
  <c r="U230" i="14" s="1"/>
  <c r="X230" i="14" s="1"/>
  <c r="P226" i="14"/>
  <c r="R226" i="14" s="1"/>
  <c r="U226" i="14" s="1"/>
  <c r="X226" i="14" s="1"/>
  <c r="P222" i="14"/>
  <c r="R222" i="14" s="1"/>
  <c r="V222" i="14" s="1"/>
  <c r="P218" i="14"/>
  <c r="R218" i="14" s="1"/>
  <c r="P214" i="14"/>
  <c r="R214" i="14" s="1"/>
  <c r="V214" i="14" s="1"/>
  <c r="P210" i="14"/>
  <c r="R210" i="14" s="1"/>
  <c r="U210" i="14" s="1"/>
  <c r="X210" i="14" s="1"/>
  <c r="P206" i="14"/>
  <c r="R206" i="14" s="1"/>
  <c r="V206" i="14" s="1"/>
  <c r="P202" i="14"/>
  <c r="R202" i="14" s="1"/>
  <c r="P198" i="14"/>
  <c r="R198" i="14" s="1"/>
  <c r="V198" i="14" s="1"/>
  <c r="P194" i="14"/>
  <c r="R194" i="14" s="1"/>
  <c r="P190" i="14"/>
  <c r="R190" i="14" s="1"/>
  <c r="U190" i="14" s="1"/>
  <c r="X190" i="14" s="1"/>
  <c r="P186" i="14"/>
  <c r="R186" i="14" s="1"/>
  <c r="P182" i="14"/>
  <c r="R182" i="14" s="1"/>
  <c r="U182" i="14" s="1"/>
  <c r="X182" i="14" s="1"/>
  <c r="P178" i="14"/>
  <c r="R178" i="14" s="1"/>
  <c r="U178" i="14" s="1"/>
  <c r="X178" i="14" s="1"/>
  <c r="P174" i="14"/>
  <c r="R174" i="14" s="1"/>
  <c r="U174" i="14" s="1"/>
  <c r="X174" i="14" s="1"/>
  <c r="P170" i="14"/>
  <c r="R170" i="14" s="1"/>
  <c r="P166" i="14"/>
  <c r="R166" i="14" s="1"/>
  <c r="U166" i="14" s="1"/>
  <c r="X166" i="14" s="1"/>
  <c r="P162" i="14"/>
  <c r="R162" i="14" s="1"/>
  <c r="U162" i="14" s="1"/>
  <c r="X162" i="14" s="1"/>
  <c r="P158" i="14"/>
  <c r="R158" i="14" s="1"/>
  <c r="U158" i="14" s="1"/>
  <c r="X158" i="14" s="1"/>
  <c r="P154" i="14"/>
  <c r="R154" i="14" s="1"/>
  <c r="U154" i="14" s="1"/>
  <c r="X154" i="14" s="1"/>
  <c r="P150" i="14"/>
  <c r="R150" i="14" s="1"/>
  <c r="U150" i="14" s="1"/>
  <c r="X150" i="14" s="1"/>
  <c r="P146" i="14"/>
  <c r="R146" i="14" s="1"/>
  <c r="U146" i="14" s="1"/>
  <c r="X146" i="14" s="1"/>
  <c r="P142" i="14"/>
  <c r="R142" i="14" s="1"/>
  <c r="V142" i="14" s="1"/>
  <c r="P138" i="14"/>
  <c r="R138" i="14" s="1"/>
  <c r="U138" i="14" s="1"/>
  <c r="X138" i="14" s="1"/>
  <c r="P134" i="14"/>
  <c r="R134" i="14" s="1"/>
  <c r="U134" i="14" s="1"/>
  <c r="X134" i="14" s="1"/>
  <c r="P130" i="14"/>
  <c r="R130" i="14" s="1"/>
  <c r="V130" i="14" s="1"/>
  <c r="P126" i="14"/>
  <c r="R126" i="14" s="1"/>
  <c r="V126" i="14" s="1"/>
  <c r="P122" i="14"/>
  <c r="R122" i="14" s="1"/>
  <c r="U122" i="14" s="1"/>
  <c r="X122" i="14" s="1"/>
  <c r="P118" i="14"/>
  <c r="R118" i="14" s="1"/>
  <c r="U118" i="14" s="1"/>
  <c r="X118" i="14" s="1"/>
  <c r="P114" i="14"/>
  <c r="R114" i="14" s="1"/>
  <c r="U114" i="14" s="1"/>
  <c r="X114" i="14" s="1"/>
  <c r="P110" i="14"/>
  <c r="R110" i="14" s="1"/>
  <c r="U110" i="14" s="1"/>
  <c r="X110" i="14" s="1"/>
  <c r="P106" i="14"/>
  <c r="R106" i="14" s="1"/>
  <c r="U106" i="14" s="1"/>
  <c r="X106" i="14" s="1"/>
  <c r="P102" i="14"/>
  <c r="R102" i="14" s="1"/>
  <c r="V102" i="14" s="1"/>
  <c r="P98" i="14"/>
  <c r="R98" i="14" s="1"/>
  <c r="U98" i="14" s="1"/>
  <c r="X98" i="14" s="1"/>
  <c r="P94" i="14"/>
  <c r="R94" i="14" s="1"/>
  <c r="V94" i="14" s="1"/>
  <c r="P90" i="14"/>
  <c r="R90" i="14" s="1"/>
  <c r="U90" i="14" s="1"/>
  <c r="X90" i="14" s="1"/>
  <c r="P86" i="14"/>
  <c r="R86" i="14" s="1"/>
  <c r="U86" i="14" s="1"/>
  <c r="X86" i="14" s="1"/>
  <c r="P82" i="14"/>
  <c r="R82" i="14" s="1"/>
  <c r="U82" i="14" s="1"/>
  <c r="X82" i="14" s="1"/>
  <c r="P78" i="14"/>
  <c r="R78" i="14" s="1"/>
  <c r="V78" i="14" s="1"/>
  <c r="P74" i="14"/>
  <c r="R74" i="14" s="1"/>
  <c r="U74" i="14" s="1"/>
  <c r="X74" i="14" s="1"/>
  <c r="P70" i="14"/>
  <c r="R70" i="14" s="1"/>
  <c r="U70" i="14" s="1"/>
  <c r="X70" i="14" s="1"/>
  <c r="P66" i="14"/>
  <c r="R66" i="14" s="1"/>
  <c r="V66" i="14" s="1"/>
  <c r="P62" i="14"/>
  <c r="R62" i="14" s="1"/>
  <c r="V62" i="14" s="1"/>
  <c r="P58" i="14"/>
  <c r="R58" i="14" s="1"/>
  <c r="U58" i="14" s="1"/>
  <c r="X58" i="14" s="1"/>
  <c r="P54" i="14"/>
  <c r="R54" i="14" s="1"/>
  <c r="U54" i="14" s="1"/>
  <c r="X54" i="14" s="1"/>
  <c r="P50" i="14"/>
  <c r="R50" i="14" s="1"/>
  <c r="U50" i="14" s="1"/>
  <c r="X50" i="14" s="1"/>
  <c r="P46" i="14"/>
  <c r="R46" i="14" s="1"/>
  <c r="U46" i="14" s="1"/>
  <c r="X46" i="14" s="1"/>
  <c r="P42" i="14"/>
  <c r="R42" i="14" s="1"/>
  <c r="U42" i="14" s="1"/>
  <c r="X42" i="14" s="1"/>
  <c r="P38" i="14"/>
  <c r="R38" i="14" s="1"/>
  <c r="V38" i="14" s="1"/>
  <c r="P34" i="14"/>
  <c r="R34" i="14" s="1"/>
  <c r="U34" i="14" s="1"/>
  <c r="X34" i="14" s="1"/>
  <c r="P30" i="14"/>
  <c r="R30" i="14" s="1"/>
  <c r="V30" i="14" s="1"/>
  <c r="P26" i="14"/>
  <c r="R26" i="14" s="1"/>
  <c r="U26" i="14" s="1"/>
  <c r="X26" i="14" s="1"/>
  <c r="P22" i="14"/>
  <c r="R22" i="14" s="1"/>
  <c r="U22" i="14" s="1"/>
  <c r="P4" i="14"/>
  <c r="R4" i="14" s="1"/>
  <c r="P532" i="14"/>
  <c r="R532" i="14" s="1"/>
  <c r="U532" i="14" s="1"/>
  <c r="X532" i="14" s="1"/>
  <c r="P2" i="3"/>
  <c r="R2" i="3" s="1"/>
  <c r="V2" i="3" s="1"/>
  <c r="P654" i="3"/>
  <c r="R654" i="3" s="1"/>
  <c r="V654" i="3" s="1"/>
  <c r="P18" i="14"/>
  <c r="R18" i="14" s="1"/>
  <c r="U18" i="14" s="1"/>
  <c r="X18" i="14" s="1"/>
  <c r="P14" i="14"/>
  <c r="R14" i="14" s="1"/>
  <c r="U14" i="14" s="1"/>
  <c r="X14" i="14" s="1"/>
  <c r="P10" i="14"/>
  <c r="R10" i="14" s="1"/>
  <c r="V10" i="14" s="1"/>
  <c r="P6" i="14"/>
  <c r="R6" i="14" s="1"/>
  <c r="P92" i="14"/>
  <c r="R92" i="14" s="1"/>
  <c r="P895" i="3"/>
  <c r="P352" i="14"/>
  <c r="P1101" i="3"/>
  <c r="R1101" i="3" s="1"/>
  <c r="P434" i="3"/>
  <c r="R434" i="3" s="1"/>
  <c r="P135" i="3"/>
  <c r="R135" i="3" s="1"/>
  <c r="P298" i="3"/>
  <c r="R298" i="3" s="1"/>
  <c r="P398" i="3"/>
  <c r="R398" i="3" s="1"/>
  <c r="V398" i="3" s="1"/>
  <c r="P519" i="3"/>
  <c r="R519" i="3" s="1"/>
  <c r="P604" i="3"/>
  <c r="R604" i="3" s="1"/>
  <c r="P690" i="3"/>
  <c r="R690" i="3" s="1"/>
  <c r="P831" i="3"/>
  <c r="R831" i="3" s="1"/>
  <c r="P925" i="3"/>
  <c r="R925" i="3" s="1"/>
  <c r="V925" i="3" s="1"/>
  <c r="P978" i="3"/>
  <c r="R978" i="3" s="1"/>
  <c r="V978" i="3" s="1"/>
  <c r="P1053" i="3"/>
  <c r="P1085" i="3"/>
  <c r="R1085" i="3" s="1"/>
  <c r="P1117" i="3"/>
  <c r="R1117" i="3" s="1"/>
  <c r="U1117" i="3" s="1"/>
  <c r="P18" i="3"/>
  <c r="R18" i="3" s="1"/>
  <c r="V18" i="3" s="1"/>
  <c r="P170" i="3"/>
  <c r="R170" i="3" s="1"/>
  <c r="U170" i="3" s="1"/>
  <c r="P334" i="3"/>
  <c r="R334" i="3" s="1"/>
  <c r="P426" i="3"/>
  <c r="R426" i="3" s="1"/>
  <c r="V426" i="3" s="1"/>
  <c r="P554" i="3"/>
  <c r="R554" i="3" s="1"/>
  <c r="U554" i="3" s="1"/>
  <c r="X554" i="3" s="1"/>
  <c r="P626" i="3"/>
  <c r="R626" i="3" s="1"/>
  <c r="V626" i="3" s="1"/>
  <c r="P746" i="3"/>
  <c r="R746" i="3" s="1"/>
  <c r="P860" i="3"/>
  <c r="R860" i="3" s="1"/>
  <c r="P941" i="3"/>
  <c r="R941" i="3" s="1"/>
  <c r="V941" i="3" s="1"/>
  <c r="P1005" i="3"/>
  <c r="R1005" i="3" s="1"/>
  <c r="U1005" i="3" s="1"/>
  <c r="X1005" i="3" s="1"/>
  <c r="P1065" i="3"/>
  <c r="R1065" i="3" s="1"/>
  <c r="P1097" i="3"/>
  <c r="P71" i="3"/>
  <c r="P362" i="3"/>
  <c r="R362" i="3" s="1"/>
  <c r="U362" i="3" s="1"/>
  <c r="X362" i="3" s="1"/>
  <c r="P562" i="3"/>
  <c r="R562" i="3" s="1"/>
  <c r="U562" i="3" s="1"/>
  <c r="X562" i="3" s="1"/>
  <c r="P782" i="3"/>
  <c r="R782" i="3" s="1"/>
  <c r="P946" i="3"/>
  <c r="R946" i="3" s="1"/>
  <c r="U946" i="3" s="1"/>
  <c r="P1069" i="3"/>
  <c r="R1069" i="3" s="1"/>
  <c r="P60" i="14"/>
  <c r="P132" i="14"/>
  <c r="R132" i="14" s="1"/>
  <c r="U132" i="14" s="1"/>
  <c r="X132" i="14" s="1"/>
  <c r="P248" i="14"/>
  <c r="R248" i="14" s="1"/>
  <c r="P432" i="14"/>
  <c r="P961" i="14"/>
  <c r="R961" i="14" s="1"/>
  <c r="V961" i="14" s="1"/>
  <c r="P462" i="3"/>
  <c r="R462" i="3" s="1"/>
  <c r="U462" i="3" s="1"/>
  <c r="X462" i="3" s="1"/>
  <c r="P914" i="3"/>
  <c r="R914" i="3" s="1"/>
  <c r="P1113" i="3"/>
  <c r="R1113" i="3" s="1"/>
  <c r="U1113" i="3" s="1"/>
  <c r="X1113" i="3" s="1"/>
  <c r="P28" i="14"/>
  <c r="R28" i="14" s="1"/>
  <c r="U28" i="14" s="1"/>
  <c r="X28" i="14" s="1"/>
  <c r="P228" i="14"/>
  <c r="P580" i="14"/>
  <c r="R580" i="14" s="1"/>
  <c r="V580" i="14" s="1"/>
  <c r="P106" i="3"/>
  <c r="R106" i="3" s="1"/>
  <c r="V106" i="3" s="1"/>
  <c r="P370" i="3"/>
  <c r="R370" i="3" s="1"/>
  <c r="P590" i="3"/>
  <c r="R590" i="3" s="1"/>
  <c r="U590" i="3" s="1"/>
  <c r="X590" i="3" s="1"/>
  <c r="P818" i="3"/>
  <c r="R818" i="3" s="1"/>
  <c r="U818" i="3" s="1"/>
  <c r="X818" i="3" s="1"/>
  <c r="P973" i="3"/>
  <c r="R973" i="3" s="1"/>
  <c r="V973" i="3" s="1"/>
  <c r="P1081" i="3"/>
  <c r="P68" i="14"/>
  <c r="R68" i="14" s="1"/>
  <c r="V68" i="14" s="1"/>
  <c r="P156" i="14"/>
  <c r="P300" i="14"/>
  <c r="P480" i="14"/>
  <c r="R480" i="14" s="1"/>
  <c r="P1084" i="14"/>
  <c r="P242" i="3"/>
  <c r="R242" i="3" s="1"/>
  <c r="U242" i="3" s="1"/>
  <c r="X242" i="3" s="1"/>
  <c r="P660" i="3"/>
  <c r="P1049" i="3"/>
  <c r="P124" i="14"/>
  <c r="R124" i="14" s="1"/>
  <c r="P382" i="14"/>
  <c r="R382" i="14" s="1"/>
  <c r="P224" i="14"/>
  <c r="P1125" i="3"/>
  <c r="R1125" i="3" s="1"/>
  <c r="V1125" i="3" s="1"/>
  <c r="P1121" i="3"/>
  <c r="R1121" i="3" s="1"/>
  <c r="U1121" i="3" s="1"/>
  <c r="X1121" i="3" s="1"/>
  <c r="P1109" i="3"/>
  <c r="R1109" i="3" s="1"/>
  <c r="V1109" i="3" s="1"/>
  <c r="P1105" i="3"/>
  <c r="R1105" i="3" s="1"/>
  <c r="U1105" i="3" s="1"/>
  <c r="X1105" i="3" s="1"/>
  <c r="P1093" i="3"/>
  <c r="R1093" i="3" s="1"/>
  <c r="P1089" i="3"/>
  <c r="R1089" i="3" s="1"/>
  <c r="V1089" i="3" s="1"/>
  <c r="P1077" i="3"/>
  <c r="R1077" i="3" s="1"/>
  <c r="P1073" i="3"/>
  <c r="R1073" i="3" s="1"/>
  <c r="U1073" i="3" s="1"/>
  <c r="P1061" i="3"/>
  <c r="R1061" i="3" s="1"/>
  <c r="P1057" i="3"/>
  <c r="R1057" i="3" s="1"/>
  <c r="U1057" i="3" s="1"/>
  <c r="X1057" i="3" s="1"/>
  <c r="P1045" i="3"/>
  <c r="P1041" i="3"/>
  <c r="R1041" i="3" s="1"/>
  <c r="V1041" i="3" s="1"/>
  <c r="P1033" i="3"/>
  <c r="P1029" i="3"/>
  <c r="R1029" i="3" s="1"/>
  <c r="U1029" i="3" s="1"/>
  <c r="X1029" i="3" s="1"/>
  <c r="P1025" i="3"/>
  <c r="R1025" i="3" s="1"/>
  <c r="P1021" i="3"/>
  <c r="R1021" i="3" s="1"/>
  <c r="P1017" i="3"/>
  <c r="R1017" i="3" s="1"/>
  <c r="U1017" i="3" s="1"/>
  <c r="P1013" i="3"/>
  <c r="R1013" i="3" s="1"/>
  <c r="U1013" i="3" s="1"/>
  <c r="X1013" i="3" s="1"/>
  <c r="P1009" i="3"/>
  <c r="R1009" i="3" s="1"/>
  <c r="U1009" i="3" s="1"/>
  <c r="P1001" i="3"/>
  <c r="R1001" i="3" s="1"/>
  <c r="U1001" i="3" s="1"/>
  <c r="X1001" i="3" s="1"/>
  <c r="P997" i="3"/>
  <c r="R997" i="3" s="1"/>
  <c r="V997" i="3" s="1"/>
  <c r="P993" i="3"/>
  <c r="R993" i="3" s="1"/>
  <c r="P989" i="3"/>
  <c r="R989" i="3" s="1"/>
  <c r="V989" i="3" s="1"/>
  <c r="P985" i="3"/>
  <c r="R985" i="3" s="1"/>
  <c r="P981" i="3"/>
  <c r="R981" i="3" s="1"/>
  <c r="U981" i="3" s="1"/>
  <c r="X981" i="3" s="1"/>
  <c r="P977" i="3"/>
  <c r="R977" i="3" s="1"/>
  <c r="U977" i="3" s="1"/>
  <c r="P969" i="3"/>
  <c r="P965" i="3"/>
  <c r="R965" i="3" s="1"/>
  <c r="V965" i="3" s="1"/>
  <c r="P961" i="3"/>
  <c r="R961" i="3" s="1"/>
  <c r="P957" i="3"/>
  <c r="R957" i="3" s="1"/>
  <c r="P953" i="3"/>
  <c r="P949" i="3"/>
  <c r="R949" i="3" s="1"/>
  <c r="V949" i="3" s="1"/>
  <c r="P945" i="3"/>
  <c r="R945" i="3" s="1"/>
  <c r="V945" i="3" s="1"/>
  <c r="P937" i="3"/>
  <c r="R937" i="3" s="1"/>
  <c r="P933" i="3"/>
  <c r="R933" i="3" s="1"/>
  <c r="U933" i="3" s="1"/>
  <c r="P929" i="3"/>
  <c r="R929" i="3" s="1"/>
  <c r="P921" i="3"/>
  <c r="R921" i="3" s="1"/>
  <c r="P917" i="3"/>
  <c r="R917" i="3" s="1"/>
  <c r="P913" i="3"/>
  <c r="R913" i="3" s="1"/>
  <c r="P909" i="3"/>
  <c r="R909" i="3" s="1"/>
  <c r="V909" i="3" s="1"/>
  <c r="P905" i="3"/>
  <c r="R905" i="3" s="1"/>
  <c r="V905" i="3" s="1"/>
  <c r="P901" i="3"/>
  <c r="P897" i="3"/>
  <c r="R897" i="3" s="1"/>
  <c r="U897" i="3" s="1"/>
  <c r="X897" i="3" s="1"/>
  <c r="P893" i="3"/>
  <c r="R893" i="3" s="1"/>
  <c r="V893" i="3" s="1"/>
  <c r="P889" i="3"/>
  <c r="P885" i="3"/>
  <c r="R885" i="3" s="1"/>
  <c r="V885" i="3" s="1"/>
  <c r="P881" i="3"/>
  <c r="R881" i="3" s="1"/>
  <c r="P877" i="3"/>
  <c r="R877" i="3" s="1"/>
  <c r="V877" i="3" s="1"/>
  <c r="P873" i="3"/>
  <c r="R873" i="3" s="1"/>
  <c r="U873" i="3" s="1"/>
  <c r="P869" i="3"/>
  <c r="R869" i="3" s="1"/>
  <c r="P865" i="3"/>
  <c r="R865" i="3" s="1"/>
  <c r="U865" i="3" s="1"/>
  <c r="X865" i="3" s="1"/>
  <c r="P861" i="3"/>
  <c r="R861" i="3" s="1"/>
  <c r="P857" i="3"/>
  <c r="P853" i="3"/>
  <c r="R853" i="3" s="1"/>
  <c r="V853" i="3" s="1"/>
  <c r="P849" i="3"/>
  <c r="R849" i="3" s="1"/>
  <c r="P845" i="3"/>
  <c r="R845" i="3" s="1"/>
  <c r="U845" i="3" s="1"/>
  <c r="X845" i="3" s="1"/>
  <c r="P841" i="3"/>
  <c r="R841" i="3" s="1"/>
  <c r="V841" i="3" s="1"/>
  <c r="P837" i="3"/>
  <c r="P833" i="3"/>
  <c r="R833" i="3" s="1"/>
  <c r="V833" i="3" s="1"/>
  <c r="P829" i="3"/>
  <c r="R829" i="3" s="1"/>
  <c r="P825" i="3"/>
  <c r="R825" i="3" s="1"/>
  <c r="P821" i="3"/>
  <c r="R821" i="3" s="1"/>
  <c r="U821" i="3" s="1"/>
  <c r="X821" i="3" s="1"/>
  <c r="P817" i="3"/>
  <c r="R817" i="3" s="1"/>
  <c r="V817" i="3" s="1"/>
  <c r="P813" i="3"/>
  <c r="R813" i="3" s="1"/>
  <c r="V813" i="3" s="1"/>
  <c r="P809" i="3"/>
  <c r="R809" i="3" s="1"/>
  <c r="P805" i="3"/>
  <c r="R805" i="3" s="1"/>
  <c r="P801" i="3"/>
  <c r="R801" i="3" s="1"/>
  <c r="U801" i="3" s="1"/>
  <c r="X801" i="3" s="1"/>
  <c r="P797" i="3"/>
  <c r="R797" i="3" s="1"/>
  <c r="P793" i="3"/>
  <c r="R793" i="3" s="1"/>
  <c r="V793" i="3" s="1"/>
  <c r="P789" i="3"/>
  <c r="R789" i="3" s="1"/>
  <c r="V789" i="3" s="1"/>
  <c r="P785" i="3"/>
  <c r="R785" i="3" s="1"/>
  <c r="P781" i="3"/>
  <c r="R781" i="3" s="1"/>
  <c r="U781" i="3" s="1"/>
  <c r="X781" i="3" s="1"/>
  <c r="P777" i="3"/>
  <c r="R777" i="3" s="1"/>
  <c r="V777" i="3" s="1"/>
  <c r="P773" i="3"/>
  <c r="P769" i="3"/>
  <c r="R769" i="3" s="1"/>
  <c r="P765" i="3"/>
  <c r="R765" i="3" s="1"/>
  <c r="V765" i="3" s="1"/>
  <c r="P761" i="3"/>
  <c r="P757" i="3"/>
  <c r="R757" i="3" s="1"/>
  <c r="U757" i="3" s="1"/>
  <c r="X757" i="3" s="1"/>
  <c r="P753" i="3"/>
  <c r="R753" i="3" s="1"/>
  <c r="V753" i="3" s="1"/>
  <c r="P749" i="3"/>
  <c r="R749" i="3" s="1"/>
  <c r="V749" i="3" s="1"/>
  <c r="P745" i="3"/>
  <c r="P741" i="3"/>
  <c r="R741" i="3" s="1"/>
  <c r="P737" i="3"/>
  <c r="R737" i="3" s="1"/>
  <c r="U737" i="3" s="1"/>
  <c r="X737" i="3" s="1"/>
  <c r="P733" i="3"/>
  <c r="R733" i="3" s="1"/>
  <c r="P729" i="3"/>
  <c r="R729" i="3" s="1"/>
  <c r="P725" i="3"/>
  <c r="R725" i="3" s="1"/>
  <c r="P721" i="3"/>
  <c r="R721" i="3" s="1"/>
  <c r="P717" i="3"/>
  <c r="R717" i="3" s="1"/>
  <c r="P713" i="3"/>
  <c r="R713" i="3" s="1"/>
  <c r="P709" i="3"/>
  <c r="P705" i="3"/>
  <c r="R705" i="3" s="1"/>
  <c r="U705" i="3" s="1"/>
  <c r="X705" i="3" s="1"/>
  <c r="P701" i="3"/>
  <c r="R701" i="3" s="1"/>
  <c r="P697" i="3"/>
  <c r="R697" i="3" s="1"/>
  <c r="U697" i="3" s="1"/>
  <c r="X697" i="3" s="1"/>
  <c r="P693" i="3"/>
  <c r="R693" i="3" s="1"/>
  <c r="P689" i="3"/>
  <c r="R689" i="3" s="1"/>
  <c r="V689" i="3" s="1"/>
  <c r="P685" i="3"/>
  <c r="R685" i="3" s="1"/>
  <c r="P681" i="3"/>
  <c r="R681" i="3" s="1"/>
  <c r="P677" i="3"/>
  <c r="R677" i="3" s="1"/>
  <c r="V677" i="3" s="1"/>
  <c r="P673" i="3"/>
  <c r="R673" i="3" s="1"/>
  <c r="V673" i="3" s="1"/>
  <c r="P669" i="3"/>
  <c r="R669" i="3" s="1"/>
  <c r="P665" i="3"/>
  <c r="P661" i="3"/>
  <c r="R661" i="3" s="1"/>
  <c r="P657" i="3"/>
  <c r="R657" i="3" s="1"/>
  <c r="P653" i="3"/>
  <c r="R653" i="3" s="1"/>
  <c r="P649" i="3"/>
  <c r="R649" i="3" s="1"/>
  <c r="P645" i="3"/>
  <c r="R645" i="3" s="1"/>
  <c r="P641" i="3"/>
  <c r="R641" i="3" s="1"/>
  <c r="V641" i="3" s="1"/>
  <c r="P637" i="3"/>
  <c r="R637" i="3" s="1"/>
  <c r="V637" i="3" s="1"/>
  <c r="P633" i="3"/>
  <c r="P629" i="3"/>
  <c r="R629" i="3" s="1"/>
  <c r="P625" i="3"/>
  <c r="R625" i="3" s="1"/>
  <c r="P621" i="3"/>
  <c r="R621" i="3" s="1"/>
  <c r="V621" i="3" s="1"/>
  <c r="P617" i="3"/>
  <c r="R617" i="3" s="1"/>
  <c r="U617" i="3" s="1"/>
  <c r="P613" i="3"/>
  <c r="P609" i="3"/>
  <c r="R609" i="3" s="1"/>
  <c r="P605" i="3"/>
  <c r="R605" i="3" s="1"/>
  <c r="P601" i="3"/>
  <c r="R601" i="3" s="1"/>
  <c r="P597" i="3"/>
  <c r="R597" i="3" s="1"/>
  <c r="V597" i="3" s="1"/>
  <c r="P593" i="3"/>
  <c r="R593" i="3" s="1"/>
  <c r="P589" i="3"/>
  <c r="R589" i="3" s="1"/>
  <c r="U589" i="3" s="1"/>
  <c r="X589" i="3" s="1"/>
  <c r="P585" i="3"/>
  <c r="R585" i="3" s="1"/>
  <c r="V585" i="3" s="1"/>
  <c r="P581" i="3"/>
  <c r="R581" i="3" s="1"/>
  <c r="V581" i="3" s="1"/>
  <c r="P577" i="3"/>
  <c r="R577" i="3" s="1"/>
  <c r="P573" i="3"/>
  <c r="R573" i="3" s="1"/>
  <c r="V573" i="3" s="1"/>
  <c r="P569" i="3"/>
  <c r="R569" i="3" s="1"/>
  <c r="P565" i="3"/>
  <c r="P561" i="3"/>
  <c r="R561" i="3" s="1"/>
  <c r="V561" i="3" s="1"/>
  <c r="P557" i="3"/>
  <c r="R557" i="3" s="1"/>
  <c r="V557" i="3" s="1"/>
  <c r="P553" i="3"/>
  <c r="P549" i="3"/>
  <c r="R549" i="3" s="1"/>
  <c r="P545" i="3"/>
  <c r="R545" i="3" s="1"/>
  <c r="P541" i="3"/>
  <c r="R541" i="3" s="1"/>
  <c r="V541" i="3" s="1"/>
  <c r="P537" i="3"/>
  <c r="R537" i="3" s="1"/>
  <c r="V537" i="3" s="1"/>
  <c r="P533" i="3"/>
  <c r="P529" i="3"/>
  <c r="R529" i="3" s="1"/>
  <c r="V529" i="3" s="1"/>
  <c r="P525" i="3"/>
  <c r="R525" i="3" s="1"/>
  <c r="V525" i="3" s="1"/>
  <c r="P521" i="3"/>
  <c r="R521" i="3" s="1"/>
  <c r="V521" i="3" s="1"/>
  <c r="P517" i="3"/>
  <c r="R517" i="3" s="1"/>
  <c r="V517" i="3" s="1"/>
  <c r="P513" i="3"/>
  <c r="R513" i="3" s="1"/>
  <c r="P509" i="3"/>
  <c r="R509" i="3" s="1"/>
  <c r="P505" i="3"/>
  <c r="P501" i="3"/>
  <c r="R501" i="3" s="1"/>
  <c r="P497" i="3"/>
  <c r="R497" i="3" s="1"/>
  <c r="V497" i="3" s="1"/>
  <c r="P493" i="3"/>
  <c r="R493" i="3" s="1"/>
  <c r="V493" i="3" s="1"/>
  <c r="P489" i="3"/>
  <c r="R489" i="3" s="1"/>
  <c r="P485" i="3"/>
  <c r="R485" i="3" s="1"/>
  <c r="V485" i="3" s="1"/>
  <c r="P481" i="3"/>
  <c r="R481" i="3" s="1"/>
  <c r="P477" i="3"/>
  <c r="R477" i="3" s="1"/>
  <c r="P473" i="3"/>
  <c r="R473" i="3" s="1"/>
  <c r="P469" i="3"/>
  <c r="R469" i="3" s="1"/>
  <c r="P465" i="3"/>
  <c r="R465" i="3" s="1"/>
  <c r="V465" i="3" s="1"/>
  <c r="P461" i="3"/>
  <c r="R461" i="3" s="1"/>
  <c r="P457" i="3"/>
  <c r="R457" i="3" s="1"/>
  <c r="U457" i="3" s="1"/>
  <c r="P453" i="3"/>
  <c r="R453" i="3" s="1"/>
  <c r="V453" i="3" s="1"/>
  <c r="P449" i="3"/>
  <c r="R449" i="3" s="1"/>
  <c r="P445" i="3"/>
  <c r="R445" i="3" s="1"/>
  <c r="P441" i="3"/>
  <c r="R441" i="3" s="1"/>
  <c r="V441" i="3" s="1"/>
  <c r="P437" i="3"/>
  <c r="R437" i="3" s="1"/>
  <c r="U437" i="3" s="1"/>
  <c r="P433" i="3"/>
  <c r="R433" i="3" s="1"/>
  <c r="V433" i="3" s="1"/>
  <c r="P429" i="3"/>
  <c r="R429" i="3" s="1"/>
  <c r="U429" i="3" s="1"/>
  <c r="X429" i="3" s="1"/>
  <c r="P425" i="3"/>
  <c r="P421" i="3"/>
  <c r="P417" i="3"/>
  <c r="R417" i="3" s="1"/>
  <c r="U417" i="3" s="1"/>
  <c r="X417" i="3" s="1"/>
  <c r="P413" i="3"/>
  <c r="R413" i="3" s="1"/>
  <c r="V413" i="3" s="1"/>
  <c r="P409" i="3"/>
  <c r="P405" i="3"/>
  <c r="R405" i="3" s="1"/>
  <c r="P401" i="3"/>
  <c r="R401" i="3" s="1"/>
  <c r="P397" i="3"/>
  <c r="R397" i="3" s="1"/>
  <c r="P393" i="3"/>
  <c r="R393" i="3" s="1"/>
  <c r="P389" i="3"/>
  <c r="P385" i="3"/>
  <c r="R385" i="3" s="1"/>
  <c r="U385" i="3" s="1"/>
  <c r="X385" i="3" s="1"/>
  <c r="P381" i="3"/>
  <c r="R381" i="3" s="1"/>
  <c r="P377" i="3"/>
  <c r="R377" i="3" s="1"/>
  <c r="P373" i="3"/>
  <c r="R373" i="3" s="1"/>
  <c r="P369" i="3"/>
  <c r="R369" i="3" s="1"/>
  <c r="P365" i="3"/>
  <c r="R365" i="3" s="1"/>
  <c r="P361" i="3"/>
  <c r="R361" i="3" s="1"/>
  <c r="V361" i="3" s="1"/>
  <c r="P357" i="3"/>
  <c r="R357" i="3" s="1"/>
  <c r="V357" i="3" s="1"/>
  <c r="P353" i="3"/>
  <c r="R353" i="3" s="1"/>
  <c r="V353" i="3" s="1"/>
  <c r="P349" i="3"/>
  <c r="R349" i="3" s="1"/>
  <c r="P345" i="3"/>
  <c r="R345" i="3" s="1"/>
  <c r="P341" i="3"/>
  <c r="R341" i="3" s="1"/>
  <c r="U341" i="3" s="1"/>
  <c r="X341" i="3" s="1"/>
  <c r="P337" i="3"/>
  <c r="R337" i="3" s="1"/>
  <c r="P333" i="3"/>
  <c r="R333" i="3" s="1"/>
  <c r="V333" i="3" s="1"/>
  <c r="P329" i="3"/>
  <c r="P325" i="3"/>
  <c r="P321" i="3"/>
  <c r="R321" i="3" s="1"/>
  <c r="U321" i="3" s="1"/>
  <c r="X321" i="3" s="1"/>
  <c r="P317" i="3"/>
  <c r="R317" i="3" s="1"/>
  <c r="V317" i="3" s="1"/>
  <c r="P313" i="3"/>
  <c r="P309" i="3"/>
  <c r="R309" i="3" s="1"/>
  <c r="P305" i="3"/>
  <c r="R305" i="3" s="1"/>
  <c r="P301" i="3"/>
  <c r="R301" i="3" s="1"/>
  <c r="P297" i="3"/>
  <c r="P293" i="3"/>
  <c r="P289" i="3"/>
  <c r="R289" i="3" s="1"/>
  <c r="V289" i="3" s="1"/>
  <c r="P285" i="3"/>
  <c r="R285" i="3" s="1"/>
  <c r="U285" i="3" s="1"/>
  <c r="X285" i="3" s="1"/>
  <c r="P281" i="3"/>
  <c r="R281" i="3" s="1"/>
  <c r="V281" i="3" s="1"/>
  <c r="P277" i="3"/>
  <c r="R277" i="3" s="1"/>
  <c r="V277" i="3" s="1"/>
  <c r="P273" i="3"/>
  <c r="R273" i="3" s="1"/>
  <c r="V273" i="3" s="1"/>
  <c r="P269" i="3"/>
  <c r="R269" i="3" s="1"/>
  <c r="P265" i="3"/>
  <c r="R265" i="3" s="1"/>
  <c r="V265" i="3" s="1"/>
  <c r="P261" i="3"/>
  <c r="R261" i="3" s="1"/>
  <c r="V261" i="3" s="1"/>
  <c r="P257" i="3"/>
  <c r="R257" i="3" s="1"/>
  <c r="P253" i="3"/>
  <c r="R253" i="3" s="1"/>
  <c r="V253" i="3" s="1"/>
  <c r="P249" i="3"/>
  <c r="R249" i="3" s="1"/>
  <c r="P245" i="3"/>
  <c r="P241" i="3"/>
  <c r="R241" i="3" s="1"/>
  <c r="U241" i="3" s="1"/>
  <c r="X241" i="3" s="1"/>
  <c r="P237" i="3"/>
  <c r="R237" i="3" s="1"/>
  <c r="P233" i="3"/>
  <c r="R233" i="3" s="1"/>
  <c r="P229" i="3"/>
  <c r="R229" i="3" s="1"/>
  <c r="V229" i="3" s="1"/>
  <c r="P225" i="3"/>
  <c r="R225" i="3" s="1"/>
  <c r="P221" i="3"/>
  <c r="R221" i="3" s="1"/>
  <c r="V221" i="3" s="1"/>
  <c r="P217" i="3"/>
  <c r="P213" i="3"/>
  <c r="P209" i="3"/>
  <c r="R209" i="3" s="1"/>
  <c r="U209" i="3" s="1"/>
  <c r="X209" i="3" s="1"/>
  <c r="P205" i="3"/>
  <c r="R205" i="3" s="1"/>
  <c r="V205" i="3" s="1"/>
  <c r="P201" i="3"/>
  <c r="R201" i="3" s="1"/>
  <c r="V201" i="3" s="1"/>
  <c r="P197" i="3"/>
  <c r="R197" i="3" s="1"/>
  <c r="P193" i="3"/>
  <c r="R193" i="3" s="1"/>
  <c r="P189" i="3"/>
  <c r="R189" i="3" s="1"/>
  <c r="P185" i="3"/>
  <c r="R185" i="3" s="1"/>
  <c r="V185" i="3" s="1"/>
  <c r="P181" i="3"/>
  <c r="R181" i="3" s="1"/>
  <c r="U181" i="3" s="1"/>
  <c r="P177" i="3"/>
  <c r="R177" i="3" s="1"/>
  <c r="U177" i="3" s="1"/>
  <c r="P173" i="3"/>
  <c r="R173" i="3" s="1"/>
  <c r="P169" i="3"/>
  <c r="P165" i="3"/>
  <c r="R165" i="3" s="1"/>
  <c r="U165" i="3" s="1"/>
  <c r="X165" i="3" s="1"/>
  <c r="P161" i="3"/>
  <c r="R161" i="3" s="1"/>
  <c r="P157" i="3"/>
  <c r="R157" i="3" s="1"/>
  <c r="P153" i="3"/>
  <c r="R153" i="3" s="1"/>
  <c r="P149" i="3"/>
  <c r="R149" i="3" s="1"/>
  <c r="P145" i="3"/>
  <c r="R145" i="3" s="1"/>
  <c r="U145" i="3" s="1"/>
  <c r="X145" i="3" s="1"/>
  <c r="P141" i="3"/>
  <c r="R141" i="3" s="1"/>
  <c r="V141" i="3" s="1"/>
  <c r="P137" i="3"/>
  <c r="R137" i="3" s="1"/>
  <c r="U137" i="3" s="1"/>
  <c r="X137" i="3" s="1"/>
  <c r="P133" i="3"/>
  <c r="R133" i="3" s="1"/>
  <c r="P129" i="3"/>
  <c r="R129" i="3" s="1"/>
  <c r="P125" i="3"/>
  <c r="R125" i="3" s="1"/>
  <c r="P121" i="3"/>
  <c r="R121" i="3" s="1"/>
  <c r="P117" i="3"/>
  <c r="P113" i="3"/>
  <c r="R113" i="3" s="1"/>
  <c r="U113" i="3" s="1"/>
  <c r="X113" i="3" s="1"/>
  <c r="P109" i="3"/>
  <c r="R109" i="3" s="1"/>
  <c r="V109" i="3" s="1"/>
  <c r="P105" i="3"/>
  <c r="R105" i="3" s="1"/>
  <c r="V105" i="3" s="1"/>
  <c r="P101" i="3"/>
  <c r="R101" i="3" s="1"/>
  <c r="V101" i="3" s="1"/>
  <c r="P97" i="3"/>
  <c r="P93" i="3"/>
  <c r="R93" i="3" s="1"/>
  <c r="P89" i="3"/>
  <c r="P85" i="3"/>
  <c r="R85" i="3" s="1"/>
  <c r="P81" i="3"/>
  <c r="R81" i="3" s="1"/>
  <c r="P77" i="3"/>
  <c r="R77" i="3" s="1"/>
  <c r="P73" i="3"/>
  <c r="R73" i="3" s="1"/>
  <c r="P69" i="3"/>
  <c r="P65" i="3"/>
  <c r="R65" i="3" s="1"/>
  <c r="P61" i="3"/>
  <c r="R61" i="3" s="1"/>
  <c r="U61" i="3" s="1"/>
  <c r="X61" i="3" s="1"/>
  <c r="P57" i="3"/>
  <c r="P53" i="3"/>
  <c r="R53" i="3" s="1"/>
  <c r="P49" i="3"/>
  <c r="R49" i="3" s="1"/>
  <c r="P45" i="3"/>
  <c r="R45" i="3" s="1"/>
  <c r="U45" i="3" s="1"/>
  <c r="X45" i="3" s="1"/>
  <c r="P41" i="3"/>
  <c r="P37" i="3"/>
  <c r="R37" i="3" s="1"/>
  <c r="P33" i="3"/>
  <c r="R33" i="3" s="1"/>
  <c r="V33" i="3" s="1"/>
  <c r="P29" i="3"/>
  <c r="R29" i="3" s="1"/>
  <c r="V29" i="3" s="1"/>
  <c r="P25" i="3"/>
  <c r="R25" i="3" s="1"/>
  <c r="P21" i="3"/>
  <c r="R21" i="3" s="1"/>
  <c r="V21" i="3" s="1"/>
  <c r="P17" i="3"/>
  <c r="R17" i="3" s="1"/>
  <c r="U17" i="3" s="1"/>
  <c r="X17" i="3" s="1"/>
  <c r="P13" i="3"/>
  <c r="R13" i="3" s="1"/>
  <c r="P9" i="3"/>
  <c r="R9" i="3" s="1"/>
  <c r="P5" i="3"/>
  <c r="P1037" i="3"/>
  <c r="P206" i="3"/>
  <c r="R206" i="3" s="1"/>
  <c r="P1263" i="14"/>
  <c r="R1263" i="14" s="1"/>
  <c r="U1263" i="14" s="1"/>
  <c r="X1263" i="14" s="1"/>
  <c r="P1255" i="14"/>
  <c r="R1255" i="14" s="1"/>
  <c r="V1255" i="14" s="1"/>
  <c r="P1247" i="14"/>
  <c r="R1247" i="14" s="1"/>
  <c r="U1247" i="14" s="1"/>
  <c r="X1247" i="14" s="1"/>
  <c r="P1239" i="14"/>
  <c r="R1239" i="14" s="1"/>
  <c r="U1239" i="14" s="1"/>
  <c r="X1239" i="14" s="1"/>
  <c r="P1231" i="14"/>
  <c r="R1231" i="14" s="1"/>
  <c r="U1231" i="14" s="1"/>
  <c r="X1231" i="14" s="1"/>
  <c r="P1223" i="14"/>
  <c r="R1223" i="14" s="1"/>
  <c r="V1223" i="14" s="1"/>
  <c r="P1215" i="14"/>
  <c r="R1215" i="14" s="1"/>
  <c r="U1215" i="14" s="1"/>
  <c r="X1215" i="14" s="1"/>
  <c r="P1207" i="14"/>
  <c r="R1207" i="14" s="1"/>
  <c r="V1207" i="14" s="1"/>
  <c r="P1199" i="14"/>
  <c r="R1199" i="14" s="1"/>
  <c r="U1199" i="14" s="1"/>
  <c r="X1199" i="14" s="1"/>
  <c r="P1191" i="14"/>
  <c r="R1191" i="14" s="1"/>
  <c r="U1191" i="14" s="1"/>
  <c r="X1191" i="14" s="1"/>
  <c r="P1183" i="14"/>
  <c r="R1183" i="14" s="1"/>
  <c r="V1183" i="14" s="1"/>
  <c r="P1175" i="14"/>
  <c r="R1175" i="14" s="1"/>
  <c r="U1175" i="14" s="1"/>
  <c r="X1175" i="14" s="1"/>
  <c r="P1171" i="14"/>
  <c r="R1171" i="14" s="1"/>
  <c r="U1171" i="14" s="1"/>
  <c r="X1171" i="14" s="1"/>
  <c r="P1163" i="14"/>
  <c r="R1163" i="14" s="1"/>
  <c r="U1163" i="14" s="1"/>
  <c r="X1163" i="14" s="1"/>
  <c r="P1155" i="14"/>
  <c r="R1155" i="14" s="1"/>
  <c r="U1155" i="14" s="1"/>
  <c r="X1155" i="14" s="1"/>
  <c r="P1147" i="14"/>
  <c r="R1147" i="14" s="1"/>
  <c r="U1147" i="14" s="1"/>
  <c r="X1147" i="14" s="1"/>
  <c r="P1139" i="14"/>
  <c r="R1139" i="14" s="1"/>
  <c r="U1139" i="14" s="1"/>
  <c r="X1139" i="14" s="1"/>
  <c r="P1131" i="14"/>
  <c r="R1131" i="14" s="1"/>
  <c r="U1131" i="14" s="1"/>
  <c r="X1131" i="14" s="1"/>
  <c r="P1123" i="14"/>
  <c r="R1123" i="14" s="1"/>
  <c r="U1123" i="14" s="1"/>
  <c r="X1123" i="14" s="1"/>
  <c r="P1115" i="14"/>
  <c r="R1115" i="14" s="1"/>
  <c r="U1115" i="14" s="1"/>
  <c r="X1115" i="14" s="1"/>
  <c r="P1107" i="14"/>
  <c r="R1107" i="14" s="1"/>
  <c r="V1107" i="14" s="1"/>
  <c r="P1099" i="14"/>
  <c r="R1099" i="14" s="1"/>
  <c r="V1099" i="14" s="1"/>
  <c r="P1095" i="14"/>
  <c r="R1095" i="14" s="1"/>
  <c r="U1095" i="14" s="1"/>
  <c r="X1095" i="14" s="1"/>
  <c r="P1087" i="14"/>
  <c r="R1087" i="14" s="1"/>
  <c r="U1087" i="14" s="1"/>
  <c r="X1087" i="14" s="1"/>
  <c r="P1079" i="14"/>
  <c r="R1079" i="14" s="1"/>
  <c r="U1079" i="14" s="1"/>
  <c r="X1079" i="14" s="1"/>
  <c r="P1075" i="14"/>
  <c r="R1075" i="14" s="1"/>
  <c r="P1067" i="14"/>
  <c r="R1067" i="14" s="1"/>
  <c r="V1067" i="14" s="1"/>
  <c r="P1059" i="14"/>
  <c r="R1059" i="14" s="1"/>
  <c r="V1059" i="14" s="1"/>
  <c r="P1051" i="14"/>
  <c r="R1051" i="14" s="1"/>
  <c r="V1051" i="14" s="1"/>
  <c r="P1043" i="14"/>
  <c r="R1043" i="14" s="1"/>
  <c r="V1043" i="14" s="1"/>
  <c r="P1035" i="14"/>
  <c r="R1035" i="14" s="1"/>
  <c r="U1035" i="14" s="1"/>
  <c r="X1035" i="14" s="1"/>
  <c r="P1027" i="14"/>
  <c r="R1027" i="14" s="1"/>
  <c r="V1027" i="14" s="1"/>
  <c r="P1019" i="14"/>
  <c r="R1019" i="14" s="1"/>
  <c r="U1019" i="14" s="1"/>
  <c r="X1019" i="14" s="1"/>
  <c r="P1011" i="14"/>
  <c r="R1011" i="14" s="1"/>
  <c r="U1011" i="14" s="1"/>
  <c r="X1011" i="14" s="1"/>
  <c r="P1003" i="14"/>
  <c r="R1003" i="14" s="1"/>
  <c r="U1003" i="14" s="1"/>
  <c r="X1003" i="14" s="1"/>
  <c r="P995" i="14"/>
  <c r="R995" i="14" s="1"/>
  <c r="U995" i="14" s="1"/>
  <c r="X995" i="14" s="1"/>
  <c r="P987" i="14"/>
  <c r="R987" i="14" s="1"/>
  <c r="V987" i="14" s="1"/>
  <c r="P979" i="14"/>
  <c r="R979" i="14" s="1"/>
  <c r="V979" i="14" s="1"/>
  <c r="P971" i="14"/>
  <c r="R971" i="14" s="1"/>
  <c r="V971" i="14" s="1"/>
  <c r="P963" i="14"/>
  <c r="R963" i="14" s="1"/>
  <c r="U963" i="14" s="1"/>
  <c r="X963" i="14" s="1"/>
  <c r="P955" i="14"/>
  <c r="R955" i="14" s="1"/>
  <c r="V955" i="14" s="1"/>
  <c r="P947" i="14"/>
  <c r="R947" i="14" s="1"/>
  <c r="P939" i="14"/>
  <c r="R939" i="14" s="1"/>
  <c r="V939" i="14" s="1"/>
  <c r="P931" i="14"/>
  <c r="R931" i="14" s="1"/>
  <c r="U931" i="14" s="1"/>
  <c r="X931" i="14" s="1"/>
  <c r="P923" i="14"/>
  <c r="R923" i="14" s="1"/>
  <c r="V923" i="14" s="1"/>
  <c r="P915" i="14"/>
  <c r="R915" i="14" s="1"/>
  <c r="P907" i="14"/>
  <c r="R907" i="14" s="1"/>
  <c r="V907" i="14" s="1"/>
  <c r="P899" i="14"/>
  <c r="R899" i="14" s="1"/>
  <c r="V899" i="14" s="1"/>
  <c r="P891" i="14"/>
  <c r="R891" i="14" s="1"/>
  <c r="V891" i="14" s="1"/>
  <c r="P883" i="14"/>
  <c r="R883" i="14" s="1"/>
  <c r="V883" i="14" s="1"/>
  <c r="P875" i="14"/>
  <c r="R875" i="14" s="1"/>
  <c r="U875" i="14" s="1"/>
  <c r="X875" i="14" s="1"/>
  <c r="P867" i="14"/>
  <c r="R867" i="14" s="1"/>
  <c r="U867" i="14" s="1"/>
  <c r="X867" i="14" s="1"/>
  <c r="P859" i="14"/>
  <c r="R859" i="14" s="1"/>
  <c r="V859" i="14" s="1"/>
  <c r="P851" i="14"/>
  <c r="R851" i="14" s="1"/>
  <c r="U851" i="14" s="1"/>
  <c r="X851" i="14" s="1"/>
  <c r="P843" i="14"/>
  <c r="R843" i="14" s="1"/>
  <c r="V843" i="14" s="1"/>
  <c r="P835" i="14"/>
  <c r="R835" i="14" s="1"/>
  <c r="U835" i="14" s="1"/>
  <c r="X835" i="14" s="1"/>
  <c r="P827" i="14"/>
  <c r="R827" i="14" s="1"/>
  <c r="V827" i="14" s="1"/>
  <c r="P819" i="14"/>
  <c r="R819" i="14" s="1"/>
  <c r="P811" i="14"/>
  <c r="R811" i="14" s="1"/>
  <c r="V811" i="14" s="1"/>
  <c r="P803" i="14"/>
  <c r="R803" i="14" s="1"/>
  <c r="U803" i="14" s="1"/>
  <c r="X803" i="14" s="1"/>
  <c r="P795" i="14"/>
  <c r="R795" i="14" s="1"/>
  <c r="U795" i="14" s="1"/>
  <c r="X795" i="14" s="1"/>
  <c r="P787" i="14"/>
  <c r="R787" i="14" s="1"/>
  <c r="V787" i="14" s="1"/>
  <c r="P779" i="14"/>
  <c r="R779" i="14" s="1"/>
  <c r="U779" i="14" s="1"/>
  <c r="X779" i="14" s="1"/>
  <c r="P771" i="14"/>
  <c r="R771" i="14" s="1"/>
  <c r="U771" i="14" s="1"/>
  <c r="X771" i="14" s="1"/>
  <c r="P763" i="14"/>
  <c r="R763" i="14" s="1"/>
  <c r="U763" i="14" s="1"/>
  <c r="X763" i="14" s="1"/>
  <c r="P755" i="14"/>
  <c r="R755" i="14" s="1"/>
  <c r="P747" i="14"/>
  <c r="R747" i="14" s="1"/>
  <c r="V747" i="14" s="1"/>
  <c r="P739" i="14"/>
  <c r="R739" i="14" s="1"/>
  <c r="P731" i="14"/>
  <c r="R731" i="14" s="1"/>
  <c r="V731" i="14" s="1"/>
  <c r="P723" i="14"/>
  <c r="P715" i="14"/>
  <c r="R715" i="14" s="1"/>
  <c r="V715" i="14" s="1"/>
  <c r="P707" i="14"/>
  <c r="R707" i="14" s="1"/>
  <c r="V707" i="14" s="1"/>
  <c r="P699" i="14"/>
  <c r="R699" i="14" s="1"/>
  <c r="U699" i="14" s="1"/>
  <c r="X699" i="14" s="1"/>
  <c r="P691" i="14"/>
  <c r="R691" i="14" s="1"/>
  <c r="U691" i="14" s="1"/>
  <c r="P683" i="14"/>
  <c r="R683" i="14" s="1"/>
  <c r="U683" i="14" s="1"/>
  <c r="X683" i="14" s="1"/>
  <c r="P675" i="14"/>
  <c r="R675" i="14" s="1"/>
  <c r="V675" i="14" s="1"/>
  <c r="P667" i="14"/>
  <c r="R667" i="14" s="1"/>
  <c r="U667" i="14" s="1"/>
  <c r="X667" i="14" s="1"/>
  <c r="P659" i="14"/>
  <c r="R659" i="14" s="1"/>
  <c r="V659" i="14" s="1"/>
  <c r="P651" i="14"/>
  <c r="R651" i="14" s="1"/>
  <c r="U651" i="14" s="1"/>
  <c r="X651" i="14" s="1"/>
  <c r="P643" i="14"/>
  <c r="R643" i="14" s="1"/>
  <c r="U643" i="14" s="1"/>
  <c r="X643" i="14" s="1"/>
  <c r="P635" i="14"/>
  <c r="R635" i="14" s="1"/>
  <c r="U635" i="14" s="1"/>
  <c r="X635" i="14" s="1"/>
  <c r="P627" i="14"/>
  <c r="R627" i="14" s="1"/>
  <c r="P619" i="14"/>
  <c r="R619" i="14" s="1"/>
  <c r="V619" i="14" s="1"/>
  <c r="P611" i="14"/>
  <c r="R611" i="14" s="1"/>
  <c r="U611" i="14" s="1"/>
  <c r="X611" i="14" s="1"/>
  <c r="P603" i="14"/>
  <c r="R603" i="14" s="1"/>
  <c r="U603" i="14" s="1"/>
  <c r="X603" i="14" s="1"/>
  <c r="P595" i="14"/>
  <c r="R595" i="14" s="1"/>
  <c r="U595" i="14" s="1"/>
  <c r="X595" i="14" s="1"/>
  <c r="P587" i="14"/>
  <c r="R587" i="14" s="1"/>
  <c r="V587" i="14" s="1"/>
  <c r="P579" i="14"/>
  <c r="R579" i="14" s="1"/>
  <c r="U579" i="14" s="1"/>
  <c r="X579" i="14" s="1"/>
  <c r="P571" i="14"/>
  <c r="R571" i="14" s="1"/>
  <c r="U571" i="14" s="1"/>
  <c r="X571" i="14" s="1"/>
  <c r="P563" i="14"/>
  <c r="R563" i="14" s="1"/>
  <c r="U563" i="14" s="1"/>
  <c r="X563" i="14" s="1"/>
  <c r="P555" i="14"/>
  <c r="R555" i="14" s="1"/>
  <c r="V555" i="14" s="1"/>
  <c r="P547" i="14"/>
  <c r="R547" i="14" s="1"/>
  <c r="U547" i="14" s="1"/>
  <c r="X547" i="14" s="1"/>
  <c r="P539" i="14"/>
  <c r="R539" i="14" s="1"/>
  <c r="P531" i="14"/>
  <c r="R531" i="14" s="1"/>
  <c r="V531" i="14" s="1"/>
  <c r="P523" i="14"/>
  <c r="R523" i="14" s="1"/>
  <c r="U523" i="14" s="1"/>
  <c r="X523" i="14" s="1"/>
  <c r="P515" i="14"/>
  <c r="R515" i="14" s="1"/>
  <c r="U515" i="14" s="1"/>
  <c r="X515" i="14" s="1"/>
  <c r="P507" i="14"/>
  <c r="R507" i="14" s="1"/>
  <c r="V507" i="14" s="1"/>
  <c r="P499" i="14"/>
  <c r="R499" i="14" s="1"/>
  <c r="V499" i="14" s="1"/>
  <c r="P491" i="14"/>
  <c r="R491" i="14" s="1"/>
  <c r="V491" i="14" s="1"/>
  <c r="P483" i="14"/>
  <c r="R483" i="14" s="1"/>
  <c r="P475" i="14"/>
  <c r="R475" i="14" s="1"/>
  <c r="V475" i="14" s="1"/>
  <c r="P467" i="14"/>
  <c r="R467" i="14" s="1"/>
  <c r="U467" i="14" s="1"/>
  <c r="X467" i="14" s="1"/>
  <c r="P459" i="14"/>
  <c r="R459" i="14" s="1"/>
  <c r="V459" i="14" s="1"/>
  <c r="P451" i="14"/>
  <c r="R451" i="14" s="1"/>
  <c r="U451" i="14" s="1"/>
  <c r="X451" i="14" s="1"/>
  <c r="P443" i="14"/>
  <c r="R443" i="14" s="1"/>
  <c r="V443" i="14" s="1"/>
  <c r="P435" i="14"/>
  <c r="R435" i="14" s="1"/>
  <c r="V435" i="14" s="1"/>
  <c r="P427" i="14"/>
  <c r="R427" i="14" s="1"/>
  <c r="V427" i="14" s="1"/>
  <c r="P419" i="14"/>
  <c r="R419" i="14" s="1"/>
  <c r="V419" i="14" s="1"/>
  <c r="P411" i="14"/>
  <c r="R411" i="14" s="1"/>
  <c r="V411" i="14" s="1"/>
  <c r="P403" i="14"/>
  <c r="R403" i="14" s="1"/>
  <c r="V403" i="14" s="1"/>
  <c r="P399" i="14"/>
  <c r="R399" i="14" s="1"/>
  <c r="U399" i="14" s="1"/>
  <c r="X399" i="14" s="1"/>
  <c r="P391" i="14"/>
  <c r="R391" i="14" s="1"/>
  <c r="U391" i="14" s="1"/>
  <c r="X391" i="14" s="1"/>
  <c r="P379" i="14"/>
  <c r="R379" i="14" s="1"/>
  <c r="V379" i="14" s="1"/>
  <c r="P371" i="14"/>
  <c r="R371" i="14" s="1"/>
  <c r="U371" i="14" s="1"/>
  <c r="X371" i="14" s="1"/>
  <c r="P363" i="14"/>
  <c r="R363" i="14" s="1"/>
  <c r="U363" i="14" s="1"/>
  <c r="X363" i="14" s="1"/>
  <c r="P355" i="14"/>
  <c r="R355" i="14" s="1"/>
  <c r="U355" i="14" s="1"/>
  <c r="X355" i="14" s="1"/>
  <c r="P347" i="14"/>
  <c r="R347" i="14" s="1"/>
  <c r="U347" i="14" s="1"/>
  <c r="X347" i="14" s="1"/>
  <c r="P339" i="14"/>
  <c r="R339" i="14" s="1"/>
  <c r="V339" i="14" s="1"/>
  <c r="P331" i="14"/>
  <c r="R331" i="14" s="1"/>
  <c r="V331" i="14" s="1"/>
  <c r="P327" i="14"/>
  <c r="R327" i="14" s="1"/>
  <c r="U327" i="14" s="1"/>
  <c r="X327" i="14" s="1"/>
  <c r="P319" i="14"/>
  <c r="R319" i="14" s="1"/>
  <c r="U319" i="14" s="1"/>
  <c r="X319" i="14" s="1"/>
  <c r="P311" i="14"/>
  <c r="R311" i="14" s="1"/>
  <c r="V311" i="14" s="1"/>
  <c r="P303" i="14"/>
  <c r="R303" i="14" s="1"/>
  <c r="U303" i="14" s="1"/>
  <c r="X303" i="14" s="1"/>
  <c r="P295" i="14"/>
  <c r="R295" i="14" s="1"/>
  <c r="V295" i="14" s="1"/>
  <c r="P287" i="14"/>
  <c r="R287" i="14" s="1"/>
  <c r="U287" i="14" s="1"/>
  <c r="X287" i="14" s="1"/>
  <c r="P279" i="14"/>
  <c r="R279" i="14" s="1"/>
  <c r="V279" i="14" s="1"/>
  <c r="P271" i="14"/>
  <c r="R271" i="14" s="1"/>
  <c r="U271" i="14" s="1"/>
  <c r="X271" i="14" s="1"/>
  <c r="P263" i="14"/>
  <c r="R263" i="14" s="1"/>
  <c r="U263" i="14" s="1"/>
  <c r="X263" i="14" s="1"/>
  <c r="P255" i="14"/>
  <c r="R255" i="14" s="1"/>
  <c r="U255" i="14" s="1"/>
  <c r="P247" i="14"/>
  <c r="R247" i="14" s="1"/>
  <c r="V247" i="14" s="1"/>
  <c r="P239" i="14"/>
  <c r="R239" i="14" s="1"/>
  <c r="V239" i="14" s="1"/>
  <c r="P235" i="14"/>
  <c r="R235" i="14" s="1"/>
  <c r="U235" i="14" s="1"/>
  <c r="X235" i="14" s="1"/>
  <c r="P227" i="14"/>
  <c r="R227" i="14" s="1"/>
  <c r="U227" i="14" s="1"/>
  <c r="X227" i="14" s="1"/>
  <c r="P219" i="14"/>
  <c r="R219" i="14" s="1"/>
  <c r="V219" i="14" s="1"/>
  <c r="P215" i="14"/>
  <c r="R215" i="14" s="1"/>
  <c r="V215" i="14" s="1"/>
  <c r="P203" i="14"/>
  <c r="R203" i="14" s="1"/>
  <c r="V203" i="14" s="1"/>
  <c r="P195" i="14"/>
  <c r="R195" i="14" s="1"/>
  <c r="V195" i="14" s="1"/>
  <c r="P187" i="14"/>
  <c r="R187" i="14" s="1"/>
  <c r="U187" i="14" s="1"/>
  <c r="X187" i="14" s="1"/>
  <c r="P179" i="14"/>
  <c r="R179" i="14" s="1"/>
  <c r="U179" i="14" s="1"/>
  <c r="X179" i="14" s="1"/>
  <c r="P171" i="14"/>
  <c r="R171" i="14" s="1"/>
  <c r="P163" i="14"/>
  <c r="R163" i="14" s="1"/>
  <c r="P155" i="14"/>
  <c r="R155" i="14" s="1"/>
  <c r="U155" i="14" s="1"/>
  <c r="X155" i="14" s="1"/>
  <c r="P147" i="14"/>
  <c r="R147" i="14" s="1"/>
  <c r="U147" i="14" s="1"/>
  <c r="X147" i="14" s="1"/>
  <c r="P143" i="14"/>
  <c r="R143" i="14" s="1"/>
  <c r="V143" i="14" s="1"/>
  <c r="P135" i="14"/>
  <c r="R135" i="14" s="1"/>
  <c r="V135" i="14" s="1"/>
  <c r="P127" i="14"/>
  <c r="R127" i="14" s="1"/>
  <c r="U127" i="14" s="1"/>
  <c r="X127" i="14" s="1"/>
  <c r="P119" i="14"/>
  <c r="R119" i="14" s="1"/>
  <c r="U119" i="14" s="1"/>
  <c r="X119" i="14" s="1"/>
  <c r="P111" i="14"/>
  <c r="R111" i="14" s="1"/>
  <c r="P103" i="14"/>
  <c r="R103" i="14" s="1"/>
  <c r="P95" i="14"/>
  <c r="R95" i="14" s="1"/>
  <c r="U95" i="14" s="1"/>
  <c r="X95" i="14" s="1"/>
  <c r="P87" i="14"/>
  <c r="R87" i="14" s="1"/>
  <c r="V87" i="14" s="1"/>
  <c r="P83" i="14"/>
  <c r="R83" i="14" s="1"/>
  <c r="U83" i="14" s="1"/>
  <c r="X83" i="14" s="1"/>
  <c r="P75" i="14"/>
  <c r="R75" i="14" s="1"/>
  <c r="V75" i="14" s="1"/>
  <c r="P67" i="14"/>
  <c r="R67" i="14" s="1"/>
  <c r="V67" i="14" s="1"/>
  <c r="P59" i="14"/>
  <c r="R59" i="14" s="1"/>
  <c r="V59" i="14" s="1"/>
  <c r="P51" i="14"/>
  <c r="R51" i="14" s="1"/>
  <c r="U51" i="14" s="1"/>
  <c r="X51" i="14" s="1"/>
  <c r="P43" i="14"/>
  <c r="R43" i="14" s="1"/>
  <c r="V43" i="14" s="1"/>
  <c r="P35" i="14"/>
  <c r="R35" i="14" s="1"/>
  <c r="U35" i="14" s="1"/>
  <c r="X35" i="14" s="1"/>
  <c r="P27" i="14"/>
  <c r="R27" i="14" s="1"/>
  <c r="U27" i="14" s="1"/>
  <c r="X27" i="14" s="1"/>
  <c r="P19" i="14"/>
  <c r="R19" i="14" s="1"/>
  <c r="V19" i="14" s="1"/>
  <c r="P11" i="14"/>
  <c r="R11" i="14" s="1"/>
  <c r="U11" i="14" s="1"/>
  <c r="X11" i="14" s="1"/>
  <c r="P3" i="14"/>
  <c r="R3" i="14" s="1"/>
  <c r="V3" i="14" s="1"/>
  <c r="P1122" i="3"/>
  <c r="R1122" i="3" s="1"/>
  <c r="P1114" i="3"/>
  <c r="R1114" i="3" s="1"/>
  <c r="U1114" i="3" s="1"/>
  <c r="X1114" i="3" s="1"/>
  <c r="P1102" i="3"/>
  <c r="R1102" i="3" s="1"/>
  <c r="V1102" i="3" s="1"/>
  <c r="P1094" i="3"/>
  <c r="R1094" i="3" s="1"/>
  <c r="U1094" i="3" s="1"/>
  <c r="X1094" i="3" s="1"/>
  <c r="P1086" i="3"/>
  <c r="R1086" i="3" s="1"/>
  <c r="P1078" i="3"/>
  <c r="R1078" i="3" s="1"/>
  <c r="U1078" i="3" s="1"/>
  <c r="X1078" i="3" s="1"/>
  <c r="P1070" i="3"/>
  <c r="R1070" i="3" s="1"/>
  <c r="V1070" i="3" s="1"/>
  <c r="P1062" i="3"/>
  <c r="R1062" i="3" s="1"/>
  <c r="U1062" i="3" s="1"/>
  <c r="X1062" i="3" s="1"/>
  <c r="P1054" i="3"/>
  <c r="R1054" i="3" s="1"/>
  <c r="P1046" i="3"/>
  <c r="R1046" i="3" s="1"/>
  <c r="V1046" i="3" s="1"/>
  <c r="P1038" i="3"/>
  <c r="R1038" i="3" s="1"/>
  <c r="U1038" i="3" s="1"/>
  <c r="P1030" i="3"/>
  <c r="R1030" i="3" s="1"/>
  <c r="V1030" i="3" s="1"/>
  <c r="P1022" i="3"/>
  <c r="R1022" i="3" s="1"/>
  <c r="P1014" i="3"/>
  <c r="R1014" i="3" s="1"/>
  <c r="U1014" i="3" s="1"/>
  <c r="X1014" i="3" s="1"/>
  <c r="P1006" i="3"/>
  <c r="R1006" i="3" s="1"/>
  <c r="U1006" i="3" s="1"/>
  <c r="X1006" i="3" s="1"/>
  <c r="P998" i="3"/>
  <c r="R998" i="3" s="1"/>
  <c r="U998" i="3" s="1"/>
  <c r="P990" i="3"/>
  <c r="R990" i="3" s="1"/>
  <c r="P982" i="3"/>
  <c r="R982" i="3" s="1"/>
  <c r="U982" i="3" s="1"/>
  <c r="X982" i="3" s="1"/>
  <c r="P974" i="3"/>
  <c r="R974" i="3" s="1"/>
  <c r="V974" i="3" s="1"/>
  <c r="P966" i="3"/>
  <c r="R966" i="3" s="1"/>
  <c r="U966" i="3" s="1"/>
  <c r="P958" i="3"/>
  <c r="R958" i="3" s="1"/>
  <c r="P950" i="3"/>
  <c r="R950" i="3" s="1"/>
  <c r="U950" i="3" s="1"/>
  <c r="X950" i="3" s="1"/>
  <c r="P938" i="3"/>
  <c r="R938" i="3" s="1"/>
  <c r="U938" i="3" s="1"/>
  <c r="X938" i="3" s="1"/>
  <c r="P930" i="3"/>
  <c r="R930" i="3" s="1"/>
  <c r="V930" i="3" s="1"/>
  <c r="P922" i="3"/>
  <c r="R922" i="3" s="1"/>
  <c r="P910" i="3"/>
  <c r="R910" i="3" s="1"/>
  <c r="U910" i="3" s="1"/>
  <c r="X910" i="3" s="1"/>
  <c r="P906" i="3"/>
  <c r="R906" i="3" s="1"/>
  <c r="U906" i="3" s="1"/>
  <c r="P898" i="3"/>
  <c r="R898" i="3" s="1"/>
  <c r="V898" i="3" s="1"/>
  <c r="P890" i="3"/>
  <c r="R890" i="3" s="1"/>
  <c r="P882" i="3"/>
  <c r="R882" i="3" s="1"/>
  <c r="U882" i="3" s="1"/>
  <c r="X882" i="3" s="1"/>
  <c r="P874" i="3"/>
  <c r="R874" i="3" s="1"/>
  <c r="V874" i="3" s="1"/>
  <c r="P866" i="3"/>
  <c r="R866" i="3" s="1"/>
  <c r="V866" i="3" s="1"/>
  <c r="P858" i="3"/>
  <c r="R858" i="3" s="1"/>
  <c r="P850" i="3"/>
  <c r="R850" i="3" s="1"/>
  <c r="U850" i="3" s="1"/>
  <c r="X850" i="3" s="1"/>
  <c r="P842" i="3"/>
  <c r="R842" i="3" s="1"/>
  <c r="V842" i="3" s="1"/>
  <c r="P834" i="3"/>
  <c r="R834" i="3" s="1"/>
  <c r="V834" i="3" s="1"/>
  <c r="P826" i="3"/>
  <c r="R826" i="3" s="1"/>
  <c r="P814" i="3"/>
  <c r="R814" i="3" s="1"/>
  <c r="U814" i="3" s="1"/>
  <c r="X814" i="3" s="1"/>
  <c r="P806" i="3"/>
  <c r="R806" i="3" s="1"/>
  <c r="U806" i="3" s="1"/>
  <c r="X806" i="3" s="1"/>
  <c r="P802" i="3"/>
  <c r="R802" i="3" s="1"/>
  <c r="V802" i="3" s="1"/>
  <c r="P794" i="3"/>
  <c r="R794" i="3" s="1"/>
  <c r="P1269" i="14"/>
  <c r="R1269" i="14" s="1"/>
  <c r="V1269" i="14" s="1"/>
  <c r="P1265" i="14"/>
  <c r="R1265" i="14" s="1"/>
  <c r="U1265" i="14" s="1"/>
  <c r="X1265" i="14" s="1"/>
  <c r="P1261" i="14"/>
  <c r="R1261" i="14" s="1"/>
  <c r="U1261" i="14" s="1"/>
  <c r="X1261" i="14" s="1"/>
  <c r="P1257" i="14"/>
  <c r="R1257" i="14" s="1"/>
  <c r="V1257" i="14" s="1"/>
  <c r="P1253" i="14"/>
  <c r="R1253" i="14" s="1"/>
  <c r="U1253" i="14" s="1"/>
  <c r="X1253" i="14" s="1"/>
  <c r="P1249" i="14"/>
  <c r="R1249" i="14" s="1"/>
  <c r="P1245" i="14"/>
  <c r="R1245" i="14" s="1"/>
  <c r="V1245" i="14" s="1"/>
  <c r="P1241" i="14"/>
  <c r="R1241" i="14" s="1"/>
  <c r="V1241" i="14" s="1"/>
  <c r="P1237" i="14"/>
  <c r="R1237" i="14" s="1"/>
  <c r="P1233" i="14"/>
  <c r="R1233" i="14" s="1"/>
  <c r="P1229" i="14"/>
  <c r="R1229" i="14" s="1"/>
  <c r="U1229" i="14" s="1"/>
  <c r="X1229" i="14" s="1"/>
  <c r="P1225" i="14"/>
  <c r="R1225" i="14" s="1"/>
  <c r="P1221" i="14"/>
  <c r="R1221" i="14" s="1"/>
  <c r="V1221" i="14" s="1"/>
  <c r="P1217" i="14"/>
  <c r="R1217" i="14" s="1"/>
  <c r="P1213" i="14"/>
  <c r="R1213" i="14" s="1"/>
  <c r="P1209" i="14"/>
  <c r="R1209" i="14" s="1"/>
  <c r="V1209" i="14" s="1"/>
  <c r="P1205" i="14"/>
  <c r="R1205" i="14" s="1"/>
  <c r="U1205" i="14" s="1"/>
  <c r="X1205" i="14" s="1"/>
  <c r="P1201" i="14"/>
  <c r="R1201" i="14" s="1"/>
  <c r="P1197" i="14"/>
  <c r="R1197" i="14" s="1"/>
  <c r="U1197" i="14" s="1"/>
  <c r="X1197" i="14" s="1"/>
  <c r="P1193" i="14"/>
  <c r="R1193" i="14" s="1"/>
  <c r="P1189" i="14"/>
  <c r="R1189" i="14" s="1"/>
  <c r="U1189" i="14" s="1"/>
  <c r="X1189" i="14" s="1"/>
  <c r="P1185" i="14"/>
  <c r="R1185" i="14" s="1"/>
  <c r="P1181" i="14"/>
  <c r="R1181" i="14" s="1"/>
  <c r="U1181" i="14" s="1"/>
  <c r="X1181" i="14" s="1"/>
  <c r="P1177" i="14"/>
  <c r="R1177" i="14" s="1"/>
  <c r="P1173" i="14"/>
  <c r="R1173" i="14" s="1"/>
  <c r="U1173" i="14" s="1"/>
  <c r="X1173" i="14" s="1"/>
  <c r="P1169" i="14"/>
  <c r="R1169" i="14" s="1"/>
  <c r="P1165" i="14"/>
  <c r="R1165" i="14" s="1"/>
  <c r="U1165" i="14" s="1"/>
  <c r="X1165" i="14" s="1"/>
  <c r="P1161" i="14"/>
  <c r="R1161" i="14" s="1"/>
  <c r="U1161" i="14" s="1"/>
  <c r="X1161" i="14" s="1"/>
  <c r="P1157" i="14"/>
  <c r="R1157" i="14" s="1"/>
  <c r="V1157" i="14" s="1"/>
  <c r="P1153" i="14"/>
  <c r="R1153" i="14" s="1"/>
  <c r="P1149" i="14"/>
  <c r="R1149" i="14" s="1"/>
  <c r="U1149" i="14" s="1"/>
  <c r="X1149" i="14" s="1"/>
  <c r="P1145" i="14"/>
  <c r="R1145" i="14" s="1"/>
  <c r="V1145" i="14" s="1"/>
  <c r="P1141" i="14"/>
  <c r="R1141" i="14" s="1"/>
  <c r="P1137" i="14"/>
  <c r="R1137" i="14" s="1"/>
  <c r="P1133" i="14"/>
  <c r="R1133" i="14" s="1"/>
  <c r="V1133" i="14" s="1"/>
  <c r="P1129" i="14"/>
  <c r="R1129" i="14" s="1"/>
  <c r="P1125" i="14"/>
  <c r="R1125" i="14" s="1"/>
  <c r="V1125" i="14" s="1"/>
  <c r="P1121" i="14"/>
  <c r="R1121" i="14" s="1"/>
  <c r="V1121" i="14" s="1"/>
  <c r="P1117" i="14"/>
  <c r="R1117" i="14" s="1"/>
  <c r="V1117" i="14" s="1"/>
  <c r="P1113" i="14"/>
  <c r="R1113" i="14" s="1"/>
  <c r="P1109" i="14"/>
  <c r="R1109" i="14" s="1"/>
  <c r="U1109" i="14" s="1"/>
  <c r="X1109" i="14" s="1"/>
  <c r="P1105" i="14"/>
  <c r="R1105" i="14" s="1"/>
  <c r="P1101" i="14"/>
  <c r="R1101" i="14" s="1"/>
  <c r="U1101" i="14" s="1"/>
  <c r="X1101" i="14" s="1"/>
  <c r="P1097" i="14"/>
  <c r="R1097" i="14" s="1"/>
  <c r="P1093" i="14"/>
  <c r="R1093" i="14" s="1"/>
  <c r="V1093" i="14" s="1"/>
  <c r="P1089" i="14"/>
  <c r="R1089" i="14" s="1"/>
  <c r="P1085" i="14"/>
  <c r="R1085" i="14" s="1"/>
  <c r="U1085" i="14" s="1"/>
  <c r="X1085" i="14" s="1"/>
  <c r="P1081" i="14"/>
  <c r="R1081" i="14" s="1"/>
  <c r="U1081" i="14" s="1"/>
  <c r="X1081" i="14" s="1"/>
  <c r="P1077" i="14"/>
  <c r="R1077" i="14" s="1"/>
  <c r="V1077" i="14" s="1"/>
  <c r="P1073" i="14"/>
  <c r="R1073" i="14" s="1"/>
  <c r="P1069" i="14"/>
  <c r="R1069" i="14" s="1"/>
  <c r="U1069" i="14" s="1"/>
  <c r="X1069" i="14" s="1"/>
  <c r="P1065" i="14"/>
  <c r="R1065" i="14" s="1"/>
  <c r="P1061" i="14"/>
  <c r="R1061" i="14" s="1"/>
  <c r="P1057" i="14"/>
  <c r="R1057" i="14" s="1"/>
  <c r="P1053" i="14"/>
  <c r="R1053" i="14" s="1"/>
  <c r="U1053" i="14" s="1"/>
  <c r="X1053" i="14" s="1"/>
  <c r="P1049" i="14"/>
  <c r="R1049" i="14" s="1"/>
  <c r="V1049" i="14" s="1"/>
  <c r="P1045" i="14"/>
  <c r="R1045" i="14" s="1"/>
  <c r="V1045" i="14" s="1"/>
  <c r="P1041" i="14"/>
  <c r="R1041" i="14" s="1"/>
  <c r="P1037" i="14"/>
  <c r="R1037" i="14" s="1"/>
  <c r="U1037" i="14" s="1"/>
  <c r="X1037" i="14" s="1"/>
  <c r="P1033" i="14"/>
  <c r="R1033" i="14" s="1"/>
  <c r="V1033" i="14" s="1"/>
  <c r="P1029" i="14"/>
  <c r="R1029" i="14" s="1"/>
  <c r="V1029" i="14" s="1"/>
  <c r="P1025" i="14"/>
  <c r="R1025" i="14" s="1"/>
  <c r="P1021" i="14"/>
  <c r="R1021" i="14" s="1"/>
  <c r="U1021" i="14" s="1"/>
  <c r="X1021" i="14" s="1"/>
  <c r="P1017" i="14"/>
  <c r="R1017" i="14" s="1"/>
  <c r="P1013" i="14"/>
  <c r="R1013" i="14" s="1"/>
  <c r="V1013" i="14" s="1"/>
  <c r="P1009" i="14"/>
  <c r="R1009" i="14" s="1"/>
  <c r="P1005" i="14"/>
  <c r="R1005" i="14" s="1"/>
  <c r="U1005" i="14" s="1"/>
  <c r="X1005" i="14" s="1"/>
  <c r="P1001" i="14"/>
  <c r="R1001" i="14" s="1"/>
  <c r="P997" i="14"/>
  <c r="R997" i="14" s="1"/>
  <c r="V997" i="14" s="1"/>
  <c r="P993" i="14"/>
  <c r="R993" i="14" s="1"/>
  <c r="P989" i="14"/>
  <c r="R989" i="14" s="1"/>
  <c r="V989" i="14" s="1"/>
  <c r="P985" i="14"/>
  <c r="R985" i="14" s="1"/>
  <c r="V985" i="14" s="1"/>
  <c r="P981" i="14"/>
  <c r="R981" i="14" s="1"/>
  <c r="P977" i="14"/>
  <c r="R977" i="14" s="1"/>
  <c r="P973" i="14"/>
  <c r="R973" i="14" s="1"/>
  <c r="V973" i="14" s="1"/>
  <c r="P969" i="14"/>
  <c r="R969" i="14" s="1"/>
  <c r="P965" i="14"/>
  <c r="R965" i="14" s="1"/>
  <c r="P957" i="14"/>
  <c r="R957" i="14" s="1"/>
  <c r="P953" i="14"/>
  <c r="R953" i="14" s="1"/>
  <c r="U953" i="14" s="1"/>
  <c r="X953" i="14" s="1"/>
  <c r="P949" i="14"/>
  <c r="R949" i="14" s="1"/>
  <c r="P945" i="14"/>
  <c r="R945" i="14" s="1"/>
  <c r="U945" i="14" s="1"/>
  <c r="X945" i="14" s="1"/>
  <c r="P941" i="14"/>
  <c r="R941" i="14" s="1"/>
  <c r="P937" i="14"/>
  <c r="R937" i="14" s="1"/>
  <c r="V937" i="14" s="1"/>
  <c r="P933" i="14"/>
  <c r="R933" i="14" s="1"/>
  <c r="P929" i="14"/>
  <c r="R929" i="14" s="1"/>
  <c r="U929" i="14" s="1"/>
  <c r="X929" i="14" s="1"/>
  <c r="P925" i="14"/>
  <c r="R925" i="14" s="1"/>
  <c r="P921" i="14"/>
  <c r="R921" i="14" s="1"/>
  <c r="V921" i="14" s="1"/>
  <c r="P917" i="14"/>
  <c r="R917" i="14" s="1"/>
  <c r="P913" i="14"/>
  <c r="R913" i="14" s="1"/>
  <c r="U913" i="14" s="1"/>
  <c r="X913" i="14" s="1"/>
  <c r="P909" i="14"/>
  <c r="R909" i="14" s="1"/>
  <c r="P905" i="14"/>
  <c r="R905" i="14" s="1"/>
  <c r="U905" i="14" s="1"/>
  <c r="X905" i="14" s="1"/>
  <c r="P901" i="14"/>
  <c r="R901" i="14" s="1"/>
  <c r="P897" i="14"/>
  <c r="R897" i="14" s="1"/>
  <c r="V897" i="14" s="1"/>
  <c r="P893" i="14"/>
  <c r="R893" i="14" s="1"/>
  <c r="P889" i="14"/>
  <c r="R889" i="14" s="1"/>
  <c r="P885" i="14"/>
  <c r="R885" i="14" s="1"/>
  <c r="P881" i="14"/>
  <c r="P877" i="14"/>
  <c r="R877" i="14" s="1"/>
  <c r="V877" i="14" s="1"/>
  <c r="P873" i="14"/>
  <c r="R873" i="14" s="1"/>
  <c r="V873" i="14" s="1"/>
  <c r="P869" i="14"/>
  <c r="R869" i="14" s="1"/>
  <c r="P865" i="14"/>
  <c r="R865" i="14" s="1"/>
  <c r="U865" i="14" s="1"/>
  <c r="X865" i="14" s="1"/>
  <c r="P861" i="14"/>
  <c r="R861" i="14" s="1"/>
  <c r="P857" i="14"/>
  <c r="R857" i="14" s="1"/>
  <c r="U857" i="14" s="1"/>
  <c r="X857" i="14" s="1"/>
  <c r="P853" i="14"/>
  <c r="R853" i="14" s="1"/>
  <c r="P849" i="14"/>
  <c r="R849" i="14" s="1"/>
  <c r="U849" i="14" s="1"/>
  <c r="P845" i="14"/>
  <c r="P841" i="14"/>
  <c r="R841" i="14" s="1"/>
  <c r="U841" i="14" s="1"/>
  <c r="X841" i="14" s="1"/>
  <c r="P837" i="14"/>
  <c r="R837" i="14" s="1"/>
  <c r="U837" i="14" s="1"/>
  <c r="X837" i="14" s="1"/>
  <c r="P833" i="14"/>
  <c r="R833" i="14" s="1"/>
  <c r="V833" i="14" s="1"/>
  <c r="P829" i="14"/>
  <c r="R829" i="14" s="1"/>
  <c r="P825" i="14"/>
  <c r="R825" i="14" s="1"/>
  <c r="U825" i="14" s="1"/>
  <c r="X825" i="14" s="1"/>
  <c r="P821" i="14"/>
  <c r="R821" i="14" s="1"/>
  <c r="P817" i="14"/>
  <c r="R817" i="14" s="1"/>
  <c r="U817" i="14" s="1"/>
  <c r="X817" i="14" s="1"/>
  <c r="P813" i="14"/>
  <c r="R813" i="14" s="1"/>
  <c r="P809" i="14"/>
  <c r="R809" i="14" s="1"/>
  <c r="U809" i="14" s="1"/>
  <c r="X809" i="14" s="1"/>
  <c r="P805" i="14"/>
  <c r="R805" i="14" s="1"/>
  <c r="V805" i="14" s="1"/>
  <c r="P801" i="14"/>
  <c r="R801" i="14" s="1"/>
  <c r="P797" i="14"/>
  <c r="R797" i="14" s="1"/>
  <c r="P793" i="14"/>
  <c r="R793" i="14" s="1"/>
  <c r="U793" i="14" s="1"/>
  <c r="X793" i="14" s="1"/>
  <c r="P789" i="14"/>
  <c r="R789" i="14" s="1"/>
  <c r="P785" i="14"/>
  <c r="R785" i="14" s="1"/>
  <c r="P781" i="14"/>
  <c r="R781" i="14" s="1"/>
  <c r="P777" i="14"/>
  <c r="R777" i="14" s="1"/>
  <c r="V777" i="14" s="1"/>
  <c r="P773" i="14"/>
  <c r="R773" i="14" s="1"/>
  <c r="U773" i="14" s="1"/>
  <c r="X773" i="14" s="1"/>
  <c r="P769" i="14"/>
  <c r="R769" i="14" s="1"/>
  <c r="V769" i="14" s="1"/>
  <c r="P765" i="14"/>
  <c r="R765" i="14" s="1"/>
  <c r="P761" i="14"/>
  <c r="R761" i="14" s="1"/>
  <c r="U761" i="14" s="1"/>
  <c r="X761" i="14" s="1"/>
  <c r="P757" i="14"/>
  <c r="R757" i="14" s="1"/>
  <c r="U757" i="14" s="1"/>
  <c r="X757" i="14" s="1"/>
  <c r="P753" i="14"/>
  <c r="R753" i="14" s="1"/>
  <c r="V753" i="14" s="1"/>
  <c r="P749" i="14"/>
  <c r="R749" i="14" s="1"/>
  <c r="P745" i="14"/>
  <c r="R745" i="14" s="1"/>
  <c r="V745" i="14" s="1"/>
  <c r="P741" i="14"/>
  <c r="R741" i="14" s="1"/>
  <c r="P737" i="14"/>
  <c r="R737" i="14" s="1"/>
  <c r="V737" i="14" s="1"/>
  <c r="P733" i="14"/>
  <c r="R733" i="14" s="1"/>
  <c r="P729" i="14"/>
  <c r="R729" i="14" s="1"/>
  <c r="U729" i="14" s="1"/>
  <c r="X729" i="14" s="1"/>
  <c r="P725" i="14"/>
  <c r="R725" i="14" s="1"/>
  <c r="P721" i="14"/>
  <c r="R721" i="14" s="1"/>
  <c r="U721" i="14" s="1"/>
  <c r="X721" i="14" s="1"/>
  <c r="P717" i="14"/>
  <c r="R717" i="14" s="1"/>
  <c r="P713" i="14"/>
  <c r="R713" i="14" s="1"/>
  <c r="U713" i="14" s="1"/>
  <c r="X713" i="14" s="1"/>
  <c r="P709" i="14"/>
  <c r="R709" i="14" s="1"/>
  <c r="P705" i="14"/>
  <c r="R705" i="14" s="1"/>
  <c r="V705" i="14" s="1"/>
  <c r="P701" i="14"/>
  <c r="R701" i="14" s="1"/>
  <c r="P697" i="14"/>
  <c r="R697" i="14" s="1"/>
  <c r="U697" i="14" s="1"/>
  <c r="X697" i="14" s="1"/>
  <c r="P693" i="14"/>
  <c r="R693" i="14" s="1"/>
  <c r="P689" i="14"/>
  <c r="R689" i="14" s="1"/>
  <c r="V689" i="14" s="1"/>
  <c r="P685" i="14"/>
  <c r="R685" i="14" s="1"/>
  <c r="P681" i="14"/>
  <c r="R681" i="14" s="1"/>
  <c r="P677" i="14"/>
  <c r="R677" i="14" s="1"/>
  <c r="P673" i="14"/>
  <c r="R673" i="14" s="1"/>
  <c r="V673" i="14" s="1"/>
  <c r="P669" i="14"/>
  <c r="R669" i="14" s="1"/>
  <c r="P665" i="14"/>
  <c r="R665" i="14" s="1"/>
  <c r="U665" i="14" s="1"/>
  <c r="X665" i="14" s="1"/>
  <c r="P661" i="14"/>
  <c r="R661" i="14" s="1"/>
  <c r="U661" i="14" s="1"/>
  <c r="X661" i="14" s="1"/>
  <c r="P657" i="14"/>
  <c r="R657" i="14" s="1"/>
  <c r="V657" i="14" s="1"/>
  <c r="P653" i="14"/>
  <c r="R653" i="14" s="1"/>
  <c r="P649" i="14"/>
  <c r="R649" i="14" s="1"/>
  <c r="V649" i="14" s="1"/>
  <c r="P645" i="14"/>
  <c r="R645" i="14" s="1"/>
  <c r="P641" i="14"/>
  <c r="R641" i="14" s="1"/>
  <c r="U641" i="14" s="1"/>
  <c r="X641" i="14" s="1"/>
  <c r="P637" i="14"/>
  <c r="R637" i="14" s="1"/>
  <c r="P633" i="14"/>
  <c r="R633" i="14" s="1"/>
  <c r="V633" i="14" s="1"/>
  <c r="P629" i="14"/>
  <c r="R629" i="14" s="1"/>
  <c r="U629" i="14" s="1"/>
  <c r="X629" i="14" s="1"/>
  <c r="P625" i="14"/>
  <c r="R625" i="14" s="1"/>
  <c r="U625" i="14" s="1"/>
  <c r="X625" i="14" s="1"/>
  <c r="P621" i="14"/>
  <c r="R621" i="14" s="1"/>
  <c r="P617" i="14"/>
  <c r="R617" i="14" s="1"/>
  <c r="U617" i="14" s="1"/>
  <c r="X617" i="14" s="1"/>
  <c r="P613" i="14"/>
  <c r="R613" i="14" s="1"/>
  <c r="P609" i="14"/>
  <c r="R609" i="14" s="1"/>
  <c r="U609" i="14" s="1"/>
  <c r="X609" i="14" s="1"/>
  <c r="P605" i="14"/>
  <c r="R605" i="14" s="1"/>
  <c r="P601" i="14"/>
  <c r="R601" i="14" s="1"/>
  <c r="P597" i="14"/>
  <c r="R597" i="14" s="1"/>
  <c r="P593" i="14"/>
  <c r="R593" i="14" s="1"/>
  <c r="U593" i="14" s="1"/>
  <c r="X593" i="14" s="1"/>
  <c r="P589" i="14"/>
  <c r="R589" i="14" s="1"/>
  <c r="P585" i="14"/>
  <c r="R585" i="14" s="1"/>
  <c r="V585" i="14" s="1"/>
  <c r="P581" i="14"/>
  <c r="R581" i="14" s="1"/>
  <c r="U581" i="14" s="1"/>
  <c r="X581" i="14" s="1"/>
  <c r="P577" i="14"/>
  <c r="R577" i="14" s="1"/>
  <c r="U577" i="14" s="1"/>
  <c r="X577" i="14" s="1"/>
  <c r="P573" i="14"/>
  <c r="R573" i="14" s="1"/>
  <c r="P569" i="14"/>
  <c r="R569" i="14" s="1"/>
  <c r="U569" i="14" s="1"/>
  <c r="X569" i="14" s="1"/>
  <c r="P565" i="14"/>
  <c r="R565" i="14" s="1"/>
  <c r="P561" i="14"/>
  <c r="R561" i="14" s="1"/>
  <c r="U561" i="14" s="1"/>
  <c r="P557" i="14"/>
  <c r="R557" i="14" s="1"/>
  <c r="P553" i="14"/>
  <c r="R553" i="14" s="1"/>
  <c r="V553" i="14" s="1"/>
  <c r="P549" i="14"/>
  <c r="R549" i="14" s="1"/>
  <c r="P545" i="14"/>
  <c r="R545" i="14" s="1"/>
  <c r="V545" i="14" s="1"/>
  <c r="P541" i="14"/>
  <c r="R541" i="14" s="1"/>
  <c r="P537" i="14"/>
  <c r="R537" i="14" s="1"/>
  <c r="U537" i="14" s="1"/>
  <c r="X537" i="14" s="1"/>
  <c r="P533" i="14"/>
  <c r="R533" i="14" s="1"/>
  <c r="P529" i="14"/>
  <c r="R529" i="14" s="1"/>
  <c r="V529" i="14" s="1"/>
  <c r="P525" i="14"/>
  <c r="R525" i="14" s="1"/>
  <c r="P521" i="14"/>
  <c r="R521" i="14" s="1"/>
  <c r="V521" i="14" s="1"/>
  <c r="P517" i="14"/>
  <c r="R517" i="14" s="1"/>
  <c r="P513" i="14"/>
  <c r="R513" i="14" s="1"/>
  <c r="U513" i="14" s="1"/>
  <c r="X513" i="14" s="1"/>
  <c r="P509" i="14"/>
  <c r="R509" i="14" s="1"/>
  <c r="P505" i="14"/>
  <c r="R505" i="14" s="1"/>
  <c r="U505" i="14" s="1"/>
  <c r="X505" i="14" s="1"/>
  <c r="P501" i="14"/>
  <c r="R501" i="14" s="1"/>
  <c r="P497" i="14"/>
  <c r="R497" i="14" s="1"/>
  <c r="V497" i="14" s="1"/>
  <c r="P493" i="14"/>
  <c r="R493" i="14" s="1"/>
  <c r="P489" i="14"/>
  <c r="R489" i="14" s="1"/>
  <c r="U489" i="14" s="1"/>
  <c r="X489" i="14" s="1"/>
  <c r="P485" i="14"/>
  <c r="R485" i="14" s="1"/>
  <c r="V485" i="14" s="1"/>
  <c r="P481" i="14"/>
  <c r="R481" i="14" s="1"/>
  <c r="U481" i="14" s="1"/>
  <c r="X481" i="14" s="1"/>
  <c r="P477" i="14"/>
  <c r="R477" i="14" s="1"/>
  <c r="P473" i="14"/>
  <c r="R473" i="14" s="1"/>
  <c r="U473" i="14" s="1"/>
  <c r="X473" i="14" s="1"/>
  <c r="P469" i="14"/>
  <c r="R469" i="14" s="1"/>
  <c r="V469" i="14" s="1"/>
  <c r="P465" i="14"/>
  <c r="R465" i="14" s="1"/>
  <c r="V465" i="14" s="1"/>
  <c r="P461" i="14"/>
  <c r="R461" i="14" s="1"/>
  <c r="P457" i="14"/>
  <c r="R457" i="14" s="1"/>
  <c r="V457" i="14" s="1"/>
  <c r="P453" i="14"/>
  <c r="R453" i="14" s="1"/>
  <c r="U453" i="14" s="1"/>
  <c r="X453" i="14" s="1"/>
  <c r="P449" i="14"/>
  <c r="R449" i="14" s="1"/>
  <c r="V449" i="14" s="1"/>
  <c r="P445" i="14"/>
  <c r="R445" i="14" s="1"/>
  <c r="P441" i="14"/>
  <c r="R441" i="14" s="1"/>
  <c r="V441" i="14" s="1"/>
  <c r="P437" i="14"/>
  <c r="P433" i="14"/>
  <c r="R433" i="14" s="1"/>
  <c r="V433" i="14" s="1"/>
  <c r="P429" i="14"/>
  <c r="R429" i="14" s="1"/>
  <c r="P425" i="14"/>
  <c r="R425" i="14" s="1"/>
  <c r="U425" i="14" s="1"/>
  <c r="X425" i="14" s="1"/>
  <c r="P421" i="14"/>
  <c r="R421" i="14" s="1"/>
  <c r="P417" i="14"/>
  <c r="R417" i="14" s="1"/>
  <c r="V417" i="14" s="1"/>
  <c r="P413" i="14"/>
  <c r="R413" i="14" s="1"/>
  <c r="P409" i="14"/>
  <c r="R409" i="14" s="1"/>
  <c r="U409" i="14" s="1"/>
  <c r="X409" i="14" s="1"/>
  <c r="P405" i="14"/>
  <c r="R405" i="14" s="1"/>
  <c r="P401" i="14"/>
  <c r="R401" i="14" s="1"/>
  <c r="V401" i="14" s="1"/>
  <c r="P397" i="14"/>
  <c r="R397" i="14" s="1"/>
  <c r="P393" i="14"/>
  <c r="R393" i="14" s="1"/>
  <c r="U393" i="14" s="1"/>
  <c r="X393" i="14" s="1"/>
  <c r="P389" i="14"/>
  <c r="R389" i="14" s="1"/>
  <c r="V389" i="14" s="1"/>
  <c r="P385" i="14"/>
  <c r="R385" i="14" s="1"/>
  <c r="U385" i="14" s="1"/>
  <c r="X385" i="14" s="1"/>
  <c r="P381" i="14"/>
  <c r="R381" i="14" s="1"/>
  <c r="P377" i="14"/>
  <c r="R377" i="14" s="1"/>
  <c r="U377" i="14" s="1"/>
  <c r="X377" i="14" s="1"/>
  <c r="P373" i="14"/>
  <c r="R373" i="14" s="1"/>
  <c r="V373" i="14" s="1"/>
  <c r="P369" i="14"/>
  <c r="R369" i="14" s="1"/>
  <c r="V369" i="14" s="1"/>
  <c r="P365" i="14"/>
  <c r="R365" i="14" s="1"/>
  <c r="P361" i="14"/>
  <c r="R361" i="14" s="1"/>
  <c r="U361" i="14" s="1"/>
  <c r="X361" i="14" s="1"/>
  <c r="P357" i="14"/>
  <c r="R357" i="14" s="1"/>
  <c r="V357" i="14" s="1"/>
  <c r="P353" i="14"/>
  <c r="R353" i="14" s="1"/>
  <c r="V353" i="14" s="1"/>
  <c r="P349" i="14"/>
  <c r="R349" i="14" s="1"/>
  <c r="P345" i="14"/>
  <c r="R345" i="14" s="1"/>
  <c r="V345" i="14" s="1"/>
  <c r="P341" i="14"/>
  <c r="R341" i="14" s="1"/>
  <c r="P337" i="14"/>
  <c r="R337" i="14" s="1"/>
  <c r="V337" i="14" s="1"/>
  <c r="P333" i="14"/>
  <c r="R333" i="14" s="1"/>
  <c r="P329" i="14"/>
  <c r="R329" i="14" s="1"/>
  <c r="U329" i="14" s="1"/>
  <c r="X329" i="14" s="1"/>
  <c r="P325" i="14"/>
  <c r="R325" i="14" s="1"/>
  <c r="P321" i="14"/>
  <c r="R321" i="14" s="1"/>
  <c r="V321" i="14" s="1"/>
  <c r="P317" i="14"/>
  <c r="R317" i="14" s="1"/>
  <c r="P313" i="14"/>
  <c r="R313" i="14" s="1"/>
  <c r="U313" i="14" s="1"/>
  <c r="X313" i="14" s="1"/>
  <c r="P309" i="14"/>
  <c r="R309" i="14" s="1"/>
  <c r="P305" i="14"/>
  <c r="R305" i="14" s="1"/>
  <c r="V305" i="14" s="1"/>
  <c r="P301" i="14"/>
  <c r="R301" i="14" s="1"/>
  <c r="V301" i="14" s="1"/>
  <c r="P297" i="14"/>
  <c r="R297" i="14" s="1"/>
  <c r="P293" i="14"/>
  <c r="R293" i="14" s="1"/>
  <c r="P289" i="14"/>
  <c r="R289" i="14" s="1"/>
  <c r="V289" i="14" s="1"/>
  <c r="P285" i="14"/>
  <c r="R285" i="14" s="1"/>
  <c r="V285" i="14" s="1"/>
  <c r="P281" i="14"/>
  <c r="R281" i="14" s="1"/>
  <c r="U281" i="14" s="1"/>
  <c r="X281" i="14" s="1"/>
  <c r="P277" i="14"/>
  <c r="R277" i="14" s="1"/>
  <c r="V277" i="14" s="1"/>
  <c r="P273" i="14"/>
  <c r="R273" i="14" s="1"/>
  <c r="V273" i="14" s="1"/>
  <c r="P269" i="14"/>
  <c r="R269" i="14" s="1"/>
  <c r="V269" i="14" s="1"/>
  <c r="P265" i="14"/>
  <c r="R265" i="14" s="1"/>
  <c r="V265" i="14" s="1"/>
  <c r="P261" i="14"/>
  <c r="R261" i="14" s="1"/>
  <c r="P257" i="14"/>
  <c r="R257" i="14" s="1"/>
  <c r="U257" i="14" s="1"/>
  <c r="X257" i="14" s="1"/>
  <c r="P253" i="14"/>
  <c r="R253" i="14" s="1"/>
  <c r="P249" i="14"/>
  <c r="R249" i="14" s="1"/>
  <c r="U249" i="14" s="1"/>
  <c r="X249" i="14" s="1"/>
  <c r="P245" i="14"/>
  <c r="R245" i="14" s="1"/>
  <c r="V245" i="14" s="1"/>
  <c r="P241" i="14"/>
  <c r="R241" i="14" s="1"/>
  <c r="U241" i="14" s="1"/>
  <c r="X241" i="14" s="1"/>
  <c r="P237" i="14"/>
  <c r="R237" i="14" s="1"/>
  <c r="U237" i="14" s="1"/>
  <c r="X237" i="14" s="1"/>
  <c r="P233" i="14"/>
  <c r="R233" i="14" s="1"/>
  <c r="U233" i="14" s="1"/>
  <c r="X233" i="14" s="1"/>
  <c r="P229" i="14"/>
  <c r="R229" i="14" s="1"/>
  <c r="V229" i="14" s="1"/>
  <c r="P225" i="14"/>
  <c r="R225" i="14" s="1"/>
  <c r="V225" i="14" s="1"/>
  <c r="P221" i="14"/>
  <c r="R221" i="14" s="1"/>
  <c r="U221" i="14" s="1"/>
  <c r="X221" i="14" s="1"/>
  <c r="P217" i="14"/>
  <c r="R217" i="14" s="1"/>
  <c r="U217" i="14" s="1"/>
  <c r="X217" i="14" s="1"/>
  <c r="P213" i="14"/>
  <c r="R213" i="14" s="1"/>
  <c r="P209" i="14"/>
  <c r="R209" i="14" s="1"/>
  <c r="U209" i="14" s="1"/>
  <c r="X209" i="14" s="1"/>
  <c r="P205" i="14"/>
  <c r="R205" i="14" s="1"/>
  <c r="U205" i="14" s="1"/>
  <c r="X205" i="14" s="1"/>
  <c r="P201" i="14"/>
  <c r="R201" i="14" s="1"/>
  <c r="U201" i="14" s="1"/>
  <c r="X201" i="14" s="1"/>
  <c r="P197" i="14"/>
  <c r="R197" i="14" s="1"/>
  <c r="P193" i="14"/>
  <c r="P189" i="14"/>
  <c r="R189" i="14" s="1"/>
  <c r="V189" i="14" s="1"/>
  <c r="P185" i="14"/>
  <c r="R185" i="14" s="1"/>
  <c r="U185" i="14" s="1"/>
  <c r="X185" i="14" s="1"/>
  <c r="P181" i="14"/>
  <c r="R181" i="14" s="1"/>
  <c r="U181" i="14" s="1"/>
  <c r="X181" i="14" s="1"/>
  <c r="P177" i="14"/>
  <c r="R177" i="14" s="1"/>
  <c r="V177" i="14" s="1"/>
  <c r="P173" i="14"/>
  <c r="R173" i="14" s="1"/>
  <c r="P169" i="14"/>
  <c r="R169" i="14" s="1"/>
  <c r="V169" i="14" s="1"/>
  <c r="P165" i="14"/>
  <c r="R165" i="14" s="1"/>
  <c r="U165" i="14" s="1"/>
  <c r="X165" i="14" s="1"/>
  <c r="P161" i="14"/>
  <c r="R161" i="14" s="1"/>
  <c r="V161" i="14" s="1"/>
  <c r="P157" i="14"/>
  <c r="R157" i="14" s="1"/>
  <c r="P153" i="14"/>
  <c r="R153" i="14" s="1"/>
  <c r="V153" i="14" s="1"/>
  <c r="P149" i="14"/>
  <c r="R149" i="14" s="1"/>
  <c r="U149" i="14" s="1"/>
  <c r="X149" i="14" s="1"/>
  <c r="P145" i="14"/>
  <c r="R145" i="14" s="1"/>
  <c r="V145" i="14" s="1"/>
  <c r="P141" i="14"/>
  <c r="R141" i="14" s="1"/>
  <c r="P137" i="14"/>
  <c r="R137" i="14" s="1"/>
  <c r="V137" i="14" s="1"/>
  <c r="P133" i="14"/>
  <c r="R133" i="14" s="1"/>
  <c r="U133" i="14" s="1"/>
  <c r="X133" i="14" s="1"/>
  <c r="P129" i="14"/>
  <c r="R129" i="14" s="1"/>
  <c r="U129" i="14" s="1"/>
  <c r="X129" i="14" s="1"/>
  <c r="P125" i="14"/>
  <c r="R125" i="14" s="1"/>
  <c r="U125" i="14" s="1"/>
  <c r="X125" i="14" s="1"/>
  <c r="P121" i="14"/>
  <c r="R121" i="14" s="1"/>
  <c r="U121" i="14" s="1"/>
  <c r="X121" i="14" s="1"/>
  <c r="P117" i="14"/>
  <c r="R117" i="14" s="1"/>
  <c r="U117" i="14" s="1"/>
  <c r="X117" i="14" s="1"/>
  <c r="P113" i="14"/>
  <c r="R113" i="14" s="1"/>
  <c r="V113" i="14" s="1"/>
  <c r="P109" i="14"/>
  <c r="R109" i="14" s="1"/>
  <c r="V109" i="14" s="1"/>
  <c r="P105" i="14"/>
  <c r="R105" i="14" s="1"/>
  <c r="V105" i="14" s="1"/>
  <c r="P101" i="14"/>
  <c r="R101" i="14" s="1"/>
  <c r="U101" i="14" s="1"/>
  <c r="X101" i="14" s="1"/>
  <c r="P97" i="14"/>
  <c r="R97" i="14" s="1"/>
  <c r="V97" i="14" s="1"/>
  <c r="P93" i="14"/>
  <c r="R93" i="14" s="1"/>
  <c r="U93" i="14" s="1"/>
  <c r="X93" i="14" s="1"/>
  <c r="P89" i="14"/>
  <c r="R89" i="14" s="1"/>
  <c r="U89" i="14" s="1"/>
  <c r="X89" i="14" s="1"/>
  <c r="P85" i="14"/>
  <c r="R85" i="14" s="1"/>
  <c r="U85" i="14" s="1"/>
  <c r="X85" i="14" s="1"/>
  <c r="P81" i="14"/>
  <c r="R81" i="14" s="1"/>
  <c r="V81" i="14" s="1"/>
  <c r="P77" i="14"/>
  <c r="R77" i="14" s="1"/>
  <c r="V77" i="14" s="1"/>
  <c r="P73" i="14"/>
  <c r="R73" i="14" s="1"/>
  <c r="U73" i="14" s="1"/>
  <c r="X73" i="14" s="1"/>
  <c r="P69" i="14"/>
  <c r="R69" i="14" s="1"/>
  <c r="P65" i="14"/>
  <c r="R65" i="14" s="1"/>
  <c r="V65" i="14" s="1"/>
  <c r="P61" i="14"/>
  <c r="R61" i="14" s="1"/>
  <c r="V61" i="14" s="1"/>
  <c r="P57" i="14"/>
  <c r="R57" i="14" s="1"/>
  <c r="V57" i="14" s="1"/>
  <c r="P53" i="14"/>
  <c r="R53" i="14" s="1"/>
  <c r="P49" i="14"/>
  <c r="R49" i="14" s="1"/>
  <c r="U49" i="14" s="1"/>
  <c r="X49" i="14" s="1"/>
  <c r="P45" i="14"/>
  <c r="R45" i="14" s="1"/>
  <c r="V45" i="14" s="1"/>
  <c r="P41" i="14"/>
  <c r="R41" i="14" s="1"/>
  <c r="V41" i="14" s="1"/>
  <c r="P37" i="14"/>
  <c r="R37" i="14" s="1"/>
  <c r="U37" i="14" s="1"/>
  <c r="X37" i="14" s="1"/>
  <c r="P33" i="14"/>
  <c r="R33" i="14" s="1"/>
  <c r="V33" i="14" s="1"/>
  <c r="P29" i="14"/>
  <c r="R29" i="14" s="1"/>
  <c r="P25" i="14"/>
  <c r="R25" i="14" s="1"/>
  <c r="P21" i="14"/>
  <c r="R21" i="14" s="1"/>
  <c r="P17" i="14"/>
  <c r="R17" i="14" s="1"/>
  <c r="U17" i="14" s="1"/>
  <c r="X17" i="14" s="1"/>
  <c r="P13" i="14"/>
  <c r="R13" i="14" s="1"/>
  <c r="P9" i="14"/>
  <c r="R9" i="14" s="1"/>
  <c r="V9" i="14" s="1"/>
  <c r="P5" i="14"/>
  <c r="R5" i="14" s="1"/>
  <c r="U5" i="14" s="1"/>
  <c r="X5" i="14" s="1"/>
  <c r="P1124" i="3"/>
  <c r="R1124" i="3" s="1"/>
  <c r="P1120" i="3"/>
  <c r="R1120" i="3" s="1"/>
  <c r="P1116" i="3"/>
  <c r="P1112" i="3"/>
  <c r="P1108" i="3"/>
  <c r="R1108" i="3" s="1"/>
  <c r="P1104" i="3"/>
  <c r="P1100" i="3"/>
  <c r="R1100" i="3" s="1"/>
  <c r="P1096" i="3"/>
  <c r="P1092" i="3"/>
  <c r="R1092" i="3" s="1"/>
  <c r="P1088" i="3"/>
  <c r="R1088" i="3" s="1"/>
  <c r="P1084" i="3"/>
  <c r="P1080" i="3"/>
  <c r="R1080" i="3" s="1"/>
  <c r="P1076" i="3"/>
  <c r="R1076" i="3" s="1"/>
  <c r="V1076" i="3" s="1"/>
  <c r="P1072" i="3"/>
  <c r="R1072" i="3" s="1"/>
  <c r="P1068" i="3"/>
  <c r="P1064" i="3"/>
  <c r="P1060" i="3"/>
  <c r="P1056" i="3"/>
  <c r="R1056" i="3" s="1"/>
  <c r="P1052" i="3"/>
  <c r="P1048" i="3"/>
  <c r="R1048" i="3" s="1"/>
  <c r="P1044" i="3"/>
  <c r="R1044" i="3" s="1"/>
  <c r="P1040" i="3"/>
  <c r="R1040" i="3" s="1"/>
  <c r="P1036" i="3"/>
  <c r="P1032" i="3"/>
  <c r="P1028" i="3"/>
  <c r="R1028" i="3" s="1"/>
  <c r="P1024" i="3"/>
  <c r="R1024" i="3" s="1"/>
  <c r="P1020" i="3"/>
  <c r="R1020" i="3" s="1"/>
  <c r="P1016" i="3"/>
  <c r="R1016" i="3" s="1"/>
  <c r="P1012" i="3"/>
  <c r="R1012" i="3" s="1"/>
  <c r="V1012" i="3" s="1"/>
  <c r="P1008" i="3"/>
  <c r="R1008" i="3" s="1"/>
  <c r="P1004" i="3"/>
  <c r="P1000" i="3"/>
  <c r="P996" i="3"/>
  <c r="R996" i="3" s="1"/>
  <c r="P992" i="3"/>
  <c r="R992" i="3" s="1"/>
  <c r="P988" i="3"/>
  <c r="P984" i="3"/>
  <c r="R984" i="3" s="1"/>
  <c r="P980" i="3"/>
  <c r="P976" i="3"/>
  <c r="R976" i="3" s="1"/>
  <c r="P972" i="3"/>
  <c r="R972" i="3" s="1"/>
  <c r="P968" i="3"/>
  <c r="P964" i="3"/>
  <c r="R964" i="3" s="1"/>
  <c r="P960" i="3"/>
  <c r="R960" i="3" s="1"/>
  <c r="P956" i="3"/>
  <c r="P952" i="3"/>
  <c r="R952" i="3" s="1"/>
  <c r="P948" i="3"/>
  <c r="R948" i="3" s="1"/>
  <c r="U948" i="3" s="1"/>
  <c r="X948" i="3" s="1"/>
  <c r="P944" i="3"/>
  <c r="R944" i="3" s="1"/>
  <c r="P940" i="3"/>
  <c r="P936" i="3"/>
  <c r="P932" i="3"/>
  <c r="R932" i="3" s="1"/>
  <c r="U932" i="3" s="1"/>
  <c r="X932" i="3" s="1"/>
  <c r="P928" i="3"/>
  <c r="R928" i="3" s="1"/>
  <c r="P924" i="3"/>
  <c r="P920" i="3"/>
  <c r="R920" i="3" s="1"/>
  <c r="P916" i="3"/>
  <c r="R916" i="3" s="1"/>
  <c r="P912" i="3"/>
  <c r="R912" i="3" s="1"/>
  <c r="P908" i="3"/>
  <c r="P904" i="3"/>
  <c r="P900" i="3"/>
  <c r="R900" i="3" s="1"/>
  <c r="P896" i="3"/>
  <c r="P892" i="3"/>
  <c r="P888" i="3"/>
  <c r="P884" i="3"/>
  <c r="R884" i="3" s="1"/>
  <c r="V884" i="3" s="1"/>
  <c r="P880" i="3"/>
  <c r="R880" i="3" s="1"/>
  <c r="P876" i="3"/>
  <c r="P872" i="3"/>
  <c r="P868" i="3"/>
  <c r="P864" i="3"/>
  <c r="R864" i="3" s="1"/>
  <c r="P856" i="3"/>
  <c r="P852" i="3"/>
  <c r="R852" i="3" s="1"/>
  <c r="P848" i="3"/>
  <c r="P844" i="3"/>
  <c r="R844" i="3" s="1"/>
  <c r="P840" i="3"/>
  <c r="P836" i="3"/>
  <c r="P832" i="3"/>
  <c r="R832" i="3" s="1"/>
  <c r="P828" i="3"/>
  <c r="R828" i="3" s="1"/>
  <c r="P824" i="3"/>
  <c r="R824" i="3" s="1"/>
  <c r="P820" i="3"/>
  <c r="P816" i="3"/>
  <c r="P812" i="3"/>
  <c r="R812" i="3" s="1"/>
  <c r="P808" i="3"/>
  <c r="P804" i="3"/>
  <c r="R804" i="3" s="1"/>
  <c r="V804" i="3" s="1"/>
  <c r="P800" i="3"/>
  <c r="R800" i="3" s="1"/>
  <c r="P796" i="3"/>
  <c r="R796" i="3" s="1"/>
  <c r="P792" i="3"/>
  <c r="P788" i="3"/>
  <c r="P784" i="3"/>
  <c r="P780" i="3"/>
  <c r="R780" i="3" s="1"/>
  <c r="P776" i="3"/>
  <c r="P772" i="3"/>
  <c r="P768" i="3"/>
  <c r="R768" i="3" s="1"/>
  <c r="P764" i="3"/>
  <c r="R764" i="3" s="1"/>
  <c r="P760" i="3"/>
  <c r="P756" i="3"/>
  <c r="R756" i="3" s="1"/>
  <c r="P752" i="3"/>
  <c r="P748" i="3"/>
  <c r="P744" i="3"/>
  <c r="P740" i="3"/>
  <c r="R740" i="3" s="1"/>
  <c r="U740" i="3" s="1"/>
  <c r="X740" i="3" s="1"/>
  <c r="P736" i="3"/>
  <c r="R736" i="3" s="1"/>
  <c r="P732" i="3"/>
  <c r="R732" i="3" s="1"/>
  <c r="P728" i="3"/>
  <c r="P724" i="3"/>
  <c r="R724" i="3" s="1"/>
  <c r="P720" i="3"/>
  <c r="P716" i="3"/>
  <c r="R716" i="3" s="1"/>
  <c r="P712" i="3"/>
  <c r="R712" i="3" s="1"/>
  <c r="P708" i="3"/>
  <c r="P704" i="3"/>
  <c r="R704" i="3" s="1"/>
  <c r="P700" i="3"/>
  <c r="R700" i="3" s="1"/>
  <c r="P696" i="3"/>
  <c r="P692" i="3"/>
  <c r="P688" i="3"/>
  <c r="P684" i="3"/>
  <c r="R684" i="3" s="1"/>
  <c r="P680" i="3"/>
  <c r="P676" i="3"/>
  <c r="P672" i="3"/>
  <c r="R672" i="3" s="1"/>
  <c r="P668" i="3"/>
  <c r="R668" i="3" s="1"/>
  <c r="P664" i="3"/>
  <c r="R664" i="3" s="1"/>
  <c r="P656" i="3"/>
  <c r="R656" i="3" s="1"/>
  <c r="P652" i="3"/>
  <c r="R652" i="3" s="1"/>
  <c r="P648" i="3"/>
  <c r="R648" i="3" s="1"/>
  <c r="P644" i="3"/>
  <c r="P640" i="3"/>
  <c r="P636" i="3"/>
  <c r="R636" i="3" s="1"/>
  <c r="P632" i="3"/>
  <c r="R632" i="3" s="1"/>
  <c r="P628" i="3"/>
  <c r="P624" i="3"/>
  <c r="P620" i="3"/>
  <c r="P616" i="3"/>
  <c r="P612" i="3"/>
  <c r="P608" i="3"/>
  <c r="P600" i="3"/>
  <c r="R600" i="3" s="1"/>
  <c r="P596" i="3"/>
  <c r="R596" i="3" s="1"/>
  <c r="P592" i="3"/>
  <c r="P588" i="3"/>
  <c r="P584" i="3"/>
  <c r="R584" i="3" s="1"/>
  <c r="P580" i="3"/>
  <c r="R580" i="3" s="1"/>
  <c r="P576" i="3"/>
  <c r="R576" i="3" s="1"/>
  <c r="P572" i="3"/>
  <c r="P568" i="3"/>
  <c r="R568" i="3" s="1"/>
  <c r="P564" i="3"/>
  <c r="R564" i="3" s="1"/>
  <c r="U564" i="3" s="1"/>
  <c r="X564" i="3" s="1"/>
  <c r="P560" i="3"/>
  <c r="P556" i="3"/>
  <c r="P552" i="3"/>
  <c r="R552" i="3" s="1"/>
  <c r="P548" i="3"/>
  <c r="R548" i="3" s="1"/>
  <c r="V548" i="3" s="1"/>
  <c r="P544" i="3"/>
  <c r="R544" i="3" s="1"/>
  <c r="P540" i="3"/>
  <c r="P536" i="3"/>
  <c r="R536" i="3" s="1"/>
  <c r="P532" i="3"/>
  <c r="R532" i="3" s="1"/>
  <c r="P528" i="3"/>
  <c r="P524" i="3"/>
  <c r="P520" i="3"/>
  <c r="R520" i="3" s="1"/>
  <c r="P516" i="3"/>
  <c r="R516" i="3" s="1"/>
  <c r="P512" i="3"/>
  <c r="R512" i="3" s="1"/>
  <c r="P508" i="3"/>
  <c r="P504" i="3"/>
  <c r="R504" i="3" s="1"/>
  <c r="P500" i="3"/>
  <c r="R500" i="3" s="1"/>
  <c r="U500" i="3" s="1"/>
  <c r="P496" i="3"/>
  <c r="P492" i="3"/>
  <c r="P488" i="3"/>
  <c r="R488" i="3" s="1"/>
  <c r="P484" i="3"/>
  <c r="R484" i="3" s="1"/>
  <c r="P480" i="3"/>
  <c r="R480" i="3" s="1"/>
  <c r="P476" i="3"/>
  <c r="P472" i="3"/>
  <c r="R472" i="3" s="1"/>
  <c r="P468" i="3"/>
  <c r="R468" i="3" s="1"/>
  <c r="P464" i="3"/>
  <c r="P460" i="3"/>
  <c r="P456" i="3"/>
  <c r="P452" i="3"/>
  <c r="R452" i="3" s="1"/>
  <c r="P448" i="3"/>
  <c r="P444" i="3"/>
  <c r="P440" i="3"/>
  <c r="R440" i="3" s="1"/>
  <c r="P436" i="3"/>
  <c r="P432" i="3"/>
  <c r="P428" i="3"/>
  <c r="R428" i="3" s="1"/>
  <c r="P424" i="3"/>
  <c r="R424" i="3" s="1"/>
  <c r="P420" i="3"/>
  <c r="R420" i="3" s="1"/>
  <c r="U420" i="3" s="1"/>
  <c r="X420" i="3" s="1"/>
  <c r="P416" i="3"/>
  <c r="R416" i="3" s="1"/>
  <c r="P412" i="3"/>
  <c r="P408" i="3"/>
  <c r="P404" i="3"/>
  <c r="R404" i="3" s="1"/>
  <c r="P400" i="3"/>
  <c r="P396" i="3"/>
  <c r="P392" i="3"/>
  <c r="R392" i="3" s="1"/>
  <c r="P388" i="3"/>
  <c r="R388" i="3" s="1"/>
  <c r="P384" i="3"/>
  <c r="P380" i="3"/>
  <c r="P376" i="3"/>
  <c r="R376" i="3" s="1"/>
  <c r="P372" i="3"/>
  <c r="R372" i="3" s="1"/>
  <c r="V372" i="3" s="1"/>
  <c r="P368" i="3"/>
  <c r="P364" i="3"/>
  <c r="P360" i="3"/>
  <c r="P356" i="3"/>
  <c r="R356" i="3" s="1"/>
  <c r="V356" i="3" s="1"/>
  <c r="P352" i="3"/>
  <c r="P348" i="3"/>
  <c r="R348" i="3" s="1"/>
  <c r="P344" i="3"/>
  <c r="R344" i="3" s="1"/>
  <c r="P340" i="3"/>
  <c r="R340" i="3" s="1"/>
  <c r="P336" i="3"/>
  <c r="P332" i="3"/>
  <c r="P328" i="3"/>
  <c r="R328" i="3" s="1"/>
  <c r="P324" i="3"/>
  <c r="P320" i="3"/>
  <c r="P316" i="3"/>
  <c r="R316" i="3" s="1"/>
  <c r="P312" i="3"/>
  <c r="R312" i="3" s="1"/>
  <c r="P308" i="3"/>
  <c r="R308" i="3" s="1"/>
  <c r="P304" i="3"/>
  <c r="P300" i="3"/>
  <c r="P296" i="3"/>
  <c r="R296" i="3" s="1"/>
  <c r="P292" i="3"/>
  <c r="P288" i="3"/>
  <c r="R288" i="3" s="1"/>
  <c r="P284" i="3"/>
  <c r="R284" i="3" s="1"/>
  <c r="P280" i="3"/>
  <c r="R280" i="3" s="1"/>
  <c r="P276" i="3"/>
  <c r="R276" i="3" s="1"/>
  <c r="P272" i="3"/>
  <c r="P268" i="3"/>
  <c r="P264" i="3"/>
  <c r="R264" i="3" s="1"/>
  <c r="P260" i="3"/>
  <c r="R260" i="3" s="1"/>
  <c r="P256" i="3"/>
  <c r="P252" i="3"/>
  <c r="R252" i="3" s="1"/>
  <c r="P248" i="3"/>
  <c r="R248" i="3" s="1"/>
  <c r="P244" i="3"/>
  <c r="R244" i="3" s="1"/>
  <c r="V244" i="3" s="1"/>
  <c r="P240" i="3"/>
  <c r="R240" i="3" s="1"/>
  <c r="P236" i="3"/>
  <c r="P232" i="3"/>
  <c r="R232" i="3" s="1"/>
  <c r="P228" i="3"/>
  <c r="R228" i="3" s="1"/>
  <c r="U228" i="3" s="1"/>
  <c r="X228" i="3" s="1"/>
  <c r="P224" i="3"/>
  <c r="P220" i="3"/>
  <c r="R220" i="3" s="1"/>
  <c r="P216" i="3"/>
  <c r="R216" i="3" s="1"/>
  <c r="P212" i="3"/>
  <c r="R212" i="3" s="1"/>
  <c r="P208" i="3"/>
  <c r="P204" i="3"/>
  <c r="P200" i="3"/>
  <c r="P196" i="3"/>
  <c r="R196" i="3" s="1"/>
  <c r="P192" i="3"/>
  <c r="P188" i="3"/>
  <c r="P184" i="3"/>
  <c r="R184" i="3" s="1"/>
  <c r="P180" i="3"/>
  <c r="R180" i="3" s="1"/>
  <c r="V180" i="3" s="1"/>
  <c r="P176" i="3"/>
  <c r="R176" i="3" s="1"/>
  <c r="P172" i="3"/>
  <c r="P168" i="3"/>
  <c r="R168" i="3" s="1"/>
  <c r="P164" i="3"/>
  <c r="R164" i="3" s="1"/>
  <c r="P160" i="3"/>
  <c r="P156" i="3"/>
  <c r="P152" i="3"/>
  <c r="P148" i="3"/>
  <c r="P144" i="3"/>
  <c r="P140" i="3"/>
  <c r="R140" i="3" s="1"/>
  <c r="P136" i="3"/>
  <c r="R136" i="3" s="1"/>
  <c r="P132" i="3"/>
  <c r="R132" i="3" s="1"/>
  <c r="P128" i="3"/>
  <c r="P124" i="3"/>
  <c r="P120" i="3"/>
  <c r="R120" i="3" s="1"/>
  <c r="P116" i="3"/>
  <c r="R116" i="3" s="1"/>
  <c r="P112" i="3"/>
  <c r="R112" i="3" s="1"/>
  <c r="P108" i="3"/>
  <c r="R108" i="3" s="1"/>
  <c r="P104" i="3"/>
  <c r="R104" i="3" s="1"/>
  <c r="P100" i="3"/>
  <c r="R100" i="3" s="1"/>
  <c r="P96" i="3"/>
  <c r="P92" i="3"/>
  <c r="P88" i="3"/>
  <c r="R88" i="3" s="1"/>
  <c r="P84" i="3"/>
  <c r="R84" i="3" s="1"/>
  <c r="P80" i="3"/>
  <c r="P76" i="3"/>
  <c r="R76" i="3" s="1"/>
  <c r="P72" i="3"/>
  <c r="R72" i="3" s="1"/>
  <c r="P68" i="3"/>
  <c r="R68" i="3" s="1"/>
  <c r="P64" i="3"/>
  <c r="R64" i="3" s="1"/>
  <c r="P60" i="3"/>
  <c r="P56" i="3"/>
  <c r="R56" i="3" s="1"/>
  <c r="P52" i="3"/>
  <c r="R52" i="3" s="1"/>
  <c r="P48" i="3"/>
  <c r="P44" i="3"/>
  <c r="R44" i="3" s="1"/>
  <c r="P40" i="3"/>
  <c r="R40" i="3" s="1"/>
  <c r="P36" i="3"/>
  <c r="R36" i="3" s="1"/>
  <c r="P32" i="3"/>
  <c r="P28" i="3"/>
  <c r="P24" i="3"/>
  <c r="R24" i="3" s="1"/>
  <c r="P20" i="3"/>
  <c r="R20" i="3" s="1"/>
  <c r="P16" i="3"/>
  <c r="P12" i="3"/>
  <c r="R12" i="3" s="1"/>
  <c r="P8" i="3"/>
  <c r="R8" i="3" s="1"/>
  <c r="P4" i="3"/>
  <c r="R4" i="3" s="1"/>
  <c r="R1045" i="3"/>
  <c r="U1045" i="3" s="1"/>
  <c r="R901" i="3"/>
  <c r="V901" i="3" s="1"/>
  <c r="R837" i="3"/>
  <c r="R773" i="3"/>
  <c r="V773" i="3" s="1"/>
  <c r="R709" i="3"/>
  <c r="V709" i="3" s="1"/>
  <c r="R613" i="3"/>
  <c r="V613" i="3" s="1"/>
  <c r="R565" i="3"/>
  <c r="V565" i="3" s="1"/>
  <c r="R533" i="3"/>
  <c r="V533" i="3" s="1"/>
  <c r="R421" i="3"/>
  <c r="U421" i="3" s="1"/>
  <c r="X421" i="3" s="1"/>
  <c r="R389" i="3"/>
  <c r="V389" i="3" s="1"/>
  <c r="R329" i="3"/>
  <c r="U329" i="3" s="1"/>
  <c r="R325" i="3"/>
  <c r="U325" i="3" s="1"/>
  <c r="X325" i="3" s="1"/>
  <c r="R293" i="3"/>
  <c r="U293" i="3" s="1"/>
  <c r="X293" i="3" s="1"/>
  <c r="R245" i="3"/>
  <c r="U245" i="3" s="1"/>
  <c r="R213" i="3"/>
  <c r="U213" i="3" s="1"/>
  <c r="R117" i="3"/>
  <c r="R69" i="3"/>
  <c r="U69" i="3" s="1"/>
  <c r="R5" i="3"/>
  <c r="V5" i="3" s="1"/>
  <c r="P1267" i="14"/>
  <c r="R1267" i="14" s="1"/>
  <c r="V1267" i="14" s="1"/>
  <c r="P1259" i="14"/>
  <c r="R1259" i="14" s="1"/>
  <c r="P1251" i="14"/>
  <c r="R1251" i="14" s="1"/>
  <c r="V1251" i="14" s="1"/>
  <c r="P1243" i="14"/>
  <c r="R1243" i="14" s="1"/>
  <c r="V1243" i="14" s="1"/>
  <c r="P1235" i="14"/>
  <c r="R1235" i="14" s="1"/>
  <c r="U1235" i="14" s="1"/>
  <c r="X1235" i="14" s="1"/>
  <c r="P1227" i="14"/>
  <c r="R1227" i="14" s="1"/>
  <c r="U1227" i="14" s="1"/>
  <c r="P1219" i="14"/>
  <c r="R1219" i="14" s="1"/>
  <c r="V1219" i="14" s="1"/>
  <c r="P1211" i="14"/>
  <c r="R1211" i="14" s="1"/>
  <c r="U1211" i="14" s="1"/>
  <c r="X1211" i="14" s="1"/>
  <c r="P1203" i="14"/>
  <c r="R1203" i="14" s="1"/>
  <c r="U1203" i="14" s="1"/>
  <c r="X1203" i="14" s="1"/>
  <c r="P1195" i="14"/>
  <c r="R1195" i="14" s="1"/>
  <c r="V1195" i="14" s="1"/>
  <c r="P1187" i="14"/>
  <c r="R1187" i="14" s="1"/>
  <c r="U1187" i="14" s="1"/>
  <c r="X1187" i="14" s="1"/>
  <c r="P1179" i="14"/>
  <c r="R1179" i="14" s="1"/>
  <c r="V1179" i="14" s="1"/>
  <c r="P1167" i="14"/>
  <c r="R1167" i="14" s="1"/>
  <c r="V1167" i="14" s="1"/>
  <c r="P1159" i="14"/>
  <c r="R1159" i="14" s="1"/>
  <c r="V1159" i="14" s="1"/>
  <c r="P1151" i="14"/>
  <c r="R1151" i="14" s="1"/>
  <c r="P1143" i="14"/>
  <c r="R1143" i="14" s="1"/>
  <c r="V1143" i="14" s="1"/>
  <c r="P1135" i="14"/>
  <c r="R1135" i="14" s="1"/>
  <c r="U1135" i="14" s="1"/>
  <c r="X1135" i="14" s="1"/>
  <c r="P1127" i="14"/>
  <c r="R1127" i="14" s="1"/>
  <c r="P1119" i="14"/>
  <c r="R1119" i="14" s="1"/>
  <c r="U1119" i="14" s="1"/>
  <c r="X1119" i="14" s="1"/>
  <c r="P1111" i="14"/>
  <c r="R1111" i="14" s="1"/>
  <c r="U1111" i="14" s="1"/>
  <c r="X1111" i="14" s="1"/>
  <c r="P1103" i="14"/>
  <c r="R1103" i="14" s="1"/>
  <c r="V1103" i="14" s="1"/>
  <c r="P1091" i="14"/>
  <c r="R1091" i="14" s="1"/>
  <c r="P1083" i="14"/>
  <c r="R1083" i="14" s="1"/>
  <c r="V1083" i="14" s="1"/>
  <c r="P1071" i="14"/>
  <c r="R1071" i="14" s="1"/>
  <c r="U1071" i="14" s="1"/>
  <c r="X1071" i="14" s="1"/>
  <c r="P1063" i="14"/>
  <c r="R1063" i="14" s="1"/>
  <c r="V1063" i="14" s="1"/>
  <c r="P1055" i="14"/>
  <c r="R1055" i="14" s="1"/>
  <c r="V1055" i="14" s="1"/>
  <c r="P1047" i="14"/>
  <c r="R1047" i="14" s="1"/>
  <c r="V1047" i="14" s="1"/>
  <c r="P1039" i="14"/>
  <c r="R1039" i="14" s="1"/>
  <c r="U1039" i="14" s="1"/>
  <c r="X1039" i="14" s="1"/>
  <c r="P1031" i="14"/>
  <c r="R1031" i="14" s="1"/>
  <c r="V1031" i="14" s="1"/>
  <c r="P1023" i="14"/>
  <c r="R1023" i="14" s="1"/>
  <c r="V1023" i="14" s="1"/>
  <c r="P1015" i="14"/>
  <c r="R1015" i="14" s="1"/>
  <c r="V1015" i="14" s="1"/>
  <c r="P1007" i="14"/>
  <c r="R1007" i="14" s="1"/>
  <c r="U1007" i="14" s="1"/>
  <c r="X1007" i="14" s="1"/>
  <c r="P999" i="14"/>
  <c r="R999" i="14" s="1"/>
  <c r="P991" i="14"/>
  <c r="R991" i="14" s="1"/>
  <c r="P983" i="14"/>
  <c r="R983" i="14" s="1"/>
  <c r="U983" i="14" s="1"/>
  <c r="X983" i="14" s="1"/>
  <c r="P975" i="14"/>
  <c r="R975" i="14" s="1"/>
  <c r="V975" i="14" s="1"/>
  <c r="P967" i="14"/>
  <c r="R967" i="14" s="1"/>
  <c r="V967" i="14" s="1"/>
  <c r="P959" i="14"/>
  <c r="R959" i="14" s="1"/>
  <c r="P951" i="14"/>
  <c r="R951" i="14" s="1"/>
  <c r="V951" i="14" s="1"/>
  <c r="P943" i="14"/>
  <c r="R943" i="14" s="1"/>
  <c r="U943" i="14" s="1"/>
  <c r="X943" i="14" s="1"/>
  <c r="P935" i="14"/>
  <c r="R935" i="14" s="1"/>
  <c r="U935" i="14" s="1"/>
  <c r="P927" i="14"/>
  <c r="R927" i="14" s="1"/>
  <c r="P919" i="14"/>
  <c r="R919" i="14" s="1"/>
  <c r="V919" i="14" s="1"/>
  <c r="P911" i="14"/>
  <c r="R911" i="14" s="1"/>
  <c r="V911" i="14" s="1"/>
  <c r="P903" i="14"/>
  <c r="P895" i="14"/>
  <c r="R895" i="14" s="1"/>
  <c r="P887" i="14"/>
  <c r="R887" i="14" s="1"/>
  <c r="V887" i="14" s="1"/>
  <c r="P879" i="14"/>
  <c r="R879" i="14" s="1"/>
  <c r="V879" i="14" s="1"/>
  <c r="P871" i="14"/>
  <c r="R871" i="14" s="1"/>
  <c r="U871" i="14" s="1"/>
  <c r="X871" i="14" s="1"/>
  <c r="P863" i="14"/>
  <c r="R863" i="14" s="1"/>
  <c r="P855" i="14"/>
  <c r="R855" i="14" s="1"/>
  <c r="V855" i="14" s="1"/>
  <c r="P847" i="14"/>
  <c r="R847" i="14" s="1"/>
  <c r="U847" i="14" s="1"/>
  <c r="X847" i="14" s="1"/>
  <c r="P839" i="14"/>
  <c r="R839" i="14" s="1"/>
  <c r="U839" i="14" s="1"/>
  <c r="X839" i="14" s="1"/>
  <c r="P831" i="14"/>
  <c r="R831" i="14" s="1"/>
  <c r="V831" i="14" s="1"/>
  <c r="P823" i="14"/>
  <c r="R823" i="14" s="1"/>
  <c r="U823" i="14" s="1"/>
  <c r="X823" i="14" s="1"/>
  <c r="P815" i="14"/>
  <c r="R815" i="14" s="1"/>
  <c r="U815" i="14" s="1"/>
  <c r="X815" i="14" s="1"/>
  <c r="P807" i="14"/>
  <c r="R807" i="14" s="1"/>
  <c r="U807" i="14" s="1"/>
  <c r="X807" i="14" s="1"/>
  <c r="P799" i="14"/>
  <c r="R799" i="14" s="1"/>
  <c r="V799" i="14" s="1"/>
  <c r="P791" i="14"/>
  <c r="R791" i="14" s="1"/>
  <c r="U791" i="14" s="1"/>
  <c r="X791" i="14" s="1"/>
  <c r="P783" i="14"/>
  <c r="R783" i="14" s="1"/>
  <c r="V783" i="14" s="1"/>
  <c r="P775" i="14"/>
  <c r="R775" i="14" s="1"/>
  <c r="V775" i="14" s="1"/>
  <c r="P767" i="14"/>
  <c r="R767" i="14" s="1"/>
  <c r="P759" i="14"/>
  <c r="P751" i="14"/>
  <c r="R751" i="14" s="1"/>
  <c r="V751" i="14" s="1"/>
  <c r="P743" i="14"/>
  <c r="R743" i="14" s="1"/>
  <c r="U743" i="14" s="1"/>
  <c r="X743" i="14" s="1"/>
  <c r="P735" i="14"/>
  <c r="R735" i="14" s="1"/>
  <c r="P727" i="14"/>
  <c r="R727" i="14" s="1"/>
  <c r="V727" i="14" s="1"/>
  <c r="P719" i="14"/>
  <c r="R719" i="14" s="1"/>
  <c r="U719" i="14" s="1"/>
  <c r="X719" i="14" s="1"/>
  <c r="P711" i="14"/>
  <c r="R711" i="14" s="1"/>
  <c r="V711" i="14" s="1"/>
  <c r="P703" i="14"/>
  <c r="R703" i="14" s="1"/>
  <c r="P695" i="14"/>
  <c r="R695" i="14" s="1"/>
  <c r="U695" i="14" s="1"/>
  <c r="X695" i="14" s="1"/>
  <c r="P687" i="14"/>
  <c r="R687" i="14" s="1"/>
  <c r="U687" i="14" s="1"/>
  <c r="X687" i="14" s="1"/>
  <c r="P679" i="14"/>
  <c r="R679" i="14" s="1"/>
  <c r="U679" i="14" s="1"/>
  <c r="X679" i="14" s="1"/>
  <c r="P671" i="14"/>
  <c r="R671" i="14" s="1"/>
  <c r="V671" i="14" s="1"/>
  <c r="P663" i="14"/>
  <c r="R663" i="14" s="1"/>
  <c r="V663" i="14" s="1"/>
  <c r="P655" i="14"/>
  <c r="R655" i="14" s="1"/>
  <c r="V655" i="14" s="1"/>
  <c r="P647" i="14"/>
  <c r="R647" i="14" s="1"/>
  <c r="V647" i="14" s="1"/>
  <c r="P639" i="14"/>
  <c r="R639" i="14" s="1"/>
  <c r="P631" i="14"/>
  <c r="R631" i="14" s="1"/>
  <c r="U631" i="14" s="1"/>
  <c r="X631" i="14" s="1"/>
  <c r="P623" i="14"/>
  <c r="R623" i="14" s="1"/>
  <c r="U623" i="14" s="1"/>
  <c r="X623" i="14" s="1"/>
  <c r="P615" i="14"/>
  <c r="R615" i="14" s="1"/>
  <c r="U615" i="14" s="1"/>
  <c r="X615" i="14" s="1"/>
  <c r="P607" i="14"/>
  <c r="R607" i="14" s="1"/>
  <c r="U607" i="14" s="1"/>
  <c r="X607" i="14" s="1"/>
  <c r="P599" i="14"/>
  <c r="R599" i="14" s="1"/>
  <c r="U599" i="14" s="1"/>
  <c r="P591" i="14"/>
  <c r="R591" i="14" s="1"/>
  <c r="U591" i="14" s="1"/>
  <c r="X591" i="14" s="1"/>
  <c r="P583" i="14"/>
  <c r="R583" i="14" s="1"/>
  <c r="V583" i="14" s="1"/>
  <c r="P575" i="14"/>
  <c r="R575" i="14" s="1"/>
  <c r="P567" i="14"/>
  <c r="R567" i="14" s="1"/>
  <c r="U567" i="14" s="1"/>
  <c r="X567" i="14" s="1"/>
  <c r="P559" i="14"/>
  <c r="R559" i="14" s="1"/>
  <c r="U559" i="14" s="1"/>
  <c r="X559" i="14" s="1"/>
  <c r="P551" i="14"/>
  <c r="R551" i="14" s="1"/>
  <c r="V551" i="14" s="1"/>
  <c r="P543" i="14"/>
  <c r="R543" i="14" s="1"/>
  <c r="V543" i="14" s="1"/>
  <c r="P535" i="14"/>
  <c r="R535" i="14" s="1"/>
  <c r="V535" i="14" s="1"/>
  <c r="P527" i="14"/>
  <c r="R527" i="14" s="1"/>
  <c r="V527" i="14" s="1"/>
  <c r="P519" i="14"/>
  <c r="R519" i="14" s="1"/>
  <c r="V519" i="14" s="1"/>
  <c r="P511" i="14"/>
  <c r="R511" i="14" s="1"/>
  <c r="V511" i="14" s="1"/>
  <c r="P503" i="14"/>
  <c r="R503" i="14" s="1"/>
  <c r="U503" i="14" s="1"/>
  <c r="X503" i="14" s="1"/>
  <c r="P495" i="14"/>
  <c r="R495" i="14" s="1"/>
  <c r="V495" i="14" s="1"/>
  <c r="P487" i="14"/>
  <c r="R487" i="14" s="1"/>
  <c r="V487" i="14" s="1"/>
  <c r="P479" i="14"/>
  <c r="R479" i="14" s="1"/>
  <c r="V479" i="14" s="1"/>
  <c r="P471" i="14"/>
  <c r="R471" i="14" s="1"/>
  <c r="V471" i="14" s="1"/>
  <c r="P463" i="14"/>
  <c r="R463" i="14" s="1"/>
  <c r="V463" i="14" s="1"/>
  <c r="P455" i="14"/>
  <c r="R455" i="14" s="1"/>
  <c r="V455" i="14" s="1"/>
  <c r="P447" i="14"/>
  <c r="R447" i="14" s="1"/>
  <c r="P439" i="14"/>
  <c r="R439" i="14" s="1"/>
  <c r="U439" i="14" s="1"/>
  <c r="X439" i="14" s="1"/>
  <c r="P431" i="14"/>
  <c r="R431" i="14" s="1"/>
  <c r="U431" i="14" s="1"/>
  <c r="X431" i="14" s="1"/>
  <c r="P423" i="14"/>
  <c r="R423" i="14" s="1"/>
  <c r="P415" i="14"/>
  <c r="R415" i="14" s="1"/>
  <c r="P407" i="14"/>
  <c r="R407" i="14" s="1"/>
  <c r="V407" i="14" s="1"/>
  <c r="P395" i="14"/>
  <c r="R395" i="14" s="1"/>
  <c r="V395" i="14" s="1"/>
  <c r="P387" i="14"/>
  <c r="R387" i="14" s="1"/>
  <c r="V387" i="14" s="1"/>
  <c r="P383" i="14"/>
  <c r="R383" i="14" s="1"/>
  <c r="V383" i="14" s="1"/>
  <c r="P375" i="14"/>
  <c r="R375" i="14" s="1"/>
  <c r="U375" i="14" s="1"/>
  <c r="X375" i="14" s="1"/>
  <c r="P367" i="14"/>
  <c r="R367" i="14" s="1"/>
  <c r="U367" i="14" s="1"/>
  <c r="P359" i="14"/>
  <c r="R359" i="14" s="1"/>
  <c r="V359" i="14" s="1"/>
  <c r="P351" i="14"/>
  <c r="R351" i="14" s="1"/>
  <c r="V351" i="14" s="1"/>
  <c r="P343" i="14"/>
  <c r="R343" i="14" s="1"/>
  <c r="U343" i="14" s="1"/>
  <c r="X343" i="14" s="1"/>
  <c r="P335" i="14"/>
  <c r="R335" i="14" s="1"/>
  <c r="U335" i="14" s="1"/>
  <c r="X335" i="14" s="1"/>
  <c r="P323" i="14"/>
  <c r="R323" i="14" s="1"/>
  <c r="V323" i="14" s="1"/>
  <c r="P315" i="14"/>
  <c r="R315" i="14" s="1"/>
  <c r="V315" i="14" s="1"/>
  <c r="P307" i="14"/>
  <c r="R307" i="14" s="1"/>
  <c r="U307" i="14" s="1"/>
  <c r="P299" i="14"/>
  <c r="R299" i="14" s="1"/>
  <c r="U299" i="14" s="1"/>
  <c r="X299" i="14" s="1"/>
  <c r="P291" i="14"/>
  <c r="R291" i="14" s="1"/>
  <c r="V291" i="14" s="1"/>
  <c r="P283" i="14"/>
  <c r="R283" i="14" s="1"/>
  <c r="P275" i="14"/>
  <c r="R275" i="14" s="1"/>
  <c r="U275" i="14" s="1"/>
  <c r="X275" i="14" s="1"/>
  <c r="P267" i="14"/>
  <c r="R267" i="14" s="1"/>
  <c r="U267" i="14" s="1"/>
  <c r="X267" i="14" s="1"/>
  <c r="P259" i="14"/>
  <c r="R259" i="14" s="1"/>
  <c r="V259" i="14" s="1"/>
  <c r="P251" i="14"/>
  <c r="R251" i="14" s="1"/>
  <c r="V251" i="14" s="1"/>
  <c r="P243" i="14"/>
  <c r="R243" i="14" s="1"/>
  <c r="U243" i="14" s="1"/>
  <c r="X243" i="14" s="1"/>
  <c r="P231" i="14"/>
  <c r="R231" i="14" s="1"/>
  <c r="U231" i="14" s="1"/>
  <c r="X231" i="14" s="1"/>
  <c r="P223" i="14"/>
  <c r="R223" i="14" s="1"/>
  <c r="V223" i="14" s="1"/>
  <c r="P211" i="14"/>
  <c r="R211" i="14" s="1"/>
  <c r="V211" i="14" s="1"/>
  <c r="P207" i="14"/>
  <c r="R207" i="14" s="1"/>
  <c r="U207" i="14" s="1"/>
  <c r="X207" i="14" s="1"/>
  <c r="P199" i="14"/>
  <c r="R199" i="14" s="1"/>
  <c r="V199" i="14" s="1"/>
  <c r="P191" i="14"/>
  <c r="R191" i="14" s="1"/>
  <c r="U191" i="14" s="1"/>
  <c r="X191" i="14" s="1"/>
  <c r="P183" i="14"/>
  <c r="R183" i="14" s="1"/>
  <c r="U183" i="14" s="1"/>
  <c r="X183" i="14" s="1"/>
  <c r="P175" i="14"/>
  <c r="R175" i="14" s="1"/>
  <c r="V175" i="14" s="1"/>
  <c r="P167" i="14"/>
  <c r="R167" i="14" s="1"/>
  <c r="V167" i="14" s="1"/>
  <c r="P159" i="14"/>
  <c r="R159" i="14" s="1"/>
  <c r="U159" i="14" s="1"/>
  <c r="X159" i="14" s="1"/>
  <c r="P151" i="14"/>
  <c r="R151" i="14" s="1"/>
  <c r="U151" i="14" s="1"/>
  <c r="X151" i="14" s="1"/>
  <c r="P139" i="14"/>
  <c r="R139" i="14" s="1"/>
  <c r="U139" i="14" s="1"/>
  <c r="X139" i="14" s="1"/>
  <c r="P131" i="14"/>
  <c r="R131" i="14" s="1"/>
  <c r="V131" i="14" s="1"/>
  <c r="P123" i="14"/>
  <c r="R123" i="14" s="1"/>
  <c r="V123" i="14" s="1"/>
  <c r="P115" i="14"/>
  <c r="R115" i="14" s="1"/>
  <c r="P107" i="14"/>
  <c r="R107" i="14" s="1"/>
  <c r="U107" i="14" s="1"/>
  <c r="X107" i="14" s="1"/>
  <c r="P99" i="14"/>
  <c r="R99" i="14" s="1"/>
  <c r="V99" i="14" s="1"/>
  <c r="P91" i="14"/>
  <c r="R91" i="14" s="1"/>
  <c r="U91" i="14" s="1"/>
  <c r="X91" i="14" s="1"/>
  <c r="P79" i="14"/>
  <c r="R79" i="14" s="1"/>
  <c r="P71" i="14"/>
  <c r="R71" i="14" s="1"/>
  <c r="V71" i="14" s="1"/>
  <c r="P63" i="14"/>
  <c r="R63" i="14" s="1"/>
  <c r="U63" i="14" s="1"/>
  <c r="X63" i="14" s="1"/>
  <c r="P55" i="14"/>
  <c r="R55" i="14" s="1"/>
  <c r="U55" i="14" s="1"/>
  <c r="X55" i="14" s="1"/>
  <c r="P47" i="14"/>
  <c r="R47" i="14" s="1"/>
  <c r="P39" i="14"/>
  <c r="R39" i="14" s="1"/>
  <c r="V39" i="14" s="1"/>
  <c r="P31" i="14"/>
  <c r="R31" i="14" s="1"/>
  <c r="U31" i="14" s="1"/>
  <c r="X31" i="14" s="1"/>
  <c r="P23" i="14"/>
  <c r="R23" i="14" s="1"/>
  <c r="U23" i="14" s="1"/>
  <c r="X23" i="14" s="1"/>
  <c r="P15" i="14"/>
  <c r="R15" i="14" s="1"/>
  <c r="P7" i="14"/>
  <c r="R7" i="14" s="1"/>
  <c r="V7" i="14" s="1"/>
  <c r="P1126" i="3"/>
  <c r="R1126" i="3" s="1"/>
  <c r="U1126" i="3" s="1"/>
  <c r="X1126" i="3" s="1"/>
  <c r="P1118" i="3"/>
  <c r="R1118" i="3" s="1"/>
  <c r="V1118" i="3" s="1"/>
  <c r="P1110" i="3"/>
  <c r="R1110" i="3" s="1"/>
  <c r="V1110" i="3" s="1"/>
  <c r="P1106" i="3"/>
  <c r="R1106" i="3" s="1"/>
  <c r="P1098" i="3"/>
  <c r="R1098" i="3" s="1"/>
  <c r="P1090" i="3"/>
  <c r="R1090" i="3" s="1"/>
  <c r="V1090" i="3" s="1"/>
  <c r="P1082" i="3"/>
  <c r="R1082" i="3" s="1"/>
  <c r="V1082" i="3" s="1"/>
  <c r="P1074" i="3"/>
  <c r="R1074" i="3" s="1"/>
  <c r="P1066" i="3"/>
  <c r="R1066" i="3" s="1"/>
  <c r="P1058" i="3"/>
  <c r="R1058" i="3" s="1"/>
  <c r="U1058" i="3" s="1"/>
  <c r="P1050" i="3"/>
  <c r="R1050" i="3" s="1"/>
  <c r="U1050" i="3" s="1"/>
  <c r="X1050" i="3" s="1"/>
  <c r="P1042" i="3"/>
  <c r="R1042" i="3" s="1"/>
  <c r="P1034" i="3"/>
  <c r="R1034" i="3" s="1"/>
  <c r="U1034" i="3" s="1"/>
  <c r="X1034" i="3" s="1"/>
  <c r="P1026" i="3"/>
  <c r="R1026" i="3" s="1"/>
  <c r="U1026" i="3" s="1"/>
  <c r="P1018" i="3"/>
  <c r="R1018" i="3" s="1"/>
  <c r="V1018" i="3" s="1"/>
  <c r="P1010" i="3"/>
  <c r="R1010" i="3" s="1"/>
  <c r="P1002" i="3"/>
  <c r="R1002" i="3" s="1"/>
  <c r="U1002" i="3" s="1"/>
  <c r="X1002" i="3" s="1"/>
  <c r="P994" i="3"/>
  <c r="R994" i="3" s="1"/>
  <c r="V994" i="3" s="1"/>
  <c r="P986" i="3"/>
  <c r="R986" i="3" s="1"/>
  <c r="P970" i="3"/>
  <c r="R970" i="3" s="1"/>
  <c r="P962" i="3"/>
  <c r="R962" i="3" s="1"/>
  <c r="V962" i="3" s="1"/>
  <c r="P954" i="3"/>
  <c r="R954" i="3" s="1"/>
  <c r="U954" i="3" s="1"/>
  <c r="P942" i="3"/>
  <c r="R942" i="3" s="1"/>
  <c r="U942" i="3" s="1"/>
  <c r="X942" i="3" s="1"/>
  <c r="P934" i="3"/>
  <c r="R934" i="3" s="1"/>
  <c r="P926" i="3"/>
  <c r="R926" i="3" s="1"/>
  <c r="P918" i="3"/>
  <c r="R918" i="3" s="1"/>
  <c r="U918" i="3" s="1"/>
  <c r="P902" i="3"/>
  <c r="R902" i="3" s="1"/>
  <c r="U902" i="3" s="1"/>
  <c r="X902" i="3" s="1"/>
  <c r="P894" i="3"/>
  <c r="R894" i="3" s="1"/>
  <c r="P886" i="3"/>
  <c r="R886" i="3" s="1"/>
  <c r="U886" i="3" s="1"/>
  <c r="X886" i="3" s="1"/>
  <c r="P878" i="3"/>
  <c r="R878" i="3" s="1"/>
  <c r="U878" i="3" s="1"/>
  <c r="P870" i="3"/>
  <c r="R870" i="3" s="1"/>
  <c r="V870" i="3" s="1"/>
  <c r="P862" i="3"/>
  <c r="R862" i="3" s="1"/>
  <c r="P854" i="3"/>
  <c r="R854" i="3" s="1"/>
  <c r="P846" i="3"/>
  <c r="R846" i="3" s="1"/>
  <c r="V846" i="3" s="1"/>
  <c r="P838" i="3"/>
  <c r="R838" i="3" s="1"/>
  <c r="U838" i="3" s="1"/>
  <c r="X838" i="3" s="1"/>
  <c r="P830" i="3"/>
  <c r="R830" i="3" s="1"/>
  <c r="P822" i="3"/>
  <c r="R822" i="3" s="1"/>
  <c r="U822" i="3" s="1"/>
  <c r="X822" i="3" s="1"/>
  <c r="P810" i="3"/>
  <c r="R810" i="3" s="1"/>
  <c r="V810" i="3" s="1"/>
  <c r="P798" i="3"/>
  <c r="R798" i="3" s="1"/>
  <c r="V798" i="3" s="1"/>
  <c r="P790" i="3"/>
  <c r="R790" i="3" s="1"/>
  <c r="U790" i="3" s="1"/>
  <c r="X790" i="3" s="1"/>
  <c r="P1268" i="14"/>
  <c r="R1268" i="14" s="1"/>
  <c r="P1264" i="14"/>
  <c r="R1264" i="14" s="1"/>
  <c r="U1264" i="14" s="1"/>
  <c r="X1264" i="14" s="1"/>
  <c r="P1260" i="14"/>
  <c r="R1260" i="14" s="1"/>
  <c r="P1256" i="14"/>
  <c r="R1256" i="14" s="1"/>
  <c r="U1256" i="14" s="1"/>
  <c r="X1256" i="14" s="1"/>
  <c r="P1252" i="14"/>
  <c r="R1252" i="14" s="1"/>
  <c r="P1248" i="14"/>
  <c r="R1248" i="14" s="1"/>
  <c r="U1248" i="14" s="1"/>
  <c r="X1248" i="14" s="1"/>
  <c r="P1244" i="14"/>
  <c r="R1244" i="14" s="1"/>
  <c r="P1240" i="14"/>
  <c r="R1240" i="14" s="1"/>
  <c r="U1240" i="14" s="1"/>
  <c r="X1240" i="14" s="1"/>
  <c r="P1236" i="14"/>
  <c r="R1236" i="14" s="1"/>
  <c r="V1236" i="14" s="1"/>
  <c r="P1232" i="14"/>
  <c r="R1232" i="14" s="1"/>
  <c r="U1232" i="14" s="1"/>
  <c r="X1232" i="14" s="1"/>
  <c r="P1228" i="14"/>
  <c r="R1228" i="14" s="1"/>
  <c r="U1228" i="14" s="1"/>
  <c r="X1228" i="14" s="1"/>
  <c r="P1224" i="14"/>
  <c r="R1224" i="14" s="1"/>
  <c r="U1224" i="14" s="1"/>
  <c r="X1224" i="14" s="1"/>
  <c r="P1220" i="14"/>
  <c r="R1220" i="14" s="1"/>
  <c r="V1220" i="14" s="1"/>
  <c r="P1216" i="14"/>
  <c r="R1216" i="14" s="1"/>
  <c r="U1216" i="14" s="1"/>
  <c r="X1216" i="14" s="1"/>
  <c r="P1212" i="14"/>
  <c r="R1212" i="14" s="1"/>
  <c r="P1208" i="14"/>
  <c r="R1208" i="14" s="1"/>
  <c r="P1204" i="14"/>
  <c r="P1200" i="14"/>
  <c r="R1200" i="14" s="1"/>
  <c r="U1200" i="14" s="1"/>
  <c r="X1200" i="14" s="1"/>
  <c r="P1196" i="14"/>
  <c r="R1196" i="14" s="1"/>
  <c r="V1196" i="14" s="1"/>
  <c r="P1192" i="14"/>
  <c r="R1192" i="14" s="1"/>
  <c r="U1192" i="14" s="1"/>
  <c r="P1188" i="14"/>
  <c r="R1188" i="14" s="1"/>
  <c r="U1188" i="14" s="1"/>
  <c r="X1188" i="14" s="1"/>
  <c r="P1184" i="14"/>
  <c r="R1184" i="14" s="1"/>
  <c r="P1180" i="14"/>
  <c r="R1180" i="14" s="1"/>
  <c r="U1180" i="14" s="1"/>
  <c r="P1176" i="14"/>
  <c r="R1176" i="14" s="1"/>
  <c r="V1176" i="14" s="1"/>
  <c r="P1172" i="14"/>
  <c r="R1172" i="14" s="1"/>
  <c r="U1172" i="14" s="1"/>
  <c r="X1172" i="14" s="1"/>
  <c r="P1168" i="14"/>
  <c r="R1168" i="14" s="1"/>
  <c r="V1168" i="14" s="1"/>
  <c r="P1164" i="14"/>
  <c r="R1164" i="14" s="1"/>
  <c r="V1164" i="14" s="1"/>
  <c r="P1160" i="14"/>
  <c r="R1160" i="14" s="1"/>
  <c r="V1160" i="14" s="1"/>
  <c r="P1156" i="14"/>
  <c r="R1156" i="14" s="1"/>
  <c r="P1152" i="14"/>
  <c r="R1152" i="14" s="1"/>
  <c r="V1152" i="14" s="1"/>
  <c r="P1148" i="14"/>
  <c r="R1148" i="14" s="1"/>
  <c r="V1148" i="14" s="1"/>
  <c r="P1144" i="14"/>
  <c r="R1144" i="14" s="1"/>
  <c r="P1140" i="14"/>
  <c r="R1140" i="14" s="1"/>
  <c r="P1136" i="14"/>
  <c r="R1136" i="14" s="1"/>
  <c r="P1132" i="14"/>
  <c r="R1132" i="14" s="1"/>
  <c r="U1132" i="14" s="1"/>
  <c r="X1132" i="14" s="1"/>
  <c r="P1128" i="14"/>
  <c r="R1128" i="14" s="1"/>
  <c r="V1128" i="14" s="1"/>
  <c r="P1124" i="14"/>
  <c r="R1124" i="14" s="1"/>
  <c r="P1120" i="14"/>
  <c r="R1120" i="14" s="1"/>
  <c r="P1116" i="14"/>
  <c r="R1116" i="14" s="1"/>
  <c r="U1116" i="14" s="1"/>
  <c r="X1116" i="14" s="1"/>
  <c r="P1112" i="14"/>
  <c r="R1112" i="14" s="1"/>
  <c r="V1112" i="14" s="1"/>
  <c r="P1108" i="14"/>
  <c r="R1108" i="14" s="1"/>
  <c r="V1108" i="14" s="1"/>
  <c r="P1104" i="14"/>
  <c r="R1104" i="14" s="1"/>
  <c r="P1100" i="14"/>
  <c r="R1100" i="14" s="1"/>
  <c r="U1100" i="14" s="1"/>
  <c r="X1100" i="14" s="1"/>
  <c r="P1096" i="14"/>
  <c r="R1096" i="14" s="1"/>
  <c r="P1092" i="14"/>
  <c r="R1092" i="14" s="1"/>
  <c r="V1092" i="14" s="1"/>
  <c r="P1088" i="14"/>
  <c r="R1088" i="14" s="1"/>
  <c r="V1088" i="14" s="1"/>
  <c r="P1080" i="14"/>
  <c r="R1080" i="14" s="1"/>
  <c r="U1080" i="14" s="1"/>
  <c r="X1080" i="14" s="1"/>
  <c r="P1076" i="14"/>
  <c r="R1076" i="14" s="1"/>
  <c r="U1076" i="14" s="1"/>
  <c r="X1076" i="14" s="1"/>
  <c r="P1072" i="14"/>
  <c r="R1072" i="14" s="1"/>
  <c r="P1068" i="14"/>
  <c r="R1068" i="14" s="1"/>
  <c r="P1064" i="14"/>
  <c r="R1064" i="14" s="1"/>
  <c r="U1064" i="14" s="1"/>
  <c r="X1064" i="14" s="1"/>
  <c r="P1060" i="14"/>
  <c r="R1060" i="14" s="1"/>
  <c r="U1060" i="14" s="1"/>
  <c r="X1060" i="14" s="1"/>
  <c r="P1056" i="14"/>
  <c r="P1052" i="14"/>
  <c r="R1052" i="14" s="1"/>
  <c r="P1048" i="14"/>
  <c r="R1048" i="14" s="1"/>
  <c r="U1048" i="14" s="1"/>
  <c r="X1048" i="14" s="1"/>
  <c r="P1044" i="14"/>
  <c r="R1044" i="14" s="1"/>
  <c r="U1044" i="14" s="1"/>
  <c r="P1040" i="14"/>
  <c r="R1040" i="14" s="1"/>
  <c r="P1036" i="14"/>
  <c r="R1036" i="14" s="1"/>
  <c r="U1036" i="14" s="1"/>
  <c r="X1036" i="14" s="1"/>
  <c r="P1032" i="14"/>
  <c r="R1032" i="14" s="1"/>
  <c r="U1032" i="14" s="1"/>
  <c r="X1032" i="14" s="1"/>
  <c r="P1028" i="14"/>
  <c r="R1028" i="14" s="1"/>
  <c r="P1024" i="14"/>
  <c r="R1024" i="14" s="1"/>
  <c r="V1024" i="14" s="1"/>
  <c r="P1020" i="14"/>
  <c r="P1016" i="14"/>
  <c r="R1016" i="14" s="1"/>
  <c r="V1016" i="14" s="1"/>
  <c r="P1012" i="14"/>
  <c r="R1012" i="14" s="1"/>
  <c r="P1008" i="14"/>
  <c r="R1008" i="14" s="1"/>
  <c r="V1008" i="14" s="1"/>
  <c r="P1004" i="14"/>
  <c r="P1000" i="14"/>
  <c r="R1000" i="14" s="1"/>
  <c r="V1000" i="14" s="1"/>
  <c r="P996" i="14"/>
  <c r="R996" i="14" s="1"/>
  <c r="V996" i="14" s="1"/>
  <c r="P992" i="14"/>
  <c r="R992" i="14" s="1"/>
  <c r="V992" i="14" s="1"/>
  <c r="P988" i="14"/>
  <c r="R988" i="14" s="1"/>
  <c r="V988" i="14" s="1"/>
  <c r="P984" i="14"/>
  <c r="R984" i="14" s="1"/>
  <c r="P980" i="14"/>
  <c r="P976" i="14"/>
  <c r="R976" i="14" s="1"/>
  <c r="U976" i="14" s="1"/>
  <c r="X976" i="14" s="1"/>
  <c r="P972" i="14"/>
  <c r="R972" i="14" s="1"/>
  <c r="U972" i="14" s="1"/>
  <c r="X972" i="14" s="1"/>
  <c r="P968" i="14"/>
  <c r="P964" i="14"/>
  <c r="R964" i="14" s="1"/>
  <c r="U964" i="14" s="1"/>
  <c r="X964" i="14" s="1"/>
  <c r="P960" i="14"/>
  <c r="R960" i="14" s="1"/>
  <c r="P956" i="14"/>
  <c r="R956" i="14" s="1"/>
  <c r="V956" i="14" s="1"/>
  <c r="P952" i="14"/>
  <c r="R952" i="14" s="1"/>
  <c r="P948" i="14"/>
  <c r="R948" i="14" s="1"/>
  <c r="P944" i="14"/>
  <c r="R944" i="14" s="1"/>
  <c r="U944" i="14" s="1"/>
  <c r="X944" i="14" s="1"/>
  <c r="P940" i="14"/>
  <c r="R940" i="14" s="1"/>
  <c r="P936" i="14"/>
  <c r="R936" i="14" s="1"/>
  <c r="P932" i="14"/>
  <c r="R932" i="14" s="1"/>
  <c r="V932" i="14" s="1"/>
  <c r="P928" i="14"/>
  <c r="P924" i="14"/>
  <c r="P920" i="14"/>
  <c r="R920" i="14" s="1"/>
  <c r="P916" i="14"/>
  <c r="R916" i="14" s="1"/>
  <c r="V916" i="14" s="1"/>
  <c r="P912" i="14"/>
  <c r="R912" i="14" s="1"/>
  <c r="U912" i="14" s="1"/>
  <c r="X912" i="14" s="1"/>
  <c r="P908" i="14"/>
  <c r="P904" i="14"/>
  <c r="R904" i="14" s="1"/>
  <c r="P900" i="14"/>
  <c r="R900" i="14" s="1"/>
  <c r="P896" i="14"/>
  <c r="R896" i="14" s="1"/>
  <c r="V896" i="14" s="1"/>
  <c r="P892" i="14"/>
  <c r="R892" i="14" s="1"/>
  <c r="P888" i="14"/>
  <c r="R888" i="14" s="1"/>
  <c r="U888" i="14" s="1"/>
  <c r="X888" i="14" s="1"/>
  <c r="P884" i="14"/>
  <c r="R884" i="14" s="1"/>
  <c r="V884" i="14" s="1"/>
  <c r="P880" i="14"/>
  <c r="R880" i="14" s="1"/>
  <c r="U880" i="14" s="1"/>
  <c r="X880" i="14" s="1"/>
  <c r="P876" i="14"/>
  <c r="R876" i="14" s="1"/>
  <c r="P872" i="14"/>
  <c r="R872" i="14" s="1"/>
  <c r="P868" i="14"/>
  <c r="R868" i="14" s="1"/>
  <c r="P864" i="14"/>
  <c r="P860" i="14"/>
  <c r="R860" i="14" s="1"/>
  <c r="V860" i="14" s="1"/>
  <c r="P856" i="14"/>
  <c r="R856" i="14" s="1"/>
  <c r="V856" i="14" s="1"/>
  <c r="P852" i="14"/>
  <c r="R852" i="14" s="1"/>
  <c r="P848" i="14"/>
  <c r="R848" i="14" s="1"/>
  <c r="U848" i="14" s="1"/>
  <c r="X848" i="14" s="1"/>
  <c r="P844" i="14"/>
  <c r="R844" i="14" s="1"/>
  <c r="V844" i="14" s="1"/>
  <c r="P840" i="14"/>
  <c r="R840" i="14" s="1"/>
  <c r="P836" i="14"/>
  <c r="R836" i="14" s="1"/>
  <c r="U836" i="14" s="1"/>
  <c r="X836" i="14" s="1"/>
  <c r="P832" i="14"/>
  <c r="R832" i="14" s="1"/>
  <c r="V832" i="14" s="1"/>
  <c r="P828" i="14"/>
  <c r="R828" i="14" s="1"/>
  <c r="P824" i="14"/>
  <c r="R824" i="14" s="1"/>
  <c r="V824" i="14" s="1"/>
  <c r="P820" i="14"/>
  <c r="P816" i="14"/>
  <c r="P812" i="14"/>
  <c r="R812" i="14" s="1"/>
  <c r="V812" i="14" s="1"/>
  <c r="P808" i="14"/>
  <c r="R808" i="14" s="1"/>
  <c r="P804" i="14"/>
  <c r="R804" i="14" s="1"/>
  <c r="U804" i="14" s="1"/>
  <c r="X804" i="14" s="1"/>
  <c r="P800" i="14"/>
  <c r="R800" i="14" s="1"/>
  <c r="V800" i="14" s="1"/>
  <c r="P796" i="14"/>
  <c r="R796" i="14" s="1"/>
  <c r="V796" i="14" s="1"/>
  <c r="P792" i="14"/>
  <c r="R792" i="14" s="1"/>
  <c r="P788" i="14"/>
  <c r="R788" i="14" s="1"/>
  <c r="U788" i="14" s="1"/>
  <c r="X788" i="14" s="1"/>
  <c r="P784" i="14"/>
  <c r="R784" i="14" s="1"/>
  <c r="U784" i="14" s="1"/>
  <c r="X784" i="14" s="1"/>
  <c r="P780" i="14"/>
  <c r="R780" i="14" s="1"/>
  <c r="V780" i="14" s="1"/>
  <c r="P776" i="14"/>
  <c r="R776" i="14" s="1"/>
  <c r="P772" i="14"/>
  <c r="R772" i="14" s="1"/>
  <c r="U772" i="14" s="1"/>
  <c r="P768" i="14"/>
  <c r="R768" i="14" s="1"/>
  <c r="P764" i="14"/>
  <c r="R764" i="14" s="1"/>
  <c r="U764" i="14" s="1"/>
  <c r="X764" i="14" s="1"/>
  <c r="P760" i="14"/>
  <c r="R760" i="14" s="1"/>
  <c r="U760" i="14" s="1"/>
  <c r="P756" i="14"/>
  <c r="R756" i="14" s="1"/>
  <c r="U756" i="14" s="1"/>
  <c r="P752" i="14"/>
  <c r="R752" i="14" s="1"/>
  <c r="U752" i="14" s="1"/>
  <c r="X752" i="14" s="1"/>
  <c r="P748" i="14"/>
  <c r="R748" i="14" s="1"/>
  <c r="U748" i="14" s="1"/>
  <c r="X748" i="14" s="1"/>
  <c r="P744" i="14"/>
  <c r="R744" i="14" s="1"/>
  <c r="P740" i="14"/>
  <c r="R740" i="14" s="1"/>
  <c r="U740" i="14" s="1"/>
  <c r="X740" i="14" s="1"/>
  <c r="P736" i="14"/>
  <c r="P732" i="14"/>
  <c r="R732" i="14" s="1"/>
  <c r="U732" i="14" s="1"/>
  <c r="X732" i="14" s="1"/>
  <c r="P728" i="14"/>
  <c r="R728" i="14" s="1"/>
  <c r="P724" i="14"/>
  <c r="R724" i="14" s="1"/>
  <c r="U724" i="14" s="1"/>
  <c r="X724" i="14" s="1"/>
  <c r="P720" i="14"/>
  <c r="R720" i="14" s="1"/>
  <c r="P716" i="14"/>
  <c r="R716" i="14" s="1"/>
  <c r="V716" i="14" s="1"/>
  <c r="P712" i="14"/>
  <c r="R712" i="14" s="1"/>
  <c r="V712" i="14" s="1"/>
  <c r="P708" i="14"/>
  <c r="R708" i="14" s="1"/>
  <c r="V708" i="14" s="1"/>
  <c r="P704" i="14"/>
  <c r="R704" i="14" s="1"/>
  <c r="U704" i="14" s="1"/>
  <c r="X704" i="14" s="1"/>
  <c r="P700" i="14"/>
  <c r="R700" i="14" s="1"/>
  <c r="P696" i="14"/>
  <c r="R696" i="14" s="1"/>
  <c r="V696" i="14" s="1"/>
  <c r="P692" i="14"/>
  <c r="R692" i="14" s="1"/>
  <c r="V692" i="14" s="1"/>
  <c r="P688" i="14"/>
  <c r="R688" i="14" s="1"/>
  <c r="P684" i="14"/>
  <c r="R684" i="14" s="1"/>
  <c r="P680" i="14"/>
  <c r="R680" i="14" s="1"/>
  <c r="P676" i="14"/>
  <c r="R676" i="14" s="1"/>
  <c r="U676" i="14" s="1"/>
  <c r="X676" i="14" s="1"/>
  <c r="P672" i="14"/>
  <c r="P668" i="14"/>
  <c r="P664" i="14"/>
  <c r="R664" i="14" s="1"/>
  <c r="V664" i="14" s="1"/>
  <c r="P660" i="14"/>
  <c r="R660" i="14" s="1"/>
  <c r="U660" i="14" s="1"/>
  <c r="X660" i="14" s="1"/>
  <c r="P656" i="14"/>
  <c r="R656" i="14" s="1"/>
  <c r="U656" i="14" s="1"/>
  <c r="X656" i="14" s="1"/>
  <c r="P652" i="14"/>
  <c r="P648" i="14"/>
  <c r="R648" i="14" s="1"/>
  <c r="V648" i="14" s="1"/>
  <c r="P644" i="14"/>
  <c r="R644" i="14" s="1"/>
  <c r="P640" i="14"/>
  <c r="R640" i="14" s="1"/>
  <c r="V640" i="14" s="1"/>
  <c r="P636" i="14"/>
  <c r="R636" i="14" s="1"/>
  <c r="P632" i="14"/>
  <c r="R632" i="14" s="1"/>
  <c r="P628" i="14"/>
  <c r="R628" i="14" s="1"/>
  <c r="V628" i="14" s="1"/>
  <c r="P624" i="14"/>
  <c r="R624" i="14" s="1"/>
  <c r="P620" i="14"/>
  <c r="P616" i="14"/>
  <c r="R616" i="14" s="1"/>
  <c r="P612" i="14"/>
  <c r="R612" i="14" s="1"/>
  <c r="V612" i="14" s="1"/>
  <c r="P608" i="14"/>
  <c r="R608" i="14" s="1"/>
  <c r="P604" i="14"/>
  <c r="R604" i="14" s="1"/>
  <c r="U604" i="14" s="1"/>
  <c r="X604" i="14" s="1"/>
  <c r="P600" i="14"/>
  <c r="R600" i="14" s="1"/>
  <c r="P596" i="14"/>
  <c r="R596" i="14" s="1"/>
  <c r="V596" i="14" s="1"/>
  <c r="P592" i="14"/>
  <c r="R592" i="14" s="1"/>
  <c r="P588" i="14"/>
  <c r="R588" i="14" s="1"/>
  <c r="V588" i="14" s="1"/>
  <c r="P584" i="14"/>
  <c r="R584" i="14" s="1"/>
  <c r="V584" i="14" s="1"/>
  <c r="P576" i="14"/>
  <c r="R576" i="14" s="1"/>
  <c r="V576" i="14" s="1"/>
  <c r="P572" i="14"/>
  <c r="R572" i="14" s="1"/>
  <c r="P568" i="14"/>
  <c r="R568" i="14" s="1"/>
  <c r="P564" i="14"/>
  <c r="R564" i="14" s="1"/>
  <c r="V564" i="14" s="1"/>
  <c r="P560" i="14"/>
  <c r="R560" i="14" s="1"/>
  <c r="P556" i="14"/>
  <c r="P552" i="14"/>
  <c r="R552" i="14" s="1"/>
  <c r="P548" i="14"/>
  <c r="R548" i="14" s="1"/>
  <c r="P544" i="14"/>
  <c r="R544" i="14" s="1"/>
  <c r="V544" i="14" s="1"/>
  <c r="P540" i="14"/>
  <c r="P536" i="14"/>
  <c r="R536" i="14" s="1"/>
  <c r="V536" i="14" s="1"/>
  <c r="P528" i="14"/>
  <c r="R528" i="14" s="1"/>
  <c r="P524" i="14"/>
  <c r="R524" i="14" s="1"/>
  <c r="P520" i="14"/>
  <c r="R520" i="14" s="1"/>
  <c r="V520" i="14" s="1"/>
  <c r="P516" i="14"/>
  <c r="R516" i="14" s="1"/>
  <c r="V516" i="14" s="1"/>
  <c r="P512" i="14"/>
  <c r="R512" i="14" s="1"/>
  <c r="P508" i="14"/>
  <c r="R508" i="14" s="1"/>
  <c r="P504" i="14"/>
  <c r="P500" i="14"/>
  <c r="R500" i="14" s="1"/>
  <c r="V500" i="14" s="1"/>
  <c r="P496" i="14"/>
  <c r="R496" i="14" s="1"/>
  <c r="P492" i="14"/>
  <c r="R492" i="14" s="1"/>
  <c r="V492" i="14" s="1"/>
  <c r="P488" i="14"/>
  <c r="R488" i="14" s="1"/>
  <c r="U488" i="14" s="1"/>
  <c r="X488" i="14" s="1"/>
  <c r="P484" i="14"/>
  <c r="R484" i="14" s="1"/>
  <c r="P476" i="14"/>
  <c r="R476" i="14" s="1"/>
  <c r="P472" i="14"/>
  <c r="R472" i="14" s="1"/>
  <c r="V472" i="14" s="1"/>
  <c r="P468" i="14"/>
  <c r="P464" i="14"/>
  <c r="P460" i="14"/>
  <c r="R460" i="14" s="1"/>
  <c r="P456" i="14"/>
  <c r="R456" i="14" s="1"/>
  <c r="P452" i="14"/>
  <c r="R452" i="14" s="1"/>
  <c r="P448" i="14"/>
  <c r="P444" i="14"/>
  <c r="R444" i="14" s="1"/>
  <c r="P440" i="14"/>
  <c r="R440" i="14" s="1"/>
  <c r="U440" i="14" s="1"/>
  <c r="X440" i="14" s="1"/>
  <c r="P436" i="14"/>
  <c r="R436" i="14" s="1"/>
  <c r="P428" i="14"/>
  <c r="R428" i="14" s="1"/>
  <c r="U428" i="14" s="1"/>
  <c r="X428" i="14" s="1"/>
  <c r="P424" i="14"/>
  <c r="R424" i="14" s="1"/>
  <c r="P420" i="14"/>
  <c r="R420" i="14" s="1"/>
  <c r="U420" i="14" s="1"/>
  <c r="X420" i="14" s="1"/>
  <c r="P416" i="14"/>
  <c r="R416" i="14" s="1"/>
  <c r="V416" i="14" s="1"/>
  <c r="P412" i="14"/>
  <c r="R412" i="14" s="1"/>
  <c r="P408" i="14"/>
  <c r="R408" i="14" s="1"/>
  <c r="U408" i="14" s="1"/>
  <c r="X408" i="14" s="1"/>
  <c r="P404" i="14"/>
  <c r="R404" i="14" s="1"/>
  <c r="U404" i="14" s="1"/>
  <c r="X404" i="14" s="1"/>
  <c r="P400" i="14"/>
  <c r="P396" i="14"/>
  <c r="R396" i="14" s="1"/>
  <c r="P392" i="14"/>
  <c r="R392" i="14" s="1"/>
  <c r="V392" i="14" s="1"/>
  <c r="P388" i="14"/>
  <c r="R388" i="14" s="1"/>
  <c r="P384" i="14"/>
  <c r="R384" i="14" s="1"/>
  <c r="V384" i="14" s="1"/>
  <c r="P380" i="14"/>
  <c r="R380" i="14" s="1"/>
  <c r="U380" i="14" s="1"/>
  <c r="X380" i="14" s="1"/>
  <c r="P376" i="14"/>
  <c r="R376" i="14" s="1"/>
  <c r="V376" i="14" s="1"/>
  <c r="P372" i="14"/>
  <c r="R372" i="14" s="1"/>
  <c r="V372" i="14" s="1"/>
  <c r="P368" i="14"/>
  <c r="R368" i="14" s="1"/>
  <c r="U368" i="14" s="1"/>
  <c r="X368" i="14" s="1"/>
  <c r="P364" i="14"/>
  <c r="P360" i="14"/>
  <c r="R360" i="14" s="1"/>
  <c r="P356" i="14"/>
  <c r="R356" i="14" s="1"/>
  <c r="U356" i="14" s="1"/>
  <c r="X356" i="14" s="1"/>
  <c r="P348" i="14"/>
  <c r="R348" i="14" s="1"/>
  <c r="P344" i="14"/>
  <c r="R344" i="14" s="1"/>
  <c r="P340" i="14"/>
  <c r="R340" i="14" s="1"/>
  <c r="P336" i="14"/>
  <c r="R336" i="14" s="1"/>
  <c r="P332" i="14"/>
  <c r="P328" i="14"/>
  <c r="R328" i="14" s="1"/>
  <c r="U328" i="14" s="1"/>
  <c r="X328" i="14" s="1"/>
  <c r="P324" i="14"/>
  <c r="R324" i="14" s="1"/>
  <c r="V324" i="14" s="1"/>
  <c r="P320" i="14"/>
  <c r="R320" i="14" s="1"/>
  <c r="P316" i="14"/>
  <c r="R316" i="14" s="1"/>
  <c r="U316" i="14" s="1"/>
  <c r="X316" i="14" s="1"/>
  <c r="P312" i="14"/>
  <c r="R312" i="14" s="1"/>
  <c r="V312" i="14" s="1"/>
  <c r="P308" i="14"/>
  <c r="R308" i="14" s="1"/>
  <c r="V308" i="14" s="1"/>
  <c r="P304" i="14"/>
  <c r="R304" i="14" s="1"/>
  <c r="V304" i="14" s="1"/>
  <c r="P296" i="14"/>
  <c r="R296" i="14" s="1"/>
  <c r="V296" i="14" s="1"/>
  <c r="P292" i="14"/>
  <c r="R292" i="14" s="1"/>
  <c r="P288" i="14"/>
  <c r="R288" i="14" s="1"/>
  <c r="P284" i="14"/>
  <c r="R284" i="14" s="1"/>
  <c r="P280" i="14"/>
  <c r="R280" i="14" s="1"/>
  <c r="V280" i="14" s="1"/>
  <c r="P276" i="14"/>
  <c r="R276" i="14" s="1"/>
  <c r="P272" i="14"/>
  <c r="R272" i="14" s="1"/>
  <c r="U272" i="14" s="1"/>
  <c r="X272" i="14" s="1"/>
  <c r="P268" i="14"/>
  <c r="P264" i="14"/>
  <c r="R264" i="14" s="1"/>
  <c r="P260" i="14"/>
  <c r="R260" i="14" s="1"/>
  <c r="P256" i="14"/>
  <c r="R256" i="14" s="1"/>
  <c r="P252" i="14"/>
  <c r="R252" i="14" s="1"/>
  <c r="V252" i="14" s="1"/>
  <c r="P244" i="14"/>
  <c r="P240" i="14"/>
  <c r="R240" i="14" s="1"/>
  <c r="U240" i="14" s="1"/>
  <c r="X240" i="14" s="1"/>
  <c r="P236" i="14"/>
  <c r="R236" i="14" s="1"/>
  <c r="P232" i="14"/>
  <c r="R232" i="14" s="1"/>
  <c r="P220" i="14"/>
  <c r="R220" i="14" s="1"/>
  <c r="P216" i="14"/>
  <c r="R216" i="14" s="1"/>
  <c r="U216" i="14" s="1"/>
  <c r="X216" i="14" s="1"/>
  <c r="P212" i="14"/>
  <c r="R212" i="14" s="1"/>
  <c r="V212" i="14" s="1"/>
  <c r="P208" i="14"/>
  <c r="R208" i="14" s="1"/>
  <c r="V208" i="14" s="1"/>
  <c r="P204" i="14"/>
  <c r="P200" i="14"/>
  <c r="R200" i="14" s="1"/>
  <c r="P196" i="14"/>
  <c r="R196" i="14" s="1"/>
  <c r="U196" i="14" s="1"/>
  <c r="X196" i="14" s="1"/>
  <c r="P192" i="14"/>
  <c r="R192" i="14" s="1"/>
  <c r="P188" i="14"/>
  <c r="R188" i="14" s="1"/>
  <c r="P184" i="14"/>
  <c r="R184" i="14" s="1"/>
  <c r="V184" i="14" s="1"/>
  <c r="P180" i="14"/>
  <c r="R180" i="14" s="1"/>
  <c r="V180" i="14" s="1"/>
  <c r="P176" i="14"/>
  <c r="R176" i="14" s="1"/>
  <c r="U176" i="14" s="1"/>
  <c r="X176" i="14" s="1"/>
  <c r="P172" i="14"/>
  <c r="P168" i="14"/>
  <c r="P164" i="14"/>
  <c r="R164" i="14" s="1"/>
  <c r="P160" i="14"/>
  <c r="R160" i="14" s="1"/>
  <c r="U160" i="14" s="1"/>
  <c r="X160" i="14" s="1"/>
  <c r="P152" i="14"/>
  <c r="R152" i="14" s="1"/>
  <c r="P148" i="14"/>
  <c r="R148" i="14" s="1"/>
  <c r="P144" i="14"/>
  <c r="R144" i="14" s="1"/>
  <c r="P140" i="14"/>
  <c r="R140" i="14" s="1"/>
  <c r="V140" i="14" s="1"/>
  <c r="P136" i="14"/>
  <c r="R136" i="14" s="1"/>
  <c r="P128" i="14"/>
  <c r="R128" i="14" s="1"/>
  <c r="P120" i="14"/>
  <c r="R120" i="14" s="1"/>
  <c r="V120" i="14" s="1"/>
  <c r="P116" i="14"/>
  <c r="R116" i="14" s="1"/>
  <c r="P112" i="14"/>
  <c r="R112" i="14" s="1"/>
  <c r="U112" i="14" s="1"/>
  <c r="X112" i="14" s="1"/>
  <c r="P108" i="14"/>
  <c r="R108" i="14" s="1"/>
  <c r="U108" i="14" s="1"/>
  <c r="P104" i="14"/>
  <c r="R104" i="14" s="1"/>
  <c r="P100" i="14"/>
  <c r="R100" i="14" s="1"/>
  <c r="P96" i="14"/>
  <c r="P88" i="14"/>
  <c r="R88" i="14" s="1"/>
  <c r="V88" i="14" s="1"/>
  <c r="P84" i="14"/>
  <c r="P80" i="14"/>
  <c r="R80" i="14" s="1"/>
  <c r="P76" i="14"/>
  <c r="R76" i="14" s="1"/>
  <c r="P72" i="14"/>
  <c r="R72" i="14" s="1"/>
  <c r="P64" i="14"/>
  <c r="R64" i="14" s="1"/>
  <c r="P56" i="14"/>
  <c r="R56" i="14" s="1"/>
  <c r="U56" i="14" s="1"/>
  <c r="X56" i="14" s="1"/>
  <c r="P52" i="14"/>
  <c r="R52" i="14" s="1"/>
  <c r="U52" i="14" s="1"/>
  <c r="P48" i="14"/>
  <c r="R48" i="14" s="1"/>
  <c r="U48" i="14" s="1"/>
  <c r="X48" i="14" s="1"/>
  <c r="P44" i="14"/>
  <c r="R44" i="14" s="1"/>
  <c r="U44" i="14" s="1"/>
  <c r="P40" i="14"/>
  <c r="R40" i="14" s="1"/>
  <c r="P36" i="14"/>
  <c r="R36" i="14" s="1"/>
  <c r="P32" i="14"/>
  <c r="R32" i="14" s="1"/>
  <c r="U32" i="14" s="1"/>
  <c r="X32" i="14" s="1"/>
  <c r="P24" i="14"/>
  <c r="R24" i="14" s="1"/>
  <c r="V24" i="14" s="1"/>
  <c r="P20" i="14"/>
  <c r="R20" i="14" s="1"/>
  <c r="P16" i="14"/>
  <c r="R16" i="14" s="1"/>
  <c r="P12" i="14"/>
  <c r="R12" i="14" s="1"/>
  <c r="U12" i="14" s="1"/>
  <c r="X12" i="14" s="1"/>
  <c r="P8" i="14"/>
  <c r="R8" i="14" s="1"/>
  <c r="P1127" i="3"/>
  <c r="R1127" i="3" s="1"/>
  <c r="P1123" i="3"/>
  <c r="R1123" i="3" s="1"/>
  <c r="P1119" i="3"/>
  <c r="R1119" i="3" s="1"/>
  <c r="P1115" i="3"/>
  <c r="P1111" i="3"/>
  <c r="R1111" i="3" s="1"/>
  <c r="P1107" i="3"/>
  <c r="R1107" i="3" s="1"/>
  <c r="P1103" i="3"/>
  <c r="P1099" i="3"/>
  <c r="P1095" i="3"/>
  <c r="R1095" i="3" s="1"/>
  <c r="P1091" i="3"/>
  <c r="R1091" i="3" s="1"/>
  <c r="P1087" i="3"/>
  <c r="R1087" i="3" s="1"/>
  <c r="P1083" i="3"/>
  <c r="P1079" i="3"/>
  <c r="R1079" i="3" s="1"/>
  <c r="P1075" i="3"/>
  <c r="R1075" i="3" s="1"/>
  <c r="P1071" i="3"/>
  <c r="R1071" i="3" s="1"/>
  <c r="P1067" i="3"/>
  <c r="R1067" i="3" s="1"/>
  <c r="P1063" i="3"/>
  <c r="R1063" i="3" s="1"/>
  <c r="P1059" i="3"/>
  <c r="R1059" i="3" s="1"/>
  <c r="P1055" i="3"/>
  <c r="R1055" i="3" s="1"/>
  <c r="P1051" i="3"/>
  <c r="P1047" i="3"/>
  <c r="R1047" i="3" s="1"/>
  <c r="P1043" i="3"/>
  <c r="R1043" i="3" s="1"/>
  <c r="P1039" i="3"/>
  <c r="P1035" i="3"/>
  <c r="P1031" i="3"/>
  <c r="R1031" i="3" s="1"/>
  <c r="P1027" i="3"/>
  <c r="R1027" i="3" s="1"/>
  <c r="P1023" i="3"/>
  <c r="R1023" i="3" s="1"/>
  <c r="P1019" i="3"/>
  <c r="R1019" i="3" s="1"/>
  <c r="P1015" i="3"/>
  <c r="R1015" i="3" s="1"/>
  <c r="P1011" i="3"/>
  <c r="R1011" i="3" s="1"/>
  <c r="P1007" i="3"/>
  <c r="R1007" i="3" s="1"/>
  <c r="P1003" i="3"/>
  <c r="P999" i="3"/>
  <c r="R999" i="3" s="1"/>
  <c r="P995" i="3"/>
  <c r="R995" i="3" s="1"/>
  <c r="P991" i="3"/>
  <c r="R991" i="3" s="1"/>
  <c r="P987" i="3"/>
  <c r="R987" i="3" s="1"/>
  <c r="P983" i="3"/>
  <c r="R983" i="3" s="1"/>
  <c r="P979" i="3"/>
  <c r="R979" i="3" s="1"/>
  <c r="P975" i="3"/>
  <c r="R975" i="3" s="1"/>
  <c r="P971" i="3"/>
  <c r="P967" i="3"/>
  <c r="R967" i="3" s="1"/>
  <c r="P963" i="3"/>
  <c r="R963" i="3" s="1"/>
  <c r="P959" i="3"/>
  <c r="R959" i="3" s="1"/>
  <c r="P955" i="3"/>
  <c r="P951" i="3"/>
  <c r="R951" i="3" s="1"/>
  <c r="P947" i="3"/>
  <c r="R947" i="3" s="1"/>
  <c r="P943" i="3"/>
  <c r="R943" i="3" s="1"/>
  <c r="P939" i="3"/>
  <c r="R939" i="3" s="1"/>
  <c r="P935" i="3"/>
  <c r="R935" i="3" s="1"/>
  <c r="P931" i="3"/>
  <c r="R931" i="3" s="1"/>
  <c r="P927" i="3"/>
  <c r="R927" i="3" s="1"/>
  <c r="P923" i="3"/>
  <c r="P919" i="3"/>
  <c r="R919" i="3" s="1"/>
  <c r="P915" i="3"/>
  <c r="R915" i="3" s="1"/>
  <c r="P911" i="3"/>
  <c r="R911" i="3" s="1"/>
  <c r="P907" i="3"/>
  <c r="P903" i="3"/>
  <c r="R903" i="3" s="1"/>
  <c r="P899" i="3"/>
  <c r="R899" i="3" s="1"/>
  <c r="P891" i="3"/>
  <c r="R891" i="3" s="1"/>
  <c r="P887" i="3"/>
  <c r="P883" i="3"/>
  <c r="R883" i="3" s="1"/>
  <c r="P879" i="3"/>
  <c r="R879" i="3" s="1"/>
  <c r="P875" i="3"/>
  <c r="R875" i="3" s="1"/>
  <c r="P871" i="3"/>
  <c r="P867" i="3"/>
  <c r="R867" i="3" s="1"/>
  <c r="P863" i="3"/>
  <c r="R863" i="3" s="1"/>
  <c r="P859" i="3"/>
  <c r="R859" i="3" s="1"/>
  <c r="P855" i="3"/>
  <c r="P851" i="3"/>
  <c r="R851" i="3" s="1"/>
  <c r="P847" i="3"/>
  <c r="R847" i="3" s="1"/>
  <c r="P843" i="3"/>
  <c r="R843" i="3" s="1"/>
  <c r="P839" i="3"/>
  <c r="P835" i="3"/>
  <c r="R835" i="3" s="1"/>
  <c r="P827" i="3"/>
  <c r="R827" i="3" s="1"/>
  <c r="P823" i="3"/>
  <c r="R823" i="3" s="1"/>
  <c r="P819" i="3"/>
  <c r="P815" i="3"/>
  <c r="R815" i="3" s="1"/>
  <c r="P811" i="3"/>
  <c r="R811" i="3" s="1"/>
  <c r="P807" i="3"/>
  <c r="R807" i="3" s="1"/>
  <c r="P803" i="3"/>
  <c r="P799" i="3"/>
  <c r="R799" i="3" s="1"/>
  <c r="P795" i="3"/>
  <c r="R795" i="3" s="1"/>
  <c r="P791" i="3"/>
  <c r="R791" i="3" s="1"/>
  <c r="P787" i="3"/>
  <c r="R787" i="3" s="1"/>
  <c r="P783" i="3"/>
  <c r="R783" i="3" s="1"/>
  <c r="P779" i="3"/>
  <c r="P775" i="3"/>
  <c r="R775" i="3" s="1"/>
  <c r="P771" i="3"/>
  <c r="R771" i="3" s="1"/>
  <c r="P767" i="3"/>
  <c r="R767" i="3" s="1"/>
  <c r="P763" i="3"/>
  <c r="P759" i="3"/>
  <c r="R759" i="3" s="1"/>
  <c r="P755" i="3"/>
  <c r="R755" i="3" s="1"/>
  <c r="P751" i="3"/>
  <c r="R751" i="3" s="1"/>
  <c r="P747" i="3"/>
  <c r="P743" i="3"/>
  <c r="R743" i="3" s="1"/>
  <c r="P739" i="3"/>
  <c r="R739" i="3" s="1"/>
  <c r="P735" i="3"/>
  <c r="R735" i="3" s="1"/>
  <c r="P731" i="3"/>
  <c r="P727" i="3"/>
  <c r="R727" i="3" s="1"/>
  <c r="P723" i="3"/>
  <c r="R723" i="3" s="1"/>
  <c r="P719" i="3"/>
  <c r="P715" i="3"/>
  <c r="P711" i="3"/>
  <c r="R711" i="3" s="1"/>
  <c r="P707" i="3"/>
  <c r="P703" i="3"/>
  <c r="R703" i="3" s="1"/>
  <c r="P699" i="3"/>
  <c r="P695" i="3"/>
  <c r="R695" i="3" s="1"/>
  <c r="P691" i="3"/>
  <c r="R691" i="3" s="1"/>
  <c r="P687" i="3"/>
  <c r="P683" i="3"/>
  <c r="P679" i="3"/>
  <c r="R679" i="3" s="1"/>
  <c r="P675" i="3"/>
  <c r="R675" i="3" s="1"/>
  <c r="P671" i="3"/>
  <c r="R671" i="3" s="1"/>
  <c r="P667" i="3"/>
  <c r="P663" i="3"/>
  <c r="R663" i="3" s="1"/>
  <c r="P659" i="3"/>
  <c r="R659" i="3" s="1"/>
  <c r="P655" i="3"/>
  <c r="R655" i="3" s="1"/>
  <c r="P651" i="3"/>
  <c r="P647" i="3"/>
  <c r="R647" i="3" s="1"/>
  <c r="P643" i="3"/>
  <c r="R643" i="3" s="1"/>
  <c r="P639" i="3"/>
  <c r="R639" i="3" s="1"/>
  <c r="P635" i="3"/>
  <c r="P631" i="3"/>
  <c r="R631" i="3" s="1"/>
  <c r="P627" i="3"/>
  <c r="R627" i="3" s="1"/>
  <c r="P623" i="3"/>
  <c r="R623" i="3" s="1"/>
  <c r="P619" i="3"/>
  <c r="P615" i="3"/>
  <c r="R615" i="3" s="1"/>
  <c r="P611" i="3"/>
  <c r="R611" i="3" s="1"/>
  <c r="P607" i="3"/>
  <c r="R607" i="3" s="1"/>
  <c r="P603" i="3"/>
  <c r="P599" i="3"/>
  <c r="R599" i="3" s="1"/>
  <c r="P595" i="3"/>
  <c r="R595" i="3" s="1"/>
  <c r="P591" i="3"/>
  <c r="R591" i="3" s="1"/>
  <c r="P587" i="3"/>
  <c r="P583" i="3"/>
  <c r="R583" i="3" s="1"/>
  <c r="P579" i="3"/>
  <c r="R579" i="3" s="1"/>
  <c r="P575" i="3"/>
  <c r="R575" i="3" s="1"/>
  <c r="P571" i="3"/>
  <c r="P567" i="3"/>
  <c r="R567" i="3" s="1"/>
  <c r="P563" i="3"/>
  <c r="R563" i="3" s="1"/>
  <c r="P559" i="3"/>
  <c r="P555" i="3"/>
  <c r="P551" i="3"/>
  <c r="R551" i="3" s="1"/>
  <c r="P547" i="3"/>
  <c r="R547" i="3" s="1"/>
  <c r="P543" i="3"/>
  <c r="R543" i="3" s="1"/>
  <c r="P539" i="3"/>
  <c r="P535" i="3"/>
  <c r="R535" i="3" s="1"/>
  <c r="P531" i="3"/>
  <c r="R531" i="3" s="1"/>
  <c r="P527" i="3"/>
  <c r="R527" i="3" s="1"/>
  <c r="P523" i="3"/>
  <c r="P515" i="3"/>
  <c r="R515" i="3" s="1"/>
  <c r="P511" i="3"/>
  <c r="R511" i="3" s="1"/>
  <c r="P507" i="3"/>
  <c r="R507" i="3" s="1"/>
  <c r="P503" i="3"/>
  <c r="P499" i="3"/>
  <c r="R499" i="3" s="1"/>
  <c r="P495" i="3"/>
  <c r="R495" i="3" s="1"/>
  <c r="P491" i="3"/>
  <c r="R491" i="3" s="1"/>
  <c r="P487" i="3"/>
  <c r="P483" i="3"/>
  <c r="R483" i="3" s="1"/>
  <c r="P479" i="3"/>
  <c r="R479" i="3" s="1"/>
  <c r="P475" i="3"/>
  <c r="R475" i="3" s="1"/>
  <c r="P471" i="3"/>
  <c r="P467" i="3"/>
  <c r="R467" i="3" s="1"/>
  <c r="P463" i="3"/>
  <c r="R463" i="3" s="1"/>
  <c r="P459" i="3"/>
  <c r="R459" i="3" s="1"/>
  <c r="P455" i="3"/>
  <c r="P451" i="3"/>
  <c r="R451" i="3" s="1"/>
  <c r="P447" i="3"/>
  <c r="R447" i="3" s="1"/>
  <c r="P443" i="3"/>
  <c r="R443" i="3" s="1"/>
  <c r="P439" i="3"/>
  <c r="P435" i="3"/>
  <c r="R435" i="3" s="1"/>
  <c r="P431" i="3"/>
  <c r="R431" i="3" s="1"/>
  <c r="P427" i="3"/>
  <c r="P423" i="3"/>
  <c r="P419" i="3"/>
  <c r="R419" i="3" s="1"/>
  <c r="P415" i="3"/>
  <c r="R415" i="3" s="1"/>
  <c r="P411" i="3"/>
  <c r="R411" i="3" s="1"/>
  <c r="P407" i="3"/>
  <c r="P403" i="3"/>
  <c r="R403" i="3" s="1"/>
  <c r="P399" i="3"/>
  <c r="R399" i="3" s="1"/>
  <c r="P395" i="3"/>
  <c r="R395" i="3" s="1"/>
  <c r="P391" i="3"/>
  <c r="P387" i="3"/>
  <c r="R387" i="3" s="1"/>
  <c r="P383" i="3"/>
  <c r="R383" i="3" s="1"/>
  <c r="P379" i="3"/>
  <c r="R379" i="3" s="1"/>
  <c r="P375" i="3"/>
  <c r="P371" i="3"/>
  <c r="R371" i="3" s="1"/>
  <c r="P367" i="3"/>
  <c r="R367" i="3" s="1"/>
  <c r="P363" i="3"/>
  <c r="R363" i="3" s="1"/>
  <c r="P359" i="3"/>
  <c r="P355" i="3"/>
  <c r="R355" i="3" s="1"/>
  <c r="P351" i="3"/>
  <c r="R351" i="3" s="1"/>
  <c r="P347" i="3"/>
  <c r="R347" i="3" s="1"/>
  <c r="P343" i="3"/>
  <c r="P339" i="3"/>
  <c r="R339" i="3" s="1"/>
  <c r="P335" i="3"/>
  <c r="R335" i="3" s="1"/>
  <c r="P331" i="3"/>
  <c r="R331" i="3" s="1"/>
  <c r="P327" i="3"/>
  <c r="P323" i="3"/>
  <c r="R323" i="3" s="1"/>
  <c r="P319" i="3"/>
  <c r="R319" i="3" s="1"/>
  <c r="P315" i="3"/>
  <c r="R315" i="3" s="1"/>
  <c r="P311" i="3"/>
  <c r="P307" i="3"/>
  <c r="R307" i="3" s="1"/>
  <c r="P303" i="3"/>
  <c r="R303" i="3" s="1"/>
  <c r="P299" i="3"/>
  <c r="P295" i="3"/>
  <c r="P291" i="3"/>
  <c r="R291" i="3" s="1"/>
  <c r="P287" i="3"/>
  <c r="R287" i="3" s="1"/>
  <c r="P283" i="3"/>
  <c r="R283" i="3" s="1"/>
  <c r="P279" i="3"/>
  <c r="P275" i="3"/>
  <c r="R275" i="3" s="1"/>
  <c r="P271" i="3"/>
  <c r="R271" i="3" s="1"/>
  <c r="P267" i="3"/>
  <c r="R267" i="3" s="1"/>
  <c r="P263" i="3"/>
  <c r="P259" i="3"/>
  <c r="R259" i="3" s="1"/>
  <c r="P255" i="3"/>
  <c r="R255" i="3" s="1"/>
  <c r="P251" i="3"/>
  <c r="R251" i="3" s="1"/>
  <c r="P247" i="3"/>
  <c r="P243" i="3"/>
  <c r="R243" i="3" s="1"/>
  <c r="P239" i="3"/>
  <c r="R239" i="3" s="1"/>
  <c r="P235" i="3"/>
  <c r="R235" i="3" s="1"/>
  <c r="P231" i="3"/>
  <c r="P227" i="3"/>
  <c r="R227" i="3" s="1"/>
  <c r="P223" i="3"/>
  <c r="R223" i="3" s="1"/>
  <c r="P219" i="3"/>
  <c r="R219" i="3" s="1"/>
  <c r="P215" i="3"/>
  <c r="P211" i="3"/>
  <c r="R211" i="3" s="1"/>
  <c r="P207" i="3"/>
  <c r="R207" i="3" s="1"/>
  <c r="P203" i="3"/>
  <c r="R203" i="3" s="1"/>
  <c r="P199" i="3"/>
  <c r="P195" i="3"/>
  <c r="R195" i="3" s="1"/>
  <c r="P191" i="3"/>
  <c r="R191" i="3" s="1"/>
  <c r="P187" i="3"/>
  <c r="R187" i="3" s="1"/>
  <c r="P183" i="3"/>
  <c r="P179" i="3"/>
  <c r="R179" i="3" s="1"/>
  <c r="P175" i="3"/>
  <c r="R175" i="3" s="1"/>
  <c r="P171" i="3"/>
  <c r="R171" i="3" s="1"/>
  <c r="P167" i="3"/>
  <c r="P163" i="3"/>
  <c r="R163" i="3" s="1"/>
  <c r="P159" i="3"/>
  <c r="R159" i="3" s="1"/>
  <c r="P155" i="3"/>
  <c r="R155" i="3" s="1"/>
  <c r="P151" i="3"/>
  <c r="P147" i="3"/>
  <c r="R147" i="3" s="1"/>
  <c r="P143" i="3"/>
  <c r="R143" i="3" s="1"/>
  <c r="P139" i="3"/>
  <c r="R139" i="3" s="1"/>
  <c r="P131" i="3"/>
  <c r="P127" i="3"/>
  <c r="R127" i="3" s="1"/>
  <c r="P123" i="3"/>
  <c r="R123" i="3" s="1"/>
  <c r="P119" i="3"/>
  <c r="R119" i="3" s="1"/>
  <c r="P115" i="3"/>
  <c r="P111" i="3"/>
  <c r="R111" i="3" s="1"/>
  <c r="P107" i="3"/>
  <c r="R107" i="3" s="1"/>
  <c r="P103" i="3"/>
  <c r="R103" i="3" s="1"/>
  <c r="P99" i="3"/>
  <c r="P95" i="3"/>
  <c r="R95" i="3" s="1"/>
  <c r="P91" i="3"/>
  <c r="R91" i="3" s="1"/>
  <c r="P87" i="3"/>
  <c r="P83" i="3"/>
  <c r="P79" i="3"/>
  <c r="R79" i="3" s="1"/>
  <c r="P75" i="3"/>
  <c r="R75" i="3" s="1"/>
  <c r="P67" i="3"/>
  <c r="R67" i="3" s="1"/>
  <c r="P63" i="3"/>
  <c r="P59" i="3"/>
  <c r="R59" i="3" s="1"/>
  <c r="P55" i="3"/>
  <c r="R55" i="3" s="1"/>
  <c r="P51" i="3"/>
  <c r="R51" i="3" s="1"/>
  <c r="P47" i="3"/>
  <c r="P43" i="3"/>
  <c r="R43" i="3" s="1"/>
  <c r="P39" i="3"/>
  <c r="R39" i="3" s="1"/>
  <c r="P35" i="3"/>
  <c r="R35" i="3" s="1"/>
  <c r="P31" i="3"/>
  <c r="P27" i="3"/>
  <c r="R27" i="3" s="1"/>
  <c r="P23" i="3"/>
  <c r="R23" i="3" s="1"/>
  <c r="P19" i="3"/>
  <c r="R19" i="3" s="1"/>
  <c r="P15" i="3"/>
  <c r="P11" i="3"/>
  <c r="R11" i="3" s="1"/>
  <c r="P7" i="3"/>
  <c r="R7" i="3" s="1"/>
  <c r="P3" i="3"/>
  <c r="R3" i="3" s="1"/>
  <c r="P786" i="3"/>
  <c r="R786" i="3" s="1"/>
  <c r="P778" i="3"/>
  <c r="R778" i="3" s="1"/>
  <c r="V778" i="3" s="1"/>
  <c r="P774" i="3"/>
  <c r="R774" i="3" s="1"/>
  <c r="U774" i="3" s="1"/>
  <c r="X774" i="3" s="1"/>
  <c r="P770" i="3"/>
  <c r="R770" i="3" s="1"/>
  <c r="P766" i="3"/>
  <c r="R766" i="3" s="1"/>
  <c r="V766" i="3" s="1"/>
  <c r="P762" i="3"/>
  <c r="R762" i="3" s="1"/>
  <c r="V762" i="3" s="1"/>
  <c r="P758" i="3"/>
  <c r="R758" i="3" s="1"/>
  <c r="U758" i="3" s="1"/>
  <c r="X758" i="3" s="1"/>
  <c r="P754" i="3"/>
  <c r="R754" i="3" s="1"/>
  <c r="V754" i="3" s="1"/>
  <c r="P750" i="3"/>
  <c r="R750" i="3" s="1"/>
  <c r="P742" i="3"/>
  <c r="R742" i="3" s="1"/>
  <c r="P738" i="3"/>
  <c r="R738" i="3" s="1"/>
  <c r="V738" i="3" s="1"/>
  <c r="P734" i="3"/>
  <c r="R734" i="3" s="1"/>
  <c r="P730" i="3"/>
  <c r="R730" i="3" s="1"/>
  <c r="U730" i="3" s="1"/>
  <c r="X730" i="3" s="1"/>
  <c r="P726" i="3"/>
  <c r="R726" i="3" s="1"/>
  <c r="P722" i="3"/>
  <c r="R722" i="3" s="1"/>
  <c r="V722" i="3" s="1"/>
  <c r="P718" i="3"/>
  <c r="R718" i="3" s="1"/>
  <c r="P714" i="3"/>
  <c r="R714" i="3" s="1"/>
  <c r="P710" i="3"/>
  <c r="R710" i="3" s="1"/>
  <c r="V710" i="3" s="1"/>
  <c r="P706" i="3"/>
  <c r="R706" i="3" s="1"/>
  <c r="V706" i="3" s="1"/>
  <c r="P702" i="3"/>
  <c r="R702" i="3" s="1"/>
  <c r="V702" i="3" s="1"/>
  <c r="P698" i="3"/>
  <c r="R698" i="3" s="1"/>
  <c r="U698" i="3" s="1"/>
  <c r="X698" i="3" s="1"/>
  <c r="P694" i="3"/>
  <c r="R694" i="3" s="1"/>
  <c r="U694" i="3" s="1"/>
  <c r="X694" i="3" s="1"/>
  <c r="P686" i="3"/>
  <c r="R686" i="3" s="1"/>
  <c r="V686" i="3" s="1"/>
  <c r="P682" i="3"/>
  <c r="R682" i="3" s="1"/>
  <c r="U682" i="3" s="1"/>
  <c r="P678" i="3"/>
  <c r="R678" i="3" s="1"/>
  <c r="P674" i="3"/>
  <c r="R674" i="3" s="1"/>
  <c r="P670" i="3"/>
  <c r="R670" i="3" s="1"/>
  <c r="U670" i="3" s="1"/>
  <c r="X670" i="3" s="1"/>
  <c r="P666" i="3"/>
  <c r="R666" i="3" s="1"/>
  <c r="U666" i="3" s="1"/>
  <c r="P662" i="3"/>
  <c r="R662" i="3" s="1"/>
  <c r="U662" i="3" s="1"/>
  <c r="X662" i="3" s="1"/>
  <c r="P658" i="3"/>
  <c r="R658" i="3" s="1"/>
  <c r="U658" i="3" s="1"/>
  <c r="X658" i="3" s="1"/>
  <c r="P650" i="3"/>
  <c r="R650" i="3" s="1"/>
  <c r="U650" i="3" s="1"/>
  <c r="P646" i="3"/>
  <c r="R646" i="3" s="1"/>
  <c r="P642" i="3"/>
  <c r="R642" i="3" s="1"/>
  <c r="U642" i="3" s="1"/>
  <c r="X642" i="3" s="1"/>
  <c r="P638" i="3"/>
  <c r="R638" i="3" s="1"/>
  <c r="U638" i="3" s="1"/>
  <c r="P634" i="3"/>
  <c r="R634" i="3" s="1"/>
  <c r="U634" i="3" s="1"/>
  <c r="X634" i="3" s="1"/>
  <c r="P630" i="3"/>
  <c r="R630" i="3" s="1"/>
  <c r="P622" i="3"/>
  <c r="R622" i="3" s="1"/>
  <c r="P618" i="3"/>
  <c r="R618" i="3" s="1"/>
  <c r="V618" i="3" s="1"/>
  <c r="P614" i="3"/>
  <c r="R614" i="3" s="1"/>
  <c r="U614" i="3" s="1"/>
  <c r="X614" i="3" s="1"/>
  <c r="P610" i="3"/>
  <c r="R610" i="3" s="1"/>
  <c r="V610" i="3" s="1"/>
  <c r="P606" i="3"/>
  <c r="R606" i="3" s="1"/>
  <c r="P602" i="3"/>
  <c r="R602" i="3" s="1"/>
  <c r="U602" i="3" s="1"/>
  <c r="P598" i="3"/>
  <c r="R598" i="3" s="1"/>
  <c r="U598" i="3" s="1"/>
  <c r="X598" i="3" s="1"/>
  <c r="P594" i="3"/>
  <c r="R594" i="3" s="1"/>
  <c r="V594" i="3" s="1"/>
  <c r="P586" i="3"/>
  <c r="R586" i="3" s="1"/>
  <c r="U586" i="3" s="1"/>
  <c r="X586" i="3" s="1"/>
  <c r="P582" i="3"/>
  <c r="R582" i="3" s="1"/>
  <c r="V582" i="3" s="1"/>
  <c r="P578" i="3"/>
  <c r="R578" i="3" s="1"/>
  <c r="V578" i="3" s="1"/>
  <c r="P574" i="3"/>
  <c r="R574" i="3" s="1"/>
  <c r="V574" i="3" s="1"/>
  <c r="P570" i="3"/>
  <c r="R570" i="3" s="1"/>
  <c r="P566" i="3"/>
  <c r="R566" i="3" s="1"/>
  <c r="U566" i="3" s="1"/>
  <c r="X566" i="3" s="1"/>
  <c r="P558" i="3"/>
  <c r="R558" i="3" s="1"/>
  <c r="V558" i="3" s="1"/>
  <c r="P550" i="3"/>
  <c r="R550" i="3" s="1"/>
  <c r="P546" i="3"/>
  <c r="R546" i="3" s="1"/>
  <c r="V546" i="3" s="1"/>
  <c r="P542" i="3"/>
  <c r="R542" i="3" s="1"/>
  <c r="V542" i="3" s="1"/>
  <c r="P538" i="3"/>
  <c r="R538" i="3" s="1"/>
  <c r="U538" i="3" s="1"/>
  <c r="P534" i="3"/>
  <c r="R534" i="3" s="1"/>
  <c r="U534" i="3" s="1"/>
  <c r="X534" i="3" s="1"/>
  <c r="P530" i="3"/>
  <c r="R530" i="3" s="1"/>
  <c r="P526" i="3"/>
  <c r="R526" i="3" s="1"/>
  <c r="U526" i="3" s="1"/>
  <c r="X526" i="3" s="1"/>
  <c r="P522" i="3"/>
  <c r="R522" i="3" s="1"/>
  <c r="U522" i="3" s="1"/>
  <c r="P518" i="3"/>
  <c r="R518" i="3" s="1"/>
  <c r="P514" i="3"/>
  <c r="R514" i="3" s="1"/>
  <c r="V514" i="3" s="1"/>
  <c r="P510" i="3"/>
  <c r="R510" i="3" s="1"/>
  <c r="U510" i="3" s="1"/>
  <c r="P506" i="3"/>
  <c r="R506" i="3" s="1"/>
  <c r="U506" i="3" s="1"/>
  <c r="P502" i="3"/>
  <c r="R502" i="3" s="1"/>
  <c r="U502" i="3" s="1"/>
  <c r="X502" i="3" s="1"/>
  <c r="P498" i="3"/>
  <c r="R498" i="3" s="1"/>
  <c r="V498" i="3" s="1"/>
  <c r="P494" i="3"/>
  <c r="R494" i="3" s="1"/>
  <c r="V494" i="3" s="1"/>
  <c r="P490" i="3"/>
  <c r="R490" i="3" s="1"/>
  <c r="U490" i="3" s="1"/>
  <c r="P486" i="3"/>
  <c r="R486" i="3" s="1"/>
  <c r="U486" i="3" s="1"/>
  <c r="X486" i="3" s="1"/>
  <c r="P482" i="3"/>
  <c r="R482" i="3" s="1"/>
  <c r="V482" i="3" s="1"/>
  <c r="P478" i="3"/>
  <c r="R478" i="3" s="1"/>
  <c r="V478" i="3" s="1"/>
  <c r="P474" i="3"/>
  <c r="R474" i="3" s="1"/>
  <c r="V474" i="3" s="1"/>
  <c r="P470" i="3"/>
  <c r="R470" i="3" s="1"/>
  <c r="P466" i="3"/>
  <c r="R466" i="3" s="1"/>
  <c r="P458" i="3"/>
  <c r="R458" i="3" s="1"/>
  <c r="V458" i="3" s="1"/>
  <c r="P454" i="3"/>
  <c r="R454" i="3" s="1"/>
  <c r="V454" i="3" s="1"/>
  <c r="P450" i="3"/>
  <c r="R450" i="3" s="1"/>
  <c r="V450" i="3" s="1"/>
  <c r="P446" i="3"/>
  <c r="R446" i="3" s="1"/>
  <c r="V446" i="3" s="1"/>
  <c r="P442" i="3"/>
  <c r="R442" i="3" s="1"/>
  <c r="V442" i="3" s="1"/>
  <c r="P438" i="3"/>
  <c r="R438" i="3" s="1"/>
  <c r="U438" i="3" s="1"/>
  <c r="X438" i="3" s="1"/>
  <c r="P430" i="3"/>
  <c r="R430" i="3" s="1"/>
  <c r="U430" i="3" s="1"/>
  <c r="P422" i="3"/>
  <c r="R422" i="3" s="1"/>
  <c r="V422" i="3" s="1"/>
  <c r="P418" i="3"/>
  <c r="R418" i="3" s="1"/>
  <c r="U418" i="3" s="1"/>
  <c r="X418" i="3" s="1"/>
  <c r="P414" i="3"/>
  <c r="R414" i="3" s="1"/>
  <c r="V414" i="3" s="1"/>
  <c r="P410" i="3"/>
  <c r="R410" i="3" s="1"/>
  <c r="U410" i="3" s="1"/>
  <c r="X410" i="3" s="1"/>
  <c r="P406" i="3"/>
  <c r="R406" i="3" s="1"/>
  <c r="P402" i="3"/>
  <c r="R402" i="3" s="1"/>
  <c r="U402" i="3" s="1"/>
  <c r="P394" i="3"/>
  <c r="R394" i="3" s="1"/>
  <c r="U394" i="3" s="1"/>
  <c r="P390" i="3"/>
  <c r="R390" i="3" s="1"/>
  <c r="V390" i="3" s="1"/>
  <c r="P386" i="3"/>
  <c r="R386" i="3" s="1"/>
  <c r="U386" i="3" s="1"/>
  <c r="X386" i="3" s="1"/>
  <c r="P382" i="3"/>
  <c r="R382" i="3" s="1"/>
  <c r="U382" i="3" s="1"/>
  <c r="X382" i="3" s="1"/>
  <c r="P378" i="3"/>
  <c r="R378" i="3" s="1"/>
  <c r="V378" i="3" s="1"/>
  <c r="P374" i="3"/>
  <c r="R374" i="3" s="1"/>
  <c r="P366" i="3"/>
  <c r="R366" i="3" s="1"/>
  <c r="P358" i="3"/>
  <c r="R358" i="3" s="1"/>
  <c r="U358" i="3" s="1"/>
  <c r="X358" i="3" s="1"/>
  <c r="P354" i="3"/>
  <c r="R354" i="3" s="1"/>
  <c r="V354" i="3" s="1"/>
  <c r="P350" i="3"/>
  <c r="R350" i="3" s="1"/>
  <c r="P346" i="3"/>
  <c r="R346" i="3" s="1"/>
  <c r="U346" i="3" s="1"/>
  <c r="P342" i="3"/>
  <c r="R342" i="3" s="1"/>
  <c r="U342" i="3" s="1"/>
  <c r="X342" i="3" s="1"/>
  <c r="P338" i="3"/>
  <c r="R338" i="3" s="1"/>
  <c r="V338" i="3" s="1"/>
  <c r="P330" i="3"/>
  <c r="R330" i="3" s="1"/>
  <c r="U330" i="3" s="1"/>
  <c r="P326" i="3"/>
  <c r="R326" i="3" s="1"/>
  <c r="V326" i="3" s="1"/>
  <c r="P322" i="3"/>
  <c r="R322" i="3" s="1"/>
  <c r="V322" i="3" s="1"/>
  <c r="P318" i="3"/>
  <c r="R318" i="3" s="1"/>
  <c r="U318" i="3" s="1"/>
  <c r="P314" i="3"/>
  <c r="R314" i="3" s="1"/>
  <c r="V314" i="3" s="1"/>
  <c r="P310" i="3"/>
  <c r="R310" i="3" s="1"/>
  <c r="P306" i="3"/>
  <c r="R306" i="3" s="1"/>
  <c r="U306" i="3" s="1"/>
  <c r="X306" i="3" s="1"/>
  <c r="P302" i="3"/>
  <c r="R302" i="3" s="1"/>
  <c r="U302" i="3" s="1"/>
  <c r="P294" i="3"/>
  <c r="R294" i="3" s="1"/>
  <c r="P290" i="3"/>
  <c r="R290" i="3" s="1"/>
  <c r="P286" i="3"/>
  <c r="R286" i="3" s="1"/>
  <c r="U286" i="3" s="1"/>
  <c r="P282" i="3"/>
  <c r="R282" i="3" s="1"/>
  <c r="U282" i="3" s="1"/>
  <c r="X282" i="3" s="1"/>
  <c r="P278" i="3"/>
  <c r="R278" i="3" s="1"/>
  <c r="V278" i="3" s="1"/>
  <c r="P274" i="3"/>
  <c r="R274" i="3" s="1"/>
  <c r="V274" i="3" s="1"/>
  <c r="P270" i="3"/>
  <c r="R270" i="3" s="1"/>
  <c r="P266" i="3"/>
  <c r="R266" i="3" s="1"/>
  <c r="U266" i="3" s="1"/>
  <c r="X266" i="3" s="1"/>
  <c r="P262" i="3"/>
  <c r="R262" i="3" s="1"/>
  <c r="V262" i="3" s="1"/>
  <c r="P258" i="3"/>
  <c r="R258" i="3" s="1"/>
  <c r="P254" i="3"/>
  <c r="R254" i="3" s="1"/>
  <c r="U254" i="3" s="1"/>
  <c r="X254" i="3" s="1"/>
  <c r="P250" i="3"/>
  <c r="R250" i="3" s="1"/>
  <c r="V250" i="3" s="1"/>
  <c r="P246" i="3"/>
  <c r="R246" i="3" s="1"/>
  <c r="P238" i="3"/>
  <c r="R238" i="3" s="1"/>
  <c r="V238" i="3" s="1"/>
  <c r="P234" i="3"/>
  <c r="R234" i="3" s="1"/>
  <c r="P230" i="3"/>
  <c r="R230" i="3" s="1"/>
  <c r="V230" i="3" s="1"/>
  <c r="P226" i="3"/>
  <c r="R226" i="3" s="1"/>
  <c r="V226" i="3" s="1"/>
  <c r="P222" i="3"/>
  <c r="R222" i="3" s="1"/>
  <c r="U222" i="3" s="1"/>
  <c r="X222" i="3" s="1"/>
  <c r="P218" i="3"/>
  <c r="R218" i="3" s="1"/>
  <c r="V218" i="3" s="1"/>
  <c r="P214" i="3"/>
  <c r="R214" i="3" s="1"/>
  <c r="U214" i="3" s="1"/>
  <c r="X214" i="3" s="1"/>
  <c r="P210" i="3"/>
  <c r="R210" i="3" s="1"/>
  <c r="P202" i="3"/>
  <c r="R202" i="3" s="1"/>
  <c r="V202" i="3" s="1"/>
  <c r="P198" i="3"/>
  <c r="R198" i="3" s="1"/>
  <c r="U198" i="3" s="1"/>
  <c r="X198" i="3" s="1"/>
  <c r="P194" i="3"/>
  <c r="R194" i="3" s="1"/>
  <c r="V194" i="3" s="1"/>
  <c r="P190" i="3"/>
  <c r="R190" i="3" s="1"/>
  <c r="P186" i="3"/>
  <c r="R186" i="3" s="1"/>
  <c r="P182" i="3"/>
  <c r="R182" i="3" s="1"/>
  <c r="P178" i="3"/>
  <c r="R178" i="3" s="1"/>
  <c r="V178" i="3" s="1"/>
  <c r="P174" i="3"/>
  <c r="R174" i="3" s="1"/>
  <c r="P166" i="3"/>
  <c r="R166" i="3" s="1"/>
  <c r="P162" i="3"/>
  <c r="R162" i="3" s="1"/>
  <c r="U162" i="3" s="1"/>
  <c r="X162" i="3" s="1"/>
  <c r="P158" i="3"/>
  <c r="R158" i="3" s="1"/>
  <c r="P154" i="3"/>
  <c r="R154" i="3" s="1"/>
  <c r="P150" i="3"/>
  <c r="R150" i="3" s="1"/>
  <c r="U150" i="3" s="1"/>
  <c r="X150" i="3" s="1"/>
  <c r="P146" i="3"/>
  <c r="R146" i="3" s="1"/>
  <c r="P142" i="3"/>
  <c r="R142" i="3" s="1"/>
  <c r="V142" i="3" s="1"/>
  <c r="P138" i="3"/>
  <c r="R138" i="3" s="1"/>
  <c r="P134" i="3"/>
  <c r="R134" i="3" s="1"/>
  <c r="P130" i="3"/>
  <c r="R130" i="3" s="1"/>
  <c r="U130" i="3" s="1"/>
  <c r="X130" i="3" s="1"/>
  <c r="P126" i="3"/>
  <c r="R126" i="3" s="1"/>
  <c r="V126" i="3" s="1"/>
  <c r="P122" i="3"/>
  <c r="R122" i="3" s="1"/>
  <c r="V122" i="3" s="1"/>
  <c r="P118" i="3"/>
  <c r="R118" i="3" s="1"/>
  <c r="U118" i="3" s="1"/>
  <c r="X118" i="3" s="1"/>
  <c r="P114" i="3"/>
  <c r="R114" i="3" s="1"/>
  <c r="U114" i="3" s="1"/>
  <c r="X114" i="3" s="1"/>
  <c r="P110" i="3"/>
  <c r="R110" i="3" s="1"/>
  <c r="V110" i="3" s="1"/>
  <c r="P102" i="3"/>
  <c r="R102" i="3" s="1"/>
  <c r="V102" i="3" s="1"/>
  <c r="P98" i="3"/>
  <c r="R98" i="3" s="1"/>
  <c r="P94" i="3"/>
  <c r="R94" i="3" s="1"/>
  <c r="P90" i="3"/>
  <c r="R90" i="3" s="1"/>
  <c r="V90" i="3" s="1"/>
  <c r="P86" i="3"/>
  <c r="R86" i="3" s="1"/>
  <c r="P82" i="3"/>
  <c r="R82" i="3" s="1"/>
  <c r="P78" i="3"/>
  <c r="R78" i="3" s="1"/>
  <c r="U78" i="3" s="1"/>
  <c r="X78" i="3" s="1"/>
  <c r="P74" i="3"/>
  <c r="R74" i="3" s="1"/>
  <c r="V74" i="3" s="1"/>
  <c r="P70" i="3"/>
  <c r="R70" i="3" s="1"/>
  <c r="P66" i="3"/>
  <c r="R66" i="3" s="1"/>
  <c r="V66" i="3" s="1"/>
  <c r="P62" i="3"/>
  <c r="R62" i="3" s="1"/>
  <c r="U62" i="3" s="1"/>
  <c r="X62" i="3" s="1"/>
  <c r="P58" i="3"/>
  <c r="R58" i="3" s="1"/>
  <c r="V58" i="3" s="1"/>
  <c r="P54" i="3"/>
  <c r="R54" i="3" s="1"/>
  <c r="P50" i="3"/>
  <c r="R50" i="3" s="1"/>
  <c r="P46" i="3"/>
  <c r="R46" i="3" s="1"/>
  <c r="U46" i="3" s="1"/>
  <c r="P42" i="3"/>
  <c r="R42" i="3" s="1"/>
  <c r="U42" i="3" s="1"/>
  <c r="X42" i="3" s="1"/>
  <c r="P38" i="3"/>
  <c r="R38" i="3" s="1"/>
  <c r="V38" i="3" s="1"/>
  <c r="P34" i="3"/>
  <c r="R34" i="3" s="1"/>
  <c r="U34" i="3" s="1"/>
  <c r="X34" i="3" s="1"/>
  <c r="P30" i="3"/>
  <c r="R30" i="3" s="1"/>
  <c r="U30" i="3" s="1"/>
  <c r="X30" i="3" s="1"/>
  <c r="P26" i="3"/>
  <c r="R26" i="3" s="1"/>
  <c r="V26" i="3" s="1"/>
  <c r="P22" i="3"/>
  <c r="R22" i="3" s="1"/>
  <c r="V22" i="3" s="1"/>
  <c r="P14" i="3"/>
  <c r="R14" i="3" s="1"/>
  <c r="P10" i="3"/>
  <c r="R10" i="3" s="1"/>
  <c r="U10" i="3" s="1"/>
  <c r="X10" i="3" s="1"/>
  <c r="P6" i="3"/>
  <c r="R6" i="3" s="1"/>
  <c r="V6" i="3" s="1"/>
  <c r="M695" i="3"/>
  <c r="N695" i="3"/>
  <c r="M311" i="3"/>
  <c r="N311" i="3"/>
  <c r="M55" i="3"/>
  <c r="N55" i="3"/>
  <c r="M1121" i="3"/>
  <c r="N1121" i="3"/>
  <c r="M1089" i="3"/>
  <c r="N1089" i="3"/>
  <c r="M1057" i="3"/>
  <c r="N1057" i="3"/>
  <c r="M1025" i="3"/>
  <c r="N1025" i="3"/>
  <c r="M993" i="3"/>
  <c r="N993" i="3"/>
  <c r="M961" i="3"/>
  <c r="N961" i="3"/>
  <c r="M929" i="3"/>
  <c r="N929" i="3"/>
  <c r="M897" i="3"/>
  <c r="N897" i="3"/>
  <c r="M865" i="3"/>
  <c r="N865" i="3"/>
  <c r="M1086" i="3"/>
  <c r="M1070" i="3"/>
  <c r="N647" i="3"/>
  <c r="N327" i="3"/>
  <c r="N1125" i="3"/>
  <c r="N1117" i="3"/>
  <c r="M1113" i="3"/>
  <c r="N1109" i="3"/>
  <c r="M1105" i="3"/>
  <c r="N1101" i="3"/>
  <c r="M1097" i="3"/>
  <c r="N1093" i="3"/>
  <c r="N1085" i="3"/>
  <c r="M1081" i="3"/>
  <c r="N1077" i="3"/>
  <c r="M1073" i="3"/>
  <c r="N1069" i="3"/>
  <c r="M1065" i="3"/>
  <c r="N1061" i="3"/>
  <c r="N1053" i="3"/>
  <c r="M1049" i="3"/>
  <c r="N1045" i="3"/>
  <c r="M1041" i="3"/>
  <c r="N1037" i="3"/>
  <c r="M1033" i="3"/>
  <c r="N1029" i="3"/>
  <c r="M1021" i="3"/>
  <c r="M1017" i="3"/>
  <c r="M1013" i="3"/>
  <c r="M1009" i="3"/>
  <c r="M1005" i="3"/>
  <c r="M1001" i="3"/>
  <c r="M997" i="3"/>
  <c r="M989" i="3"/>
  <c r="M985" i="3"/>
  <c r="M981" i="3"/>
  <c r="M977" i="3"/>
  <c r="M973" i="3"/>
  <c r="M969" i="3"/>
  <c r="M965" i="3"/>
  <c r="M957" i="3"/>
  <c r="M953" i="3"/>
  <c r="M949" i="3"/>
  <c r="M945" i="3"/>
  <c r="M941" i="3"/>
  <c r="M937" i="3"/>
  <c r="M933" i="3"/>
  <c r="M925" i="3"/>
  <c r="M921" i="3"/>
  <c r="M917" i="3"/>
  <c r="M913" i="3"/>
  <c r="M909" i="3"/>
  <c r="M905" i="3"/>
  <c r="M901" i="3"/>
  <c r="M893" i="3"/>
  <c r="M889" i="3"/>
  <c r="M885" i="3"/>
  <c r="M881" i="3"/>
  <c r="M877" i="3"/>
  <c r="M873" i="3"/>
  <c r="M869" i="3"/>
  <c r="M861" i="3"/>
  <c r="M857" i="3"/>
  <c r="M853" i="3"/>
  <c r="M849" i="3"/>
  <c r="M845" i="3"/>
  <c r="M1102" i="3"/>
  <c r="M1085" i="3"/>
  <c r="M1038" i="3"/>
  <c r="N1113" i="3"/>
  <c r="N1073" i="3"/>
  <c r="N1033" i="3"/>
  <c r="N985" i="3"/>
  <c r="N945" i="3"/>
  <c r="N905" i="3"/>
  <c r="N857" i="3"/>
  <c r="N759" i="3"/>
  <c r="N583" i="3"/>
  <c r="N391" i="3"/>
  <c r="N247" i="3"/>
  <c r="N71" i="3"/>
  <c r="R1081" i="3"/>
  <c r="U1081" i="3" s="1"/>
  <c r="X1081" i="3" s="1"/>
  <c r="R1049" i="3"/>
  <c r="M823" i="3"/>
  <c r="N823" i="3"/>
  <c r="M567" i="3"/>
  <c r="N567" i="3"/>
  <c r="M439" i="3"/>
  <c r="N439" i="3"/>
  <c r="M183" i="3"/>
  <c r="N183" i="3"/>
  <c r="N839" i="3"/>
  <c r="N503" i="3"/>
  <c r="N135" i="3"/>
  <c r="N2" i="3"/>
  <c r="M988" i="3"/>
  <c r="M924" i="3"/>
  <c r="M860" i="3"/>
  <c r="M796" i="3"/>
  <c r="M732" i="3"/>
  <c r="M668" i="3"/>
  <c r="M604" i="3"/>
  <c r="M540" i="3"/>
  <c r="M476" i="3"/>
  <c r="M412" i="3"/>
  <c r="M348" i="3"/>
  <c r="M284" i="3"/>
  <c r="M220" i="3"/>
  <c r="M164" i="3"/>
  <c r="M124" i="3"/>
  <c r="M76" i="3"/>
  <c r="M36" i="3"/>
  <c r="M1118" i="3"/>
  <c r="M1054" i="3"/>
  <c r="N711" i="3"/>
  <c r="N519" i="3"/>
  <c r="N375" i="3"/>
  <c r="N199" i="3"/>
  <c r="N7" i="3"/>
  <c r="R1060" i="3"/>
  <c r="V1060" i="3" s="1"/>
  <c r="R868" i="3"/>
  <c r="V868" i="3" s="1"/>
  <c r="R820" i="3"/>
  <c r="V820" i="3" s="1"/>
  <c r="R692" i="3"/>
  <c r="U692" i="3" s="1"/>
  <c r="X692" i="3" s="1"/>
  <c r="R676" i="3"/>
  <c r="U676" i="3" s="1"/>
  <c r="X676" i="3" s="1"/>
  <c r="R628" i="3"/>
  <c r="V628" i="3" s="1"/>
  <c r="R612" i="3"/>
  <c r="U612" i="3" s="1"/>
  <c r="X612" i="3" s="1"/>
  <c r="R436" i="3"/>
  <c r="U436" i="3" s="1"/>
  <c r="X436" i="3" s="1"/>
  <c r="R292" i="3"/>
  <c r="U292" i="3" s="1"/>
  <c r="X292" i="3" s="1"/>
  <c r="R1097" i="3"/>
  <c r="V1097" i="3" s="1"/>
  <c r="R1053" i="3"/>
  <c r="U1053" i="3" s="1"/>
  <c r="X1053" i="3" s="1"/>
  <c r="R1037" i="3"/>
  <c r="U1037" i="3" s="1"/>
  <c r="X1037" i="3" s="1"/>
  <c r="N474" i="3"/>
  <c r="N470" i="3"/>
  <c r="N466" i="3"/>
  <c r="N462" i="3"/>
  <c r="N458" i="3"/>
  <c r="N454" i="3"/>
  <c r="N450" i="3"/>
  <c r="N446" i="3"/>
  <c r="N442" i="3"/>
  <c r="N438" i="3"/>
  <c r="N434" i="3"/>
  <c r="N430" i="3"/>
  <c r="N426" i="3"/>
  <c r="N422" i="3"/>
  <c r="N418" i="3"/>
  <c r="N414" i="3"/>
  <c r="N410" i="3"/>
  <c r="N406" i="3"/>
  <c r="N402" i="3"/>
  <c r="N398" i="3"/>
  <c r="N394" i="3"/>
  <c r="N390" i="3"/>
  <c r="N386" i="3"/>
  <c r="N382" i="3"/>
  <c r="N378" i="3"/>
  <c r="N374" i="3"/>
  <c r="N370" i="3"/>
  <c r="N366" i="3"/>
  <c r="N362" i="3"/>
  <c r="N358" i="3"/>
  <c r="N354" i="3"/>
  <c r="N350" i="3"/>
  <c r="N346" i="3"/>
  <c r="N342" i="3"/>
  <c r="N338" i="3"/>
  <c r="N334" i="3"/>
  <c r="N330" i="3"/>
  <c r="N326" i="3"/>
  <c r="N322" i="3"/>
  <c r="N318" i="3"/>
  <c r="N314" i="3"/>
  <c r="N310" i="3"/>
  <c r="N306" i="3"/>
  <c r="N302" i="3"/>
  <c r="N298" i="3"/>
  <c r="N294" i="3"/>
  <c r="N290" i="3"/>
  <c r="N286" i="3"/>
  <c r="N282" i="3"/>
  <c r="N278" i="3"/>
  <c r="N274" i="3"/>
  <c r="N270" i="3"/>
  <c r="N266" i="3"/>
  <c r="N262" i="3"/>
  <c r="N258" i="3"/>
  <c r="N254" i="3"/>
  <c r="N250" i="3"/>
  <c r="N246" i="3"/>
  <c r="N242" i="3"/>
  <c r="N238" i="3"/>
  <c r="N234" i="3"/>
  <c r="N230" i="3"/>
  <c r="N226" i="3"/>
  <c r="N222" i="3"/>
  <c r="N218" i="3"/>
  <c r="N214" i="3"/>
  <c r="N210" i="3"/>
  <c r="N206" i="3"/>
  <c r="N202" i="3"/>
  <c r="N198" i="3"/>
  <c r="N194" i="3"/>
  <c r="N190" i="3"/>
  <c r="N186" i="3"/>
  <c r="N182" i="3"/>
  <c r="N178" i="3"/>
  <c r="N174" i="3"/>
  <c r="N170" i="3"/>
  <c r="N166" i="3"/>
  <c r="N162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6" i="3"/>
  <c r="R1033" i="3"/>
  <c r="V1033" i="3" s="1"/>
  <c r="R969" i="3"/>
  <c r="V969" i="3" s="1"/>
  <c r="R953" i="3"/>
  <c r="V953" i="3" s="1"/>
  <c r="R889" i="3"/>
  <c r="R857" i="3"/>
  <c r="U857" i="3" s="1"/>
  <c r="X857" i="3" s="1"/>
  <c r="R761" i="3"/>
  <c r="R745" i="3"/>
  <c r="V745" i="3" s="1"/>
  <c r="R665" i="3"/>
  <c r="U665" i="3" s="1"/>
  <c r="R633" i="3"/>
  <c r="V633" i="3" s="1"/>
  <c r="R553" i="3"/>
  <c r="R505" i="3"/>
  <c r="U505" i="3" s="1"/>
  <c r="X505" i="3" s="1"/>
  <c r="R425" i="3"/>
  <c r="U425" i="3" s="1"/>
  <c r="X425" i="3" s="1"/>
  <c r="R409" i="3"/>
  <c r="V409" i="3" s="1"/>
  <c r="R313" i="3"/>
  <c r="R297" i="3"/>
  <c r="V297" i="3" s="1"/>
  <c r="R217" i="3"/>
  <c r="R169" i="3"/>
  <c r="U169" i="3" s="1"/>
  <c r="X169" i="3" s="1"/>
  <c r="R97" i="3"/>
  <c r="V97" i="3" s="1"/>
  <c r="R89" i="3"/>
  <c r="V89" i="3" s="1"/>
  <c r="R57" i="3"/>
  <c r="U57" i="3" s="1"/>
  <c r="X57" i="3" s="1"/>
  <c r="R41" i="3"/>
  <c r="U41" i="3" s="1"/>
  <c r="X41" i="3" s="1"/>
  <c r="V914" i="3"/>
  <c r="U914" i="3"/>
  <c r="U372" i="3"/>
  <c r="U978" i="3"/>
  <c r="X978" i="3" s="1"/>
  <c r="U746" i="3"/>
  <c r="X746" i="3" s="1"/>
  <c r="V746" i="3"/>
  <c r="U18" i="3"/>
  <c r="X18" i="3" s="1"/>
  <c r="U1125" i="3"/>
  <c r="X1125" i="3" s="1"/>
  <c r="V1093" i="3"/>
  <c r="U1093" i="3"/>
  <c r="X1093" i="3" s="1"/>
  <c r="V1061" i="3"/>
  <c r="U1061" i="3"/>
  <c r="X1061" i="3" s="1"/>
  <c r="V1037" i="3"/>
  <c r="V1009" i="3"/>
  <c r="U997" i="3"/>
  <c r="X997" i="3" s="1"/>
  <c r="V981" i="3"/>
  <c r="U941" i="3"/>
  <c r="X941" i="3" s="1"/>
  <c r="U885" i="3"/>
  <c r="X885" i="3" s="1"/>
  <c r="V865" i="3"/>
  <c r="U833" i="3"/>
  <c r="X833" i="3" s="1"/>
  <c r="U765" i="3"/>
  <c r="V757" i="3"/>
  <c r="V737" i="3"/>
  <c r="U677" i="3"/>
  <c r="U621" i="3"/>
  <c r="X621" i="3" s="1"/>
  <c r="U565" i="3"/>
  <c r="X565" i="3" s="1"/>
  <c r="U561" i="3"/>
  <c r="U525" i="3"/>
  <c r="X525" i="3" s="1"/>
  <c r="U497" i="3"/>
  <c r="X497" i="3" s="1"/>
  <c r="V421" i="3"/>
  <c r="V690" i="3"/>
  <c r="U690" i="3"/>
  <c r="X690" i="3" s="1"/>
  <c r="V1001" i="3"/>
  <c r="V873" i="3"/>
  <c r="V697" i="3"/>
  <c r="V617" i="3"/>
  <c r="U441" i="3"/>
  <c r="U361" i="3"/>
  <c r="X361" i="3" s="1"/>
  <c r="U185" i="3"/>
  <c r="X185" i="3" s="1"/>
  <c r="U105" i="3"/>
  <c r="X105" i="3" s="1"/>
  <c r="V25" i="3"/>
  <c r="U25" i="3"/>
  <c r="N791" i="3"/>
  <c r="N727" i="3"/>
  <c r="N663" i="3"/>
  <c r="N599" i="3"/>
  <c r="N535" i="3"/>
  <c r="N471" i="3"/>
  <c r="N407" i="3"/>
  <c r="N343" i="3"/>
  <c r="N279" i="3"/>
  <c r="N215" i="3"/>
  <c r="N151" i="3"/>
  <c r="N87" i="3"/>
  <c r="N23" i="3"/>
  <c r="M1127" i="3"/>
  <c r="N1127" i="3"/>
  <c r="M1123" i="3"/>
  <c r="N1123" i="3"/>
  <c r="M1119" i="3"/>
  <c r="N1119" i="3"/>
  <c r="M1115" i="3"/>
  <c r="N1115" i="3"/>
  <c r="M1111" i="3"/>
  <c r="N1111" i="3"/>
  <c r="M1107" i="3"/>
  <c r="N1107" i="3"/>
  <c r="M1103" i="3"/>
  <c r="N1103" i="3"/>
  <c r="M1099" i="3"/>
  <c r="N1099" i="3"/>
  <c r="M1095" i="3"/>
  <c r="N1095" i="3"/>
  <c r="M1091" i="3"/>
  <c r="N1091" i="3"/>
  <c r="M1087" i="3"/>
  <c r="N1087" i="3"/>
  <c r="M1083" i="3"/>
  <c r="N1083" i="3"/>
  <c r="M1079" i="3"/>
  <c r="N1079" i="3"/>
  <c r="M1075" i="3"/>
  <c r="N1075" i="3"/>
  <c r="M1071" i="3"/>
  <c r="N1071" i="3"/>
  <c r="M1067" i="3"/>
  <c r="N1067" i="3"/>
  <c r="M1063" i="3"/>
  <c r="N1063" i="3"/>
  <c r="M1059" i="3"/>
  <c r="N1059" i="3"/>
  <c r="M1055" i="3"/>
  <c r="N1055" i="3"/>
  <c r="M1051" i="3"/>
  <c r="N1051" i="3"/>
  <c r="M1047" i="3"/>
  <c r="N1047" i="3"/>
  <c r="M1043" i="3"/>
  <c r="N1043" i="3"/>
  <c r="M1039" i="3"/>
  <c r="N1039" i="3"/>
  <c r="M1035" i="3"/>
  <c r="N1035" i="3"/>
  <c r="M1031" i="3"/>
  <c r="N1031" i="3"/>
  <c r="M1027" i="3"/>
  <c r="N1027" i="3"/>
  <c r="M1023" i="3"/>
  <c r="N1023" i="3"/>
  <c r="M1019" i="3"/>
  <c r="N1019" i="3"/>
  <c r="M1015" i="3"/>
  <c r="N1015" i="3"/>
  <c r="M1011" i="3"/>
  <c r="N1011" i="3"/>
  <c r="M1007" i="3"/>
  <c r="N1007" i="3"/>
  <c r="M1003" i="3"/>
  <c r="N1003" i="3"/>
  <c r="M999" i="3"/>
  <c r="N999" i="3"/>
  <c r="M995" i="3"/>
  <c r="N995" i="3"/>
  <c r="M991" i="3"/>
  <c r="N991" i="3"/>
  <c r="M987" i="3"/>
  <c r="N987" i="3"/>
  <c r="M983" i="3"/>
  <c r="N983" i="3"/>
  <c r="M979" i="3"/>
  <c r="N979" i="3"/>
  <c r="M975" i="3"/>
  <c r="N975" i="3"/>
  <c r="M971" i="3"/>
  <c r="N971" i="3"/>
  <c r="M967" i="3"/>
  <c r="N967" i="3"/>
  <c r="M963" i="3"/>
  <c r="N963" i="3"/>
  <c r="M959" i="3"/>
  <c r="N959" i="3"/>
  <c r="M955" i="3"/>
  <c r="N955" i="3"/>
  <c r="M951" i="3"/>
  <c r="N951" i="3"/>
  <c r="M947" i="3"/>
  <c r="N947" i="3"/>
  <c r="M943" i="3"/>
  <c r="N943" i="3"/>
  <c r="M939" i="3"/>
  <c r="N939" i="3"/>
  <c r="M935" i="3"/>
  <c r="N935" i="3"/>
  <c r="M931" i="3"/>
  <c r="N931" i="3"/>
  <c r="M927" i="3"/>
  <c r="N927" i="3"/>
  <c r="M923" i="3"/>
  <c r="N923" i="3"/>
  <c r="M919" i="3"/>
  <c r="N919" i="3"/>
  <c r="M915" i="3"/>
  <c r="N915" i="3"/>
  <c r="M911" i="3"/>
  <c r="N911" i="3"/>
  <c r="M907" i="3"/>
  <c r="N907" i="3"/>
  <c r="M903" i="3"/>
  <c r="N903" i="3"/>
  <c r="M899" i="3"/>
  <c r="N899" i="3"/>
  <c r="M895" i="3"/>
  <c r="N895" i="3"/>
  <c r="M891" i="3"/>
  <c r="N891" i="3"/>
  <c r="M887" i="3"/>
  <c r="N887" i="3"/>
  <c r="M883" i="3"/>
  <c r="N883" i="3"/>
  <c r="M879" i="3"/>
  <c r="N879" i="3"/>
  <c r="M875" i="3"/>
  <c r="N875" i="3"/>
  <c r="M871" i="3"/>
  <c r="N871" i="3"/>
  <c r="M867" i="3"/>
  <c r="N867" i="3"/>
  <c r="M863" i="3"/>
  <c r="N863" i="3"/>
  <c r="M859" i="3"/>
  <c r="N859" i="3"/>
  <c r="M855" i="3"/>
  <c r="N855" i="3"/>
  <c r="M851" i="3"/>
  <c r="N851" i="3"/>
  <c r="M847" i="3"/>
  <c r="N847" i="3"/>
  <c r="M843" i="3"/>
  <c r="N843" i="3"/>
  <c r="M835" i="3"/>
  <c r="N835" i="3"/>
  <c r="M831" i="3"/>
  <c r="N831" i="3"/>
  <c r="M827" i="3"/>
  <c r="N827" i="3"/>
  <c r="M819" i="3"/>
  <c r="N819" i="3"/>
  <c r="M815" i="3"/>
  <c r="N815" i="3"/>
  <c r="M811" i="3"/>
  <c r="N811" i="3"/>
  <c r="M803" i="3"/>
  <c r="N803" i="3"/>
  <c r="M799" i="3"/>
  <c r="N799" i="3"/>
  <c r="M795" i="3"/>
  <c r="N795" i="3"/>
  <c r="M787" i="3"/>
  <c r="N787" i="3"/>
  <c r="M783" i="3"/>
  <c r="N783" i="3"/>
  <c r="M779" i="3"/>
  <c r="N779" i="3"/>
  <c r="M771" i="3"/>
  <c r="N771" i="3"/>
  <c r="M767" i="3"/>
  <c r="N767" i="3"/>
  <c r="M763" i="3"/>
  <c r="N763" i="3"/>
  <c r="M755" i="3"/>
  <c r="N755" i="3"/>
  <c r="M751" i="3"/>
  <c r="N751" i="3"/>
  <c r="M747" i="3"/>
  <c r="N747" i="3"/>
  <c r="M739" i="3"/>
  <c r="N739" i="3"/>
  <c r="M735" i="3"/>
  <c r="N735" i="3"/>
  <c r="M731" i="3"/>
  <c r="N731" i="3"/>
  <c r="M723" i="3"/>
  <c r="N723" i="3"/>
  <c r="M719" i="3"/>
  <c r="N719" i="3"/>
  <c r="M715" i="3"/>
  <c r="N715" i="3"/>
  <c r="M707" i="3"/>
  <c r="N707" i="3"/>
  <c r="M703" i="3"/>
  <c r="N703" i="3"/>
  <c r="M699" i="3"/>
  <c r="N699" i="3"/>
  <c r="M691" i="3"/>
  <c r="N691" i="3"/>
  <c r="M687" i="3"/>
  <c r="N687" i="3"/>
  <c r="M683" i="3"/>
  <c r="N683" i="3"/>
  <c r="M675" i="3"/>
  <c r="N675" i="3"/>
  <c r="M671" i="3"/>
  <c r="N671" i="3"/>
  <c r="M667" i="3"/>
  <c r="N667" i="3"/>
  <c r="M659" i="3"/>
  <c r="N659" i="3"/>
  <c r="M655" i="3"/>
  <c r="N655" i="3"/>
  <c r="M651" i="3"/>
  <c r="N651" i="3"/>
  <c r="M643" i="3"/>
  <c r="N643" i="3"/>
  <c r="M639" i="3"/>
  <c r="N639" i="3"/>
  <c r="M635" i="3"/>
  <c r="N635" i="3"/>
  <c r="M627" i="3"/>
  <c r="N627" i="3"/>
  <c r="M623" i="3"/>
  <c r="N623" i="3"/>
  <c r="M619" i="3"/>
  <c r="N619" i="3"/>
  <c r="M611" i="3"/>
  <c r="N611" i="3"/>
  <c r="M607" i="3"/>
  <c r="N607" i="3"/>
  <c r="M603" i="3"/>
  <c r="N603" i="3"/>
  <c r="M595" i="3"/>
  <c r="N595" i="3"/>
  <c r="M591" i="3"/>
  <c r="N591" i="3"/>
  <c r="M587" i="3"/>
  <c r="N587" i="3"/>
  <c r="M579" i="3"/>
  <c r="N579" i="3"/>
  <c r="M575" i="3"/>
  <c r="N575" i="3"/>
  <c r="M571" i="3"/>
  <c r="N571" i="3"/>
  <c r="M563" i="3"/>
  <c r="N563" i="3"/>
  <c r="M559" i="3"/>
  <c r="N559" i="3"/>
  <c r="M555" i="3"/>
  <c r="N555" i="3"/>
  <c r="M547" i="3"/>
  <c r="N547" i="3"/>
  <c r="M543" i="3"/>
  <c r="N543" i="3"/>
  <c r="M539" i="3"/>
  <c r="N539" i="3"/>
  <c r="M531" i="3"/>
  <c r="N531" i="3"/>
  <c r="M527" i="3"/>
  <c r="N527" i="3"/>
  <c r="M523" i="3"/>
  <c r="N523" i="3"/>
  <c r="M515" i="3"/>
  <c r="N515" i="3"/>
  <c r="M511" i="3"/>
  <c r="N511" i="3"/>
  <c r="M507" i="3"/>
  <c r="N507" i="3"/>
  <c r="M499" i="3"/>
  <c r="N499" i="3"/>
  <c r="M495" i="3"/>
  <c r="N495" i="3"/>
  <c r="M491" i="3"/>
  <c r="N491" i="3"/>
  <c r="M483" i="3"/>
  <c r="N483" i="3"/>
  <c r="M479" i="3"/>
  <c r="N479" i="3"/>
  <c r="M475" i="3"/>
  <c r="N475" i="3"/>
  <c r="M467" i="3"/>
  <c r="N467" i="3"/>
  <c r="M463" i="3"/>
  <c r="N463" i="3"/>
  <c r="M459" i="3"/>
  <c r="N459" i="3"/>
  <c r="M451" i="3"/>
  <c r="N451" i="3"/>
  <c r="M447" i="3"/>
  <c r="N447" i="3"/>
  <c r="M443" i="3"/>
  <c r="N443" i="3"/>
  <c r="M435" i="3"/>
  <c r="N435" i="3"/>
  <c r="M431" i="3"/>
  <c r="N431" i="3"/>
  <c r="M427" i="3"/>
  <c r="N427" i="3"/>
  <c r="M419" i="3"/>
  <c r="N419" i="3"/>
  <c r="M415" i="3"/>
  <c r="N415" i="3"/>
  <c r="M411" i="3"/>
  <c r="N411" i="3"/>
  <c r="M403" i="3"/>
  <c r="N403" i="3"/>
  <c r="M399" i="3"/>
  <c r="N399" i="3"/>
  <c r="M395" i="3"/>
  <c r="N395" i="3"/>
  <c r="M387" i="3"/>
  <c r="N387" i="3"/>
  <c r="M383" i="3"/>
  <c r="N383" i="3"/>
  <c r="M379" i="3"/>
  <c r="N379" i="3"/>
  <c r="M371" i="3"/>
  <c r="N371" i="3"/>
  <c r="M367" i="3"/>
  <c r="N367" i="3"/>
  <c r="M363" i="3"/>
  <c r="N363" i="3"/>
  <c r="M355" i="3"/>
  <c r="N355" i="3"/>
  <c r="M351" i="3"/>
  <c r="N351" i="3"/>
  <c r="M347" i="3"/>
  <c r="N347" i="3"/>
  <c r="M339" i="3"/>
  <c r="N339" i="3"/>
  <c r="M335" i="3"/>
  <c r="N335" i="3"/>
  <c r="M331" i="3"/>
  <c r="N331" i="3"/>
  <c r="M323" i="3"/>
  <c r="N323" i="3"/>
  <c r="M319" i="3"/>
  <c r="N319" i="3"/>
  <c r="M315" i="3"/>
  <c r="N315" i="3"/>
  <c r="M307" i="3"/>
  <c r="N307" i="3"/>
  <c r="M303" i="3"/>
  <c r="N303" i="3"/>
  <c r="M299" i="3"/>
  <c r="N299" i="3"/>
  <c r="M291" i="3"/>
  <c r="N291" i="3"/>
  <c r="M287" i="3"/>
  <c r="N287" i="3"/>
  <c r="M283" i="3"/>
  <c r="N283" i="3"/>
  <c r="M275" i="3"/>
  <c r="N275" i="3"/>
  <c r="M271" i="3"/>
  <c r="N271" i="3"/>
  <c r="M267" i="3"/>
  <c r="N267" i="3"/>
  <c r="M259" i="3"/>
  <c r="N259" i="3"/>
  <c r="M255" i="3"/>
  <c r="N255" i="3"/>
  <c r="M251" i="3"/>
  <c r="N251" i="3"/>
  <c r="M243" i="3"/>
  <c r="N243" i="3"/>
  <c r="M239" i="3"/>
  <c r="N239" i="3"/>
  <c r="M235" i="3"/>
  <c r="N235" i="3"/>
  <c r="M227" i="3"/>
  <c r="N227" i="3"/>
  <c r="M223" i="3"/>
  <c r="N223" i="3"/>
  <c r="M219" i="3"/>
  <c r="N219" i="3"/>
  <c r="M211" i="3"/>
  <c r="N211" i="3"/>
  <c r="M207" i="3"/>
  <c r="N207" i="3"/>
  <c r="M203" i="3"/>
  <c r="N203" i="3"/>
  <c r="M195" i="3"/>
  <c r="N195" i="3"/>
  <c r="M191" i="3"/>
  <c r="N191" i="3"/>
  <c r="M187" i="3"/>
  <c r="N187" i="3"/>
  <c r="M179" i="3"/>
  <c r="N179" i="3"/>
  <c r="M175" i="3"/>
  <c r="N175" i="3"/>
  <c r="M171" i="3"/>
  <c r="N171" i="3"/>
  <c r="M163" i="3"/>
  <c r="N163" i="3"/>
  <c r="M159" i="3"/>
  <c r="N159" i="3"/>
  <c r="M155" i="3"/>
  <c r="N155" i="3"/>
  <c r="M147" i="3"/>
  <c r="N147" i="3"/>
  <c r="M143" i="3"/>
  <c r="N143" i="3"/>
  <c r="M139" i="3"/>
  <c r="N139" i="3"/>
  <c r="M131" i="3"/>
  <c r="N131" i="3"/>
  <c r="M127" i="3"/>
  <c r="N127" i="3"/>
  <c r="M123" i="3"/>
  <c r="N123" i="3"/>
  <c r="M115" i="3"/>
  <c r="N115" i="3"/>
  <c r="M111" i="3"/>
  <c r="N111" i="3"/>
  <c r="M107" i="3"/>
  <c r="N107" i="3"/>
  <c r="M99" i="3"/>
  <c r="N99" i="3"/>
  <c r="M95" i="3"/>
  <c r="N95" i="3"/>
  <c r="M91" i="3"/>
  <c r="N91" i="3"/>
  <c r="M83" i="3"/>
  <c r="N83" i="3"/>
  <c r="M79" i="3"/>
  <c r="N79" i="3"/>
  <c r="M75" i="3"/>
  <c r="N75" i="3"/>
  <c r="M67" i="3"/>
  <c r="N67" i="3"/>
  <c r="M63" i="3"/>
  <c r="N63" i="3"/>
  <c r="M59" i="3"/>
  <c r="N59" i="3"/>
  <c r="M51" i="3"/>
  <c r="N51" i="3"/>
  <c r="M47" i="3"/>
  <c r="N47" i="3"/>
  <c r="M43" i="3"/>
  <c r="N43" i="3"/>
  <c r="M35" i="3"/>
  <c r="N35" i="3"/>
  <c r="M31" i="3"/>
  <c r="N31" i="3"/>
  <c r="M27" i="3"/>
  <c r="N27" i="3"/>
  <c r="M19" i="3"/>
  <c r="N19" i="3"/>
  <c r="M15" i="3"/>
  <c r="N15" i="3"/>
  <c r="M11" i="3"/>
  <c r="N11" i="3"/>
  <c r="M3" i="3"/>
  <c r="N3" i="3"/>
  <c r="V1054" i="3"/>
  <c r="U1054" i="3"/>
  <c r="X1054" i="3" s="1"/>
  <c r="V862" i="3"/>
  <c r="U862" i="3"/>
  <c r="X862" i="3" s="1"/>
  <c r="U798" i="3"/>
  <c r="X798" i="3" s="1"/>
  <c r="V606" i="3"/>
  <c r="U606" i="3"/>
  <c r="X606" i="3" s="1"/>
  <c r="N807" i="3"/>
  <c r="N743" i="3"/>
  <c r="N679" i="3"/>
  <c r="N615" i="3"/>
  <c r="N551" i="3"/>
  <c r="N487" i="3"/>
  <c r="N423" i="3"/>
  <c r="N359" i="3"/>
  <c r="N295" i="3"/>
  <c r="N231" i="3"/>
  <c r="N167" i="3"/>
  <c r="N103" i="3"/>
  <c r="N39" i="3"/>
  <c r="U141" i="3"/>
  <c r="X141" i="3" s="1"/>
  <c r="V926" i="3"/>
  <c r="U926" i="3"/>
  <c r="X926" i="3" s="1"/>
  <c r="U414" i="3"/>
  <c r="V1126" i="3"/>
  <c r="W1126" i="3" s="1"/>
  <c r="V1122" i="3"/>
  <c r="U1122" i="3"/>
  <c r="X1122" i="3" s="1"/>
  <c r="V1114" i="3"/>
  <c r="V1106" i="3"/>
  <c r="U1106" i="3"/>
  <c r="X1106" i="3" s="1"/>
  <c r="U1098" i="3"/>
  <c r="V1098" i="3"/>
  <c r="V1086" i="3"/>
  <c r="U1086" i="3"/>
  <c r="X1086" i="3" s="1"/>
  <c r="U1082" i="3"/>
  <c r="X1082" i="3" s="1"/>
  <c r="V1078" i="3"/>
  <c r="V1074" i="3"/>
  <c r="U1074" i="3"/>
  <c r="X1074" i="3" s="1"/>
  <c r="U1066" i="3"/>
  <c r="V1066" i="3"/>
  <c r="V1062" i="3"/>
  <c r="W1062" i="3" s="1"/>
  <c r="V1050" i="3"/>
  <c r="V1042" i="3"/>
  <c r="U1042" i="3"/>
  <c r="V1038" i="3"/>
  <c r="V1034" i="3"/>
  <c r="W1034" i="3" s="1"/>
  <c r="V1022" i="3"/>
  <c r="U1022" i="3"/>
  <c r="X1022" i="3" s="1"/>
  <c r="U1018" i="3"/>
  <c r="V1014" i="3"/>
  <c r="V1006" i="3"/>
  <c r="V1002" i="3"/>
  <c r="W1002" i="3" s="1"/>
  <c r="U986" i="3"/>
  <c r="X986" i="3" s="1"/>
  <c r="V986" i="3"/>
  <c r="U970" i="3"/>
  <c r="X970" i="3" s="1"/>
  <c r="V970" i="3"/>
  <c r="V958" i="3"/>
  <c r="U958" i="3"/>
  <c r="X958" i="3" s="1"/>
  <c r="V950" i="3"/>
  <c r="U934" i="3"/>
  <c r="V934" i="3"/>
  <c r="U922" i="3"/>
  <c r="X922" i="3" s="1"/>
  <c r="V922" i="3"/>
  <c r="V910" i="3"/>
  <c r="V894" i="3"/>
  <c r="U894" i="3"/>
  <c r="X894" i="3" s="1"/>
  <c r="U890" i="3"/>
  <c r="X890" i="3" s="1"/>
  <c r="V890" i="3"/>
  <c r="U858" i="3"/>
  <c r="X858" i="3" s="1"/>
  <c r="V858" i="3"/>
  <c r="V850" i="3"/>
  <c r="V830" i="3"/>
  <c r="U830" i="3"/>
  <c r="X830" i="3" s="1"/>
  <c r="U826" i="3"/>
  <c r="X826" i="3" s="1"/>
  <c r="V826" i="3"/>
  <c r="V814" i="3"/>
  <c r="U802" i="3"/>
  <c r="X802" i="3" s="1"/>
  <c r="U794" i="3"/>
  <c r="X794" i="3" s="1"/>
  <c r="V794" i="3"/>
  <c r="V786" i="3"/>
  <c r="U786" i="3"/>
  <c r="X786" i="3" s="1"/>
  <c r="U766" i="3"/>
  <c r="V750" i="3"/>
  <c r="U750" i="3"/>
  <c r="X750" i="3" s="1"/>
  <c r="V730" i="3"/>
  <c r="U714" i="3"/>
  <c r="V714" i="3"/>
  <c r="V698" i="3"/>
  <c r="V642" i="3"/>
  <c r="V622" i="3"/>
  <c r="U622" i="3"/>
  <c r="X622" i="3" s="1"/>
  <c r="V586" i="3"/>
  <c r="U570" i="3"/>
  <c r="X570" i="3" s="1"/>
  <c r="V570" i="3"/>
  <c r="U546" i="3"/>
  <c r="X546" i="3" s="1"/>
  <c r="V530" i="3"/>
  <c r="U530" i="3"/>
  <c r="X530" i="3" s="1"/>
  <c r="U514" i="3"/>
  <c r="X514" i="3" s="1"/>
  <c r="U494" i="3"/>
  <c r="U482" i="3"/>
  <c r="X482" i="3" s="1"/>
  <c r="V466" i="3"/>
  <c r="U466" i="3"/>
  <c r="X466" i="3" s="1"/>
  <c r="U446" i="3"/>
  <c r="X446" i="3" s="1"/>
  <c r="V386" i="3"/>
  <c r="V366" i="3"/>
  <c r="U366" i="3"/>
  <c r="X366" i="3" s="1"/>
  <c r="V346" i="3"/>
  <c r="V290" i="3"/>
  <c r="U290" i="3"/>
  <c r="X290" i="3" s="1"/>
  <c r="U274" i="3"/>
  <c r="V258" i="3"/>
  <c r="U258" i="3"/>
  <c r="X258" i="3" s="1"/>
  <c r="U238" i="3"/>
  <c r="X238" i="3" s="1"/>
  <c r="U226" i="3"/>
  <c r="X226" i="3" s="1"/>
  <c r="U202" i="3"/>
  <c r="X202" i="3" s="1"/>
  <c r="V186" i="3"/>
  <c r="U186" i="3"/>
  <c r="X186" i="3" s="1"/>
  <c r="U126" i="3"/>
  <c r="X126" i="3" s="1"/>
  <c r="V98" i="3"/>
  <c r="U98" i="3"/>
  <c r="X98" i="3" s="1"/>
  <c r="V82" i="3"/>
  <c r="U82" i="3"/>
  <c r="X82" i="3" s="1"/>
  <c r="U74" i="3"/>
  <c r="X74" i="3" s="1"/>
  <c r="U66" i="3"/>
  <c r="X66" i="3" s="1"/>
  <c r="V34" i="3"/>
  <c r="V14" i="3"/>
  <c r="U14" i="3"/>
  <c r="X14" i="3" s="1"/>
  <c r="U962" i="3"/>
  <c r="V782" i="3"/>
  <c r="U782" i="3"/>
  <c r="X782" i="3" s="1"/>
  <c r="U754" i="3"/>
  <c r="X754" i="3" s="1"/>
  <c r="V554" i="3"/>
  <c r="W554" i="3" s="1"/>
  <c r="U498" i="3"/>
  <c r="X498" i="3" s="1"/>
  <c r="V298" i="3"/>
  <c r="U298" i="3"/>
  <c r="X298" i="3" s="1"/>
  <c r="U777" i="3"/>
  <c r="X777" i="3" s="1"/>
  <c r="U265" i="3"/>
  <c r="X265" i="3" s="1"/>
  <c r="N1124" i="3"/>
  <c r="N1120" i="3"/>
  <c r="N1116" i="3"/>
  <c r="N1112" i="3"/>
  <c r="N1108" i="3"/>
  <c r="N1104" i="3"/>
  <c r="N1100" i="3"/>
  <c r="N1096" i="3"/>
  <c r="N1092" i="3"/>
  <c r="N1088" i="3"/>
  <c r="N1084" i="3"/>
  <c r="N1080" i="3"/>
  <c r="N1076" i="3"/>
  <c r="N1072" i="3"/>
  <c r="N1068" i="3"/>
  <c r="N1064" i="3"/>
  <c r="N1060" i="3"/>
  <c r="N1056" i="3"/>
  <c r="N1052" i="3"/>
  <c r="N1048" i="3"/>
  <c r="N1044" i="3"/>
  <c r="N1040" i="3"/>
  <c r="N1036" i="3"/>
  <c r="N1032" i="3"/>
  <c r="N1028" i="3"/>
  <c r="N1024" i="3"/>
  <c r="N1020" i="3"/>
  <c r="N1016" i="3"/>
  <c r="N1012" i="3"/>
  <c r="N1008" i="3"/>
  <c r="N1004" i="3"/>
  <c r="N1000" i="3"/>
  <c r="N996" i="3"/>
  <c r="N992" i="3"/>
  <c r="N988" i="3"/>
  <c r="N984" i="3"/>
  <c r="N980" i="3"/>
  <c r="N976" i="3"/>
  <c r="N972" i="3"/>
  <c r="N968" i="3"/>
  <c r="N964" i="3"/>
  <c r="N960" i="3"/>
  <c r="N956" i="3"/>
  <c r="N952" i="3"/>
  <c r="N948" i="3"/>
  <c r="N944" i="3"/>
  <c r="N940" i="3"/>
  <c r="N936" i="3"/>
  <c r="N932" i="3"/>
  <c r="N928" i="3"/>
  <c r="N924" i="3"/>
  <c r="N920" i="3"/>
  <c r="N916" i="3"/>
  <c r="N912" i="3"/>
  <c r="N908" i="3"/>
  <c r="N904" i="3"/>
  <c r="N900" i="3"/>
  <c r="N896" i="3"/>
  <c r="N892" i="3"/>
  <c r="N888" i="3"/>
  <c r="N884" i="3"/>
  <c r="N880" i="3"/>
  <c r="N876" i="3"/>
  <c r="N872" i="3"/>
  <c r="N868" i="3"/>
  <c r="N864" i="3"/>
  <c r="N860" i="3"/>
  <c r="N856" i="3"/>
  <c r="N852" i="3"/>
  <c r="N848" i="3"/>
  <c r="N844" i="3"/>
  <c r="N840" i="3"/>
  <c r="N836" i="3"/>
  <c r="N832" i="3"/>
  <c r="N828" i="3"/>
  <c r="N824" i="3"/>
  <c r="N820" i="3"/>
  <c r="N816" i="3"/>
  <c r="N812" i="3"/>
  <c r="N808" i="3"/>
  <c r="N804" i="3"/>
  <c r="N800" i="3"/>
  <c r="N796" i="3"/>
  <c r="N792" i="3"/>
  <c r="N788" i="3"/>
  <c r="N784" i="3"/>
  <c r="N780" i="3"/>
  <c r="N776" i="3"/>
  <c r="N772" i="3"/>
  <c r="N768" i="3"/>
  <c r="N764" i="3"/>
  <c r="N760" i="3"/>
  <c r="N756" i="3"/>
  <c r="N752" i="3"/>
  <c r="N748" i="3"/>
  <c r="N744" i="3"/>
  <c r="N740" i="3"/>
  <c r="N736" i="3"/>
  <c r="N732" i="3"/>
  <c r="N728" i="3"/>
  <c r="N724" i="3"/>
  <c r="N720" i="3"/>
  <c r="N716" i="3"/>
  <c r="N712" i="3"/>
  <c r="N708" i="3"/>
  <c r="N704" i="3"/>
  <c r="N700" i="3"/>
  <c r="N696" i="3"/>
  <c r="N692" i="3"/>
  <c r="N688" i="3"/>
  <c r="N684" i="3"/>
  <c r="N680" i="3"/>
  <c r="N676" i="3"/>
  <c r="N672" i="3"/>
  <c r="N668" i="3"/>
  <c r="N664" i="3"/>
  <c r="N660" i="3"/>
  <c r="N656" i="3"/>
  <c r="N652" i="3"/>
  <c r="N648" i="3"/>
  <c r="N644" i="3"/>
  <c r="N640" i="3"/>
  <c r="N636" i="3"/>
  <c r="N632" i="3"/>
  <c r="N628" i="3"/>
  <c r="N624" i="3"/>
  <c r="N620" i="3"/>
  <c r="N616" i="3"/>
  <c r="N612" i="3"/>
  <c r="N608" i="3"/>
  <c r="N604" i="3"/>
  <c r="N600" i="3"/>
  <c r="N596" i="3"/>
  <c r="N592" i="3"/>
  <c r="N588" i="3"/>
  <c r="N584" i="3"/>
  <c r="N580" i="3"/>
  <c r="N576" i="3"/>
  <c r="N572" i="3"/>
  <c r="N568" i="3"/>
  <c r="N564" i="3"/>
  <c r="N560" i="3"/>
  <c r="N556" i="3"/>
  <c r="N552" i="3"/>
  <c r="N548" i="3"/>
  <c r="N544" i="3"/>
  <c r="N540" i="3"/>
  <c r="N536" i="3"/>
  <c r="N532" i="3"/>
  <c r="N528" i="3"/>
  <c r="N524" i="3"/>
  <c r="N520" i="3"/>
  <c r="N516" i="3"/>
  <c r="N512" i="3"/>
  <c r="N508" i="3"/>
  <c r="N504" i="3"/>
  <c r="N500" i="3"/>
  <c r="N496" i="3"/>
  <c r="N492" i="3"/>
  <c r="N488" i="3"/>
  <c r="N484" i="3"/>
  <c r="N480" i="3"/>
  <c r="N476" i="3"/>
  <c r="N472" i="3"/>
  <c r="N468" i="3"/>
  <c r="N464" i="3"/>
  <c r="N460" i="3"/>
  <c r="N456" i="3"/>
  <c r="N452" i="3"/>
  <c r="N448" i="3"/>
  <c r="N444" i="3"/>
  <c r="N440" i="3"/>
  <c r="N436" i="3"/>
  <c r="N432" i="3"/>
  <c r="N428" i="3"/>
  <c r="N424" i="3"/>
  <c r="N420" i="3"/>
  <c r="N416" i="3"/>
  <c r="N412" i="3"/>
  <c r="N408" i="3"/>
  <c r="N404" i="3"/>
  <c r="N400" i="3"/>
  <c r="N396" i="3"/>
  <c r="N392" i="3"/>
  <c r="N388" i="3"/>
  <c r="N384" i="3"/>
  <c r="N380" i="3"/>
  <c r="N376" i="3"/>
  <c r="N372" i="3"/>
  <c r="N368" i="3"/>
  <c r="N364" i="3"/>
  <c r="N360" i="3"/>
  <c r="N356" i="3"/>
  <c r="N352" i="3"/>
  <c r="N348" i="3"/>
  <c r="N344" i="3"/>
  <c r="N340" i="3"/>
  <c r="N336" i="3"/>
  <c r="N332" i="3"/>
  <c r="N328" i="3"/>
  <c r="N324" i="3"/>
  <c r="N320" i="3"/>
  <c r="N316" i="3"/>
  <c r="N312" i="3"/>
  <c r="N308" i="3"/>
  <c r="N304" i="3"/>
  <c r="N300" i="3"/>
  <c r="N296" i="3"/>
  <c r="N292" i="3"/>
  <c r="N288" i="3"/>
  <c r="N284" i="3"/>
  <c r="N280" i="3"/>
  <c r="N276" i="3"/>
  <c r="N272" i="3"/>
  <c r="N268" i="3"/>
  <c r="N264" i="3"/>
  <c r="N260" i="3"/>
  <c r="N256" i="3"/>
  <c r="N252" i="3"/>
  <c r="N248" i="3"/>
  <c r="N244" i="3"/>
  <c r="N240" i="3"/>
  <c r="N236" i="3"/>
  <c r="N232" i="3"/>
  <c r="N228" i="3"/>
  <c r="N224" i="3"/>
  <c r="N220" i="3"/>
  <c r="N216" i="3"/>
  <c r="N212" i="3"/>
  <c r="N208" i="3"/>
  <c r="N204" i="3"/>
  <c r="N200" i="3"/>
  <c r="N196" i="3"/>
  <c r="N192" i="3"/>
  <c r="N188" i="3"/>
  <c r="N184" i="3"/>
  <c r="N180" i="3"/>
  <c r="N176" i="3"/>
  <c r="N172" i="3"/>
  <c r="N168" i="3"/>
  <c r="N164" i="3"/>
  <c r="N160" i="3"/>
  <c r="N156" i="3"/>
  <c r="N152" i="3"/>
  <c r="N148" i="3"/>
  <c r="N144" i="3"/>
  <c r="N140" i="3"/>
  <c r="N136" i="3"/>
  <c r="N132" i="3"/>
  <c r="N128" i="3"/>
  <c r="N124" i="3"/>
  <c r="N120" i="3"/>
  <c r="N116" i="3"/>
  <c r="N112" i="3"/>
  <c r="N108" i="3"/>
  <c r="N104" i="3"/>
  <c r="N100" i="3"/>
  <c r="N96" i="3"/>
  <c r="N92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" i="3"/>
  <c r="N4" i="3"/>
  <c r="M1125" i="3"/>
  <c r="M1120" i="3"/>
  <c r="M1114" i="3"/>
  <c r="M1109" i="3"/>
  <c r="M1104" i="3"/>
  <c r="M1098" i="3"/>
  <c r="M1093" i="3"/>
  <c r="M1088" i="3"/>
  <c r="M1082" i="3"/>
  <c r="M1077" i="3"/>
  <c r="M1072" i="3"/>
  <c r="M1066" i="3"/>
  <c r="M1061" i="3"/>
  <c r="M1056" i="3"/>
  <c r="M1050" i="3"/>
  <c r="M1045" i="3"/>
  <c r="M1040" i="3"/>
  <c r="M1034" i="3"/>
  <c r="M1029" i="3"/>
  <c r="M1022" i="3"/>
  <c r="M1014" i="3"/>
  <c r="M1006" i="3"/>
  <c r="M998" i="3"/>
  <c r="M990" i="3"/>
  <c r="M982" i="3"/>
  <c r="M974" i="3"/>
  <c r="M966" i="3"/>
  <c r="M958" i="3"/>
  <c r="M950" i="3"/>
  <c r="M942" i="3"/>
  <c r="M934" i="3"/>
  <c r="M926" i="3"/>
  <c r="M918" i="3"/>
  <c r="M910" i="3"/>
  <c r="M902" i="3"/>
  <c r="M894" i="3"/>
  <c r="M886" i="3"/>
  <c r="M878" i="3"/>
  <c r="M870" i="3"/>
  <c r="M862" i="3"/>
  <c r="M854" i="3"/>
  <c r="M846" i="3"/>
  <c r="M838" i="3"/>
  <c r="M830" i="3"/>
  <c r="M822" i="3"/>
  <c r="M814" i="3"/>
  <c r="M806" i="3"/>
  <c r="M798" i="3"/>
  <c r="M790" i="3"/>
  <c r="M782" i="3"/>
  <c r="M774" i="3"/>
  <c r="M766" i="3"/>
  <c r="M758" i="3"/>
  <c r="M750" i="3"/>
  <c r="M742" i="3"/>
  <c r="M734" i="3"/>
  <c r="M726" i="3"/>
  <c r="M718" i="3"/>
  <c r="M710" i="3"/>
  <c r="M702" i="3"/>
  <c r="M694" i="3"/>
  <c r="M686" i="3"/>
  <c r="M678" i="3"/>
  <c r="M670" i="3"/>
  <c r="M662" i="3"/>
  <c r="M654" i="3"/>
  <c r="M646" i="3"/>
  <c r="M638" i="3"/>
  <c r="M630" i="3"/>
  <c r="M622" i="3"/>
  <c r="M614" i="3"/>
  <c r="M606" i="3"/>
  <c r="M598" i="3"/>
  <c r="M590" i="3"/>
  <c r="M582" i="3"/>
  <c r="M574" i="3"/>
  <c r="M566" i="3"/>
  <c r="M558" i="3"/>
  <c r="M550" i="3"/>
  <c r="M542" i="3"/>
  <c r="M534" i="3"/>
  <c r="M526" i="3"/>
  <c r="M518" i="3"/>
  <c r="M510" i="3"/>
  <c r="M502" i="3"/>
  <c r="M494" i="3"/>
  <c r="M486" i="3"/>
  <c r="M478" i="3"/>
  <c r="M470" i="3"/>
  <c r="M462" i="3"/>
  <c r="M454" i="3"/>
  <c r="M446" i="3"/>
  <c r="M438" i="3"/>
  <c r="M430" i="3"/>
  <c r="M422" i="3"/>
  <c r="M414" i="3"/>
  <c r="M406" i="3"/>
  <c r="M398" i="3"/>
  <c r="M390" i="3"/>
  <c r="M382" i="3"/>
  <c r="M374" i="3"/>
  <c r="M366" i="3"/>
  <c r="M358" i="3"/>
  <c r="M350" i="3"/>
  <c r="M342" i="3"/>
  <c r="M334" i="3"/>
  <c r="M326" i="3"/>
  <c r="M318" i="3"/>
  <c r="M310" i="3"/>
  <c r="M302" i="3"/>
  <c r="M294" i="3"/>
  <c r="M286" i="3"/>
  <c r="M278" i="3"/>
  <c r="M270" i="3"/>
  <c r="M262" i="3"/>
  <c r="M254" i="3"/>
  <c r="M246" i="3"/>
  <c r="M238" i="3"/>
  <c r="M230" i="3"/>
  <c r="M222" i="3"/>
  <c r="M214" i="3"/>
  <c r="M206" i="3"/>
  <c r="M198" i="3"/>
  <c r="M190" i="3"/>
  <c r="M182" i="3"/>
  <c r="M174" i="3"/>
  <c r="M166" i="3"/>
  <c r="M158" i="3"/>
  <c r="M150" i="3"/>
  <c r="M142" i="3"/>
  <c r="M134" i="3"/>
  <c r="M126" i="3"/>
  <c r="M118" i="3"/>
  <c r="M110" i="3"/>
  <c r="M102" i="3"/>
  <c r="M94" i="3"/>
  <c r="M86" i="3"/>
  <c r="M78" i="3"/>
  <c r="M70" i="3"/>
  <c r="M62" i="3"/>
  <c r="M54" i="3"/>
  <c r="M46" i="3"/>
  <c r="M38" i="3"/>
  <c r="M30" i="3"/>
  <c r="M22" i="3"/>
  <c r="M14" i="3"/>
  <c r="M6" i="3"/>
  <c r="U1012" i="3"/>
  <c r="X1012" i="3" s="1"/>
  <c r="M841" i="3"/>
  <c r="N841" i="3"/>
  <c r="M837" i="3"/>
  <c r="N837" i="3"/>
  <c r="M833" i="3"/>
  <c r="N833" i="3"/>
  <c r="M829" i="3"/>
  <c r="N829" i="3"/>
  <c r="M825" i="3"/>
  <c r="N825" i="3"/>
  <c r="M821" i="3"/>
  <c r="N821" i="3"/>
  <c r="M817" i="3"/>
  <c r="N817" i="3"/>
  <c r="M813" i="3"/>
  <c r="N813" i="3"/>
  <c r="M809" i="3"/>
  <c r="N809" i="3"/>
  <c r="M805" i="3"/>
  <c r="N805" i="3"/>
  <c r="M801" i="3"/>
  <c r="N801" i="3"/>
  <c r="M797" i="3"/>
  <c r="N797" i="3"/>
  <c r="M793" i="3"/>
  <c r="N793" i="3"/>
  <c r="M789" i="3"/>
  <c r="N789" i="3"/>
  <c r="M785" i="3"/>
  <c r="N785" i="3"/>
  <c r="M781" i="3"/>
  <c r="N781" i="3"/>
  <c r="M777" i="3"/>
  <c r="N777" i="3"/>
  <c r="M773" i="3"/>
  <c r="N773" i="3"/>
  <c r="M769" i="3"/>
  <c r="N769" i="3"/>
  <c r="M765" i="3"/>
  <c r="N765" i="3"/>
  <c r="M761" i="3"/>
  <c r="N761" i="3"/>
  <c r="M757" i="3"/>
  <c r="N757" i="3"/>
  <c r="M753" i="3"/>
  <c r="N753" i="3"/>
  <c r="M749" i="3"/>
  <c r="N749" i="3"/>
  <c r="M745" i="3"/>
  <c r="N745" i="3"/>
  <c r="M741" i="3"/>
  <c r="N741" i="3"/>
  <c r="M737" i="3"/>
  <c r="N737" i="3"/>
  <c r="M733" i="3"/>
  <c r="N733" i="3"/>
  <c r="M729" i="3"/>
  <c r="N729" i="3"/>
  <c r="M725" i="3"/>
  <c r="N725" i="3"/>
  <c r="M721" i="3"/>
  <c r="N721" i="3"/>
  <c r="M717" i="3"/>
  <c r="N717" i="3"/>
  <c r="M713" i="3"/>
  <c r="N713" i="3"/>
  <c r="M709" i="3"/>
  <c r="N709" i="3"/>
  <c r="M705" i="3"/>
  <c r="N705" i="3"/>
  <c r="M701" i="3"/>
  <c r="N701" i="3"/>
  <c r="M697" i="3"/>
  <c r="N697" i="3"/>
  <c r="M693" i="3"/>
  <c r="N693" i="3"/>
  <c r="M689" i="3"/>
  <c r="N689" i="3"/>
  <c r="M685" i="3"/>
  <c r="N685" i="3"/>
  <c r="M681" i="3"/>
  <c r="N681" i="3"/>
  <c r="M677" i="3"/>
  <c r="N677" i="3"/>
  <c r="M673" i="3"/>
  <c r="N673" i="3"/>
  <c r="M669" i="3"/>
  <c r="N669" i="3"/>
  <c r="M665" i="3"/>
  <c r="N665" i="3"/>
  <c r="M661" i="3"/>
  <c r="N661" i="3"/>
  <c r="M657" i="3"/>
  <c r="N657" i="3"/>
  <c r="M653" i="3"/>
  <c r="N653" i="3"/>
  <c r="M649" i="3"/>
  <c r="N649" i="3"/>
  <c r="M645" i="3"/>
  <c r="N645" i="3"/>
  <c r="M641" i="3"/>
  <c r="N641" i="3"/>
  <c r="M637" i="3"/>
  <c r="N637" i="3"/>
  <c r="M633" i="3"/>
  <c r="N633" i="3"/>
  <c r="M629" i="3"/>
  <c r="N629" i="3"/>
  <c r="M625" i="3"/>
  <c r="N625" i="3"/>
  <c r="M621" i="3"/>
  <c r="N621" i="3"/>
  <c r="M617" i="3"/>
  <c r="N617" i="3"/>
  <c r="M613" i="3"/>
  <c r="N613" i="3"/>
  <c r="M609" i="3"/>
  <c r="N609" i="3"/>
  <c r="M605" i="3"/>
  <c r="N605" i="3"/>
  <c r="M601" i="3"/>
  <c r="N601" i="3"/>
  <c r="M597" i="3"/>
  <c r="N597" i="3"/>
  <c r="M593" i="3"/>
  <c r="N593" i="3"/>
  <c r="M589" i="3"/>
  <c r="N589" i="3"/>
  <c r="M585" i="3"/>
  <c r="N585" i="3"/>
  <c r="M581" i="3"/>
  <c r="N581" i="3"/>
  <c r="M577" i="3"/>
  <c r="N577" i="3"/>
  <c r="M573" i="3"/>
  <c r="N573" i="3"/>
  <c r="M569" i="3"/>
  <c r="N569" i="3"/>
  <c r="M565" i="3"/>
  <c r="N565" i="3"/>
  <c r="M561" i="3"/>
  <c r="N561" i="3"/>
  <c r="M557" i="3"/>
  <c r="N557" i="3"/>
  <c r="M553" i="3"/>
  <c r="N553" i="3"/>
  <c r="M549" i="3"/>
  <c r="N549" i="3"/>
  <c r="M545" i="3"/>
  <c r="N545" i="3"/>
  <c r="M541" i="3"/>
  <c r="N541" i="3"/>
  <c r="M537" i="3"/>
  <c r="N537" i="3"/>
  <c r="M533" i="3"/>
  <c r="N533" i="3"/>
  <c r="M529" i="3"/>
  <c r="N529" i="3"/>
  <c r="M525" i="3"/>
  <c r="N525" i="3"/>
  <c r="M521" i="3"/>
  <c r="N521" i="3"/>
  <c r="M517" i="3"/>
  <c r="N517" i="3"/>
  <c r="M513" i="3"/>
  <c r="N513" i="3"/>
  <c r="M509" i="3"/>
  <c r="N509" i="3"/>
  <c r="M505" i="3"/>
  <c r="N505" i="3"/>
  <c r="M501" i="3"/>
  <c r="N501" i="3"/>
  <c r="M497" i="3"/>
  <c r="N497" i="3"/>
  <c r="M493" i="3"/>
  <c r="N493" i="3"/>
  <c r="M489" i="3"/>
  <c r="N489" i="3"/>
  <c r="M485" i="3"/>
  <c r="N485" i="3"/>
  <c r="M481" i="3"/>
  <c r="N481" i="3"/>
  <c r="M477" i="3"/>
  <c r="N477" i="3"/>
  <c r="M473" i="3"/>
  <c r="N473" i="3"/>
  <c r="M469" i="3"/>
  <c r="N469" i="3"/>
  <c r="M465" i="3"/>
  <c r="N465" i="3"/>
  <c r="M461" i="3"/>
  <c r="N461" i="3"/>
  <c r="M457" i="3"/>
  <c r="N457" i="3"/>
  <c r="M453" i="3"/>
  <c r="N453" i="3"/>
  <c r="M449" i="3"/>
  <c r="N449" i="3"/>
  <c r="M445" i="3"/>
  <c r="N445" i="3"/>
  <c r="M441" i="3"/>
  <c r="N441" i="3"/>
  <c r="M437" i="3"/>
  <c r="N437" i="3"/>
  <c r="M433" i="3"/>
  <c r="N433" i="3"/>
  <c r="M429" i="3"/>
  <c r="N429" i="3"/>
  <c r="M425" i="3"/>
  <c r="N425" i="3"/>
  <c r="M421" i="3"/>
  <c r="N421" i="3"/>
  <c r="M417" i="3"/>
  <c r="N417" i="3"/>
  <c r="M413" i="3"/>
  <c r="N413" i="3"/>
  <c r="M409" i="3"/>
  <c r="N409" i="3"/>
  <c r="M405" i="3"/>
  <c r="N405" i="3"/>
  <c r="M401" i="3"/>
  <c r="N401" i="3"/>
  <c r="M397" i="3"/>
  <c r="N397" i="3"/>
  <c r="M393" i="3"/>
  <c r="N393" i="3"/>
  <c r="M389" i="3"/>
  <c r="N389" i="3"/>
  <c r="M385" i="3"/>
  <c r="N385" i="3"/>
  <c r="M381" i="3"/>
  <c r="N381" i="3"/>
  <c r="M377" i="3"/>
  <c r="N377" i="3"/>
  <c r="M373" i="3"/>
  <c r="N373" i="3"/>
  <c r="M369" i="3"/>
  <c r="N369" i="3"/>
  <c r="M365" i="3"/>
  <c r="N365" i="3"/>
  <c r="M361" i="3"/>
  <c r="N361" i="3"/>
  <c r="M357" i="3"/>
  <c r="N357" i="3"/>
  <c r="M353" i="3"/>
  <c r="N353" i="3"/>
  <c r="M349" i="3"/>
  <c r="N349" i="3"/>
  <c r="M345" i="3"/>
  <c r="N345" i="3"/>
  <c r="M341" i="3"/>
  <c r="N341" i="3"/>
  <c r="M337" i="3"/>
  <c r="N337" i="3"/>
  <c r="M333" i="3"/>
  <c r="N333" i="3"/>
  <c r="M329" i="3"/>
  <c r="N329" i="3"/>
  <c r="M325" i="3"/>
  <c r="N325" i="3"/>
  <c r="M321" i="3"/>
  <c r="N321" i="3"/>
  <c r="M317" i="3"/>
  <c r="N317" i="3"/>
  <c r="M313" i="3"/>
  <c r="N313" i="3"/>
  <c r="M309" i="3"/>
  <c r="N309" i="3"/>
  <c r="M305" i="3"/>
  <c r="N305" i="3"/>
  <c r="M301" i="3"/>
  <c r="N301" i="3"/>
  <c r="M297" i="3"/>
  <c r="N297" i="3"/>
  <c r="M293" i="3"/>
  <c r="N293" i="3"/>
  <c r="M289" i="3"/>
  <c r="N289" i="3"/>
  <c r="M285" i="3"/>
  <c r="N285" i="3"/>
  <c r="M281" i="3"/>
  <c r="N281" i="3"/>
  <c r="M277" i="3"/>
  <c r="N277" i="3"/>
  <c r="M273" i="3"/>
  <c r="N273" i="3"/>
  <c r="M269" i="3"/>
  <c r="N269" i="3"/>
  <c r="M265" i="3"/>
  <c r="N265" i="3"/>
  <c r="M261" i="3"/>
  <c r="N261" i="3"/>
  <c r="M257" i="3"/>
  <c r="N257" i="3"/>
  <c r="M253" i="3"/>
  <c r="N253" i="3"/>
  <c r="M249" i="3"/>
  <c r="N249" i="3"/>
  <c r="M245" i="3"/>
  <c r="N245" i="3"/>
  <c r="M241" i="3"/>
  <c r="N241" i="3"/>
  <c r="M237" i="3"/>
  <c r="N237" i="3"/>
  <c r="M233" i="3"/>
  <c r="N233" i="3"/>
  <c r="M229" i="3"/>
  <c r="N229" i="3"/>
  <c r="M225" i="3"/>
  <c r="N225" i="3"/>
  <c r="M221" i="3"/>
  <c r="N221" i="3"/>
  <c r="M217" i="3"/>
  <c r="N217" i="3"/>
  <c r="M213" i="3"/>
  <c r="N213" i="3"/>
  <c r="M209" i="3"/>
  <c r="N209" i="3"/>
  <c r="M205" i="3"/>
  <c r="N205" i="3"/>
  <c r="M201" i="3"/>
  <c r="N201" i="3"/>
  <c r="M197" i="3"/>
  <c r="N197" i="3"/>
  <c r="M193" i="3"/>
  <c r="N193" i="3"/>
  <c r="M189" i="3"/>
  <c r="N189" i="3"/>
  <c r="M185" i="3"/>
  <c r="N185" i="3"/>
  <c r="M181" i="3"/>
  <c r="N181" i="3"/>
  <c r="M177" i="3"/>
  <c r="N177" i="3"/>
  <c r="M173" i="3"/>
  <c r="N173" i="3"/>
  <c r="M169" i="3"/>
  <c r="N169" i="3"/>
  <c r="M165" i="3"/>
  <c r="N165" i="3"/>
  <c r="M161" i="3"/>
  <c r="N161" i="3"/>
  <c r="M157" i="3"/>
  <c r="N157" i="3"/>
  <c r="M153" i="3"/>
  <c r="N153" i="3"/>
  <c r="M149" i="3"/>
  <c r="N149" i="3"/>
  <c r="M145" i="3"/>
  <c r="N145" i="3"/>
  <c r="M141" i="3"/>
  <c r="N141" i="3"/>
  <c r="M137" i="3"/>
  <c r="N137" i="3"/>
  <c r="M133" i="3"/>
  <c r="N133" i="3"/>
  <c r="M129" i="3"/>
  <c r="N129" i="3"/>
  <c r="M125" i="3"/>
  <c r="N125" i="3"/>
  <c r="M121" i="3"/>
  <c r="N121" i="3"/>
  <c r="M117" i="3"/>
  <c r="N117" i="3"/>
  <c r="M113" i="3"/>
  <c r="N113" i="3"/>
  <c r="M109" i="3"/>
  <c r="N109" i="3"/>
  <c r="M105" i="3"/>
  <c r="N105" i="3"/>
  <c r="M101" i="3"/>
  <c r="N101" i="3"/>
  <c r="M97" i="3"/>
  <c r="N97" i="3"/>
  <c r="M93" i="3"/>
  <c r="N93" i="3"/>
  <c r="M89" i="3"/>
  <c r="N89" i="3"/>
  <c r="M85" i="3"/>
  <c r="N85" i="3"/>
  <c r="M81" i="3"/>
  <c r="N81" i="3"/>
  <c r="M77" i="3"/>
  <c r="N77" i="3"/>
  <c r="M73" i="3"/>
  <c r="N73" i="3"/>
  <c r="M69" i="3"/>
  <c r="N69" i="3"/>
  <c r="M65" i="3"/>
  <c r="N65" i="3"/>
  <c r="M61" i="3"/>
  <c r="N61" i="3"/>
  <c r="M57" i="3"/>
  <c r="N57" i="3"/>
  <c r="M53" i="3"/>
  <c r="N53" i="3"/>
  <c r="M49" i="3"/>
  <c r="N49" i="3"/>
  <c r="M45" i="3"/>
  <c r="N45" i="3"/>
  <c r="M41" i="3"/>
  <c r="N41" i="3"/>
  <c r="M37" i="3"/>
  <c r="N37" i="3"/>
  <c r="M33" i="3"/>
  <c r="N33" i="3"/>
  <c r="M29" i="3"/>
  <c r="N29" i="3"/>
  <c r="M25" i="3"/>
  <c r="N25" i="3"/>
  <c r="M21" i="3"/>
  <c r="N21" i="3"/>
  <c r="M17" i="3"/>
  <c r="N17" i="3"/>
  <c r="M13" i="3"/>
  <c r="N13" i="3"/>
  <c r="M9" i="3"/>
  <c r="N9" i="3"/>
  <c r="M5" i="3"/>
  <c r="N5" i="3"/>
  <c r="V1065" i="3"/>
  <c r="U1065" i="3"/>
  <c r="V1010" i="3"/>
  <c r="U1010" i="3"/>
  <c r="V946" i="3"/>
  <c r="V562" i="3"/>
  <c r="V362" i="3"/>
  <c r="V334" i="3"/>
  <c r="U334" i="3"/>
  <c r="X334" i="3" s="1"/>
  <c r="U106" i="3"/>
  <c r="X106" i="3" s="1"/>
  <c r="V713" i="3"/>
  <c r="U713" i="3"/>
  <c r="X713" i="3" s="1"/>
  <c r="U201" i="3"/>
  <c r="X201" i="3" s="1"/>
  <c r="M1126" i="3"/>
  <c r="M1116" i="3"/>
  <c r="M1110" i="3"/>
  <c r="M1100" i="3"/>
  <c r="M1094" i="3"/>
  <c r="M1084" i="3"/>
  <c r="M1078" i="3"/>
  <c r="M1068" i="3"/>
  <c r="M1062" i="3"/>
  <c r="M1052" i="3"/>
  <c r="M1046" i="3"/>
  <c r="M1036" i="3"/>
  <c r="M1030" i="3"/>
  <c r="M1024" i="3"/>
  <c r="M1016" i="3"/>
  <c r="M1008" i="3"/>
  <c r="M1000" i="3"/>
  <c r="M992" i="3"/>
  <c r="M984" i="3"/>
  <c r="M976" i="3"/>
  <c r="M968" i="3"/>
  <c r="M960" i="3"/>
  <c r="M952" i="3"/>
  <c r="M944" i="3"/>
  <c r="M936" i="3"/>
  <c r="M928" i="3"/>
  <c r="M920" i="3"/>
  <c r="M912" i="3"/>
  <c r="M904" i="3"/>
  <c r="M896" i="3"/>
  <c r="M888" i="3"/>
  <c r="M880" i="3"/>
  <c r="M872" i="3"/>
  <c r="M864" i="3"/>
  <c r="M856" i="3"/>
  <c r="M848" i="3"/>
  <c r="M840" i="3"/>
  <c r="M832" i="3"/>
  <c r="M824" i="3"/>
  <c r="M816" i="3"/>
  <c r="M808" i="3"/>
  <c r="M800" i="3"/>
  <c r="M792" i="3"/>
  <c r="M784" i="3"/>
  <c r="M776" i="3"/>
  <c r="M768" i="3"/>
  <c r="M760" i="3"/>
  <c r="M752" i="3"/>
  <c r="M744" i="3"/>
  <c r="M736" i="3"/>
  <c r="M728" i="3"/>
  <c r="M720" i="3"/>
  <c r="M712" i="3"/>
  <c r="M704" i="3"/>
  <c r="M696" i="3"/>
  <c r="M688" i="3"/>
  <c r="M680" i="3"/>
  <c r="M672" i="3"/>
  <c r="M664" i="3"/>
  <c r="M656" i="3"/>
  <c r="M648" i="3"/>
  <c r="M640" i="3"/>
  <c r="M632" i="3"/>
  <c r="M624" i="3"/>
  <c r="M616" i="3"/>
  <c r="M608" i="3"/>
  <c r="M600" i="3"/>
  <c r="M592" i="3"/>
  <c r="M584" i="3"/>
  <c r="M576" i="3"/>
  <c r="M568" i="3"/>
  <c r="M560" i="3"/>
  <c r="M552" i="3"/>
  <c r="M544" i="3"/>
  <c r="M536" i="3"/>
  <c r="M528" i="3"/>
  <c r="M520" i="3"/>
  <c r="M512" i="3"/>
  <c r="M504" i="3"/>
  <c r="M496" i="3"/>
  <c r="M488" i="3"/>
  <c r="M480" i="3"/>
  <c r="M472" i="3"/>
  <c r="M464" i="3"/>
  <c r="M456" i="3"/>
  <c r="M448" i="3"/>
  <c r="M440" i="3"/>
  <c r="M432" i="3"/>
  <c r="M424" i="3"/>
  <c r="M416" i="3"/>
  <c r="M408" i="3"/>
  <c r="M400" i="3"/>
  <c r="M392" i="3"/>
  <c r="M384" i="3"/>
  <c r="M376" i="3"/>
  <c r="M368" i="3"/>
  <c r="M360" i="3"/>
  <c r="M352" i="3"/>
  <c r="M344" i="3"/>
  <c r="M336" i="3"/>
  <c r="M328" i="3"/>
  <c r="M320" i="3"/>
  <c r="M312" i="3"/>
  <c r="M304" i="3"/>
  <c r="M296" i="3"/>
  <c r="M288" i="3"/>
  <c r="M280" i="3"/>
  <c r="M272" i="3"/>
  <c r="M264" i="3"/>
  <c r="M256" i="3"/>
  <c r="M248" i="3"/>
  <c r="M240" i="3"/>
  <c r="M232" i="3"/>
  <c r="M224" i="3"/>
  <c r="M216" i="3"/>
  <c r="M208" i="3"/>
  <c r="M200" i="3"/>
  <c r="M192" i="3"/>
  <c r="M184" i="3"/>
  <c r="M176" i="3"/>
  <c r="M168" i="3"/>
  <c r="M160" i="3"/>
  <c r="M15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M8" i="3"/>
  <c r="N1021" i="3"/>
  <c r="N1013" i="3"/>
  <c r="N1005" i="3"/>
  <c r="N997" i="3"/>
  <c r="N989" i="3"/>
  <c r="N981" i="3"/>
  <c r="N973" i="3"/>
  <c r="N965" i="3"/>
  <c r="N957" i="3"/>
  <c r="N949" i="3"/>
  <c r="N941" i="3"/>
  <c r="N933" i="3"/>
  <c r="N925" i="3"/>
  <c r="N917" i="3"/>
  <c r="N909" i="3"/>
  <c r="N901" i="3"/>
  <c r="N893" i="3"/>
  <c r="N885" i="3"/>
  <c r="N877" i="3"/>
  <c r="N869" i="3"/>
  <c r="N861" i="3"/>
  <c r="N853" i="3"/>
  <c r="N845" i="3"/>
  <c r="V982" i="3"/>
  <c r="W982" i="3" s="1"/>
  <c r="Y982" i="3" s="1"/>
  <c r="Z982" i="3" s="1"/>
  <c r="V228" i="3"/>
  <c r="U626" i="3"/>
  <c r="X626" i="3" s="1"/>
  <c r="U426" i="3"/>
  <c r="X426" i="3" s="1"/>
  <c r="V370" i="3"/>
  <c r="U370" i="3"/>
  <c r="X370" i="3" s="1"/>
  <c r="U142" i="3"/>
  <c r="X142" i="3" s="1"/>
  <c r="V50" i="3"/>
  <c r="U50" i="3"/>
  <c r="X50" i="3" s="1"/>
  <c r="V990" i="3"/>
  <c r="U990" i="3"/>
  <c r="X990" i="3" s="1"/>
  <c r="U905" i="3"/>
  <c r="X905" i="3" s="1"/>
  <c r="V222" i="3"/>
  <c r="V17" i="3"/>
  <c r="M1122" i="3"/>
  <c r="M1106" i="3"/>
  <c r="M1090" i="3"/>
  <c r="M1074" i="3"/>
  <c r="M1058" i="3"/>
  <c r="M1042" i="3"/>
  <c r="M1026" i="3"/>
  <c r="M1018" i="3"/>
  <c r="M1010" i="3"/>
  <c r="M1002" i="3"/>
  <c r="M994" i="3"/>
  <c r="M986" i="3"/>
  <c r="M978" i="3"/>
  <c r="M970" i="3"/>
  <c r="M962" i="3"/>
  <c r="M954" i="3"/>
  <c r="M946" i="3"/>
  <c r="M938" i="3"/>
  <c r="M930" i="3"/>
  <c r="M922" i="3"/>
  <c r="M914" i="3"/>
  <c r="M906" i="3"/>
  <c r="M898" i="3"/>
  <c r="M890" i="3"/>
  <c r="M882" i="3"/>
  <c r="M874" i="3"/>
  <c r="M866" i="3"/>
  <c r="M858" i="3"/>
  <c r="M850" i="3"/>
  <c r="M842" i="3"/>
  <c r="M834" i="3"/>
  <c r="M826" i="3"/>
  <c r="M818" i="3"/>
  <c r="M810" i="3"/>
  <c r="M802" i="3"/>
  <c r="M794" i="3"/>
  <c r="M786" i="3"/>
  <c r="M778" i="3"/>
  <c r="M770" i="3"/>
  <c r="M762" i="3"/>
  <c r="M754" i="3"/>
  <c r="M746" i="3"/>
  <c r="M738" i="3"/>
  <c r="M730" i="3"/>
  <c r="M722" i="3"/>
  <c r="M714" i="3"/>
  <c r="M706" i="3"/>
  <c r="M698" i="3"/>
  <c r="M690" i="3"/>
  <c r="M682" i="3"/>
  <c r="M674" i="3"/>
  <c r="M666" i="3"/>
  <c r="M658" i="3"/>
  <c r="M650" i="3"/>
  <c r="M642" i="3"/>
  <c r="M634" i="3"/>
  <c r="M626" i="3"/>
  <c r="M618" i="3"/>
  <c r="M610" i="3"/>
  <c r="M602" i="3"/>
  <c r="M594" i="3"/>
  <c r="M586" i="3"/>
  <c r="M578" i="3"/>
  <c r="M570" i="3"/>
  <c r="M562" i="3"/>
  <c r="M554" i="3"/>
  <c r="M546" i="3"/>
  <c r="M538" i="3"/>
  <c r="M530" i="3"/>
  <c r="M522" i="3"/>
  <c r="M514" i="3"/>
  <c r="M506" i="3"/>
  <c r="M498" i="3"/>
  <c r="M490" i="3"/>
  <c r="M482" i="3"/>
  <c r="M474" i="3"/>
  <c r="M466" i="3"/>
  <c r="M458" i="3"/>
  <c r="M450" i="3"/>
  <c r="M442" i="3"/>
  <c r="M434" i="3"/>
  <c r="M426" i="3"/>
  <c r="M418" i="3"/>
  <c r="M410" i="3"/>
  <c r="M402" i="3"/>
  <c r="M394" i="3"/>
  <c r="M386" i="3"/>
  <c r="M378" i="3"/>
  <c r="M370" i="3"/>
  <c r="M362" i="3"/>
  <c r="M354" i="3"/>
  <c r="M346" i="3"/>
  <c r="M338" i="3"/>
  <c r="M330" i="3"/>
  <c r="M322" i="3"/>
  <c r="M314" i="3"/>
  <c r="M306" i="3"/>
  <c r="M298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M106" i="3"/>
  <c r="M98" i="3"/>
  <c r="M90" i="3"/>
  <c r="M82" i="3"/>
  <c r="M74" i="3"/>
  <c r="M66" i="3"/>
  <c r="M58" i="3"/>
  <c r="M50" i="3"/>
  <c r="M42" i="3"/>
  <c r="M34" i="3"/>
  <c r="M26" i="3"/>
  <c r="M18" i="3"/>
  <c r="M10" i="3"/>
  <c r="R980" i="3"/>
  <c r="R836" i="3"/>
  <c r="R788" i="3"/>
  <c r="R772" i="3"/>
  <c r="R708" i="3"/>
  <c r="R660" i="3"/>
  <c r="R644" i="3"/>
  <c r="R324" i="3"/>
  <c r="R148" i="3"/>
  <c r="V886" i="3"/>
  <c r="W886" i="3" s="1"/>
  <c r="Y886" i="3" s="1"/>
  <c r="V902" i="3"/>
  <c r="U870" i="3"/>
  <c r="X870" i="3" s="1"/>
  <c r="U678" i="3"/>
  <c r="X678" i="3" s="1"/>
  <c r="V678" i="3"/>
  <c r="U422" i="3"/>
  <c r="X422" i="3" s="1"/>
  <c r="V406" i="3"/>
  <c r="U406" i="3"/>
  <c r="X406" i="3" s="1"/>
  <c r="V342" i="3"/>
  <c r="U326" i="3"/>
  <c r="X326" i="3" s="1"/>
  <c r="V310" i="3"/>
  <c r="U310" i="3"/>
  <c r="X310" i="3" s="1"/>
  <c r="V166" i="3"/>
  <c r="U166" i="3"/>
  <c r="X166" i="3" s="1"/>
  <c r="V150" i="3"/>
  <c r="V134" i="3"/>
  <c r="U134" i="3"/>
  <c r="X134" i="3" s="1"/>
  <c r="V118" i="3"/>
  <c r="U26" i="3"/>
  <c r="X26" i="3" s="1"/>
  <c r="R1115" i="3"/>
  <c r="R1103" i="3"/>
  <c r="R1099" i="3"/>
  <c r="R1083" i="3"/>
  <c r="R1051" i="3"/>
  <c r="R1039" i="3"/>
  <c r="R1035" i="3"/>
  <c r="R1003" i="3"/>
  <c r="R971" i="3"/>
  <c r="R955" i="3"/>
  <c r="R923" i="3"/>
  <c r="R907" i="3"/>
  <c r="R895" i="3"/>
  <c r="R887" i="3"/>
  <c r="R871" i="3"/>
  <c r="R855" i="3"/>
  <c r="R839" i="3"/>
  <c r="R819" i="3"/>
  <c r="R803" i="3"/>
  <c r="R779" i="3"/>
  <c r="R763" i="3"/>
  <c r="R747" i="3"/>
  <c r="R731" i="3"/>
  <c r="R719" i="3"/>
  <c r="R715" i="3"/>
  <c r="R707" i="3"/>
  <c r="R699" i="3"/>
  <c r="R687" i="3"/>
  <c r="R683" i="3"/>
  <c r="R667" i="3"/>
  <c r="R651" i="3"/>
  <c r="R635" i="3"/>
  <c r="R619" i="3"/>
  <c r="R603" i="3"/>
  <c r="R587" i="3"/>
  <c r="R571" i="3"/>
  <c r="R559" i="3"/>
  <c r="R555" i="3"/>
  <c r="R539" i="3"/>
  <c r="R523" i="3"/>
  <c r="R503" i="3"/>
  <c r="R487" i="3"/>
  <c r="V790" i="3"/>
  <c r="W790" i="3" s="1"/>
  <c r="Y790" i="3" s="1"/>
  <c r="Z790" i="3" s="1"/>
  <c r="V662" i="3"/>
  <c r="W662" i="3" s="1"/>
  <c r="Y662" i="3" s="1"/>
  <c r="R1116" i="3"/>
  <c r="R1112" i="3"/>
  <c r="R1104" i="3"/>
  <c r="R1096" i="3"/>
  <c r="R1084" i="3"/>
  <c r="R1068" i="3"/>
  <c r="R1064" i="3"/>
  <c r="R1052" i="3"/>
  <c r="R1036" i="3"/>
  <c r="R1032" i="3"/>
  <c r="R1004" i="3"/>
  <c r="R1000" i="3"/>
  <c r="R988" i="3"/>
  <c r="R968" i="3"/>
  <c r="R956" i="3"/>
  <c r="R940" i="3"/>
  <c r="R936" i="3"/>
  <c r="R924" i="3"/>
  <c r="R908" i="3"/>
  <c r="R904" i="3"/>
  <c r="R896" i="3"/>
  <c r="R892" i="3"/>
  <c r="R888" i="3"/>
  <c r="R876" i="3"/>
  <c r="R872" i="3"/>
  <c r="R856" i="3"/>
  <c r="R848" i="3"/>
  <c r="R840" i="3"/>
  <c r="R816" i="3"/>
  <c r="R808" i="3"/>
  <c r="R792" i="3"/>
  <c r="R784" i="3"/>
  <c r="R776" i="3"/>
  <c r="R760" i="3"/>
  <c r="R752" i="3"/>
  <c r="R748" i="3"/>
  <c r="R744" i="3"/>
  <c r="R728" i="3"/>
  <c r="R720" i="3"/>
  <c r="R696" i="3"/>
  <c r="R688" i="3"/>
  <c r="R680" i="3"/>
  <c r="R640" i="3"/>
  <c r="R624" i="3"/>
  <c r="R620" i="3"/>
  <c r="R616" i="3"/>
  <c r="R608" i="3"/>
  <c r="R592" i="3"/>
  <c r="R588" i="3"/>
  <c r="R572" i="3"/>
  <c r="R560" i="3"/>
  <c r="R556" i="3"/>
  <c r="R540" i="3"/>
  <c r="R528" i="3"/>
  <c r="R524" i="3"/>
  <c r="R508" i="3"/>
  <c r="R496" i="3"/>
  <c r="R492" i="3"/>
  <c r="R476" i="3"/>
  <c r="R464" i="3"/>
  <c r="R460" i="3"/>
  <c r="R456" i="3"/>
  <c r="R448" i="3"/>
  <c r="R444" i="3"/>
  <c r="R432" i="3"/>
  <c r="R412" i="3"/>
  <c r="R408" i="3"/>
  <c r="R400" i="3"/>
  <c r="R396" i="3"/>
  <c r="R384" i="3"/>
  <c r="R380" i="3"/>
  <c r="R368" i="3"/>
  <c r="R364" i="3"/>
  <c r="R360" i="3"/>
  <c r="R352" i="3"/>
  <c r="R336" i="3"/>
  <c r="R332" i="3"/>
  <c r="R320" i="3"/>
  <c r="R304" i="3"/>
  <c r="R300" i="3"/>
  <c r="R272" i="3"/>
  <c r="R268" i="3"/>
  <c r="R256" i="3"/>
  <c r="R236" i="3"/>
  <c r="R224" i="3"/>
  <c r="R208" i="3"/>
  <c r="R204" i="3"/>
  <c r="R200" i="3"/>
  <c r="R192" i="3"/>
  <c r="R188" i="3"/>
  <c r="R172" i="3"/>
  <c r="R160" i="3"/>
  <c r="R156" i="3"/>
  <c r="R152" i="3"/>
  <c r="R144" i="3"/>
  <c r="R128" i="3"/>
  <c r="R124" i="3"/>
  <c r="R96" i="3"/>
  <c r="R92" i="3"/>
  <c r="R80" i="3"/>
  <c r="R60" i="3"/>
  <c r="R48" i="3"/>
  <c r="R32" i="3"/>
  <c r="R28" i="3"/>
  <c r="R16" i="3"/>
  <c r="V822" i="3"/>
  <c r="W822" i="3" s="1"/>
  <c r="Y822" i="3" s="1"/>
  <c r="R471" i="3"/>
  <c r="R455" i="3"/>
  <c r="R439" i="3"/>
  <c r="R427" i="3"/>
  <c r="R423" i="3"/>
  <c r="R407" i="3"/>
  <c r="R391" i="3"/>
  <c r="R375" i="3"/>
  <c r="R359" i="3"/>
  <c r="R343" i="3"/>
  <c r="R327" i="3"/>
  <c r="R311" i="3"/>
  <c r="R299" i="3"/>
  <c r="R295" i="3"/>
  <c r="R279" i="3"/>
  <c r="R263" i="3"/>
  <c r="R247" i="3"/>
  <c r="R231" i="3"/>
  <c r="R215" i="3"/>
  <c r="R199" i="3"/>
  <c r="R183" i="3"/>
  <c r="R167" i="3"/>
  <c r="R151" i="3"/>
  <c r="R131" i="3"/>
  <c r="R115" i="3"/>
  <c r="R99" i="3"/>
  <c r="R87" i="3"/>
  <c r="R83" i="3"/>
  <c r="R71" i="3"/>
  <c r="R63" i="3"/>
  <c r="R47" i="3"/>
  <c r="R31" i="3"/>
  <c r="R15" i="3"/>
  <c r="M1235" i="14"/>
  <c r="N1231" i="14"/>
  <c r="N1227" i="14"/>
  <c r="R364" i="14"/>
  <c r="V364" i="14" s="1"/>
  <c r="R1084" i="14"/>
  <c r="V1084" i="14" s="1"/>
  <c r="R228" i="14"/>
  <c r="V228" i="14" s="1"/>
  <c r="R432" i="14"/>
  <c r="V432" i="14" s="1"/>
  <c r="R156" i="14"/>
  <c r="M1173" i="14"/>
  <c r="N1169" i="14"/>
  <c r="N1165" i="14"/>
  <c r="N1161" i="14"/>
  <c r="M1157" i="14"/>
  <c r="N1153" i="14"/>
  <c r="N1149" i="14"/>
  <c r="M1113" i="14"/>
  <c r="N1109" i="14"/>
  <c r="N1105" i="14"/>
  <c r="N1101" i="14"/>
  <c r="M1097" i="14"/>
  <c r="N1093" i="14"/>
  <c r="N1089" i="14"/>
  <c r="N1085" i="14"/>
  <c r="M1021" i="14"/>
  <c r="N1017" i="14"/>
  <c r="N1013" i="14"/>
  <c r="N1009" i="14"/>
  <c r="M1005" i="14"/>
  <c r="N1001" i="14"/>
  <c r="M997" i="14"/>
  <c r="N833" i="14"/>
  <c r="N821" i="14"/>
  <c r="N817" i="14"/>
  <c r="N805" i="14"/>
  <c r="N741" i="14"/>
  <c r="N729" i="14"/>
  <c r="N725" i="14"/>
  <c r="N713" i="14"/>
  <c r="N649" i="14"/>
  <c r="N637" i="14"/>
  <c r="N633" i="14"/>
  <c r="N621" i="14"/>
  <c r="N577" i="14"/>
  <c r="N573" i="14"/>
  <c r="N561" i="14"/>
  <c r="N557" i="14"/>
  <c r="N533" i="14"/>
  <c r="N529" i="14"/>
  <c r="N489" i="14"/>
  <c r="N485" i="14"/>
  <c r="N473" i="14"/>
  <c r="N469" i="14"/>
  <c r="N429" i="14"/>
  <c r="N425" i="14"/>
  <c r="N413" i="14"/>
  <c r="N409" i="14"/>
  <c r="N369" i="14"/>
  <c r="N365" i="14"/>
  <c r="N353" i="14"/>
  <c r="N349" i="14"/>
  <c r="N309" i="14"/>
  <c r="N305" i="14"/>
  <c r="N293" i="14"/>
  <c r="N289" i="14"/>
  <c r="N249" i="14"/>
  <c r="N245" i="14"/>
  <c r="N241" i="14"/>
  <c r="N237" i="14"/>
  <c r="N233" i="14"/>
  <c r="N229" i="14"/>
  <c r="N225" i="14"/>
  <c r="N221" i="14"/>
  <c r="R300" i="14"/>
  <c r="N1223" i="14"/>
  <c r="M1219" i="14"/>
  <c r="N1215" i="14"/>
  <c r="N1211" i="14"/>
  <c r="M1083" i="14"/>
  <c r="N1079" i="14"/>
  <c r="N1075" i="14"/>
  <c r="N1071" i="14"/>
  <c r="M1067" i="14"/>
  <c r="N1063" i="14"/>
  <c r="N1059" i="14"/>
  <c r="N1055" i="14"/>
  <c r="N959" i="14"/>
  <c r="N955" i="14"/>
  <c r="N943" i="14"/>
  <c r="N939" i="14"/>
  <c r="N863" i="14"/>
  <c r="N851" i="14"/>
  <c r="N847" i="14"/>
  <c r="N803" i="14"/>
  <c r="N791" i="14"/>
  <c r="N787" i="14"/>
  <c r="N775" i="14"/>
  <c r="N711" i="14"/>
  <c r="N699" i="14"/>
  <c r="N695" i="14"/>
  <c r="N683" i="14"/>
  <c r="N607" i="14"/>
  <c r="N603" i="14"/>
  <c r="N591" i="14"/>
  <c r="N519" i="14"/>
  <c r="N515" i="14"/>
  <c r="N503" i="14"/>
  <c r="N499" i="14"/>
  <c r="N459" i="14"/>
  <c r="N455" i="14"/>
  <c r="N443" i="14"/>
  <c r="N439" i="14"/>
  <c r="N399" i="14"/>
  <c r="N395" i="14"/>
  <c r="N383" i="14"/>
  <c r="N379" i="14"/>
  <c r="N339" i="14"/>
  <c r="N335" i="14"/>
  <c r="N323" i="14"/>
  <c r="N319" i="14"/>
  <c r="N279" i="14"/>
  <c r="N275" i="14"/>
  <c r="N267" i="14"/>
  <c r="N263" i="14"/>
  <c r="N259" i="14"/>
  <c r="N255" i="14"/>
  <c r="N251" i="14"/>
  <c r="R1204" i="14"/>
  <c r="U1204" i="14" s="1"/>
  <c r="X1204" i="14" s="1"/>
  <c r="R1056" i="14"/>
  <c r="U1056" i="14" s="1"/>
  <c r="X1056" i="14" s="1"/>
  <c r="R1020" i="14"/>
  <c r="U1020" i="14" s="1"/>
  <c r="X1020" i="14" s="1"/>
  <c r="R1004" i="14"/>
  <c r="U1004" i="14" s="1"/>
  <c r="X1004" i="14" s="1"/>
  <c r="R980" i="14"/>
  <c r="U980" i="14" s="1"/>
  <c r="X980" i="14" s="1"/>
  <c r="R928" i="14"/>
  <c r="U928" i="14" s="1"/>
  <c r="X928" i="14" s="1"/>
  <c r="R924" i="14"/>
  <c r="U924" i="14" s="1"/>
  <c r="X924" i="14" s="1"/>
  <c r="R908" i="14"/>
  <c r="V908" i="14" s="1"/>
  <c r="R864" i="14"/>
  <c r="U864" i="14" s="1"/>
  <c r="X864" i="14" s="1"/>
  <c r="R816" i="14"/>
  <c r="V816" i="14" s="1"/>
  <c r="R736" i="14"/>
  <c r="R672" i="14"/>
  <c r="V672" i="14" s="1"/>
  <c r="R668" i="14"/>
  <c r="U668" i="14" s="1"/>
  <c r="X668" i="14" s="1"/>
  <c r="R652" i="14"/>
  <c r="R620" i="14"/>
  <c r="U620" i="14" s="1"/>
  <c r="X620" i="14" s="1"/>
  <c r="R468" i="14"/>
  <c r="R244" i="14"/>
  <c r="U244" i="14" s="1"/>
  <c r="X244" i="14" s="1"/>
  <c r="R84" i="14"/>
  <c r="U84" i="14" s="1"/>
  <c r="X84" i="14" s="1"/>
  <c r="R60" i="14"/>
  <c r="V197" i="14"/>
  <c r="U197" i="14"/>
  <c r="X197" i="14" s="1"/>
  <c r="U153" i="14"/>
  <c r="X153" i="14" s="1"/>
  <c r="U113" i="14"/>
  <c r="X113" i="14" s="1"/>
  <c r="V49" i="14"/>
  <c r="V17" i="14"/>
  <c r="U1249" i="14"/>
  <c r="X1249" i="14" s="1"/>
  <c r="V1249" i="14"/>
  <c r="V1238" i="14"/>
  <c r="U1238" i="14"/>
  <c r="X1238" i="14" s="1"/>
  <c r="V1230" i="14"/>
  <c r="U1218" i="14"/>
  <c r="X1218" i="14" s="1"/>
  <c r="V1218" i="14"/>
  <c r="V1199" i="14"/>
  <c r="V1187" i="14"/>
  <c r="V1137" i="14"/>
  <c r="U1137" i="14"/>
  <c r="X1137" i="14" s="1"/>
  <c r="U1078" i="14"/>
  <c r="X1078" i="14" s="1"/>
  <c r="U1066" i="14"/>
  <c r="X1066" i="14" s="1"/>
  <c r="V1066" i="14"/>
  <c r="V1054" i="14"/>
  <c r="U1054" i="14"/>
  <c r="X1054" i="14" s="1"/>
  <c r="U1047" i="14"/>
  <c r="X1047" i="14" s="1"/>
  <c r="V1035" i="14"/>
  <c r="U985" i="14"/>
  <c r="X985" i="14" s="1"/>
  <c r="U954" i="14"/>
  <c r="X954" i="14" s="1"/>
  <c r="U911" i="14"/>
  <c r="X911" i="14" s="1"/>
  <c r="V893" i="14"/>
  <c r="U893" i="14"/>
  <c r="X893" i="14" s="1"/>
  <c r="V869" i="14"/>
  <c r="U869" i="14"/>
  <c r="X869" i="14" s="1"/>
  <c r="V862" i="14"/>
  <c r="U862" i="14"/>
  <c r="X862" i="14" s="1"/>
  <c r="V850" i="14"/>
  <c r="V802" i="14"/>
  <c r="U802" i="14"/>
  <c r="X802" i="14" s="1"/>
  <c r="U794" i="14"/>
  <c r="X794" i="14" s="1"/>
  <c r="U694" i="14"/>
  <c r="X694" i="14" s="1"/>
  <c r="U610" i="14"/>
  <c r="X610" i="14" s="1"/>
  <c r="V590" i="14"/>
  <c r="U514" i="14"/>
  <c r="X514" i="14" s="1"/>
  <c r="U462" i="14"/>
  <c r="X462" i="14" s="1"/>
  <c r="V458" i="14"/>
  <c r="V386" i="14"/>
  <c r="V334" i="14"/>
  <c r="U278" i="14"/>
  <c r="X278" i="14" s="1"/>
  <c r="V278" i="14"/>
  <c r="V266" i="14"/>
  <c r="V205" i="14"/>
  <c r="U145" i="14"/>
  <c r="X145" i="14" s="1"/>
  <c r="U671" i="14"/>
  <c r="X671" i="14" s="1"/>
  <c r="U663" i="14"/>
  <c r="X663" i="14" s="1"/>
  <c r="V651" i="14"/>
  <c r="V213" i="14"/>
  <c r="U213" i="14"/>
  <c r="X213" i="14" s="1"/>
  <c r="U189" i="14"/>
  <c r="X189" i="14" s="1"/>
  <c r="U29" i="14"/>
  <c r="X29" i="14" s="1"/>
  <c r="V29" i="14"/>
  <c r="V702" i="14"/>
  <c r="U702" i="14"/>
  <c r="X702" i="14" s="1"/>
  <c r="V1253" i="14"/>
  <c r="V1234" i="14"/>
  <c r="V1191" i="14"/>
  <c r="V1129" i="14"/>
  <c r="U1129" i="14"/>
  <c r="X1129" i="14" s="1"/>
  <c r="U1070" i="14"/>
  <c r="X1070" i="14" s="1"/>
  <c r="U1051" i="14"/>
  <c r="X1051" i="14" s="1"/>
  <c r="V977" i="14"/>
  <c r="U977" i="14"/>
  <c r="X977" i="14" s="1"/>
  <c r="V946" i="14"/>
  <c r="V885" i="14"/>
  <c r="U885" i="14"/>
  <c r="X885" i="14" s="1"/>
  <c r="V854" i="14"/>
  <c r="V710" i="14"/>
  <c r="V618" i="14"/>
  <c r="U618" i="14"/>
  <c r="X618" i="14" s="1"/>
  <c r="U606" i="14"/>
  <c r="X606" i="14" s="1"/>
  <c r="V506" i="14"/>
  <c r="U506" i="14"/>
  <c r="X506" i="14" s="1"/>
  <c r="V498" i="14"/>
  <c r="U446" i="14"/>
  <c r="X446" i="14" s="1"/>
  <c r="V438" i="14"/>
  <c r="U438" i="14"/>
  <c r="X438" i="14" s="1"/>
  <c r="V338" i="14"/>
  <c r="U318" i="14"/>
  <c r="X318" i="14" s="1"/>
  <c r="U274" i="14"/>
  <c r="X274" i="14" s="1"/>
  <c r="V250" i="14"/>
  <c r="R193" i="14"/>
  <c r="U1269" i="14"/>
  <c r="X1269" i="14" s="1"/>
  <c r="U1145" i="14"/>
  <c r="X1145" i="14" s="1"/>
  <c r="U1023" i="14"/>
  <c r="X1023" i="14" s="1"/>
  <c r="U838" i="14"/>
  <c r="X838" i="14" s="1"/>
  <c r="U594" i="14"/>
  <c r="X594" i="14" s="1"/>
  <c r="V774" i="14"/>
  <c r="V129" i="14"/>
  <c r="U97" i="14"/>
  <c r="X97" i="14" s="1"/>
  <c r="U61" i="14"/>
  <c r="X61" i="14" s="1"/>
  <c r="V679" i="14"/>
  <c r="V183" i="14"/>
  <c r="V159" i="14"/>
  <c r="U308" i="14"/>
  <c r="X308" i="14" s="1"/>
  <c r="R698" i="14"/>
  <c r="R254" i="14"/>
  <c r="U254" i="14" s="1"/>
  <c r="X254" i="14" s="1"/>
  <c r="U907" i="14"/>
  <c r="X907" i="14" s="1"/>
  <c r="U342" i="14"/>
  <c r="X342" i="14" s="1"/>
  <c r="V1265" i="14"/>
  <c r="V547" i="14"/>
  <c r="U551" i="14"/>
  <c r="X551" i="14" s="1"/>
  <c r="U105" i="14"/>
  <c r="X105" i="14" s="1"/>
  <c r="V93" i="14"/>
  <c r="R820" i="14"/>
  <c r="U820" i="14" s="1"/>
  <c r="X820" i="14" s="1"/>
  <c r="U1121" i="14"/>
  <c r="X1121" i="14" s="1"/>
  <c r="U938" i="14"/>
  <c r="X938" i="14" s="1"/>
  <c r="U877" i="14"/>
  <c r="X877" i="14" s="1"/>
  <c r="U33" i="14"/>
  <c r="X33" i="14" s="1"/>
  <c r="V667" i="14"/>
  <c r="V125" i="14"/>
  <c r="R903" i="14"/>
  <c r="R502" i="14"/>
  <c r="U502" i="14" s="1"/>
  <c r="X502" i="14" s="1"/>
  <c r="R322" i="14"/>
  <c r="U322" i="14" s="1"/>
  <c r="X322" i="14" s="1"/>
  <c r="R314" i="14"/>
  <c r="R540" i="14"/>
  <c r="U540" i="14" s="1"/>
  <c r="X540" i="14" s="1"/>
  <c r="R504" i="14"/>
  <c r="U504" i="14" s="1"/>
  <c r="X504" i="14" s="1"/>
  <c r="R464" i="14"/>
  <c r="R448" i="14"/>
  <c r="U448" i="14" s="1"/>
  <c r="X448" i="14" s="1"/>
  <c r="R400" i="14"/>
  <c r="R332" i="14"/>
  <c r="U332" i="14" s="1"/>
  <c r="X332" i="14" s="1"/>
  <c r="R268" i="14"/>
  <c r="U268" i="14" s="1"/>
  <c r="X268" i="14" s="1"/>
  <c r="R204" i="14"/>
  <c r="R172" i="14"/>
  <c r="U172" i="14" s="1"/>
  <c r="R168" i="14"/>
  <c r="R96" i="14"/>
  <c r="V2" i="14"/>
  <c r="U2" i="14"/>
  <c r="X2" i="14" s="1"/>
  <c r="V1258" i="14"/>
  <c r="V1242" i="14"/>
  <c r="V1215" i="14"/>
  <c r="V1173" i="14"/>
  <c r="V1161" i="14"/>
  <c r="V1134" i="14"/>
  <c r="V1122" i="14"/>
  <c r="V1109" i="14"/>
  <c r="V1097" i="14"/>
  <c r="U1097" i="14"/>
  <c r="X1097" i="14" s="1"/>
  <c r="U1063" i="14"/>
  <c r="X1063" i="14" s="1"/>
  <c r="V1009" i="14"/>
  <c r="U1009" i="14"/>
  <c r="X1009" i="14" s="1"/>
  <c r="V993" i="14"/>
  <c r="U993" i="14"/>
  <c r="X993" i="14" s="1"/>
  <c r="U982" i="14"/>
  <c r="X982" i="14" s="1"/>
  <c r="U966" i="14"/>
  <c r="U955" i="14"/>
  <c r="X955" i="14" s="1"/>
  <c r="U886" i="14"/>
  <c r="X886" i="14" s="1"/>
  <c r="V874" i="14"/>
  <c r="U874" i="14"/>
  <c r="X874" i="14" s="1"/>
  <c r="U843" i="14"/>
  <c r="X843" i="14" s="1"/>
  <c r="V817" i="14"/>
  <c r="V733" i="14"/>
  <c r="U733" i="14"/>
  <c r="X733" i="14" s="1"/>
  <c r="V721" i="14"/>
  <c r="U707" i="14"/>
  <c r="X707" i="14" s="1"/>
  <c r="V691" i="14"/>
  <c r="V641" i="14"/>
  <c r="V629" i="14"/>
  <c r="V595" i="14"/>
  <c r="U1251" i="14"/>
  <c r="X1251" i="14" s="1"/>
  <c r="U1174" i="14"/>
  <c r="X1174" i="14" s="1"/>
  <c r="V861" i="14"/>
  <c r="U861" i="14"/>
  <c r="X861" i="14" s="1"/>
  <c r="U1262" i="14"/>
  <c r="X1262" i="14" s="1"/>
  <c r="U1246" i="14"/>
  <c r="X1246" i="14" s="1"/>
  <c r="U1219" i="14"/>
  <c r="X1219" i="14" s="1"/>
  <c r="U1157" i="14"/>
  <c r="X1157" i="14" s="1"/>
  <c r="V1130" i="14"/>
  <c r="U1130" i="14"/>
  <c r="X1130" i="14" s="1"/>
  <c r="V1118" i="14"/>
  <c r="U1118" i="14"/>
  <c r="V1105" i="14"/>
  <c r="U1105" i="14"/>
  <c r="X1105" i="14" s="1"/>
  <c r="U1093" i="14"/>
  <c r="X1093" i="14" s="1"/>
  <c r="U1067" i="14"/>
  <c r="X1067" i="14" s="1"/>
  <c r="U1013" i="14"/>
  <c r="V986" i="14"/>
  <c r="V970" i="14"/>
  <c r="U970" i="14"/>
  <c r="X970" i="14" s="1"/>
  <c r="U951" i="14"/>
  <c r="X951" i="14" s="1"/>
  <c r="U939" i="14"/>
  <c r="X939" i="14" s="1"/>
  <c r="U882" i="14"/>
  <c r="X882" i="14" s="1"/>
  <c r="U870" i="14"/>
  <c r="X870" i="14" s="1"/>
  <c r="U855" i="14"/>
  <c r="X855" i="14" s="1"/>
  <c r="V829" i="14"/>
  <c r="U829" i="14"/>
  <c r="X829" i="14" s="1"/>
  <c r="V821" i="14"/>
  <c r="U821" i="14"/>
  <c r="X821" i="14" s="1"/>
  <c r="U805" i="14"/>
  <c r="X805" i="14" s="1"/>
  <c r="V779" i="14"/>
  <c r="V764" i="14"/>
  <c r="U737" i="14"/>
  <c r="X737" i="14" s="1"/>
  <c r="V725" i="14"/>
  <c r="U725" i="14"/>
  <c r="V695" i="14"/>
  <c r="V683" i="14"/>
  <c r="V637" i="14"/>
  <c r="U637" i="14"/>
  <c r="X637" i="14" s="1"/>
  <c r="V621" i="14"/>
  <c r="U621" i="14"/>
  <c r="X621" i="14" s="1"/>
  <c r="V577" i="14"/>
  <c r="V569" i="14"/>
  <c r="V565" i="14"/>
  <c r="U565" i="14"/>
  <c r="X565" i="14" s="1"/>
  <c r="V557" i="14"/>
  <c r="U557" i="14"/>
  <c r="X557" i="14" s="1"/>
  <c r="V554" i="14"/>
  <c r="V533" i="14"/>
  <c r="U533" i="14"/>
  <c r="X533" i="14" s="1"/>
  <c r="U529" i="14"/>
  <c r="X529" i="14" s="1"/>
  <c r="U527" i="14"/>
  <c r="X527" i="14" s="1"/>
  <c r="V523" i="14"/>
  <c r="U519" i="14"/>
  <c r="X519" i="14" s="1"/>
  <c r="V503" i="14"/>
  <c r="U499" i="14"/>
  <c r="X499" i="14" s="1"/>
  <c r="U497" i="14"/>
  <c r="X497" i="14" s="1"/>
  <c r="V493" i="14"/>
  <c r="U493" i="14"/>
  <c r="X493" i="14" s="1"/>
  <c r="U485" i="14"/>
  <c r="X485" i="14" s="1"/>
  <c r="V481" i="14"/>
  <c r="V477" i="14"/>
  <c r="U477" i="14"/>
  <c r="X477" i="14" s="1"/>
  <c r="V473" i="14"/>
  <c r="U469" i="14"/>
  <c r="X469" i="14" s="1"/>
  <c r="U463" i="14"/>
  <c r="X463" i="14" s="1"/>
  <c r="U459" i="14"/>
  <c r="U433" i="14"/>
  <c r="X433" i="14" s="1"/>
  <c r="V429" i="14"/>
  <c r="U429" i="14"/>
  <c r="V421" i="14"/>
  <c r="U421" i="14"/>
  <c r="X421" i="14" s="1"/>
  <c r="V413" i="14"/>
  <c r="U413" i="14"/>
  <c r="X413" i="14" s="1"/>
  <c r="V405" i="14"/>
  <c r="U405" i="14"/>
  <c r="X405" i="14" s="1"/>
  <c r="V399" i="14"/>
  <c r="U395" i="14"/>
  <c r="X395" i="14" s="1"/>
  <c r="U373" i="14"/>
  <c r="X373" i="14" s="1"/>
  <c r="U369" i="14"/>
  <c r="X369" i="14" s="1"/>
  <c r="V365" i="14"/>
  <c r="U365" i="14"/>
  <c r="X365" i="14" s="1"/>
  <c r="U357" i="14"/>
  <c r="X357" i="14" s="1"/>
  <c r="U353" i="14"/>
  <c r="X353" i="14" s="1"/>
  <c r="V349" i="14"/>
  <c r="U349" i="14"/>
  <c r="X349" i="14" s="1"/>
  <c r="U339" i="14"/>
  <c r="U331" i="14"/>
  <c r="X331" i="14" s="1"/>
  <c r="V319" i="14"/>
  <c r="V309" i="14"/>
  <c r="U309" i="14"/>
  <c r="X309" i="14" s="1"/>
  <c r="U301" i="14"/>
  <c r="X301" i="14" s="1"/>
  <c r="V293" i="14"/>
  <c r="U293" i="14"/>
  <c r="X293" i="14" s="1"/>
  <c r="U285" i="14"/>
  <c r="X285" i="14" s="1"/>
  <c r="V271" i="14"/>
  <c r="V267" i="14"/>
  <c r="V255" i="14"/>
  <c r="U245" i="14"/>
  <c r="X245" i="14" s="1"/>
  <c r="V241" i="14"/>
  <c r="V237" i="14"/>
  <c r="U229" i="14"/>
  <c r="X229" i="14" s="1"/>
  <c r="U225" i="14"/>
  <c r="X225" i="14" s="1"/>
  <c r="V221" i="14"/>
  <c r="U214" i="14"/>
  <c r="X214" i="14" s="1"/>
  <c r="U206" i="14"/>
  <c r="X206" i="14" s="1"/>
  <c r="U198" i="14"/>
  <c r="X198" i="14" s="1"/>
  <c r="V190" i="14"/>
  <c r="V154" i="14"/>
  <c r="V150" i="14"/>
  <c r="V146" i="14"/>
  <c r="U142" i="14"/>
  <c r="V138" i="14"/>
  <c r="V134" i="14"/>
  <c r="U130" i="14"/>
  <c r="X130" i="14" s="1"/>
  <c r="U126" i="14"/>
  <c r="X126" i="14" s="1"/>
  <c r="V122" i="14"/>
  <c r="V118" i="14"/>
  <c r="V110" i="14"/>
  <c r="V106" i="14"/>
  <c r="U102" i="14"/>
  <c r="X102" i="14" s="1"/>
  <c r="U94" i="14"/>
  <c r="X94" i="14" s="1"/>
  <c r="V90" i="14"/>
  <c r="V86" i="14"/>
  <c r="V82" i="14"/>
  <c r="U78" i="14"/>
  <c r="X78" i="14" s="1"/>
  <c r="V74" i="14"/>
  <c r="V70" i="14"/>
  <c r="U66" i="14"/>
  <c r="X66" i="14" s="1"/>
  <c r="U62" i="14"/>
  <c r="X62" i="14" s="1"/>
  <c r="V58" i="14"/>
  <c r="V54" i="14"/>
  <c r="V46" i="14"/>
  <c r="V42" i="14"/>
  <c r="U38" i="14"/>
  <c r="X38" i="14" s="1"/>
  <c r="U30" i="14"/>
  <c r="X30" i="14" s="1"/>
  <c r="V26" i="14"/>
  <c r="V22" i="14"/>
  <c r="V18" i="14"/>
  <c r="U10" i="14"/>
  <c r="X10" i="14" s="1"/>
  <c r="U1209" i="14"/>
  <c r="X1209" i="14" s="1"/>
  <c r="V1147" i="14"/>
  <c r="V1057" i="14"/>
  <c r="U1057" i="14"/>
  <c r="X1057" i="14" s="1"/>
  <c r="U1026" i="14"/>
  <c r="X1026" i="14" s="1"/>
  <c r="V995" i="14"/>
  <c r="V933" i="14"/>
  <c r="U933" i="14"/>
  <c r="X933" i="14" s="1"/>
  <c r="V902" i="14"/>
  <c r="U902" i="14"/>
  <c r="X902" i="14" s="1"/>
  <c r="V841" i="14"/>
  <c r="U811" i="14"/>
  <c r="X811" i="14" s="1"/>
  <c r="V781" i="14"/>
  <c r="U781" i="14"/>
  <c r="X781" i="14" s="1"/>
  <c r="V719" i="14"/>
  <c r="U689" i="14"/>
  <c r="X689" i="14" s="1"/>
  <c r="U658" i="14"/>
  <c r="X658" i="14" s="1"/>
  <c r="V597" i="14"/>
  <c r="U597" i="14"/>
  <c r="X597" i="14" s="1"/>
  <c r="V567" i="14"/>
  <c r="V538" i="14"/>
  <c r="V509" i="14"/>
  <c r="U509" i="14"/>
  <c r="X509" i="14" s="1"/>
  <c r="U449" i="14"/>
  <c r="X449" i="14" s="1"/>
  <c r="U419" i="14"/>
  <c r="X419" i="14" s="1"/>
  <c r="U389" i="14"/>
  <c r="X389" i="14" s="1"/>
  <c r="V329" i="14"/>
  <c r="U269" i="14"/>
  <c r="X269" i="14" s="1"/>
  <c r="U239" i="14"/>
  <c r="X239" i="14" s="1"/>
  <c r="U659" i="14"/>
  <c r="X659" i="14" s="1"/>
  <c r="U374" i="14"/>
  <c r="X374" i="14" s="1"/>
  <c r="V374" i="14"/>
  <c r="V1266" i="14"/>
  <c r="V1250" i="14"/>
  <c r="U1250" i="14"/>
  <c r="X1250" i="14" s="1"/>
  <c r="V1235" i="14"/>
  <c r="V1211" i="14"/>
  <c r="V1169" i="14"/>
  <c r="U1169" i="14"/>
  <c r="X1169" i="14" s="1"/>
  <c r="V1153" i="14"/>
  <c r="U1153" i="14"/>
  <c r="V1142" i="14"/>
  <c r="V1138" i="14"/>
  <c r="V1126" i="14"/>
  <c r="V1113" i="14"/>
  <c r="U1113" i="14"/>
  <c r="X1113" i="14" s="1"/>
  <c r="V1089" i="14"/>
  <c r="U1089" i="14"/>
  <c r="V1075" i="14"/>
  <c r="U1075" i="14"/>
  <c r="U1059" i="14"/>
  <c r="X1059" i="14" s="1"/>
  <c r="V1032" i="14"/>
  <c r="V1017" i="14"/>
  <c r="U1017" i="14"/>
  <c r="X1017" i="14" s="1"/>
  <c r="V1001" i="14"/>
  <c r="U1001" i="14"/>
  <c r="X1001" i="14" s="1"/>
  <c r="U978" i="14"/>
  <c r="X978" i="14" s="1"/>
  <c r="V974" i="14"/>
  <c r="U974" i="14"/>
  <c r="X974" i="14" s="1"/>
  <c r="U962" i="14"/>
  <c r="X962" i="14" s="1"/>
  <c r="V931" i="14"/>
  <c r="U894" i="14"/>
  <c r="X894" i="14" s="1"/>
  <c r="V890" i="14"/>
  <c r="V851" i="14"/>
  <c r="V839" i="14"/>
  <c r="V825" i="14"/>
  <c r="V813" i="14"/>
  <c r="U813" i="14"/>
  <c r="X813" i="14" s="1"/>
  <c r="V795" i="14"/>
  <c r="U783" i="14"/>
  <c r="X783" i="14" s="1"/>
  <c r="V741" i="14"/>
  <c r="U741" i="14"/>
  <c r="V717" i="14"/>
  <c r="U717" i="14"/>
  <c r="X717" i="14" s="1"/>
  <c r="U649" i="14"/>
  <c r="V645" i="14"/>
  <c r="U645" i="14"/>
  <c r="X645" i="14" s="1"/>
  <c r="V625" i="14"/>
  <c r="V603" i="14"/>
  <c r="U585" i="14"/>
  <c r="X585" i="14" s="1"/>
  <c r="V581" i="14"/>
  <c r="V573" i="14"/>
  <c r="U573" i="14"/>
  <c r="X573" i="14" s="1"/>
  <c r="V515" i="14"/>
  <c r="U1267" i="14"/>
  <c r="X1267" i="14" s="1"/>
  <c r="V1247" i="14"/>
  <c r="U1243" i="14"/>
  <c r="X1243" i="14" s="1"/>
  <c r="V1228" i="14"/>
  <c r="V1201" i="14"/>
  <c r="U1201" i="14"/>
  <c r="X1201" i="14" s="1"/>
  <c r="V1193" i="14"/>
  <c r="U1193" i="14"/>
  <c r="X1193" i="14" s="1"/>
  <c r="V1189" i="14"/>
  <c r="V1185" i="14"/>
  <c r="U1185" i="14"/>
  <c r="X1185" i="14" s="1"/>
  <c r="V1177" i="14"/>
  <c r="U1177" i="14"/>
  <c r="X1177" i="14" s="1"/>
  <c r="U1170" i="14"/>
  <c r="X1170" i="14" s="1"/>
  <c r="U1166" i="14"/>
  <c r="X1166" i="14" s="1"/>
  <c r="V1162" i="14"/>
  <c r="U1162" i="14"/>
  <c r="X1162" i="14" s="1"/>
  <c r="V1158" i="14"/>
  <c r="V1154" i="14"/>
  <c r="V1150" i="14"/>
  <c r="U1150" i="14"/>
  <c r="X1150" i="14" s="1"/>
  <c r="U1143" i="14"/>
  <c r="X1143" i="14" s="1"/>
  <c r="V1135" i="14"/>
  <c r="V1123" i="14"/>
  <c r="V1119" i="14"/>
  <c r="U1110" i="14"/>
  <c r="X1110" i="14" s="1"/>
  <c r="U1106" i="14"/>
  <c r="X1106" i="14" s="1"/>
  <c r="V1098" i="14"/>
  <c r="U1098" i="14"/>
  <c r="X1098" i="14" s="1"/>
  <c r="U1094" i="14"/>
  <c r="X1094" i="14" s="1"/>
  <c r="U1090" i="14"/>
  <c r="X1090" i="14" s="1"/>
  <c r="V1086" i="14"/>
  <c r="U1086" i="14"/>
  <c r="X1086" i="14" s="1"/>
  <c r="U1049" i="14"/>
  <c r="X1049" i="14" s="1"/>
  <c r="U1045" i="14"/>
  <c r="X1045" i="14" s="1"/>
  <c r="V1041" i="14"/>
  <c r="U1041" i="14"/>
  <c r="X1041" i="14" s="1"/>
  <c r="U1033" i="14"/>
  <c r="X1033" i="14" s="1"/>
  <c r="U1029" i="14"/>
  <c r="X1029" i="14" s="1"/>
  <c r="V1025" i="14"/>
  <c r="U1025" i="14"/>
  <c r="V1014" i="14"/>
  <c r="V1010" i="14"/>
  <c r="V1006" i="14"/>
  <c r="U1006" i="14"/>
  <c r="X1006" i="14" s="1"/>
  <c r="V1002" i="14"/>
  <c r="U1002" i="14"/>
  <c r="X1002" i="14" s="1"/>
  <c r="V998" i="14"/>
  <c r="V994" i="14"/>
  <c r="V983" i="14"/>
  <c r="U975" i="14"/>
  <c r="X975" i="14" s="1"/>
  <c r="U971" i="14"/>
  <c r="X971" i="14" s="1"/>
  <c r="U967" i="14"/>
  <c r="X967" i="14" s="1"/>
  <c r="V925" i="14"/>
  <c r="U925" i="14"/>
  <c r="X925" i="14" s="1"/>
  <c r="U921" i="14"/>
  <c r="X921" i="14" s="1"/>
  <c r="V917" i="14"/>
  <c r="U917" i="14"/>
  <c r="X917" i="14" s="1"/>
  <c r="V909" i="14"/>
  <c r="U909" i="14"/>
  <c r="X909" i="14" s="1"/>
  <c r="V901" i="14"/>
  <c r="U901" i="14"/>
  <c r="X901" i="14" s="1"/>
  <c r="V875" i="14"/>
  <c r="V822" i="14"/>
  <c r="V810" i="14"/>
  <c r="U769" i="14"/>
  <c r="X769" i="14" s="1"/>
  <c r="U753" i="14"/>
  <c r="X753" i="14" s="1"/>
  <c r="U742" i="14"/>
  <c r="X742" i="14" s="1"/>
  <c r="U730" i="14"/>
  <c r="X730" i="14" s="1"/>
  <c r="U714" i="14"/>
  <c r="X714" i="14" s="1"/>
  <c r="V677" i="14"/>
  <c r="U677" i="14"/>
  <c r="X677" i="14" s="1"/>
  <c r="V665" i="14"/>
  <c r="V634" i="14"/>
  <c r="V582" i="14"/>
  <c r="U582" i="14"/>
  <c r="X582" i="14" s="1"/>
  <c r="V566" i="14"/>
  <c r="U566" i="14"/>
  <c r="X566" i="14" s="1"/>
  <c r="V541" i="14"/>
  <c r="U541" i="14"/>
  <c r="X541" i="14" s="1"/>
  <c r="V494" i="14"/>
  <c r="V478" i="14"/>
  <c r="V414" i="14"/>
  <c r="V1217" i="14"/>
  <c r="U1217" i="14"/>
  <c r="X1217" i="14" s="1"/>
  <c r="V1186" i="14"/>
  <c r="U1186" i="14"/>
  <c r="X1186" i="14" s="1"/>
  <c r="V1155" i="14"/>
  <c r="V1095" i="14"/>
  <c r="V1065" i="14"/>
  <c r="U1065" i="14"/>
  <c r="X1065" i="14" s="1"/>
  <c r="V1034" i="14"/>
  <c r="U1034" i="14"/>
  <c r="X1034" i="14" s="1"/>
  <c r="V1003" i="14"/>
  <c r="V950" i="14"/>
  <c r="V941" i="14"/>
  <c r="U941" i="14"/>
  <c r="X941" i="14" s="1"/>
  <c r="V910" i="14"/>
  <c r="V849" i="14"/>
  <c r="V789" i="14"/>
  <c r="U789" i="14"/>
  <c r="X789" i="14" s="1"/>
  <c r="U758" i="14"/>
  <c r="X758" i="14" s="1"/>
  <c r="U727" i="14"/>
  <c r="X727" i="14" s="1"/>
  <c r="V706" i="14"/>
  <c r="U706" i="14"/>
  <c r="X706" i="14" s="1"/>
  <c r="V635" i="14"/>
  <c r="V605" i="14"/>
  <c r="U605" i="14"/>
  <c r="X605" i="14" s="1"/>
  <c r="V546" i="14"/>
  <c r="V517" i="14"/>
  <c r="U517" i="14"/>
  <c r="X517" i="14" s="1"/>
  <c r="U457" i="14"/>
  <c r="X457" i="14" s="1"/>
  <c r="U427" i="14"/>
  <c r="V397" i="14"/>
  <c r="U397" i="14"/>
  <c r="X397" i="14" s="1"/>
  <c r="V307" i="14"/>
  <c r="U277" i="14"/>
  <c r="X277" i="14" s="1"/>
  <c r="V28" i="14"/>
  <c r="R1182" i="14"/>
  <c r="R906" i="14"/>
  <c r="R662" i="14"/>
  <c r="R542" i="14"/>
  <c r="V942" i="14"/>
  <c r="V867" i="14"/>
  <c r="V830" i="14"/>
  <c r="U830" i="14"/>
  <c r="X830" i="14" s="1"/>
  <c r="V814" i="14"/>
  <c r="V773" i="14"/>
  <c r="V734" i="14"/>
  <c r="U734" i="14"/>
  <c r="X734" i="14" s="1"/>
  <c r="U718" i="14"/>
  <c r="X718" i="14" s="1"/>
  <c r="V661" i="14"/>
  <c r="V638" i="14"/>
  <c r="V622" i="14"/>
  <c r="U578" i="14"/>
  <c r="X578" i="14" s="1"/>
  <c r="U570" i="14"/>
  <c r="X570" i="14" s="1"/>
  <c r="U555" i="14"/>
  <c r="X555" i="14" s="1"/>
  <c r="V530" i="14"/>
  <c r="U530" i="14"/>
  <c r="X530" i="14" s="1"/>
  <c r="U516" i="14"/>
  <c r="X516" i="14" s="1"/>
  <c r="U490" i="14"/>
  <c r="X490" i="14" s="1"/>
  <c r="U474" i="14"/>
  <c r="X474" i="14" s="1"/>
  <c r="U434" i="14"/>
  <c r="X434" i="14" s="1"/>
  <c r="V422" i="14"/>
  <c r="V406" i="14"/>
  <c r="U406" i="14"/>
  <c r="X406" i="14" s="1"/>
  <c r="U376" i="14"/>
  <c r="X376" i="14" s="1"/>
  <c r="V366" i="14"/>
  <c r="V354" i="14"/>
  <c r="V306" i="14"/>
  <c r="U306" i="14"/>
  <c r="X306" i="14" s="1"/>
  <c r="V294" i="14"/>
  <c r="V286" i="14"/>
  <c r="V1233" i="14"/>
  <c r="U1233" i="14"/>
  <c r="X1233" i="14" s="1"/>
  <c r="V1202" i="14"/>
  <c r="V1171" i="14"/>
  <c r="V1081" i="14"/>
  <c r="V957" i="14"/>
  <c r="U957" i="14"/>
  <c r="X957" i="14" s="1"/>
  <c r="V926" i="14"/>
  <c r="V865" i="14"/>
  <c r="V650" i="14"/>
  <c r="U650" i="14"/>
  <c r="X650" i="14" s="1"/>
  <c r="U619" i="14"/>
  <c r="X619" i="14" s="1"/>
  <c r="V589" i="14"/>
  <c r="U589" i="14"/>
  <c r="X589" i="14" s="1"/>
  <c r="V559" i="14"/>
  <c r="U531" i="14"/>
  <c r="X531" i="14" s="1"/>
  <c r="V501" i="14"/>
  <c r="U501" i="14"/>
  <c r="X501" i="14" s="1"/>
  <c r="U471" i="14"/>
  <c r="X471" i="14" s="1"/>
  <c r="U411" i="14"/>
  <c r="X411" i="14" s="1"/>
  <c r="V381" i="14"/>
  <c r="U381" i="14"/>
  <c r="X381" i="14" s="1"/>
  <c r="U321" i="14"/>
  <c r="X321" i="14" s="1"/>
  <c r="V261" i="14"/>
  <c r="U261" i="14"/>
  <c r="X261" i="14" s="1"/>
  <c r="U21" i="14"/>
  <c r="X21" i="14" s="1"/>
  <c r="V21" i="14"/>
  <c r="V13" i="14"/>
  <c r="U13" i="14"/>
  <c r="X13" i="14" s="1"/>
  <c r="U887" i="14"/>
  <c r="X887" i="14" s="1"/>
  <c r="U879" i="14"/>
  <c r="X879" i="14" s="1"/>
  <c r="V871" i="14"/>
  <c r="V834" i="14"/>
  <c r="U834" i="14"/>
  <c r="X834" i="14" s="1"/>
  <c r="U826" i="14"/>
  <c r="X826" i="14" s="1"/>
  <c r="U806" i="14"/>
  <c r="X806" i="14" s="1"/>
  <c r="V765" i="14"/>
  <c r="U765" i="14"/>
  <c r="X765" i="14" s="1"/>
  <c r="V757" i="14"/>
  <c r="V749" i="14"/>
  <c r="U749" i="14"/>
  <c r="X749" i="14" s="1"/>
  <c r="V738" i="14"/>
  <c r="U738" i="14"/>
  <c r="X738" i="14" s="1"/>
  <c r="V726" i="14"/>
  <c r="V722" i="14"/>
  <c r="U673" i="14"/>
  <c r="X673" i="14" s="1"/>
  <c r="V669" i="14"/>
  <c r="U669" i="14"/>
  <c r="X669" i="14" s="1"/>
  <c r="U657" i="14"/>
  <c r="X657" i="14" s="1"/>
  <c r="V653" i="14"/>
  <c r="U653" i="14"/>
  <c r="X653" i="14" s="1"/>
  <c r="U642" i="14"/>
  <c r="X642" i="14" s="1"/>
  <c r="V630" i="14"/>
  <c r="U630" i="14"/>
  <c r="X630" i="14" s="1"/>
  <c r="U626" i="14"/>
  <c r="X626" i="14" s="1"/>
  <c r="U586" i="14"/>
  <c r="X586" i="14" s="1"/>
  <c r="U574" i="14"/>
  <c r="X574" i="14" s="1"/>
  <c r="V558" i="14"/>
  <c r="V549" i="14"/>
  <c r="U549" i="14"/>
  <c r="X549" i="14" s="1"/>
  <c r="V534" i="14"/>
  <c r="U486" i="14"/>
  <c r="X486" i="14" s="1"/>
  <c r="V482" i="14"/>
  <c r="U482" i="14"/>
  <c r="X482" i="14" s="1"/>
  <c r="V470" i="14"/>
  <c r="U470" i="14"/>
  <c r="X470" i="14" s="1"/>
  <c r="V430" i="14"/>
  <c r="V418" i="14"/>
  <c r="V410" i="14"/>
  <c r="U410" i="14"/>
  <c r="X410" i="14" s="1"/>
  <c r="V370" i="14"/>
  <c r="V362" i="14"/>
  <c r="U362" i="14"/>
  <c r="X362" i="14" s="1"/>
  <c r="V350" i="14"/>
  <c r="V328" i="14"/>
  <c r="U310" i="14"/>
  <c r="X310" i="14" s="1"/>
  <c r="V298" i="14"/>
  <c r="U290" i="14"/>
  <c r="X290" i="14" s="1"/>
  <c r="V282" i="14"/>
  <c r="U282" i="14"/>
  <c r="X282" i="14" s="1"/>
  <c r="U1221" i="14"/>
  <c r="X1221" i="14" s="1"/>
  <c r="V1198" i="14"/>
  <c r="U1198" i="14"/>
  <c r="X1198" i="14" s="1"/>
  <c r="U1190" i="14"/>
  <c r="X1190" i="14" s="1"/>
  <c r="U1167" i="14"/>
  <c r="X1167" i="14" s="1"/>
  <c r="U1099" i="14"/>
  <c r="X1099" i="14" s="1"/>
  <c r="U1077" i="14"/>
  <c r="X1077" i="14" s="1"/>
  <c r="V1046" i="14"/>
  <c r="V1038" i="14"/>
  <c r="U1015" i="14"/>
  <c r="X1015" i="14" s="1"/>
  <c r="V1007" i="14"/>
  <c r="V945" i="14"/>
  <c r="V929" i="14"/>
  <c r="U914" i="14"/>
  <c r="X914" i="14" s="1"/>
  <c r="V898" i="14"/>
  <c r="U898" i="14"/>
  <c r="X898" i="14" s="1"/>
  <c r="V853" i="14"/>
  <c r="U853" i="14"/>
  <c r="X853" i="14" s="1"/>
  <c r="V837" i="14"/>
  <c r="U831" i="14"/>
  <c r="X831" i="14" s="1"/>
  <c r="V823" i="14"/>
  <c r="V807" i="14"/>
  <c r="V770" i="14"/>
  <c r="U770" i="14"/>
  <c r="X770" i="14" s="1"/>
  <c r="V762" i="14"/>
  <c r="V746" i="14"/>
  <c r="U731" i="14"/>
  <c r="X731" i="14" s="1"/>
  <c r="U715" i="14"/>
  <c r="X715" i="14" s="1"/>
  <c r="V709" i="14"/>
  <c r="U709" i="14"/>
  <c r="X709" i="14" s="1"/>
  <c r="V701" i="14"/>
  <c r="U701" i="14"/>
  <c r="X701" i="14" s="1"/>
  <c r="V693" i="14"/>
  <c r="U693" i="14"/>
  <c r="X693" i="14" s="1"/>
  <c r="V685" i="14"/>
  <c r="U685" i="14"/>
  <c r="X685" i="14" s="1"/>
  <c r="V670" i="14"/>
  <c r="U670" i="14"/>
  <c r="X670" i="14" s="1"/>
  <c r="U654" i="14"/>
  <c r="X654" i="14" s="1"/>
  <c r="U647" i="14"/>
  <c r="X647" i="14" s="1"/>
  <c r="V631" i="14"/>
  <c r="V609" i="14"/>
  <c r="V593" i="14"/>
  <c r="U587" i="14"/>
  <c r="X587" i="14" s="1"/>
  <c r="V579" i="14"/>
  <c r="V571" i="14"/>
  <c r="V550" i="14"/>
  <c r="U550" i="14"/>
  <c r="X550" i="14" s="1"/>
  <c r="U535" i="14"/>
  <c r="X535" i="14" s="1"/>
  <c r="V513" i="14"/>
  <c r="U491" i="14"/>
  <c r="X491" i="14" s="1"/>
  <c r="V467" i="14"/>
  <c r="V461" i="14"/>
  <c r="U461" i="14"/>
  <c r="X461" i="14" s="1"/>
  <c r="V453" i="14"/>
  <c r="V445" i="14"/>
  <c r="U445" i="14"/>
  <c r="X445" i="14" s="1"/>
  <c r="U401" i="14"/>
  <c r="X401" i="14" s="1"/>
  <c r="V385" i="14"/>
  <c r="V377" i="14"/>
  <c r="V371" i="14"/>
  <c r="V363" i="14"/>
  <c r="V341" i="14"/>
  <c r="U341" i="14"/>
  <c r="X341" i="14" s="1"/>
  <c r="V333" i="14"/>
  <c r="U333" i="14"/>
  <c r="X333" i="14" s="1"/>
  <c r="V325" i="14"/>
  <c r="U325" i="14"/>
  <c r="X325" i="14" s="1"/>
  <c r="V317" i="14"/>
  <c r="U317" i="14"/>
  <c r="X317" i="14" s="1"/>
  <c r="U311" i="14"/>
  <c r="X311" i="14" s="1"/>
  <c r="V303" i="14"/>
  <c r="U295" i="14"/>
  <c r="X295" i="14" s="1"/>
  <c r="U273" i="14"/>
  <c r="X273" i="14" s="1"/>
  <c r="V257" i="14"/>
  <c r="V243" i="14"/>
  <c r="V227" i="14"/>
  <c r="V182" i="14"/>
  <c r="V174" i="14"/>
  <c r="V166" i="14"/>
  <c r="V158" i="14"/>
  <c r="U88" i="14"/>
  <c r="X88" i="14" s="1"/>
  <c r="V1225" i="14"/>
  <c r="U1225" i="14"/>
  <c r="X1225" i="14" s="1"/>
  <c r="V1194" i="14"/>
  <c r="V1163" i="14"/>
  <c r="U1103" i="14"/>
  <c r="X1103" i="14" s="1"/>
  <c r="V1073" i="14"/>
  <c r="U1073" i="14"/>
  <c r="X1073" i="14" s="1"/>
  <c r="U1042" i="14"/>
  <c r="X1042" i="14" s="1"/>
  <c r="V949" i="14"/>
  <c r="U949" i="14"/>
  <c r="X949" i="14" s="1"/>
  <c r="V797" i="14"/>
  <c r="U797" i="14"/>
  <c r="X797" i="14" s="1"/>
  <c r="V766" i="14"/>
  <c r="U766" i="14"/>
  <c r="X766" i="14" s="1"/>
  <c r="V674" i="14"/>
  <c r="V613" i="14"/>
  <c r="U613" i="14"/>
  <c r="X613" i="14" s="1"/>
  <c r="U583" i="14"/>
  <c r="X583" i="14" s="1"/>
  <c r="V525" i="14"/>
  <c r="U525" i="14"/>
  <c r="X525" i="14" s="1"/>
  <c r="U495" i="14"/>
  <c r="X495" i="14" s="1"/>
  <c r="U435" i="14"/>
  <c r="X435" i="14" s="1"/>
  <c r="V382" i="14"/>
  <c r="U382" i="14"/>
  <c r="X382" i="14" s="1"/>
  <c r="V343" i="14"/>
  <c r="V313" i="14"/>
  <c r="U262" i="14"/>
  <c r="X262" i="14" s="1"/>
  <c r="V253" i="14"/>
  <c r="U253" i="14"/>
  <c r="X253" i="14" s="1"/>
  <c r="V141" i="14"/>
  <c r="U141" i="14"/>
  <c r="X141" i="14" s="1"/>
  <c r="U68" i="14"/>
  <c r="X68" i="14" s="1"/>
  <c r="V133" i="14"/>
  <c r="V866" i="14"/>
  <c r="V450" i="14"/>
  <c r="V390" i="14"/>
  <c r="V330" i="14"/>
  <c r="V179" i="14"/>
  <c r="V149" i="14"/>
  <c r="V117" i="14"/>
  <c r="V85" i="14"/>
  <c r="V238" i="14"/>
  <c r="V230" i="14"/>
  <c r="V207" i="14"/>
  <c r="U199" i="14"/>
  <c r="X199" i="14" s="1"/>
  <c r="U177" i="14"/>
  <c r="X177" i="14" s="1"/>
  <c r="V157" i="14"/>
  <c r="U157" i="14"/>
  <c r="X157" i="14" s="1"/>
  <c r="V139" i="14"/>
  <c r="V119" i="14"/>
  <c r="U99" i="14"/>
  <c r="X99" i="14" s="1"/>
  <c r="U87" i="14"/>
  <c r="X87" i="14" s="1"/>
  <c r="V55" i="14"/>
  <c r="V35" i="14"/>
  <c r="V27" i="14"/>
  <c r="U7" i="14"/>
  <c r="X7" i="14" s="1"/>
  <c r="R1206" i="14"/>
  <c r="R1030" i="14"/>
  <c r="R1022" i="14"/>
  <c r="R968" i="14"/>
  <c r="R922" i="14"/>
  <c r="R845" i="14"/>
  <c r="R723" i="14"/>
  <c r="R678" i="14"/>
  <c r="R556" i="14"/>
  <c r="R437" i="14"/>
  <c r="V101" i="14"/>
  <c r="V37" i="14"/>
  <c r="V5" i="14"/>
  <c r="V246" i="14"/>
  <c r="V234" i="14"/>
  <c r="U222" i="14"/>
  <c r="X222" i="14" s="1"/>
  <c r="U215" i="14"/>
  <c r="X215" i="14" s="1"/>
  <c r="U203" i="14"/>
  <c r="X203" i="14" s="1"/>
  <c r="V191" i="14"/>
  <c r="V181" i="14"/>
  <c r="V173" i="14"/>
  <c r="U173" i="14"/>
  <c r="X173" i="14" s="1"/>
  <c r="V165" i="14"/>
  <c r="U161" i="14"/>
  <c r="X161" i="14" s="1"/>
  <c r="V155" i="14"/>
  <c r="V147" i="14"/>
  <c r="U131" i="14"/>
  <c r="X131" i="14" s="1"/>
  <c r="U123" i="14"/>
  <c r="X123" i="14" s="1"/>
  <c r="V107" i="14"/>
  <c r="V91" i="14"/>
  <c r="V83" i="14"/>
  <c r="U75" i="14"/>
  <c r="X75" i="14" s="1"/>
  <c r="U71" i="14"/>
  <c r="X71" i="14" s="1"/>
  <c r="U59" i="14"/>
  <c r="X59" i="14" s="1"/>
  <c r="U39" i="14"/>
  <c r="X39" i="14" s="1"/>
  <c r="V11" i="14"/>
  <c r="R881" i="14"/>
  <c r="R842" i="14"/>
  <c r="R759" i="14"/>
  <c r="R682" i="14"/>
  <c r="R598" i="14"/>
  <c r="R526" i="14"/>
  <c r="R518" i="14"/>
  <c r="R442" i="14"/>
  <c r="R398" i="14"/>
  <c r="R352" i="14"/>
  <c r="R224" i="14"/>
  <c r="U1257" i="14"/>
  <c r="X1257" i="14" s="1"/>
  <c r="U1241" i="14"/>
  <c r="X1241" i="14" s="1"/>
  <c r="U1210" i="14"/>
  <c r="X1210" i="14" s="1"/>
  <c r="U1164" i="14"/>
  <c r="X1164" i="14" s="1"/>
  <c r="U1133" i="14"/>
  <c r="X1133" i="14" s="1"/>
  <c r="U1058" i="14"/>
  <c r="X1058" i="14" s="1"/>
  <c r="U1027" i="14"/>
  <c r="X1027" i="14" s="1"/>
  <c r="U934" i="14"/>
  <c r="X934" i="14" s="1"/>
  <c r="U858" i="14"/>
  <c r="X858" i="14" s="1"/>
  <c r="U798" i="14"/>
  <c r="X798" i="14" s="1"/>
  <c r="U690" i="14"/>
  <c r="X690" i="14" s="1"/>
  <c r="U675" i="14"/>
  <c r="X675" i="14" s="1"/>
  <c r="U510" i="14"/>
  <c r="X510" i="14" s="1"/>
  <c r="U109" i="14"/>
  <c r="U77" i="14"/>
  <c r="X77" i="14" s="1"/>
  <c r="U45" i="14"/>
  <c r="X45" i="14" s="1"/>
  <c r="M1193" i="14"/>
  <c r="M1162" i="14"/>
  <c r="M1072" i="14"/>
  <c r="M1041" i="14"/>
  <c r="M810" i="14"/>
  <c r="M653" i="14"/>
  <c r="M566" i="14"/>
  <c r="M414" i="14"/>
  <c r="M328" i="14"/>
  <c r="M139" i="14"/>
  <c r="M79" i="14"/>
  <c r="M534" i="14"/>
  <c r="M448" i="14"/>
  <c r="M294" i="14"/>
  <c r="M238" i="14"/>
  <c r="M19" i="14"/>
  <c r="N1267" i="14"/>
  <c r="N1263" i="14"/>
  <c r="N1259" i="14"/>
  <c r="N1255" i="14"/>
  <c r="N1251" i="14"/>
  <c r="N1247" i="14"/>
  <c r="N1243" i="14"/>
  <c r="M1239" i="14"/>
  <c r="N1236" i="14"/>
  <c r="N1232" i="14"/>
  <c r="N1228" i="14"/>
  <c r="N1224" i="14"/>
  <c r="N1220" i="14"/>
  <c r="N1216" i="14"/>
  <c r="N1212" i="14"/>
  <c r="M1208" i="14"/>
  <c r="N1205" i="14"/>
  <c r="N1201" i="14"/>
  <c r="N1197" i="14"/>
  <c r="N1193" i="14"/>
  <c r="N1189" i="14"/>
  <c r="N1185" i="14"/>
  <c r="N1181" i="14"/>
  <c r="M1177" i="14"/>
  <c r="N1174" i="14"/>
  <c r="N1170" i="14"/>
  <c r="N1166" i="14"/>
  <c r="N1162" i="14"/>
  <c r="N1158" i="14"/>
  <c r="N1154" i="14"/>
  <c r="N1150" i="14"/>
  <c r="M1146" i="14"/>
  <c r="N1143" i="14"/>
  <c r="N1139" i="14"/>
  <c r="N1135" i="14"/>
  <c r="N1131" i="14"/>
  <c r="N1127" i="14"/>
  <c r="N1123" i="14"/>
  <c r="N1119" i="14"/>
  <c r="M1115" i="14"/>
  <c r="N1114" i="14"/>
  <c r="N1110" i="14"/>
  <c r="N1106" i="14"/>
  <c r="N1102" i="14"/>
  <c r="N1098" i="14"/>
  <c r="N1094" i="14"/>
  <c r="N1090" i="14"/>
  <c r="M1086" i="14"/>
  <c r="N1080" i="14"/>
  <c r="N1076" i="14"/>
  <c r="N1072" i="14"/>
  <c r="N1068" i="14"/>
  <c r="N1064" i="14"/>
  <c r="N1060" i="14"/>
  <c r="M1056" i="14"/>
  <c r="N1049" i="14"/>
  <c r="N1045" i="14"/>
  <c r="N1041" i="14"/>
  <c r="N1037" i="14"/>
  <c r="N1033" i="14"/>
  <c r="N1029" i="14"/>
  <c r="M1025" i="14"/>
  <c r="N1018" i="14"/>
  <c r="N1014" i="14"/>
  <c r="N1010" i="14"/>
  <c r="N1006" i="14"/>
  <c r="M1002" i="14"/>
  <c r="M994" i="14"/>
  <c r="M987" i="14"/>
  <c r="M979" i="14"/>
  <c r="N975" i="14"/>
  <c r="M971" i="14"/>
  <c r="N963" i="14"/>
  <c r="N948" i="14"/>
  <c r="N944" i="14"/>
  <c r="N932" i="14"/>
  <c r="N917" i="14"/>
  <c r="N913" i="14"/>
  <c r="N901" i="14"/>
  <c r="N887" i="14"/>
  <c r="N883" i="14"/>
  <c r="N871" i="14"/>
  <c r="N867" i="14"/>
  <c r="N856" i="14"/>
  <c r="N852" i="14"/>
  <c r="N840" i="14"/>
  <c r="N836" i="14"/>
  <c r="N826" i="14"/>
  <c r="N822" i="14"/>
  <c r="N810" i="14"/>
  <c r="N806" i="14"/>
  <c r="N796" i="14"/>
  <c r="N792" i="14"/>
  <c r="N780" i="14"/>
  <c r="N776" i="14"/>
  <c r="N765" i="14"/>
  <c r="N761" i="14"/>
  <c r="N749" i="14"/>
  <c r="N745" i="14"/>
  <c r="N734" i="14"/>
  <c r="N730" i="14"/>
  <c r="N718" i="14"/>
  <c r="N714" i="14"/>
  <c r="N704" i="14"/>
  <c r="N700" i="14"/>
  <c r="N688" i="14"/>
  <c r="N684" i="14"/>
  <c r="N673" i="14"/>
  <c r="N669" i="14"/>
  <c r="N657" i="14"/>
  <c r="N653" i="14"/>
  <c r="N642" i="14"/>
  <c r="N638" i="14"/>
  <c r="N626" i="14"/>
  <c r="N622" i="14"/>
  <c r="N612" i="14"/>
  <c r="N608" i="14"/>
  <c r="N596" i="14"/>
  <c r="N592" i="14"/>
  <c r="N582" i="14"/>
  <c r="N578" i="14"/>
  <c r="M562" i="14"/>
  <c r="M508" i="14"/>
  <c r="M504" i="14"/>
  <c r="M478" i="14"/>
  <c r="M474" i="14"/>
  <c r="M444" i="14"/>
  <c r="M418" i="14"/>
  <c r="M388" i="14"/>
  <c r="M384" i="14"/>
  <c r="M358" i="14"/>
  <c r="M354" i="14"/>
  <c r="M324" i="14"/>
  <c r="M298" i="14"/>
  <c r="M268" i="14"/>
  <c r="M264" i="14"/>
  <c r="M234" i="14"/>
  <c r="M207" i="14"/>
  <c r="M203" i="14"/>
  <c r="M185" i="14"/>
  <c r="M169" i="14"/>
  <c r="M155" i="14"/>
  <c r="M125" i="14"/>
  <c r="M109" i="14"/>
  <c r="M49" i="14"/>
  <c r="M33" i="14"/>
  <c r="M3" i="14"/>
  <c r="M1255" i="14"/>
  <c r="M1131" i="14"/>
  <c r="M1010" i="14"/>
  <c r="M776" i="14"/>
  <c r="M1224" i="14"/>
  <c r="M1102" i="14"/>
  <c r="M932" i="14"/>
  <c r="M688" i="14"/>
  <c r="M970" i="14"/>
  <c r="M725" i="14"/>
  <c r="M603" i="14"/>
  <c r="M365" i="14"/>
  <c r="M202" i="14"/>
  <c r="M180" i="14"/>
  <c r="M96" i="14"/>
  <c r="M60" i="14"/>
  <c r="N1235" i="14"/>
  <c r="N1173" i="14"/>
  <c r="N1142" i="14"/>
  <c r="N1083" i="14"/>
  <c r="N1021" i="14"/>
  <c r="N990" i="14"/>
  <c r="M1263" i="14"/>
  <c r="M1201" i="14"/>
  <c r="M1170" i="14"/>
  <c r="M1110" i="14"/>
  <c r="M1080" i="14"/>
  <c r="M1049" i="14"/>
  <c r="M939" i="14"/>
  <c r="M901" i="14"/>
  <c r="M867" i="14"/>
  <c r="M817" i="14"/>
  <c r="M780" i="14"/>
  <c r="M745" i="14"/>
  <c r="M695" i="14"/>
  <c r="M657" i="14"/>
  <c r="M622" i="14"/>
  <c r="M455" i="14"/>
  <c r="M335" i="14"/>
  <c r="M245" i="14"/>
  <c r="M229" i="14"/>
  <c r="M164" i="14"/>
  <c r="M142" i="14"/>
  <c r="M104" i="14"/>
  <c r="M82" i="14"/>
  <c r="M44" i="14"/>
  <c r="M22" i="14"/>
  <c r="N1239" i="14"/>
  <c r="N1208" i="14"/>
  <c r="N1177" i="14"/>
  <c r="N1146" i="14"/>
  <c r="N1115" i="14"/>
  <c r="N1086" i="14"/>
  <c r="N1056" i="14"/>
  <c r="N1025" i="14"/>
  <c r="N994" i="14"/>
  <c r="M552" i="14"/>
  <c r="M549" i="14"/>
  <c r="M524" i="14"/>
  <c r="M520" i="14"/>
  <c r="M494" i="14"/>
  <c r="M490" i="14"/>
  <c r="M464" i="14"/>
  <c r="M460" i="14"/>
  <c r="M434" i="14"/>
  <c r="M430" i="14"/>
  <c r="M404" i="14"/>
  <c r="M400" i="14"/>
  <c r="M370" i="14"/>
  <c r="M340" i="14"/>
  <c r="M312" i="14"/>
  <c r="M310" i="14"/>
  <c r="M282" i="14"/>
  <c r="M280" i="14"/>
  <c r="M252" i="14"/>
  <c r="M222" i="14"/>
  <c r="M191" i="14"/>
  <c r="M177" i="14"/>
  <c r="M161" i="14"/>
  <c r="M147" i="14"/>
  <c r="M131" i="14"/>
  <c r="M117" i="14"/>
  <c r="M101" i="14"/>
  <c r="M87" i="14"/>
  <c r="M71" i="14"/>
  <c r="M57" i="14"/>
  <c r="M41" i="14"/>
  <c r="M27" i="14"/>
  <c r="M11" i="14"/>
  <c r="M908" i="14"/>
  <c r="M871" i="14"/>
  <c r="M836" i="14"/>
  <c r="M787" i="14"/>
  <c r="M749" i="14"/>
  <c r="M714" i="14"/>
  <c r="M664" i="14"/>
  <c r="M626" i="14"/>
  <c r="M592" i="14"/>
  <c r="M544" i="14"/>
  <c r="M425" i="14"/>
  <c r="M305" i="14"/>
  <c r="M249" i="14"/>
  <c r="M233" i="14"/>
  <c r="M150" i="14"/>
  <c r="M126" i="14"/>
  <c r="M90" i="14"/>
  <c r="M66" i="14"/>
  <c r="M30" i="14"/>
  <c r="M6" i="14"/>
  <c r="N1250" i="14"/>
  <c r="N1219" i="14"/>
  <c r="N1188" i="14"/>
  <c r="N1157" i="14"/>
  <c r="N1126" i="14"/>
  <c r="N1097" i="14"/>
  <c r="N1067" i="14"/>
  <c r="N1036" i="14"/>
  <c r="N1005" i="14"/>
  <c r="N974" i="14"/>
  <c r="M847" i="14"/>
  <c r="M485" i="14"/>
  <c r="M263" i="14"/>
  <c r="M218" i="14"/>
  <c r="M120" i="14"/>
  <c r="M36" i="14"/>
  <c r="N1266" i="14"/>
  <c r="N1204" i="14"/>
  <c r="N1113" i="14"/>
  <c r="N1052" i="14"/>
  <c r="M1232" i="14"/>
  <c r="M1139" i="14"/>
  <c r="M1018" i="14"/>
  <c r="M573" i="14"/>
  <c r="M496" i="14"/>
  <c r="M480" i="14"/>
  <c r="M466" i="14"/>
  <c r="M450" i="14"/>
  <c r="M420" i="14"/>
  <c r="M390" i="14"/>
  <c r="M374" i="14"/>
  <c r="M360" i="14"/>
  <c r="M344" i="14"/>
  <c r="M330" i="14"/>
  <c r="M314" i="14"/>
  <c r="M300" i="14"/>
  <c r="M284" i="14"/>
  <c r="M270" i="14"/>
  <c r="M254" i="14"/>
  <c r="M240" i="14"/>
  <c r="M224" i="14"/>
  <c r="M209" i="14"/>
  <c r="M193" i="14"/>
  <c r="M179" i="14"/>
  <c r="M163" i="14"/>
  <c r="M149" i="14"/>
  <c r="M133" i="14"/>
  <c r="M119" i="14"/>
  <c r="M103" i="14"/>
  <c r="M89" i="14"/>
  <c r="M73" i="14"/>
  <c r="M59" i="14"/>
  <c r="M43" i="14"/>
  <c r="M29" i="14"/>
  <c r="M13" i="14"/>
  <c r="M984" i="14"/>
  <c r="M980" i="14"/>
  <c r="N960" i="14"/>
  <c r="M953" i="14"/>
  <c r="M949" i="14"/>
  <c r="N929" i="14"/>
  <c r="M922" i="14"/>
  <c r="M918" i="14"/>
  <c r="N898" i="14"/>
  <c r="M892" i="14"/>
  <c r="M888" i="14"/>
  <c r="N868" i="14"/>
  <c r="M861" i="14"/>
  <c r="M857" i="14"/>
  <c r="N837" i="14"/>
  <c r="M831" i="14"/>
  <c r="M827" i="14"/>
  <c r="N807" i="14"/>
  <c r="M801" i="14"/>
  <c r="M797" i="14"/>
  <c r="N777" i="14"/>
  <c r="M770" i="14"/>
  <c r="M766" i="14"/>
  <c r="N746" i="14"/>
  <c r="M739" i="14"/>
  <c r="M735" i="14"/>
  <c r="N715" i="14"/>
  <c r="M709" i="14"/>
  <c r="M705" i="14"/>
  <c r="N685" i="14"/>
  <c r="M678" i="14"/>
  <c r="M674" i="14"/>
  <c r="N654" i="14"/>
  <c r="M647" i="14"/>
  <c r="M643" i="14"/>
  <c r="N623" i="14"/>
  <c r="M617" i="14"/>
  <c r="M613" i="14"/>
  <c r="N593" i="14"/>
  <c r="W593" i="14" s="1"/>
  <c r="M587" i="14"/>
  <c r="M583" i="14"/>
  <c r="N563" i="14"/>
  <c r="M556" i="14"/>
  <c r="M553" i="14"/>
  <c r="N535" i="14"/>
  <c r="M525" i="14"/>
  <c r="N505" i="14"/>
  <c r="M495" i="14"/>
  <c r="N475" i="14"/>
  <c r="M467" i="14"/>
  <c r="M465" i="14"/>
  <c r="N445" i="14"/>
  <c r="M437" i="14"/>
  <c r="M435" i="14"/>
  <c r="N415" i="14"/>
  <c r="M407" i="14"/>
  <c r="N385" i="14"/>
  <c r="M377" i="14"/>
  <c r="N355" i="14"/>
  <c r="M347" i="14"/>
  <c r="M343" i="14"/>
  <c r="N325" i="14"/>
  <c r="M317" i="14"/>
  <c r="M313" i="14"/>
  <c r="N295" i="14"/>
  <c r="M287" i="14"/>
  <c r="M283" i="14"/>
  <c r="N265" i="14"/>
  <c r="M257" i="14"/>
  <c r="M253" i="14"/>
  <c r="N235" i="14"/>
  <c r="M227" i="14"/>
  <c r="M223" i="14"/>
  <c r="N204" i="14"/>
  <c r="M196" i="14"/>
  <c r="M192" i="14"/>
  <c r="N174" i="14"/>
  <c r="N144" i="14"/>
  <c r="N114" i="14"/>
  <c r="N84" i="14"/>
  <c r="N54" i="14"/>
  <c r="N24" i="14"/>
  <c r="M1247" i="14"/>
  <c r="M1216" i="14"/>
  <c r="M1185" i="14"/>
  <c r="M1154" i="14"/>
  <c r="M1123" i="14"/>
  <c r="M1094" i="14"/>
  <c r="M1064" i="14"/>
  <c r="M1033" i="14"/>
  <c r="M1001" i="14"/>
  <c r="M963" i="14"/>
  <c r="M878" i="14"/>
  <c r="M840" i="14"/>
  <c r="M806" i="14"/>
  <c r="M756" i="14"/>
  <c r="M718" i="14"/>
  <c r="M684" i="14"/>
  <c r="M633" i="14"/>
  <c r="M596" i="14"/>
  <c r="M515" i="14"/>
  <c r="M395" i="14"/>
  <c r="M275" i="14"/>
  <c r="M259" i="14"/>
  <c r="M214" i="14"/>
  <c r="M198" i="14"/>
  <c r="M172" i="14"/>
  <c r="M134" i="14"/>
  <c r="M112" i="14"/>
  <c r="M74" i="14"/>
  <c r="M52" i="14"/>
  <c r="M14" i="14"/>
  <c r="N979" i="14"/>
  <c r="N1265" i="14"/>
  <c r="M1265" i="14"/>
  <c r="N1257" i="14"/>
  <c r="M1257" i="14"/>
  <c r="N1249" i="14"/>
  <c r="M1249" i="14"/>
  <c r="N1241" i="14"/>
  <c r="M1241" i="14"/>
  <c r="N1234" i="14"/>
  <c r="M1234" i="14"/>
  <c r="N1226" i="14"/>
  <c r="M1226" i="14"/>
  <c r="N1218" i="14"/>
  <c r="M1218" i="14"/>
  <c r="N1210" i="14"/>
  <c r="M1210" i="14"/>
  <c r="N1199" i="14"/>
  <c r="M1199" i="14"/>
  <c r="N1191" i="14"/>
  <c r="M1191" i="14"/>
  <c r="N1187" i="14"/>
  <c r="M1187" i="14"/>
  <c r="N1179" i="14"/>
  <c r="M1179" i="14"/>
  <c r="N1172" i="14"/>
  <c r="M1172" i="14"/>
  <c r="N1164" i="14"/>
  <c r="M1164" i="14"/>
  <c r="N1156" i="14"/>
  <c r="M1156" i="14"/>
  <c r="N1148" i="14"/>
  <c r="M1148" i="14"/>
  <c r="N1141" i="14"/>
  <c r="M1141" i="14"/>
  <c r="N1133" i="14"/>
  <c r="M1133" i="14"/>
  <c r="N1125" i="14"/>
  <c r="M1125" i="14"/>
  <c r="N1117" i="14"/>
  <c r="M1117" i="14"/>
  <c r="N1112" i="14"/>
  <c r="M1112" i="14"/>
  <c r="N1104" i="14"/>
  <c r="M1104" i="14"/>
  <c r="N1096" i="14"/>
  <c r="M1096" i="14"/>
  <c r="N1088" i="14"/>
  <c r="M1088" i="14"/>
  <c r="N1082" i="14"/>
  <c r="M1082" i="14"/>
  <c r="N1074" i="14"/>
  <c r="M1074" i="14"/>
  <c r="N1066" i="14"/>
  <c r="M1066" i="14"/>
  <c r="N1058" i="14"/>
  <c r="M1058" i="14"/>
  <c r="N1051" i="14"/>
  <c r="M1051" i="14"/>
  <c r="N1043" i="14"/>
  <c r="M1043" i="14"/>
  <c r="N1035" i="14"/>
  <c r="M1035" i="14"/>
  <c r="N1027" i="14"/>
  <c r="M1027" i="14"/>
  <c r="N1020" i="14"/>
  <c r="M1020" i="14"/>
  <c r="N1012" i="14"/>
  <c r="M1012" i="14"/>
  <c r="N1004" i="14"/>
  <c r="M1004" i="14"/>
  <c r="N996" i="14"/>
  <c r="M996" i="14"/>
  <c r="N989" i="14"/>
  <c r="M989" i="14"/>
  <c r="N981" i="14"/>
  <c r="M981" i="14"/>
  <c r="N973" i="14"/>
  <c r="M973" i="14"/>
  <c r="M965" i="14"/>
  <c r="N965" i="14"/>
  <c r="M958" i="14"/>
  <c r="N958" i="14"/>
  <c r="M950" i="14"/>
  <c r="N950" i="14"/>
  <c r="M942" i="14"/>
  <c r="N942" i="14"/>
  <c r="M934" i="14"/>
  <c r="N934" i="14"/>
  <c r="M927" i="14"/>
  <c r="N927" i="14"/>
  <c r="M919" i="14"/>
  <c r="N919" i="14"/>
  <c r="M911" i="14"/>
  <c r="N911" i="14"/>
  <c r="N899" i="14"/>
  <c r="M899" i="14"/>
  <c r="N893" i="14"/>
  <c r="M893" i="14"/>
  <c r="N885" i="14"/>
  <c r="M885" i="14"/>
  <c r="N877" i="14"/>
  <c r="M877" i="14"/>
  <c r="N869" i="14"/>
  <c r="M869" i="14"/>
  <c r="N862" i="14"/>
  <c r="M862" i="14"/>
  <c r="N854" i="14"/>
  <c r="M854" i="14"/>
  <c r="N846" i="14"/>
  <c r="M846" i="14"/>
  <c r="N838" i="14"/>
  <c r="M838" i="14"/>
  <c r="N832" i="14"/>
  <c r="M832" i="14"/>
  <c r="N824" i="14"/>
  <c r="M824" i="14"/>
  <c r="N816" i="14"/>
  <c r="M816" i="14"/>
  <c r="M798" i="14"/>
  <c r="N798" i="14"/>
  <c r="N794" i="14"/>
  <c r="M794" i="14"/>
  <c r="N786" i="14"/>
  <c r="M786" i="14"/>
  <c r="N778" i="14"/>
  <c r="M778" i="14"/>
  <c r="N771" i="14"/>
  <c r="M771" i="14"/>
  <c r="N763" i="14"/>
  <c r="M763" i="14"/>
  <c r="N755" i="14"/>
  <c r="M755" i="14"/>
  <c r="N747" i="14"/>
  <c r="M747" i="14"/>
  <c r="N740" i="14"/>
  <c r="M740" i="14"/>
  <c r="M728" i="14"/>
  <c r="N728" i="14"/>
  <c r="M720" i="14"/>
  <c r="N720" i="14"/>
  <c r="M712" i="14"/>
  <c r="N712" i="14"/>
  <c r="N710" i="14"/>
  <c r="M710" i="14"/>
  <c r="N702" i="14"/>
  <c r="M702" i="14"/>
  <c r="N694" i="14"/>
  <c r="M694" i="14"/>
  <c r="N686" i="14"/>
  <c r="M686" i="14"/>
  <c r="N679" i="14"/>
  <c r="M679" i="14"/>
  <c r="N671" i="14"/>
  <c r="M671" i="14"/>
  <c r="N663" i="14"/>
  <c r="M663" i="14"/>
  <c r="N655" i="14"/>
  <c r="M655" i="14"/>
  <c r="N648" i="14"/>
  <c r="M648" i="14"/>
  <c r="N640" i="14"/>
  <c r="M640" i="14"/>
  <c r="N632" i="14"/>
  <c r="M632" i="14"/>
  <c r="N624" i="14"/>
  <c r="M624" i="14"/>
  <c r="N618" i="14"/>
  <c r="M618" i="14"/>
  <c r="N610" i="14"/>
  <c r="M610" i="14"/>
  <c r="N602" i="14"/>
  <c r="M602" i="14"/>
  <c r="N594" i="14"/>
  <c r="M594" i="14"/>
  <c r="N580" i="14"/>
  <c r="M580" i="14"/>
  <c r="N572" i="14"/>
  <c r="M572" i="14"/>
  <c r="N564" i="14"/>
  <c r="M564" i="14"/>
  <c r="M547" i="14"/>
  <c r="N547" i="14"/>
  <c r="M539" i="14"/>
  <c r="N539" i="14"/>
  <c r="M532" i="14"/>
  <c r="N532" i="14"/>
  <c r="M526" i="14"/>
  <c r="N526" i="14"/>
  <c r="M518" i="14"/>
  <c r="N518" i="14"/>
  <c r="N506" i="14"/>
  <c r="M506" i="14"/>
  <c r="N1269" i="14"/>
  <c r="M1269" i="14"/>
  <c r="N1261" i="14"/>
  <c r="M1261" i="14"/>
  <c r="N1253" i="14"/>
  <c r="M1253" i="14"/>
  <c r="N1245" i="14"/>
  <c r="M1245" i="14"/>
  <c r="N1238" i="14"/>
  <c r="M1238" i="14"/>
  <c r="N1230" i="14"/>
  <c r="M1230" i="14"/>
  <c r="N1222" i="14"/>
  <c r="M1222" i="14"/>
  <c r="N1214" i="14"/>
  <c r="M1214" i="14"/>
  <c r="N1207" i="14"/>
  <c r="M1207" i="14"/>
  <c r="N1203" i="14"/>
  <c r="M1203" i="14"/>
  <c r="N1195" i="14"/>
  <c r="M1195" i="14"/>
  <c r="N1183" i="14"/>
  <c r="M1183" i="14"/>
  <c r="N1176" i="14"/>
  <c r="M1176" i="14"/>
  <c r="N1168" i="14"/>
  <c r="M1168" i="14"/>
  <c r="N1160" i="14"/>
  <c r="M1160" i="14"/>
  <c r="N1152" i="14"/>
  <c r="M1152" i="14"/>
  <c r="N1145" i="14"/>
  <c r="M1145" i="14"/>
  <c r="N1137" i="14"/>
  <c r="M1137" i="14"/>
  <c r="N1129" i="14"/>
  <c r="M1129" i="14"/>
  <c r="N1121" i="14"/>
  <c r="M1121" i="14"/>
  <c r="N1108" i="14"/>
  <c r="M1108" i="14"/>
  <c r="N1100" i="14"/>
  <c r="M1100" i="14"/>
  <c r="N1092" i="14"/>
  <c r="M1092" i="14"/>
  <c r="N1084" i="14"/>
  <c r="M1084" i="14"/>
  <c r="N1078" i="14"/>
  <c r="M1078" i="14"/>
  <c r="N1070" i="14"/>
  <c r="M1070" i="14"/>
  <c r="N1062" i="14"/>
  <c r="M1062" i="14"/>
  <c r="N1054" i="14"/>
  <c r="M1054" i="14"/>
  <c r="N1047" i="14"/>
  <c r="M1047" i="14"/>
  <c r="N1039" i="14"/>
  <c r="M1039" i="14"/>
  <c r="N1031" i="14"/>
  <c r="M1031" i="14"/>
  <c r="N1023" i="14"/>
  <c r="M1023" i="14"/>
  <c r="N1016" i="14"/>
  <c r="M1016" i="14"/>
  <c r="N1008" i="14"/>
  <c r="M1008" i="14"/>
  <c r="N1000" i="14"/>
  <c r="M1000" i="14"/>
  <c r="N992" i="14"/>
  <c r="M992" i="14"/>
  <c r="N985" i="14"/>
  <c r="M985" i="14"/>
  <c r="N977" i="14"/>
  <c r="M977" i="14"/>
  <c r="N969" i="14"/>
  <c r="M969" i="14"/>
  <c r="N961" i="14"/>
  <c r="M961" i="14"/>
  <c r="N954" i="14"/>
  <c r="M954" i="14"/>
  <c r="N946" i="14"/>
  <c r="M946" i="14"/>
  <c r="N938" i="14"/>
  <c r="M938" i="14"/>
  <c r="N930" i="14"/>
  <c r="M930" i="14"/>
  <c r="N923" i="14"/>
  <c r="M923" i="14"/>
  <c r="N915" i="14"/>
  <c r="M915" i="14"/>
  <c r="N907" i="14"/>
  <c r="M907" i="14"/>
  <c r="M903" i="14"/>
  <c r="N903" i="14"/>
  <c r="M897" i="14"/>
  <c r="N897" i="14"/>
  <c r="M889" i="14"/>
  <c r="N889" i="14"/>
  <c r="M881" i="14"/>
  <c r="N881" i="14"/>
  <c r="M873" i="14"/>
  <c r="N873" i="14"/>
  <c r="M866" i="14"/>
  <c r="N866" i="14"/>
  <c r="M858" i="14"/>
  <c r="N858" i="14"/>
  <c r="M850" i="14"/>
  <c r="N850" i="14"/>
  <c r="M842" i="14"/>
  <c r="N842" i="14"/>
  <c r="M828" i="14"/>
  <c r="N828" i="14"/>
  <c r="M820" i="14"/>
  <c r="N820" i="14"/>
  <c r="M812" i="14"/>
  <c r="N812" i="14"/>
  <c r="N808" i="14"/>
  <c r="M808" i="14"/>
  <c r="N802" i="14"/>
  <c r="M802" i="14"/>
  <c r="M790" i="14"/>
  <c r="N790" i="14"/>
  <c r="M782" i="14"/>
  <c r="N782" i="14"/>
  <c r="M774" i="14"/>
  <c r="N774" i="14"/>
  <c r="M767" i="14"/>
  <c r="N767" i="14"/>
  <c r="M759" i="14"/>
  <c r="N759" i="14"/>
  <c r="M751" i="14"/>
  <c r="N751" i="14"/>
  <c r="M743" i="14"/>
  <c r="N743" i="14"/>
  <c r="M736" i="14"/>
  <c r="N736" i="14"/>
  <c r="N732" i="14"/>
  <c r="M732" i="14"/>
  <c r="N724" i="14"/>
  <c r="M724" i="14"/>
  <c r="N716" i="14"/>
  <c r="M716" i="14"/>
  <c r="M706" i="14"/>
  <c r="N706" i="14"/>
  <c r="M698" i="14"/>
  <c r="N698" i="14"/>
  <c r="M690" i="14"/>
  <c r="N690" i="14"/>
  <c r="M682" i="14"/>
  <c r="N682" i="14"/>
  <c r="M675" i="14"/>
  <c r="N675" i="14"/>
  <c r="M667" i="14"/>
  <c r="N667" i="14"/>
  <c r="M659" i="14"/>
  <c r="N659" i="14"/>
  <c r="M651" i="14"/>
  <c r="N651" i="14"/>
  <c r="M644" i="14"/>
  <c r="N644" i="14"/>
  <c r="M636" i="14"/>
  <c r="N636" i="14"/>
  <c r="M628" i="14"/>
  <c r="N628" i="14"/>
  <c r="M620" i="14"/>
  <c r="N620" i="14"/>
  <c r="M614" i="14"/>
  <c r="N614" i="14"/>
  <c r="M606" i="14"/>
  <c r="N606" i="14"/>
  <c r="M598" i="14"/>
  <c r="N598" i="14"/>
  <c r="M590" i="14"/>
  <c r="N590" i="14"/>
  <c r="M584" i="14"/>
  <c r="N584" i="14"/>
  <c r="M576" i="14"/>
  <c r="N576" i="14"/>
  <c r="M568" i="14"/>
  <c r="N568" i="14"/>
  <c r="M560" i="14"/>
  <c r="N560" i="14"/>
  <c r="N551" i="14"/>
  <c r="M551" i="14"/>
  <c r="N543" i="14"/>
  <c r="M543" i="14"/>
  <c r="N536" i="14"/>
  <c r="M536" i="14"/>
  <c r="N522" i="14"/>
  <c r="M522" i="14"/>
  <c r="N514" i="14"/>
  <c r="M514" i="14"/>
  <c r="M510" i="14"/>
  <c r="N510" i="14"/>
  <c r="N498" i="14"/>
  <c r="M498" i="14"/>
  <c r="N492" i="14"/>
  <c r="M492" i="14"/>
  <c r="M472" i="14"/>
  <c r="N472" i="14"/>
  <c r="N468" i="14"/>
  <c r="M468" i="14"/>
  <c r="N462" i="14"/>
  <c r="M462" i="14"/>
  <c r="N454" i="14"/>
  <c r="M454" i="14"/>
  <c r="N446" i="14"/>
  <c r="M446" i="14"/>
  <c r="N438" i="14"/>
  <c r="M438" i="14"/>
  <c r="N432" i="14"/>
  <c r="M432" i="14"/>
  <c r="N424" i="14"/>
  <c r="M424" i="14"/>
  <c r="N416" i="14"/>
  <c r="M416" i="14"/>
  <c r="M398" i="14"/>
  <c r="N398" i="14"/>
  <c r="M382" i="14"/>
  <c r="N382" i="14"/>
  <c r="N378" i="14"/>
  <c r="M378" i="14"/>
  <c r="N372" i="14"/>
  <c r="M372" i="14"/>
  <c r="M352" i="14"/>
  <c r="N352" i="14"/>
  <c r="M338" i="14"/>
  <c r="N338" i="14"/>
  <c r="M322" i="14"/>
  <c r="N322" i="14"/>
  <c r="N318" i="14"/>
  <c r="M318" i="14"/>
  <c r="N304" i="14"/>
  <c r="M304" i="14"/>
  <c r="N296" i="14"/>
  <c r="M296" i="14"/>
  <c r="N288" i="14"/>
  <c r="M288" i="14"/>
  <c r="M262" i="14"/>
  <c r="N262" i="14"/>
  <c r="M248" i="14"/>
  <c r="N248" i="14"/>
  <c r="N244" i="14"/>
  <c r="M244" i="14"/>
  <c r="N236" i="14"/>
  <c r="M236" i="14"/>
  <c r="N228" i="14"/>
  <c r="M228" i="14"/>
  <c r="N220" i="14"/>
  <c r="M220" i="14"/>
  <c r="N213" i="14"/>
  <c r="M213" i="14"/>
  <c r="N205" i="14"/>
  <c r="M205" i="14"/>
  <c r="M187" i="14"/>
  <c r="N187" i="14"/>
  <c r="N183" i="14"/>
  <c r="M183" i="14"/>
  <c r="N175" i="14"/>
  <c r="M175" i="14"/>
  <c r="N153" i="14"/>
  <c r="M153" i="14"/>
  <c r="M141" i="14"/>
  <c r="N141" i="14"/>
  <c r="N129" i="14"/>
  <c r="M129" i="14"/>
  <c r="N123" i="14"/>
  <c r="M123" i="14"/>
  <c r="N115" i="14"/>
  <c r="M115" i="14"/>
  <c r="M95" i="14"/>
  <c r="N95" i="14"/>
  <c r="M81" i="14"/>
  <c r="N81" i="14"/>
  <c r="M65" i="14"/>
  <c r="N65" i="14"/>
  <c r="M51" i="14"/>
  <c r="N51" i="14"/>
  <c r="N47" i="14"/>
  <c r="M47" i="14"/>
  <c r="N39" i="14"/>
  <c r="M39" i="14"/>
  <c r="M21" i="14"/>
  <c r="N21" i="14"/>
  <c r="M5" i="14"/>
  <c r="N5" i="14"/>
  <c r="N962" i="14"/>
  <c r="M962" i="14"/>
  <c r="N951" i="14"/>
  <c r="M951" i="14"/>
  <c r="N935" i="14"/>
  <c r="M935" i="14"/>
  <c r="N920" i="14"/>
  <c r="M920" i="14"/>
  <c r="N904" i="14"/>
  <c r="M904" i="14"/>
  <c r="N890" i="14"/>
  <c r="M890" i="14"/>
  <c r="N874" i="14"/>
  <c r="M874" i="14"/>
  <c r="N859" i="14"/>
  <c r="M859" i="14"/>
  <c r="N843" i="14"/>
  <c r="M843" i="14"/>
  <c r="N829" i="14"/>
  <c r="M829" i="14"/>
  <c r="N813" i="14"/>
  <c r="M813" i="14"/>
  <c r="N799" i="14"/>
  <c r="M799" i="14"/>
  <c r="N783" i="14"/>
  <c r="M783" i="14"/>
  <c r="N768" i="14"/>
  <c r="M768" i="14"/>
  <c r="N752" i="14"/>
  <c r="M752" i="14"/>
  <c r="N733" i="14"/>
  <c r="M733" i="14"/>
  <c r="N717" i="14"/>
  <c r="M717" i="14"/>
  <c r="N703" i="14"/>
  <c r="M703" i="14"/>
  <c r="N687" i="14"/>
  <c r="M687" i="14"/>
  <c r="N672" i="14"/>
  <c r="M672" i="14"/>
  <c r="N656" i="14"/>
  <c r="M656" i="14"/>
  <c r="N641" i="14"/>
  <c r="M641" i="14"/>
  <c r="N625" i="14"/>
  <c r="M625" i="14"/>
  <c r="N611" i="14"/>
  <c r="M611" i="14"/>
  <c r="N595" i="14"/>
  <c r="M595" i="14"/>
  <c r="N585" i="14"/>
  <c r="M585" i="14"/>
  <c r="N569" i="14"/>
  <c r="M569" i="14"/>
  <c r="N554" i="14"/>
  <c r="M554" i="14"/>
  <c r="N540" i="14"/>
  <c r="M540" i="14"/>
  <c r="N527" i="14"/>
  <c r="M527" i="14"/>
  <c r="N507" i="14"/>
  <c r="M507" i="14"/>
  <c r="N493" i="14"/>
  <c r="M493" i="14"/>
  <c r="N477" i="14"/>
  <c r="M477" i="14"/>
  <c r="N463" i="14"/>
  <c r="M463" i="14"/>
  <c r="N421" i="14"/>
  <c r="M421" i="14"/>
  <c r="N405" i="14"/>
  <c r="M405" i="14"/>
  <c r="N387" i="14"/>
  <c r="M387" i="14"/>
  <c r="N373" i="14"/>
  <c r="M373" i="14"/>
  <c r="N357" i="14"/>
  <c r="M357" i="14"/>
  <c r="N327" i="14"/>
  <c r="M327" i="14"/>
  <c r="N301" i="14"/>
  <c r="M301" i="14"/>
  <c r="N285" i="14"/>
  <c r="M285" i="14"/>
  <c r="N271" i="14"/>
  <c r="M271" i="14"/>
  <c r="N1268" i="14"/>
  <c r="M1268" i="14"/>
  <c r="N1264" i="14"/>
  <c r="M1264" i="14"/>
  <c r="N1260" i="14"/>
  <c r="M1260" i="14"/>
  <c r="N1256" i="14"/>
  <c r="M1256" i="14"/>
  <c r="N1252" i="14"/>
  <c r="M1252" i="14"/>
  <c r="N1248" i="14"/>
  <c r="M1248" i="14"/>
  <c r="N1244" i="14"/>
  <c r="M1244" i="14"/>
  <c r="N1240" i="14"/>
  <c r="M1240" i="14"/>
  <c r="N1237" i="14"/>
  <c r="M1237" i="14"/>
  <c r="N1233" i="14"/>
  <c r="M1233" i="14"/>
  <c r="N1229" i="14"/>
  <c r="M1229" i="14"/>
  <c r="N1225" i="14"/>
  <c r="M1225" i="14"/>
  <c r="N1221" i="14"/>
  <c r="M1221" i="14"/>
  <c r="N1217" i="14"/>
  <c r="M1217" i="14"/>
  <c r="N1213" i="14"/>
  <c r="M1213" i="14"/>
  <c r="N1209" i="14"/>
  <c r="M1209" i="14"/>
  <c r="N1206" i="14"/>
  <c r="M1206" i="14"/>
  <c r="N1202" i="14"/>
  <c r="M1202" i="14"/>
  <c r="N1198" i="14"/>
  <c r="M1198" i="14"/>
  <c r="N1194" i="14"/>
  <c r="M1194" i="14"/>
  <c r="N1190" i="14"/>
  <c r="M1190" i="14"/>
  <c r="N1186" i="14"/>
  <c r="M1186" i="14"/>
  <c r="N1182" i="14"/>
  <c r="M1182" i="14"/>
  <c r="N1178" i="14"/>
  <c r="M1178" i="14"/>
  <c r="N1175" i="14"/>
  <c r="M1175" i="14"/>
  <c r="N1171" i="14"/>
  <c r="M1171" i="14"/>
  <c r="N1167" i="14"/>
  <c r="M1167" i="14"/>
  <c r="N1163" i="14"/>
  <c r="M1163" i="14"/>
  <c r="N1159" i="14"/>
  <c r="M1159" i="14"/>
  <c r="N1155" i="14"/>
  <c r="M1155" i="14"/>
  <c r="N1151" i="14"/>
  <c r="M1151" i="14"/>
  <c r="N1147" i="14"/>
  <c r="M1147" i="14"/>
  <c r="N1144" i="14"/>
  <c r="M1144" i="14"/>
  <c r="N1140" i="14"/>
  <c r="M1140" i="14"/>
  <c r="N1136" i="14"/>
  <c r="M1136" i="14"/>
  <c r="N1132" i="14"/>
  <c r="M1132" i="14"/>
  <c r="N1128" i="14"/>
  <c r="M1128" i="14"/>
  <c r="N1124" i="14"/>
  <c r="M1124" i="14"/>
  <c r="N1120" i="14"/>
  <c r="M1120" i="14"/>
  <c r="N1116" i="14"/>
  <c r="M1116" i="14"/>
  <c r="N1111" i="14"/>
  <c r="M1111" i="14"/>
  <c r="N1107" i="14"/>
  <c r="M1107" i="14"/>
  <c r="N1103" i="14"/>
  <c r="M1103" i="14"/>
  <c r="N1099" i="14"/>
  <c r="M1099" i="14"/>
  <c r="N1095" i="14"/>
  <c r="M1095" i="14"/>
  <c r="N1091" i="14"/>
  <c r="M1091" i="14"/>
  <c r="N1087" i="14"/>
  <c r="M1087" i="14"/>
  <c r="N1081" i="14"/>
  <c r="M1081" i="14"/>
  <c r="N1077" i="14"/>
  <c r="M1077" i="14"/>
  <c r="N1073" i="14"/>
  <c r="M1073" i="14"/>
  <c r="N1069" i="14"/>
  <c r="M1069" i="14"/>
  <c r="N1065" i="14"/>
  <c r="M1065" i="14"/>
  <c r="N1061" i="14"/>
  <c r="M1061" i="14"/>
  <c r="N1057" i="14"/>
  <c r="M1057" i="14"/>
  <c r="N1053" i="14"/>
  <c r="M1053" i="14"/>
  <c r="N1050" i="14"/>
  <c r="M1050" i="14"/>
  <c r="N1046" i="14"/>
  <c r="M1046" i="14"/>
  <c r="N1042" i="14"/>
  <c r="M1042" i="14"/>
  <c r="N1038" i="14"/>
  <c r="M1038" i="14"/>
  <c r="N1034" i="14"/>
  <c r="M1034" i="14"/>
  <c r="N1030" i="14"/>
  <c r="M1030" i="14"/>
  <c r="N1026" i="14"/>
  <c r="M1026" i="14"/>
  <c r="N1022" i="14"/>
  <c r="M1022" i="14"/>
  <c r="N1019" i="14"/>
  <c r="M1019" i="14"/>
  <c r="N1015" i="14"/>
  <c r="M1015" i="14"/>
  <c r="N1011" i="14"/>
  <c r="M1011" i="14"/>
  <c r="N1007" i="14"/>
  <c r="M1007" i="14"/>
  <c r="N1003" i="14"/>
  <c r="M1003" i="14"/>
  <c r="N991" i="14"/>
  <c r="M991" i="14"/>
  <c r="N988" i="14"/>
  <c r="M988" i="14"/>
  <c r="N976" i="14"/>
  <c r="M976" i="14"/>
  <c r="N972" i="14"/>
  <c r="M972" i="14"/>
  <c r="N957" i="14"/>
  <c r="M957" i="14"/>
  <c r="N941" i="14"/>
  <c r="M941" i="14"/>
  <c r="N926" i="14"/>
  <c r="M926" i="14"/>
  <c r="N910" i="14"/>
  <c r="M910" i="14"/>
  <c r="N896" i="14"/>
  <c r="M896" i="14"/>
  <c r="N880" i="14"/>
  <c r="M880" i="14"/>
  <c r="N865" i="14"/>
  <c r="M865" i="14"/>
  <c r="N849" i="14"/>
  <c r="M849" i="14"/>
  <c r="N835" i="14"/>
  <c r="M835" i="14"/>
  <c r="N819" i="14"/>
  <c r="M819" i="14"/>
  <c r="N789" i="14"/>
  <c r="M789" i="14"/>
  <c r="N758" i="14"/>
  <c r="M758" i="14"/>
  <c r="N727" i="14"/>
  <c r="M727" i="14"/>
  <c r="N697" i="14"/>
  <c r="M697" i="14"/>
  <c r="N681" i="14"/>
  <c r="M681" i="14"/>
  <c r="N666" i="14"/>
  <c r="M666" i="14"/>
  <c r="N650" i="14"/>
  <c r="M650" i="14"/>
  <c r="N635" i="14"/>
  <c r="M635" i="14"/>
  <c r="N619" i="14"/>
  <c r="M619" i="14"/>
  <c r="N605" i="14"/>
  <c r="M605" i="14"/>
  <c r="N589" i="14"/>
  <c r="M589" i="14"/>
  <c r="N575" i="14"/>
  <c r="M575" i="14"/>
  <c r="N559" i="14"/>
  <c r="M559" i="14"/>
  <c r="N546" i="14"/>
  <c r="M546" i="14"/>
  <c r="N531" i="14"/>
  <c r="M531" i="14"/>
  <c r="N517" i="14"/>
  <c r="M517" i="14"/>
  <c r="N501" i="14"/>
  <c r="M501" i="14"/>
  <c r="N487" i="14"/>
  <c r="M487" i="14"/>
  <c r="N471" i="14"/>
  <c r="M471" i="14"/>
  <c r="N457" i="14"/>
  <c r="M457" i="14"/>
  <c r="N441" i="14"/>
  <c r="M441" i="14"/>
  <c r="N427" i="14"/>
  <c r="M427" i="14"/>
  <c r="N411" i="14"/>
  <c r="M411" i="14"/>
  <c r="N397" i="14"/>
  <c r="M397" i="14"/>
  <c r="N381" i="14"/>
  <c r="M381" i="14"/>
  <c r="N367" i="14"/>
  <c r="M367" i="14"/>
  <c r="N351" i="14"/>
  <c r="M351" i="14"/>
  <c r="N337" i="14"/>
  <c r="M337" i="14"/>
  <c r="N321" i="14"/>
  <c r="M321" i="14"/>
  <c r="N307" i="14"/>
  <c r="M307" i="14"/>
  <c r="N291" i="14"/>
  <c r="M291" i="14"/>
  <c r="N277" i="14"/>
  <c r="M277" i="14"/>
  <c r="N261" i="14"/>
  <c r="M261" i="14"/>
  <c r="N247" i="14"/>
  <c r="M247" i="14"/>
  <c r="N231" i="14"/>
  <c r="M231" i="14"/>
  <c r="N216" i="14"/>
  <c r="M216" i="14"/>
  <c r="N200" i="14"/>
  <c r="M200" i="14"/>
  <c r="M186" i="14"/>
  <c r="N186" i="14"/>
  <c r="M182" i="14"/>
  <c r="N182" i="14"/>
  <c r="M178" i="14"/>
  <c r="N178" i="14"/>
  <c r="M170" i="14"/>
  <c r="N170" i="14"/>
  <c r="M166" i="14"/>
  <c r="N166" i="14"/>
  <c r="M162" i="14"/>
  <c r="N162" i="14"/>
  <c r="M156" i="14"/>
  <c r="N156" i="14"/>
  <c r="M152" i="14"/>
  <c r="N152" i="14"/>
  <c r="M148" i="14"/>
  <c r="N148" i="14"/>
  <c r="M140" i="14"/>
  <c r="N140" i="14"/>
  <c r="M136" i="14"/>
  <c r="N136" i="14"/>
  <c r="M132" i="14"/>
  <c r="N132" i="14"/>
  <c r="M122" i="14"/>
  <c r="N122" i="14"/>
  <c r="M118" i="14"/>
  <c r="N118" i="14"/>
  <c r="M110" i="14"/>
  <c r="N110" i="14"/>
  <c r="M106" i="14"/>
  <c r="N106" i="14"/>
  <c r="M102" i="14"/>
  <c r="N102" i="14"/>
  <c r="M92" i="14"/>
  <c r="N92" i="14"/>
  <c r="M88" i="14"/>
  <c r="N88" i="14"/>
  <c r="M80" i="14"/>
  <c r="N80" i="14"/>
  <c r="M76" i="14"/>
  <c r="N76" i="14"/>
  <c r="M72" i="14"/>
  <c r="N72" i="14"/>
  <c r="M64" i="14"/>
  <c r="N64" i="14"/>
  <c r="M62" i="14"/>
  <c r="N62" i="14"/>
  <c r="M58" i="14"/>
  <c r="N58" i="14"/>
  <c r="M50" i="14"/>
  <c r="N50" i="14"/>
  <c r="M46" i="14"/>
  <c r="N46" i="14"/>
  <c r="M42" i="14"/>
  <c r="N42" i="14"/>
  <c r="M34" i="14"/>
  <c r="N34" i="14"/>
  <c r="M32" i="14"/>
  <c r="N32" i="14"/>
  <c r="M28" i="14"/>
  <c r="N28" i="14"/>
  <c r="M20" i="14"/>
  <c r="N20" i="14"/>
  <c r="M16" i="14"/>
  <c r="N16" i="14"/>
  <c r="M12" i="14"/>
  <c r="N12" i="14"/>
  <c r="M4" i="14"/>
  <c r="N4" i="14"/>
  <c r="N466" i="14"/>
  <c r="N344" i="14"/>
  <c r="N314" i="14"/>
  <c r="N254" i="14"/>
  <c r="N193" i="14"/>
  <c r="N133" i="14"/>
  <c r="N73" i="14"/>
  <c r="N13" i="14"/>
  <c r="M1258" i="14"/>
  <c r="M1242" i="14"/>
  <c r="M1227" i="14"/>
  <c r="M1211" i="14"/>
  <c r="M1196" i="14"/>
  <c r="M1180" i="14"/>
  <c r="M1165" i="14"/>
  <c r="M1149" i="14"/>
  <c r="M1134" i="14"/>
  <c r="M1118" i="14"/>
  <c r="M1105" i="14"/>
  <c r="M1089" i="14"/>
  <c r="M1075" i="14"/>
  <c r="M1059" i="14"/>
  <c r="M1044" i="14"/>
  <c r="M1028" i="14"/>
  <c r="M912" i="14"/>
  <c r="M851" i="14"/>
  <c r="M791" i="14"/>
  <c r="M729" i="14"/>
  <c r="M699" i="14"/>
  <c r="M668" i="14"/>
  <c r="M607" i="14"/>
  <c r="M548" i="14"/>
  <c r="M519" i="14"/>
  <c r="M459" i="14"/>
  <c r="M399" i="14"/>
  <c r="M369" i="14"/>
  <c r="M279" i="14"/>
  <c r="N999" i="14"/>
  <c r="N995" i="14"/>
  <c r="N984" i="14"/>
  <c r="N980" i="14"/>
  <c r="N968" i="14"/>
  <c r="N964" i="14"/>
  <c r="M960" i="14"/>
  <c r="N953" i="14"/>
  <c r="N949" i="14"/>
  <c r="M945" i="14"/>
  <c r="N937" i="14"/>
  <c r="N933" i="14"/>
  <c r="M929" i="14"/>
  <c r="N922" i="14"/>
  <c r="N918" i="14"/>
  <c r="M914" i="14"/>
  <c r="N906" i="14"/>
  <c r="N902" i="14"/>
  <c r="M898" i="14"/>
  <c r="N892" i="14"/>
  <c r="N888" i="14"/>
  <c r="M884" i="14"/>
  <c r="N876" i="14"/>
  <c r="N872" i="14"/>
  <c r="M868" i="14"/>
  <c r="N861" i="14"/>
  <c r="N857" i="14"/>
  <c r="M853" i="14"/>
  <c r="N845" i="14"/>
  <c r="N841" i="14"/>
  <c r="M837" i="14"/>
  <c r="N831" i="14"/>
  <c r="N827" i="14"/>
  <c r="M823" i="14"/>
  <c r="N815" i="14"/>
  <c r="N811" i="14"/>
  <c r="M807" i="14"/>
  <c r="N801" i="14"/>
  <c r="N797" i="14"/>
  <c r="M793" i="14"/>
  <c r="N785" i="14"/>
  <c r="N781" i="14"/>
  <c r="M777" i="14"/>
  <c r="N770" i="14"/>
  <c r="N766" i="14"/>
  <c r="M762" i="14"/>
  <c r="N754" i="14"/>
  <c r="N750" i="14"/>
  <c r="M746" i="14"/>
  <c r="N739" i="14"/>
  <c r="N735" i="14"/>
  <c r="M731" i="14"/>
  <c r="N723" i="14"/>
  <c r="N719" i="14"/>
  <c r="M715" i="14"/>
  <c r="N709" i="14"/>
  <c r="N705" i="14"/>
  <c r="M701" i="14"/>
  <c r="N693" i="14"/>
  <c r="N689" i="14"/>
  <c r="M685" i="14"/>
  <c r="N678" i="14"/>
  <c r="N674" i="14"/>
  <c r="M670" i="14"/>
  <c r="N662" i="14"/>
  <c r="N658" i="14"/>
  <c r="M654" i="14"/>
  <c r="N647" i="14"/>
  <c r="N643" i="14"/>
  <c r="M639" i="14"/>
  <c r="N631" i="14"/>
  <c r="N627" i="14"/>
  <c r="M623" i="14"/>
  <c r="N617" i="14"/>
  <c r="N613" i="14"/>
  <c r="M609" i="14"/>
  <c r="N601" i="14"/>
  <c r="N597" i="14"/>
  <c r="M593" i="14"/>
  <c r="N587" i="14"/>
  <c r="N583" i="14"/>
  <c r="M579" i="14"/>
  <c r="N571" i="14"/>
  <c r="N567" i="14"/>
  <c r="M563" i="14"/>
  <c r="N556" i="14"/>
  <c r="N553" i="14"/>
  <c r="M550" i="14"/>
  <c r="N542" i="14"/>
  <c r="N538" i="14"/>
  <c r="M535" i="14"/>
  <c r="N525" i="14"/>
  <c r="M521" i="14"/>
  <c r="N513" i="14"/>
  <c r="N509" i="14"/>
  <c r="M505" i="14"/>
  <c r="N495" i="14"/>
  <c r="M491" i="14"/>
  <c r="N483" i="14"/>
  <c r="N479" i="14"/>
  <c r="M475" i="14"/>
  <c r="N467" i="14"/>
  <c r="N465" i="14"/>
  <c r="M461" i="14"/>
  <c r="N453" i="14"/>
  <c r="N449" i="14"/>
  <c r="M445" i="14"/>
  <c r="N437" i="14"/>
  <c r="N435" i="14"/>
  <c r="M431" i="14"/>
  <c r="N423" i="14"/>
  <c r="N419" i="14"/>
  <c r="M415" i="14"/>
  <c r="N407" i="14"/>
  <c r="M401" i="14"/>
  <c r="N393" i="14"/>
  <c r="N389" i="14"/>
  <c r="M385" i="14"/>
  <c r="N377" i="14"/>
  <c r="M371" i="14"/>
  <c r="N363" i="14"/>
  <c r="N359" i="14"/>
  <c r="M355" i="14"/>
  <c r="N347" i="14"/>
  <c r="N343" i="14"/>
  <c r="M341" i="14"/>
  <c r="N333" i="14"/>
  <c r="N329" i="14"/>
  <c r="M325" i="14"/>
  <c r="N317" i="14"/>
  <c r="N313" i="14"/>
  <c r="M311" i="14"/>
  <c r="N303" i="14"/>
  <c r="N299" i="14"/>
  <c r="M295" i="14"/>
  <c r="N287" i="14"/>
  <c r="N283" i="14"/>
  <c r="N273" i="14"/>
  <c r="N269" i="14"/>
  <c r="M265" i="14"/>
  <c r="N257" i="14"/>
  <c r="N253" i="14"/>
  <c r="N243" i="14"/>
  <c r="N239" i="14"/>
  <c r="M235" i="14"/>
  <c r="N227" i="14"/>
  <c r="N223" i="14"/>
  <c r="M219" i="14"/>
  <c r="N212" i="14"/>
  <c r="N208" i="14"/>
  <c r="M204" i="14"/>
  <c r="N196" i="14"/>
  <c r="N192" i="14"/>
  <c r="M188" i="14"/>
  <c r="M174" i="14"/>
  <c r="M158" i="14"/>
  <c r="M144" i="14"/>
  <c r="M128" i="14"/>
  <c r="M114" i="14"/>
  <c r="M98" i="14"/>
  <c r="M84" i="14"/>
  <c r="M68" i="14"/>
  <c r="M54" i="14"/>
  <c r="M38" i="14"/>
  <c r="M24" i="14"/>
  <c r="M8" i="14"/>
  <c r="M1262" i="14"/>
  <c r="M1254" i="14"/>
  <c r="M1246" i="14"/>
  <c r="M1231" i="14"/>
  <c r="M1223" i="14"/>
  <c r="M1215" i="14"/>
  <c r="M1200" i="14"/>
  <c r="M1192" i="14"/>
  <c r="M1184" i="14"/>
  <c r="M1169" i="14"/>
  <c r="M1161" i="14"/>
  <c r="M1153" i="14"/>
  <c r="M1138" i="14"/>
  <c r="M1130" i="14"/>
  <c r="M1122" i="14"/>
  <c r="M1109" i="14"/>
  <c r="M1101" i="14"/>
  <c r="M1093" i="14"/>
  <c r="M1085" i="14"/>
  <c r="M1079" i="14"/>
  <c r="M1071" i="14"/>
  <c r="M1063" i="14"/>
  <c r="M1055" i="14"/>
  <c r="M1048" i="14"/>
  <c r="M1040" i="14"/>
  <c r="M1032" i="14"/>
  <c r="M1024" i="14"/>
  <c r="M1017" i="14"/>
  <c r="M1009" i="14"/>
  <c r="M999" i="14"/>
  <c r="M968" i="14"/>
  <c r="M959" i="14"/>
  <c r="M948" i="14"/>
  <c r="M937" i="14"/>
  <c r="M928" i="14"/>
  <c r="M917" i="14"/>
  <c r="M906" i="14"/>
  <c r="M887" i="14"/>
  <c r="M876" i="14"/>
  <c r="M856" i="14"/>
  <c r="M845" i="14"/>
  <c r="M826" i="14"/>
  <c r="M815" i="14"/>
  <c r="M805" i="14"/>
  <c r="M796" i="14"/>
  <c r="M785" i="14"/>
  <c r="M775" i="14"/>
  <c r="M765" i="14"/>
  <c r="M754" i="14"/>
  <c r="M744" i="14"/>
  <c r="M734" i="14"/>
  <c r="M723" i="14"/>
  <c r="M713" i="14"/>
  <c r="M704" i="14"/>
  <c r="M693" i="14"/>
  <c r="M683" i="14"/>
  <c r="M673" i="14"/>
  <c r="M662" i="14"/>
  <c r="M652" i="14"/>
  <c r="M642" i="14"/>
  <c r="M631" i="14"/>
  <c r="M621" i="14"/>
  <c r="M612" i="14"/>
  <c r="M601" i="14"/>
  <c r="M591" i="14"/>
  <c r="M582" i="14"/>
  <c r="M571" i="14"/>
  <c r="M561" i="14"/>
  <c r="M542" i="14"/>
  <c r="M533" i="14"/>
  <c r="M513" i="14"/>
  <c r="M503" i="14"/>
  <c r="M483" i="14"/>
  <c r="M473" i="14"/>
  <c r="M453" i="14"/>
  <c r="M443" i="14"/>
  <c r="M423" i="14"/>
  <c r="M413" i="14"/>
  <c r="M393" i="14"/>
  <c r="M383" i="14"/>
  <c r="M363" i="14"/>
  <c r="M353" i="14"/>
  <c r="M333" i="14"/>
  <c r="M323" i="14"/>
  <c r="M303" i="14"/>
  <c r="M293" i="14"/>
  <c r="M273" i="14"/>
  <c r="M243" i="14"/>
  <c r="M212" i="14"/>
  <c r="N1002" i="14"/>
  <c r="N987" i="14"/>
  <c r="N971" i="14"/>
  <c r="N945" i="14"/>
  <c r="N914" i="14"/>
  <c r="N884" i="14"/>
  <c r="N853" i="14"/>
  <c r="N823" i="14"/>
  <c r="N793" i="14"/>
  <c r="N762" i="14"/>
  <c r="N731" i="14"/>
  <c r="N701" i="14"/>
  <c r="N670" i="14"/>
  <c r="N639" i="14"/>
  <c r="N609" i="14"/>
  <c r="N579" i="14"/>
  <c r="N550" i="14"/>
  <c r="N521" i="14"/>
  <c r="N491" i="14"/>
  <c r="N461" i="14"/>
  <c r="N431" i="14"/>
  <c r="N401" i="14"/>
  <c r="N371" i="14"/>
  <c r="N341" i="14"/>
  <c r="N311" i="14"/>
  <c r="N219" i="14"/>
  <c r="N188" i="14"/>
  <c r="N158" i="14"/>
  <c r="N128" i="14"/>
  <c r="N98" i="14"/>
  <c r="N68" i="14"/>
  <c r="N38" i="14"/>
  <c r="N8" i="14"/>
  <c r="M502" i="14"/>
  <c r="N502" i="14"/>
  <c r="M488" i="14"/>
  <c r="N488" i="14"/>
  <c r="N484" i="14"/>
  <c r="M484" i="14"/>
  <c r="N476" i="14"/>
  <c r="M476" i="14"/>
  <c r="M458" i="14"/>
  <c r="N458" i="14"/>
  <c r="M442" i="14"/>
  <c r="N442" i="14"/>
  <c r="M428" i="14"/>
  <c r="N428" i="14"/>
  <c r="M412" i="14"/>
  <c r="N412" i="14"/>
  <c r="N408" i="14"/>
  <c r="M408" i="14"/>
  <c r="N402" i="14"/>
  <c r="M402" i="14"/>
  <c r="N394" i="14"/>
  <c r="M394" i="14"/>
  <c r="N386" i="14"/>
  <c r="M386" i="14"/>
  <c r="M368" i="14"/>
  <c r="N368" i="14"/>
  <c r="N364" i="14"/>
  <c r="M364" i="14"/>
  <c r="N356" i="14"/>
  <c r="M356" i="14"/>
  <c r="N348" i="14"/>
  <c r="M348" i="14"/>
  <c r="N342" i="14"/>
  <c r="M342" i="14"/>
  <c r="N334" i="14"/>
  <c r="M334" i="14"/>
  <c r="N326" i="14"/>
  <c r="M326" i="14"/>
  <c r="M308" i="14"/>
  <c r="N308" i="14"/>
  <c r="M292" i="14"/>
  <c r="N292" i="14"/>
  <c r="M278" i="14"/>
  <c r="N278" i="14"/>
  <c r="N274" i="14"/>
  <c r="M274" i="14"/>
  <c r="N266" i="14"/>
  <c r="M266" i="14"/>
  <c r="N258" i="14"/>
  <c r="M258" i="14"/>
  <c r="N250" i="14"/>
  <c r="M250" i="14"/>
  <c r="M232" i="14"/>
  <c r="N232" i="14"/>
  <c r="M217" i="14"/>
  <c r="N217" i="14"/>
  <c r="M201" i="14"/>
  <c r="N201" i="14"/>
  <c r="N197" i="14"/>
  <c r="M197" i="14"/>
  <c r="N189" i="14"/>
  <c r="M189" i="14"/>
  <c r="M171" i="14"/>
  <c r="N171" i="14"/>
  <c r="N167" i="14"/>
  <c r="M167" i="14"/>
  <c r="N159" i="14"/>
  <c r="M159" i="14"/>
  <c r="N145" i="14"/>
  <c r="M145" i="14"/>
  <c r="N137" i="14"/>
  <c r="M137" i="14"/>
  <c r="M111" i="14"/>
  <c r="N111" i="14"/>
  <c r="N107" i="14"/>
  <c r="M107" i="14"/>
  <c r="N99" i="14"/>
  <c r="M99" i="14"/>
  <c r="N93" i="14"/>
  <c r="M93" i="14"/>
  <c r="N85" i="14"/>
  <c r="M85" i="14"/>
  <c r="N77" i="14"/>
  <c r="M77" i="14"/>
  <c r="N69" i="14"/>
  <c r="M69" i="14"/>
  <c r="N63" i="14"/>
  <c r="M63" i="14"/>
  <c r="N55" i="14"/>
  <c r="M55" i="14"/>
  <c r="M35" i="14"/>
  <c r="N35" i="14"/>
  <c r="N25" i="14"/>
  <c r="M25" i="14"/>
  <c r="N17" i="14"/>
  <c r="M17" i="14"/>
  <c r="N9" i="14"/>
  <c r="M9" i="14"/>
  <c r="N993" i="14"/>
  <c r="M993" i="14"/>
  <c r="N978" i="14"/>
  <c r="M978" i="14"/>
  <c r="N966" i="14"/>
  <c r="M966" i="14"/>
  <c r="N947" i="14"/>
  <c r="M947" i="14"/>
  <c r="N931" i="14"/>
  <c r="M931" i="14"/>
  <c r="N916" i="14"/>
  <c r="M916" i="14"/>
  <c r="N900" i="14"/>
  <c r="M900" i="14"/>
  <c r="N886" i="14"/>
  <c r="M886" i="14"/>
  <c r="N870" i="14"/>
  <c r="M870" i="14"/>
  <c r="N855" i="14"/>
  <c r="M855" i="14"/>
  <c r="N839" i="14"/>
  <c r="M839" i="14"/>
  <c r="N825" i="14"/>
  <c r="M825" i="14"/>
  <c r="N809" i="14"/>
  <c r="M809" i="14"/>
  <c r="N795" i="14"/>
  <c r="M795" i="14"/>
  <c r="N779" i="14"/>
  <c r="M779" i="14"/>
  <c r="N764" i="14"/>
  <c r="M764" i="14"/>
  <c r="N748" i="14"/>
  <c r="M748" i="14"/>
  <c r="N737" i="14"/>
  <c r="M737" i="14"/>
  <c r="N721" i="14"/>
  <c r="M721" i="14"/>
  <c r="N707" i="14"/>
  <c r="M707" i="14"/>
  <c r="N691" i="14"/>
  <c r="M691" i="14"/>
  <c r="N676" i="14"/>
  <c r="M676" i="14"/>
  <c r="N660" i="14"/>
  <c r="M660" i="14"/>
  <c r="N645" i="14"/>
  <c r="M645" i="14"/>
  <c r="N629" i="14"/>
  <c r="M629" i="14"/>
  <c r="N615" i="14"/>
  <c r="M615" i="14"/>
  <c r="N599" i="14"/>
  <c r="M599" i="14"/>
  <c r="N581" i="14"/>
  <c r="M581" i="14"/>
  <c r="N565" i="14"/>
  <c r="M565" i="14"/>
  <c r="N537" i="14"/>
  <c r="M537" i="14"/>
  <c r="N523" i="14"/>
  <c r="M523" i="14"/>
  <c r="N511" i="14"/>
  <c r="M511" i="14"/>
  <c r="N497" i="14"/>
  <c r="M497" i="14"/>
  <c r="N481" i="14"/>
  <c r="M481" i="14"/>
  <c r="N451" i="14"/>
  <c r="M451" i="14"/>
  <c r="N447" i="14"/>
  <c r="M447" i="14"/>
  <c r="N433" i="14"/>
  <c r="M433" i="14"/>
  <c r="N417" i="14"/>
  <c r="M417" i="14"/>
  <c r="N403" i="14"/>
  <c r="M403" i="14"/>
  <c r="N391" i="14"/>
  <c r="M391" i="14"/>
  <c r="N375" i="14"/>
  <c r="M375" i="14"/>
  <c r="N361" i="14"/>
  <c r="M361" i="14"/>
  <c r="N345" i="14"/>
  <c r="M345" i="14"/>
  <c r="N331" i="14"/>
  <c r="M331" i="14"/>
  <c r="N315" i="14"/>
  <c r="M315" i="14"/>
  <c r="N297" i="14"/>
  <c r="M297" i="14"/>
  <c r="N281" i="14"/>
  <c r="M281" i="14"/>
  <c r="N998" i="14"/>
  <c r="M998" i="14"/>
  <c r="N983" i="14"/>
  <c r="M983" i="14"/>
  <c r="N967" i="14"/>
  <c r="M967" i="14"/>
  <c r="N956" i="14"/>
  <c r="M956" i="14"/>
  <c r="N952" i="14"/>
  <c r="M952" i="14"/>
  <c r="N940" i="14"/>
  <c r="M940" i="14"/>
  <c r="N936" i="14"/>
  <c r="M936" i="14"/>
  <c r="N925" i="14"/>
  <c r="M925" i="14"/>
  <c r="N921" i="14"/>
  <c r="M921" i="14"/>
  <c r="N909" i="14"/>
  <c r="M909" i="14"/>
  <c r="N905" i="14"/>
  <c r="M905" i="14"/>
  <c r="N895" i="14"/>
  <c r="M895" i="14"/>
  <c r="N891" i="14"/>
  <c r="M891" i="14"/>
  <c r="N879" i="14"/>
  <c r="M879" i="14"/>
  <c r="N875" i="14"/>
  <c r="M875" i="14"/>
  <c r="N864" i="14"/>
  <c r="M864" i="14"/>
  <c r="N860" i="14"/>
  <c r="M860" i="14"/>
  <c r="N848" i="14"/>
  <c r="M848" i="14"/>
  <c r="N844" i="14"/>
  <c r="M844" i="14"/>
  <c r="N834" i="14"/>
  <c r="M834" i="14"/>
  <c r="N830" i="14"/>
  <c r="M830" i="14"/>
  <c r="N818" i="14"/>
  <c r="M818" i="14"/>
  <c r="N814" i="14"/>
  <c r="M814" i="14"/>
  <c r="N804" i="14"/>
  <c r="M804" i="14"/>
  <c r="N800" i="14"/>
  <c r="M800" i="14"/>
  <c r="N788" i="14"/>
  <c r="M788" i="14"/>
  <c r="N784" i="14"/>
  <c r="M784" i="14"/>
  <c r="N773" i="14"/>
  <c r="M773" i="14"/>
  <c r="N769" i="14"/>
  <c r="M769" i="14"/>
  <c r="N757" i="14"/>
  <c r="M757" i="14"/>
  <c r="N753" i="14"/>
  <c r="M753" i="14"/>
  <c r="N742" i="14"/>
  <c r="M742" i="14"/>
  <c r="N738" i="14"/>
  <c r="M738" i="14"/>
  <c r="N726" i="14"/>
  <c r="M726" i="14"/>
  <c r="N722" i="14"/>
  <c r="M722" i="14"/>
  <c r="N708" i="14"/>
  <c r="M708" i="14"/>
  <c r="N696" i="14"/>
  <c r="M696" i="14"/>
  <c r="N692" i="14"/>
  <c r="M692" i="14"/>
  <c r="N677" i="14"/>
  <c r="M677" i="14"/>
  <c r="N665" i="14"/>
  <c r="M665" i="14"/>
  <c r="N661" i="14"/>
  <c r="M661" i="14"/>
  <c r="N646" i="14"/>
  <c r="M646" i="14"/>
  <c r="N634" i="14"/>
  <c r="M634" i="14"/>
  <c r="N630" i="14"/>
  <c r="M630" i="14"/>
  <c r="N616" i="14"/>
  <c r="M616" i="14"/>
  <c r="N604" i="14"/>
  <c r="M604" i="14"/>
  <c r="N600" i="14"/>
  <c r="M600" i="14"/>
  <c r="N588" i="14"/>
  <c r="M588" i="14"/>
  <c r="N586" i="14"/>
  <c r="M586" i="14"/>
  <c r="N496" i="14"/>
  <c r="N374" i="14"/>
  <c r="N284" i="14"/>
  <c r="N224" i="14"/>
  <c r="N163" i="14"/>
  <c r="N103" i="14"/>
  <c r="N43" i="14"/>
  <c r="M1013" i="14"/>
  <c r="M943" i="14"/>
  <c r="M882" i="14"/>
  <c r="M821" i="14"/>
  <c r="M760" i="14"/>
  <c r="M637" i="14"/>
  <c r="M577" i="14"/>
  <c r="M489" i="14"/>
  <c r="M429" i="14"/>
  <c r="M339" i="14"/>
  <c r="M309" i="14"/>
  <c r="N2" i="14"/>
  <c r="M1267" i="14"/>
  <c r="M1259" i="14"/>
  <c r="M1251" i="14"/>
  <c r="M1243" i="14"/>
  <c r="M1236" i="14"/>
  <c r="M1228" i="14"/>
  <c r="M1220" i="14"/>
  <c r="M1212" i="14"/>
  <c r="M1205" i="14"/>
  <c r="M1197" i="14"/>
  <c r="M1189" i="14"/>
  <c r="M1181" i="14"/>
  <c r="M1174" i="14"/>
  <c r="M1166" i="14"/>
  <c r="M1158" i="14"/>
  <c r="M1150" i="14"/>
  <c r="M1143" i="14"/>
  <c r="M1135" i="14"/>
  <c r="M1127" i="14"/>
  <c r="M1119" i="14"/>
  <c r="M1114" i="14"/>
  <c r="M1106" i="14"/>
  <c r="M1098" i="14"/>
  <c r="M1090" i="14"/>
  <c r="M1076" i="14"/>
  <c r="M1068" i="14"/>
  <c r="M1060" i="14"/>
  <c r="M1045" i="14"/>
  <c r="M1037" i="14"/>
  <c r="M1029" i="14"/>
  <c r="M1014" i="14"/>
  <c r="M1006" i="14"/>
  <c r="M995" i="14"/>
  <c r="M986" i="14"/>
  <c r="M975" i="14"/>
  <c r="M964" i="14"/>
  <c r="M955" i="14"/>
  <c r="M944" i="14"/>
  <c r="M933" i="14"/>
  <c r="M924" i="14"/>
  <c r="M913" i="14"/>
  <c r="M902" i="14"/>
  <c r="M894" i="14"/>
  <c r="M883" i="14"/>
  <c r="M872" i="14"/>
  <c r="M863" i="14"/>
  <c r="M852" i="14"/>
  <c r="M841" i="14"/>
  <c r="M833" i="14"/>
  <c r="M822" i="14"/>
  <c r="M811" i="14"/>
  <c r="M803" i="14"/>
  <c r="M792" i="14"/>
  <c r="M781" i="14"/>
  <c r="M772" i="14"/>
  <c r="M761" i="14"/>
  <c r="M750" i="14"/>
  <c r="M741" i="14"/>
  <c r="M730" i="14"/>
  <c r="M719" i="14"/>
  <c r="M711" i="14"/>
  <c r="M700" i="14"/>
  <c r="M689" i="14"/>
  <c r="M680" i="14"/>
  <c r="M669" i="14"/>
  <c r="M658" i="14"/>
  <c r="M649" i="14"/>
  <c r="M638" i="14"/>
  <c r="M627" i="14"/>
  <c r="M608" i="14"/>
  <c r="M597" i="14"/>
  <c r="M578" i="14"/>
  <c r="M567" i="14"/>
  <c r="M557" i="14"/>
  <c r="M538" i="14"/>
  <c r="M529" i="14"/>
  <c r="M509" i="14"/>
  <c r="M499" i="14"/>
  <c r="M479" i="14"/>
  <c r="M469" i="14"/>
  <c r="M449" i="14"/>
  <c r="M439" i="14"/>
  <c r="M419" i="14"/>
  <c r="M409" i="14"/>
  <c r="M389" i="14"/>
  <c r="M379" i="14"/>
  <c r="M359" i="14"/>
  <c r="M349" i="14"/>
  <c r="M329" i="14"/>
  <c r="M319" i="14"/>
  <c r="M299" i="14"/>
  <c r="M289" i="14"/>
  <c r="M269" i="14"/>
  <c r="M239" i="14"/>
  <c r="M208" i="14"/>
  <c r="N997" i="14"/>
  <c r="N982" i="14"/>
  <c r="N480" i="14"/>
  <c r="N450" i="14"/>
  <c r="N420" i="14"/>
  <c r="N390" i="14"/>
  <c r="N360" i="14"/>
  <c r="N330" i="14"/>
  <c r="N300" i="14"/>
  <c r="N270" i="14"/>
  <c r="N240" i="14"/>
  <c r="N209" i="14"/>
  <c r="N179" i="14"/>
  <c r="N149" i="14"/>
  <c r="N119" i="14"/>
  <c r="N89" i="14"/>
  <c r="N59" i="14"/>
  <c r="N29" i="14"/>
  <c r="N574" i="14"/>
  <c r="N570" i="14"/>
  <c r="N566" i="14"/>
  <c r="N562" i="14"/>
  <c r="N558" i="14"/>
  <c r="N555" i="14"/>
  <c r="N552" i="14"/>
  <c r="N549" i="14"/>
  <c r="N545" i="14"/>
  <c r="N541" i="14"/>
  <c r="N534" i="14"/>
  <c r="N530" i="14"/>
  <c r="N528" i="14"/>
  <c r="N524" i="14"/>
  <c r="N520" i="14"/>
  <c r="N516" i="14"/>
  <c r="N512" i="14"/>
  <c r="N508" i="14"/>
  <c r="N504" i="14"/>
  <c r="N500" i="14"/>
  <c r="N494" i="14"/>
  <c r="N490" i="14"/>
  <c r="N486" i="14"/>
  <c r="N482" i="14"/>
  <c r="N478" i="14"/>
  <c r="N474" i="14"/>
  <c r="N470" i="14"/>
  <c r="N464" i="14"/>
  <c r="N460" i="14"/>
  <c r="N456" i="14"/>
  <c r="N452" i="14"/>
  <c r="N448" i="14"/>
  <c r="N444" i="14"/>
  <c r="N440" i="14"/>
  <c r="N436" i="14"/>
  <c r="N434" i="14"/>
  <c r="N430" i="14"/>
  <c r="N426" i="14"/>
  <c r="N422" i="14"/>
  <c r="N418" i="14"/>
  <c r="N414" i="14"/>
  <c r="N410" i="14"/>
  <c r="N406" i="14"/>
  <c r="N404" i="14"/>
  <c r="N400" i="14"/>
  <c r="N396" i="14"/>
  <c r="N392" i="14"/>
  <c r="N388" i="14"/>
  <c r="N384" i="14"/>
  <c r="N380" i="14"/>
  <c r="N376" i="14"/>
  <c r="N370" i="14"/>
  <c r="N366" i="14"/>
  <c r="N362" i="14"/>
  <c r="N358" i="14"/>
  <c r="N354" i="14"/>
  <c r="N350" i="14"/>
  <c r="N346" i="14"/>
  <c r="N340" i="14"/>
  <c r="N336" i="14"/>
  <c r="N332" i="14"/>
  <c r="N328" i="14"/>
  <c r="N324" i="14"/>
  <c r="N320" i="14"/>
  <c r="N316" i="14"/>
  <c r="N312" i="14"/>
  <c r="N310" i="14"/>
  <c r="N306" i="14"/>
  <c r="N302" i="14"/>
  <c r="N298" i="14"/>
  <c r="N294" i="14"/>
  <c r="N290" i="14"/>
  <c r="N286" i="14"/>
  <c r="N282" i="14"/>
  <c r="N280" i="14"/>
  <c r="N276" i="14"/>
  <c r="N272" i="14"/>
  <c r="N268" i="14"/>
  <c r="N264" i="14"/>
  <c r="N260" i="14"/>
  <c r="N256" i="14"/>
  <c r="N252" i="14"/>
  <c r="N246" i="14"/>
  <c r="N242" i="14"/>
  <c r="N238" i="14"/>
  <c r="N234" i="14"/>
  <c r="N230" i="14"/>
  <c r="N226" i="14"/>
  <c r="N222" i="14"/>
  <c r="N215" i="14"/>
  <c r="N211" i="14"/>
  <c r="N207" i="14"/>
  <c r="N203" i="14"/>
  <c r="N199" i="14"/>
  <c r="N195" i="14"/>
  <c r="N191" i="14"/>
  <c r="N185" i="14"/>
  <c r="N181" i="14"/>
  <c r="N177" i="14"/>
  <c r="N173" i="14"/>
  <c r="N169" i="14"/>
  <c r="N165" i="14"/>
  <c r="N161" i="14"/>
  <c r="N157" i="14"/>
  <c r="N155" i="14"/>
  <c r="N151" i="14"/>
  <c r="N147" i="14"/>
  <c r="N143" i="14"/>
  <c r="N139" i="14"/>
  <c r="N135" i="14"/>
  <c r="N131" i="14"/>
  <c r="N127" i="14"/>
  <c r="N125" i="14"/>
  <c r="N121" i="14"/>
  <c r="N117" i="14"/>
  <c r="N113" i="14"/>
  <c r="N109" i="14"/>
  <c r="N105" i="14"/>
  <c r="N101" i="14"/>
  <c r="N97" i="14"/>
  <c r="N91" i="14"/>
  <c r="N87" i="14"/>
  <c r="N83" i="14"/>
  <c r="N79" i="14"/>
  <c r="N75" i="14"/>
  <c r="N71" i="14"/>
  <c r="N67" i="14"/>
  <c r="N61" i="14"/>
  <c r="N57" i="14"/>
  <c r="N53" i="14"/>
  <c r="N49" i="14"/>
  <c r="N45" i="14"/>
  <c r="N41" i="14"/>
  <c r="N37" i="14"/>
  <c r="N33" i="14"/>
  <c r="N31" i="14"/>
  <c r="N27" i="14"/>
  <c r="N23" i="14"/>
  <c r="N19" i="14"/>
  <c r="N15" i="14"/>
  <c r="N11" i="14"/>
  <c r="N7" i="14"/>
  <c r="N3" i="14"/>
  <c r="M570" i="14"/>
  <c r="M555" i="14"/>
  <c r="M541" i="14"/>
  <c r="M528" i="14"/>
  <c r="M512" i="14"/>
  <c r="M482" i="14"/>
  <c r="M452" i="14"/>
  <c r="M436" i="14"/>
  <c r="M422" i="14"/>
  <c r="M406" i="14"/>
  <c r="M392" i="14"/>
  <c r="M376" i="14"/>
  <c r="M362" i="14"/>
  <c r="M346" i="14"/>
  <c r="M332" i="14"/>
  <c r="M316" i="14"/>
  <c r="M302" i="14"/>
  <c r="M286" i="14"/>
  <c r="M272" i="14"/>
  <c r="M267" i="14"/>
  <c r="M256" i="14"/>
  <c r="M251" i="14"/>
  <c r="M242" i="14"/>
  <c r="M237" i="14"/>
  <c r="M226" i="14"/>
  <c r="M221" i="14"/>
  <c r="M211" i="14"/>
  <c r="M206" i="14"/>
  <c r="M195" i="14"/>
  <c r="M190" i="14"/>
  <c r="M184" i="14"/>
  <c r="M176" i="14"/>
  <c r="M168" i="14"/>
  <c r="M160" i="14"/>
  <c r="M154" i="14"/>
  <c r="M146" i="14"/>
  <c r="M138" i="14"/>
  <c r="M130" i="14"/>
  <c r="M124" i="14"/>
  <c r="M116" i="14"/>
  <c r="M108" i="14"/>
  <c r="M100" i="14"/>
  <c r="M94" i="14"/>
  <c r="M86" i="14"/>
  <c r="M78" i="14"/>
  <c r="M70" i="14"/>
  <c r="M56" i="14"/>
  <c r="M48" i="14"/>
  <c r="M40" i="14"/>
  <c r="M26" i="14"/>
  <c r="M18" i="14"/>
  <c r="M10" i="14"/>
  <c r="M574" i="14"/>
  <c r="M558" i="14"/>
  <c r="M545" i="14"/>
  <c r="M530" i="14"/>
  <c r="M516" i="14"/>
  <c r="M500" i="14"/>
  <c r="M486" i="14"/>
  <c r="M470" i="14"/>
  <c r="M456" i="14"/>
  <c r="M440" i="14"/>
  <c r="M426" i="14"/>
  <c r="M410" i="14"/>
  <c r="M396" i="14"/>
  <c r="M380" i="14"/>
  <c r="M366" i="14"/>
  <c r="M350" i="14"/>
  <c r="M336" i="14"/>
  <c r="M320" i="14"/>
  <c r="M306" i="14"/>
  <c r="M290" i="14"/>
  <c r="M276" i="14"/>
  <c r="M260" i="14"/>
  <c r="M255" i="14"/>
  <c r="M246" i="14"/>
  <c r="M241" i="14"/>
  <c r="M230" i="14"/>
  <c r="M225" i="14"/>
  <c r="M215" i="14"/>
  <c r="M210" i="14"/>
  <c r="M199" i="14"/>
  <c r="M194" i="14"/>
  <c r="M181" i="14"/>
  <c r="M173" i="14"/>
  <c r="M165" i="14"/>
  <c r="M157" i="14"/>
  <c r="M151" i="14"/>
  <c r="M143" i="14"/>
  <c r="M135" i="14"/>
  <c r="M127" i="14"/>
  <c r="M121" i="14"/>
  <c r="M113" i="14"/>
  <c r="M105" i="14"/>
  <c r="M97" i="14"/>
  <c r="M91" i="14"/>
  <c r="M83" i="14"/>
  <c r="M75" i="14"/>
  <c r="M67" i="14"/>
  <c r="M61" i="14"/>
  <c r="M53" i="14"/>
  <c r="M45" i="14"/>
  <c r="M37" i="14"/>
  <c r="M31" i="14"/>
  <c r="M23" i="14"/>
  <c r="M15" i="14"/>
  <c r="M7" i="14"/>
  <c r="M2" i="14"/>
  <c r="V192" i="14" l="1"/>
  <c r="U192" i="14"/>
  <c r="X192" i="14" s="1"/>
  <c r="U15" i="14"/>
  <c r="X15" i="14" s="1"/>
  <c r="V15" i="14"/>
  <c r="W15" i="14" s="1"/>
  <c r="Y15" i="14" s="1"/>
  <c r="Z15" i="14" s="1"/>
  <c r="V47" i="14"/>
  <c r="U47" i="14"/>
  <c r="X47" i="14" s="1"/>
  <c r="U79" i="14"/>
  <c r="X79" i="14" s="1"/>
  <c r="V79" i="14"/>
  <c r="W79" i="14" s="1"/>
  <c r="Y79" i="14" s="1"/>
  <c r="Z79" i="14" s="1"/>
  <c r="U115" i="14"/>
  <c r="X115" i="14" s="1"/>
  <c r="V115" i="14"/>
  <c r="V283" i="14"/>
  <c r="U283" i="14"/>
  <c r="X283" i="14" s="1"/>
  <c r="U415" i="14"/>
  <c r="X415" i="14" s="1"/>
  <c r="V415" i="14"/>
  <c r="V447" i="14"/>
  <c r="U447" i="14"/>
  <c r="X447" i="14" s="1"/>
  <c r="U575" i="14"/>
  <c r="X575" i="14" s="1"/>
  <c r="V575" i="14"/>
  <c r="U639" i="14"/>
  <c r="X639" i="14" s="1"/>
  <c r="V639" i="14"/>
  <c r="W639" i="14" s="1"/>
  <c r="Y639" i="14" s="1"/>
  <c r="Z639" i="14" s="1"/>
  <c r="V703" i="14"/>
  <c r="U703" i="14"/>
  <c r="X703" i="14" s="1"/>
  <c r="V735" i="14"/>
  <c r="U735" i="14"/>
  <c r="X735" i="14" s="1"/>
  <c r="V863" i="14"/>
  <c r="U863" i="14"/>
  <c r="X863" i="14" s="1"/>
  <c r="U895" i="14"/>
  <c r="X895" i="14" s="1"/>
  <c r="V895" i="14"/>
  <c r="U959" i="14"/>
  <c r="X959" i="14" s="1"/>
  <c r="V959" i="14"/>
  <c r="U1127" i="14"/>
  <c r="X1127" i="14" s="1"/>
  <c r="V1127" i="14"/>
  <c r="W1127" i="14" s="1"/>
  <c r="Y1127" i="14" s="1"/>
  <c r="Z1127" i="14" s="1"/>
  <c r="U1259" i="14"/>
  <c r="X1259" i="14" s="1"/>
  <c r="V1259" i="14"/>
  <c r="U117" i="3"/>
  <c r="V117" i="3"/>
  <c r="W117" i="3" s="1"/>
  <c r="U1049" i="3"/>
  <c r="X1049" i="3" s="1"/>
  <c r="V1049" i="3"/>
  <c r="V1331" i="14"/>
  <c r="U1331" i="14"/>
  <c r="X1331" i="14" s="1"/>
  <c r="U1160" i="3"/>
  <c r="X1160" i="3" s="1"/>
  <c r="V1160" i="3"/>
  <c r="V1301" i="14"/>
  <c r="U1301" i="14"/>
  <c r="X1301" i="14" s="1"/>
  <c r="U1309" i="14"/>
  <c r="X1309" i="14" s="1"/>
  <c r="V1133" i="3"/>
  <c r="W1133" i="3" s="1"/>
  <c r="Y1133" i="3" s="1"/>
  <c r="Z1133" i="3" s="1"/>
  <c r="U1133" i="3"/>
  <c r="X1133" i="3" s="1"/>
  <c r="V146" i="3"/>
  <c r="U146" i="3"/>
  <c r="X146" i="3" s="1"/>
  <c r="V182" i="3"/>
  <c r="U182" i="3"/>
  <c r="U742" i="3"/>
  <c r="X742" i="3" s="1"/>
  <c r="V742" i="3"/>
  <c r="V1293" i="14"/>
  <c r="U1293" i="14"/>
  <c r="X1293" i="14" s="1"/>
  <c r="U1130" i="3"/>
  <c r="X1130" i="3" s="1"/>
  <c r="V1130" i="3"/>
  <c r="U1313" i="14"/>
  <c r="X1313" i="14" s="1"/>
  <c r="V1313" i="14"/>
  <c r="V1224" i="14"/>
  <c r="V510" i="3"/>
  <c r="W510" i="3" s="1"/>
  <c r="V602" i="3"/>
  <c r="V234" i="3"/>
  <c r="U234" i="3"/>
  <c r="X234" i="3" s="1"/>
  <c r="U674" i="3"/>
  <c r="X674" i="3" s="1"/>
  <c r="V674" i="3"/>
  <c r="U322" i="3"/>
  <c r="X322" i="3" s="1"/>
  <c r="V1165" i="3"/>
  <c r="U1165" i="3"/>
  <c r="U94" i="3"/>
  <c r="W94" i="3" s="1"/>
  <c r="V94" i="3"/>
  <c r="U270" i="3"/>
  <c r="X270" i="3" s="1"/>
  <c r="V270" i="3"/>
  <c r="U218" i="3"/>
  <c r="X218" i="3" s="1"/>
  <c r="V114" i="3"/>
  <c r="V62" i="3"/>
  <c r="W62" i="3" s="1"/>
  <c r="Y62" i="3" s="1"/>
  <c r="Z62" i="3" s="1"/>
  <c r="V402" i="3"/>
  <c r="W402" i="3" s="1"/>
  <c r="U542" i="3"/>
  <c r="X542" i="3" s="1"/>
  <c r="W238" i="3"/>
  <c r="U476" i="14"/>
  <c r="X476" i="14" s="1"/>
  <c r="V476" i="14"/>
  <c r="U1325" i="14"/>
  <c r="X1325" i="14" s="1"/>
  <c r="V1325" i="14"/>
  <c r="W1325" i="14" s="1"/>
  <c r="Y1325" i="14" s="1"/>
  <c r="Z1325" i="14" s="1"/>
  <c r="U1146" i="3"/>
  <c r="V1146" i="3"/>
  <c r="U1324" i="14"/>
  <c r="V1324" i="14"/>
  <c r="W1156" i="3"/>
  <c r="Y1156" i="3" s="1"/>
  <c r="Z1156" i="3" s="1"/>
  <c r="V1152" i="3"/>
  <c r="W1152" i="3" s="1"/>
  <c r="Y1152" i="3" s="1"/>
  <c r="Z1152" i="3" s="1"/>
  <c r="U1152" i="3"/>
  <c r="X1152" i="3" s="1"/>
  <c r="U1142" i="3"/>
  <c r="X1142" i="3" s="1"/>
  <c r="V1142" i="3"/>
  <c r="U1174" i="3"/>
  <c r="X1174" i="3" s="1"/>
  <c r="V1174" i="3"/>
  <c r="W1174" i="3" s="1"/>
  <c r="Y1174" i="3" s="1"/>
  <c r="Z1174" i="3" s="1"/>
  <c r="U1144" i="3"/>
  <c r="X1144" i="3" s="1"/>
  <c r="V1144" i="3"/>
  <c r="V1289" i="14"/>
  <c r="U1289" i="14"/>
  <c r="V724" i="14"/>
  <c r="W724" i="14" s="1"/>
  <c r="Y724" i="14" s="1"/>
  <c r="Z724" i="14" s="1"/>
  <c r="U1305" i="14"/>
  <c r="V1141" i="3"/>
  <c r="U1141" i="3"/>
  <c r="V1273" i="14"/>
  <c r="W1273" i="14" s="1"/>
  <c r="U1273" i="14"/>
  <c r="U1316" i="14"/>
  <c r="V1316" i="14"/>
  <c r="U1162" i="3"/>
  <c r="X1162" i="3" s="1"/>
  <c r="V1162" i="3"/>
  <c r="V1177" i="3"/>
  <c r="V1329" i="14"/>
  <c r="W1329" i="14" s="1"/>
  <c r="Y1329" i="14" s="1"/>
  <c r="Z1329" i="14" s="1"/>
  <c r="U1329" i="14"/>
  <c r="X1329" i="14" s="1"/>
  <c r="U1282" i="14"/>
  <c r="X1282" i="14" s="1"/>
  <c r="V1282" i="14"/>
  <c r="W1282" i="14" s="1"/>
  <c r="Y1282" i="14" s="1"/>
  <c r="Z1282" i="14" s="1"/>
  <c r="V420" i="14"/>
  <c r="W420" i="14" s="1"/>
  <c r="Y420" i="14" s="1"/>
  <c r="Z420" i="14" s="1"/>
  <c r="V502" i="14"/>
  <c r="V329" i="3"/>
  <c r="W926" i="3"/>
  <c r="U1150" i="3"/>
  <c r="X1150" i="3" s="1"/>
  <c r="V1150" i="3"/>
  <c r="W1323" i="14"/>
  <c r="Y1323" i="14" s="1"/>
  <c r="Z1323" i="14" s="1"/>
  <c r="W1296" i="14"/>
  <c r="Y1296" i="14" s="1"/>
  <c r="Z1296" i="14" s="1"/>
  <c r="W1288" i="14"/>
  <c r="Y1288" i="14" s="1"/>
  <c r="Z1288" i="14" s="1"/>
  <c r="U1132" i="3"/>
  <c r="X1132" i="3" s="1"/>
  <c r="V1132" i="3"/>
  <c r="U1170" i="3"/>
  <c r="X1170" i="3" s="1"/>
  <c r="V1170" i="3"/>
  <c r="V1173" i="3"/>
  <c r="U1173" i="3"/>
  <c r="X1173" i="3" s="1"/>
  <c r="V1283" i="14"/>
  <c r="U1283" i="14"/>
  <c r="X1283" i="14" s="1"/>
  <c r="V1277" i="14"/>
  <c r="U1277" i="14"/>
  <c r="X1277" i="14" s="1"/>
  <c r="V1320" i="14"/>
  <c r="U1320" i="14"/>
  <c r="X1320" i="14" s="1"/>
  <c r="V1270" i="14"/>
  <c r="U1270" i="14"/>
  <c r="V1307" i="14"/>
  <c r="U1307" i="14"/>
  <c r="X1307" i="14" s="1"/>
  <c r="U1134" i="3"/>
  <c r="X1134" i="3" s="1"/>
  <c r="V1134" i="3"/>
  <c r="V1149" i="3"/>
  <c r="U1149" i="3"/>
  <c r="X1149" i="3" s="1"/>
  <c r="V1164" i="3"/>
  <c r="U1164" i="3"/>
  <c r="V1298" i="14"/>
  <c r="U1298" i="14"/>
  <c r="X1298" i="14" s="1"/>
  <c r="U1328" i="14"/>
  <c r="X1328" i="14" s="1"/>
  <c r="V1328" i="14"/>
  <c r="W125" i="14"/>
  <c r="Y125" i="14" s="1"/>
  <c r="Z125" i="14" s="1"/>
  <c r="W565" i="14"/>
  <c r="W77" i="14"/>
  <c r="W701" i="14"/>
  <c r="W945" i="14"/>
  <c r="Y945" i="14" s="1"/>
  <c r="Z945" i="14" s="1"/>
  <c r="W659" i="14"/>
  <c r="W547" i="14"/>
  <c r="Y547" i="14" s="1"/>
  <c r="W837" i="14"/>
  <c r="W1041" i="14"/>
  <c r="Y1041" i="14" s="1"/>
  <c r="Z1041" i="14" s="1"/>
  <c r="U407" i="14"/>
  <c r="U140" i="14"/>
  <c r="V788" i="14"/>
  <c r="V254" i="14"/>
  <c r="V275" i="14"/>
  <c r="W275" i="14" s="1"/>
  <c r="Y275" i="14" s="1"/>
  <c r="Z275" i="14" s="1"/>
  <c r="V375" i="14"/>
  <c r="W375" i="14" s="1"/>
  <c r="V439" i="14"/>
  <c r="V599" i="14"/>
  <c r="V791" i="14"/>
  <c r="W791" i="14" s="1"/>
  <c r="Y791" i="14" s="1"/>
  <c r="Z791" i="14" s="1"/>
  <c r="U1083" i="14"/>
  <c r="X1083" i="14" s="1"/>
  <c r="V838" i="3"/>
  <c r="V942" i="3"/>
  <c r="U1110" i="3"/>
  <c r="U1275" i="14"/>
  <c r="W1312" i="14"/>
  <c r="Y1312" i="14" s="1"/>
  <c r="Z1312" i="14" s="1"/>
  <c r="V1319" i="14"/>
  <c r="U1319" i="14"/>
  <c r="U360" i="14"/>
  <c r="X360" i="14" s="1"/>
  <c r="V360" i="14"/>
  <c r="V1157" i="3"/>
  <c r="U1157" i="3"/>
  <c r="X1157" i="3" s="1"/>
  <c r="V1212" i="14"/>
  <c r="U1212" i="14"/>
  <c r="V1136" i="3"/>
  <c r="U1136" i="3"/>
  <c r="V1168" i="3"/>
  <c r="U1168" i="3"/>
  <c r="V1279" i="14"/>
  <c r="U1279" i="14"/>
  <c r="V1280" i="14"/>
  <c r="U1280" i="14"/>
  <c r="X1280" i="14" s="1"/>
  <c r="V1148" i="3"/>
  <c r="U1148" i="3"/>
  <c r="V1172" i="3"/>
  <c r="U1172" i="3"/>
  <c r="V1080" i="14"/>
  <c r="W1080" i="14" s="1"/>
  <c r="Y1080" i="14" s="1"/>
  <c r="Z1080" i="14" s="1"/>
  <c r="W773" i="14"/>
  <c r="W721" i="14"/>
  <c r="W93" i="14"/>
  <c r="Y93" i="14" s="1"/>
  <c r="W197" i="14"/>
  <c r="Y197" i="14" s="1"/>
  <c r="Z197" i="14" s="1"/>
  <c r="W333" i="14"/>
  <c r="W675" i="14"/>
  <c r="Y675" i="14" s="1"/>
  <c r="Z675" i="14" s="1"/>
  <c r="W942" i="14"/>
  <c r="Y942" i="14" s="1"/>
  <c r="W1097" i="14"/>
  <c r="U696" i="14"/>
  <c r="V268" i="14"/>
  <c r="V1064" i="14"/>
  <c r="U584" i="14"/>
  <c r="X584" i="14" s="1"/>
  <c r="V172" i="14"/>
  <c r="W172" i="14" s="1"/>
  <c r="U432" i="14"/>
  <c r="V1081" i="3"/>
  <c r="W1081" i="3" s="1"/>
  <c r="Y1081" i="3" s="1"/>
  <c r="Z1081" i="3" s="1"/>
  <c r="W622" i="3"/>
  <c r="Y622" i="3" s="1"/>
  <c r="Z622" i="3" s="1"/>
  <c r="W1293" i="14"/>
  <c r="Y1293" i="14" s="1"/>
  <c r="Z1293" i="14" s="1"/>
  <c r="V86" i="3"/>
  <c r="W86" i="3" s="1"/>
  <c r="Y86" i="3" s="1"/>
  <c r="Z86" i="3" s="1"/>
  <c r="U86" i="3"/>
  <c r="X86" i="3" s="1"/>
  <c r="U1290" i="14"/>
  <c r="V1290" i="14"/>
  <c r="V1169" i="3"/>
  <c r="W1169" i="3" s="1"/>
  <c r="Y1169" i="3" s="1"/>
  <c r="Z1169" i="3" s="1"/>
  <c r="U1169" i="3"/>
  <c r="X1169" i="3" s="1"/>
  <c r="V1129" i="3"/>
  <c r="U1129" i="3"/>
  <c r="X1129" i="3" s="1"/>
  <c r="V1140" i="3"/>
  <c r="U1140" i="3"/>
  <c r="X1140" i="3" s="1"/>
  <c r="V1153" i="3"/>
  <c r="U1153" i="3"/>
  <c r="X1153" i="3" s="1"/>
  <c r="U1274" i="14"/>
  <c r="X1274" i="14" s="1"/>
  <c r="V1274" i="14"/>
  <c r="U1196" i="14"/>
  <c r="U262" i="3"/>
  <c r="X262" i="3" s="1"/>
  <c r="U680" i="14"/>
  <c r="X680" i="14" s="1"/>
  <c r="V680" i="14"/>
  <c r="V984" i="14"/>
  <c r="U984" i="14"/>
  <c r="X984" i="14" s="1"/>
  <c r="U204" i="14"/>
  <c r="X204" i="14" s="1"/>
  <c r="V204" i="14"/>
  <c r="V156" i="14"/>
  <c r="U156" i="14"/>
  <c r="X156" i="14" s="1"/>
  <c r="V837" i="3"/>
  <c r="U837" i="3"/>
  <c r="X837" i="3" s="1"/>
  <c r="U756" i="3"/>
  <c r="X756" i="3" s="1"/>
  <c r="V756" i="3"/>
  <c r="U25" i="14"/>
  <c r="V25" i="14"/>
  <c r="V297" i="14"/>
  <c r="U297" i="14"/>
  <c r="X297" i="14" s="1"/>
  <c r="U681" i="14"/>
  <c r="V681" i="14"/>
  <c r="V627" i="14"/>
  <c r="U627" i="14"/>
  <c r="X627" i="14" s="1"/>
  <c r="V755" i="14"/>
  <c r="U755" i="14"/>
  <c r="X755" i="14" s="1"/>
  <c r="V819" i="14"/>
  <c r="U819" i="14"/>
  <c r="X819" i="14" s="1"/>
  <c r="U915" i="14"/>
  <c r="V915" i="14"/>
  <c r="U947" i="14"/>
  <c r="X947" i="14" s="1"/>
  <c r="V947" i="14"/>
  <c r="U1021" i="3"/>
  <c r="V1021" i="3"/>
  <c r="U194" i="14"/>
  <c r="X194" i="14" s="1"/>
  <c r="V194" i="14"/>
  <c r="U394" i="14"/>
  <c r="X394" i="14" s="1"/>
  <c r="V394" i="14"/>
  <c r="V1018" i="14"/>
  <c r="U1018" i="14"/>
  <c r="X1018" i="14" s="1"/>
  <c r="U1114" i="14"/>
  <c r="V1114" i="14"/>
  <c r="V302" i="14"/>
  <c r="U302" i="14"/>
  <c r="X302" i="14" s="1"/>
  <c r="V562" i="14"/>
  <c r="U562" i="14"/>
  <c r="X562" i="14" s="1"/>
  <c r="U712" i="14"/>
  <c r="X712" i="14" s="1"/>
  <c r="V836" i="14"/>
  <c r="W836" i="14" s="1"/>
  <c r="Y836" i="14" s="1"/>
  <c r="Z836" i="14" s="1"/>
  <c r="V1100" i="14"/>
  <c r="W1100" i="14" s="1"/>
  <c r="Y1100" i="14" s="1"/>
  <c r="Z1100" i="14" s="1"/>
  <c r="X1273" i="14"/>
  <c r="V1271" i="14"/>
  <c r="U1271" i="14"/>
  <c r="V1272" i="14"/>
  <c r="U1272" i="14"/>
  <c r="V1311" i="14"/>
  <c r="U1311" i="14"/>
  <c r="W497" i="3"/>
  <c r="Y497" i="3" s="1"/>
  <c r="Z497" i="3" s="1"/>
  <c r="X1276" i="14"/>
  <c r="Y1276" i="14" s="1"/>
  <c r="Z1276" i="14" s="1"/>
  <c r="W1276" i="14"/>
  <c r="U1128" i="3"/>
  <c r="X1128" i="3" s="1"/>
  <c r="V1128" i="3"/>
  <c r="U1166" i="3"/>
  <c r="X1166" i="3" s="1"/>
  <c r="V1166" i="3"/>
  <c r="W546" i="3"/>
  <c r="Y546" i="3" s="1"/>
  <c r="Z546" i="3" s="1"/>
  <c r="W690" i="3"/>
  <c r="V1145" i="3"/>
  <c r="U1145" i="3"/>
  <c r="V1303" i="14"/>
  <c r="U1303" i="14"/>
  <c r="X1158" i="3"/>
  <c r="W1158" i="3"/>
  <c r="U1308" i="14"/>
  <c r="V1308" i="14"/>
  <c r="V1291" i="14"/>
  <c r="U1291" i="14"/>
  <c r="X1304" i="14"/>
  <c r="W1304" i="14"/>
  <c r="V1176" i="3"/>
  <c r="U1176" i="3"/>
  <c r="V1161" i="3"/>
  <c r="U1161" i="3"/>
  <c r="V1295" i="14"/>
  <c r="U1295" i="14"/>
  <c r="V1315" i="14"/>
  <c r="U1315" i="14"/>
  <c r="V1137" i="3"/>
  <c r="U1137" i="3"/>
  <c r="V1287" i="14"/>
  <c r="U1287" i="14"/>
  <c r="V1327" i="14"/>
  <c r="U1327" i="14"/>
  <c r="W885" i="3"/>
  <c r="W1317" i="14"/>
  <c r="Y1317" i="14" s="1"/>
  <c r="Z1317" i="14" s="1"/>
  <c r="W1285" i="14"/>
  <c r="Y1285" i="14" s="1"/>
  <c r="Z1285" i="14" s="1"/>
  <c r="W1160" i="3"/>
  <c r="Y1160" i="3" s="1"/>
  <c r="Z1160" i="3" s="1"/>
  <c r="U1178" i="3"/>
  <c r="X1178" i="3" s="1"/>
  <c r="V1178" i="3"/>
  <c r="U1292" i="14"/>
  <c r="V1292" i="14"/>
  <c r="U1284" i="14"/>
  <c r="V1284" i="14"/>
  <c r="W1082" i="3"/>
  <c r="Y1082" i="3" s="1"/>
  <c r="Z1082" i="3" s="1"/>
  <c r="U1179" i="3"/>
  <c r="X1179" i="3" s="1"/>
  <c r="V1179" i="3"/>
  <c r="W1177" i="3"/>
  <c r="Y1177" i="3" s="1"/>
  <c r="Z1177" i="3" s="1"/>
  <c r="U1175" i="3"/>
  <c r="V1175" i="3"/>
  <c r="U1131" i="3"/>
  <c r="X1131" i="3" s="1"/>
  <c r="V1131" i="3"/>
  <c r="U1135" i="3"/>
  <c r="X1135" i="3" s="1"/>
  <c r="V1135" i="3"/>
  <c r="U1139" i="3"/>
  <c r="X1139" i="3" s="1"/>
  <c r="V1139" i="3"/>
  <c r="U1143" i="3"/>
  <c r="X1143" i="3" s="1"/>
  <c r="V1143" i="3"/>
  <c r="U1147" i="3"/>
  <c r="X1147" i="3" s="1"/>
  <c r="V1147" i="3"/>
  <c r="U1151" i="3"/>
  <c r="X1151" i="3" s="1"/>
  <c r="V1151" i="3"/>
  <c r="U1155" i="3"/>
  <c r="X1155" i="3" s="1"/>
  <c r="V1155" i="3"/>
  <c r="U1159" i="3"/>
  <c r="X1159" i="3" s="1"/>
  <c r="V1159" i="3"/>
  <c r="U1163" i="3"/>
  <c r="X1163" i="3" s="1"/>
  <c r="V1163" i="3"/>
  <c r="U1167" i="3"/>
  <c r="X1167" i="3" s="1"/>
  <c r="V1167" i="3"/>
  <c r="U1171" i="3"/>
  <c r="X1171" i="3" s="1"/>
  <c r="V1171" i="3"/>
  <c r="U1306" i="14"/>
  <c r="X1306" i="14" s="1"/>
  <c r="V1306" i="14"/>
  <c r="V1330" i="14"/>
  <c r="U1330" i="14"/>
  <c r="X1330" i="14" s="1"/>
  <c r="V1278" i="14"/>
  <c r="U1278" i="14"/>
  <c r="V1310" i="14"/>
  <c r="U1310" i="14"/>
  <c r="W1299" i="14"/>
  <c r="Y1299" i="14" s="1"/>
  <c r="Z1299" i="14" s="1"/>
  <c r="W1281" i="14"/>
  <c r="Y1281" i="14" s="1"/>
  <c r="Z1281" i="14" s="1"/>
  <c r="W1297" i="14"/>
  <c r="Y1297" i="14" s="1"/>
  <c r="Z1297" i="14" s="1"/>
  <c r="W1313" i="14"/>
  <c r="Y1313" i="14" s="1"/>
  <c r="Z1313" i="14" s="1"/>
  <c r="W1321" i="14"/>
  <c r="Y1321" i="14" s="1"/>
  <c r="Z1321" i="14" s="1"/>
  <c r="V1322" i="14"/>
  <c r="U1322" i="14"/>
  <c r="X1322" i="14" s="1"/>
  <c r="V1294" i="14"/>
  <c r="U1294" i="14"/>
  <c r="V1326" i="14"/>
  <c r="U1326" i="14"/>
  <c r="W1309" i="14"/>
  <c r="Y1309" i="14" s="1"/>
  <c r="Z1309" i="14" s="1"/>
  <c r="U1314" i="14"/>
  <c r="X1314" i="14" s="1"/>
  <c r="V1314" i="14"/>
  <c r="V1286" i="14"/>
  <c r="U1286" i="14"/>
  <c r="V1302" i="14"/>
  <c r="U1302" i="14"/>
  <c r="V1318" i="14"/>
  <c r="U1318" i="14"/>
  <c r="W1301" i="14"/>
  <c r="Y1301" i="14" s="1"/>
  <c r="Z1301" i="14" s="1"/>
  <c r="U85" i="3"/>
  <c r="X85" i="3" s="1"/>
  <c r="V85" i="3"/>
  <c r="V149" i="3"/>
  <c r="U149" i="3"/>
  <c r="U197" i="3"/>
  <c r="X197" i="3" s="1"/>
  <c r="V197" i="3"/>
  <c r="V405" i="3"/>
  <c r="U405" i="3"/>
  <c r="X405" i="3" s="1"/>
  <c r="V469" i="3"/>
  <c r="U469" i="3"/>
  <c r="X469" i="3" s="1"/>
  <c r="V549" i="3"/>
  <c r="U549" i="3"/>
  <c r="V645" i="3"/>
  <c r="U645" i="3"/>
  <c r="X645" i="3" s="1"/>
  <c r="U725" i="3"/>
  <c r="X725" i="3" s="1"/>
  <c r="V725" i="3"/>
  <c r="W725" i="3" s="1"/>
  <c r="U805" i="3"/>
  <c r="X805" i="3" s="1"/>
  <c r="V805" i="3"/>
  <c r="U869" i="3"/>
  <c r="X869" i="3" s="1"/>
  <c r="V869" i="3"/>
  <c r="V937" i="3"/>
  <c r="U937" i="3"/>
  <c r="X937" i="3" s="1"/>
  <c r="X946" i="3"/>
  <c r="W946" i="3"/>
  <c r="V49" i="3"/>
  <c r="U49" i="3"/>
  <c r="X49" i="3" s="1"/>
  <c r="U65" i="3"/>
  <c r="X65" i="3" s="1"/>
  <c r="V65" i="3"/>
  <c r="W65" i="3" s="1"/>
  <c r="U81" i="3"/>
  <c r="V81" i="3"/>
  <c r="U129" i="3"/>
  <c r="V129" i="3"/>
  <c r="V161" i="3"/>
  <c r="U161" i="3"/>
  <c r="V193" i="3"/>
  <c r="U193" i="3"/>
  <c r="X193" i="3" s="1"/>
  <c r="U225" i="3"/>
  <c r="X225" i="3" s="1"/>
  <c r="V225" i="3"/>
  <c r="V257" i="3"/>
  <c r="U257" i="3"/>
  <c r="X257" i="3" s="1"/>
  <c r="U305" i="3"/>
  <c r="X305" i="3" s="1"/>
  <c r="V305" i="3"/>
  <c r="V337" i="3"/>
  <c r="U337" i="3"/>
  <c r="X337" i="3" s="1"/>
  <c r="V369" i="3"/>
  <c r="U369" i="3"/>
  <c r="X369" i="3" s="1"/>
  <c r="V401" i="3"/>
  <c r="U401" i="3"/>
  <c r="U449" i="3"/>
  <c r="X449" i="3" s="1"/>
  <c r="V449" i="3"/>
  <c r="V481" i="3"/>
  <c r="U481" i="3"/>
  <c r="X481" i="3" s="1"/>
  <c r="V513" i="3"/>
  <c r="U513" i="3"/>
  <c r="X513" i="3" s="1"/>
  <c r="V545" i="3"/>
  <c r="U545" i="3"/>
  <c r="X545" i="3" s="1"/>
  <c r="V577" i="3"/>
  <c r="U577" i="3"/>
  <c r="X577" i="3" s="1"/>
  <c r="V593" i="3"/>
  <c r="U593" i="3"/>
  <c r="X593" i="3" s="1"/>
  <c r="U625" i="3"/>
  <c r="X625" i="3" s="1"/>
  <c r="V625" i="3"/>
  <c r="U657" i="3"/>
  <c r="V657" i="3"/>
  <c r="V721" i="3"/>
  <c r="U721" i="3"/>
  <c r="X721" i="3" s="1"/>
  <c r="U785" i="3"/>
  <c r="X785" i="3" s="1"/>
  <c r="V785" i="3"/>
  <c r="U849" i="3"/>
  <c r="X849" i="3" s="1"/>
  <c r="V849" i="3"/>
  <c r="V881" i="3"/>
  <c r="U881" i="3"/>
  <c r="X881" i="3" s="1"/>
  <c r="V913" i="3"/>
  <c r="U913" i="3"/>
  <c r="X913" i="3" s="1"/>
  <c r="V1025" i="3"/>
  <c r="U1025" i="3"/>
  <c r="X1025" i="3" s="1"/>
  <c r="V1077" i="3"/>
  <c r="U1077" i="3"/>
  <c r="X1077" i="3" s="1"/>
  <c r="U1101" i="3"/>
  <c r="X1101" i="3" s="1"/>
  <c r="V1101" i="3"/>
  <c r="W1101" i="3" s="1"/>
  <c r="Y1101" i="3" s="1"/>
  <c r="Z1101" i="3" s="1"/>
  <c r="V53" i="3"/>
  <c r="U53" i="3"/>
  <c r="V309" i="3"/>
  <c r="U309" i="3"/>
  <c r="U501" i="3"/>
  <c r="V501" i="3"/>
  <c r="U741" i="3"/>
  <c r="X741" i="3" s="1"/>
  <c r="V741" i="3"/>
  <c r="U957" i="3"/>
  <c r="V957" i="3"/>
  <c r="U993" i="3"/>
  <c r="X993" i="3" s="1"/>
  <c r="V993" i="3"/>
  <c r="W993" i="3" s="1"/>
  <c r="Y993" i="3" s="1"/>
  <c r="Z993" i="3" s="1"/>
  <c r="U37" i="3"/>
  <c r="X37" i="3" s="1"/>
  <c r="V37" i="3"/>
  <c r="W37" i="3" s="1"/>
  <c r="Y37" i="3" s="1"/>
  <c r="Z37" i="3" s="1"/>
  <c r="U133" i="3"/>
  <c r="X133" i="3" s="1"/>
  <c r="V133" i="3"/>
  <c r="V373" i="3"/>
  <c r="U373" i="3"/>
  <c r="X373" i="3" s="1"/>
  <c r="V629" i="3"/>
  <c r="U629" i="3"/>
  <c r="W629" i="3" s="1"/>
  <c r="U693" i="3"/>
  <c r="V693" i="3"/>
  <c r="W693" i="3" s="1"/>
  <c r="V917" i="3"/>
  <c r="U917" i="3"/>
  <c r="V1085" i="3"/>
  <c r="U1085" i="3"/>
  <c r="X1085" i="3" s="1"/>
  <c r="X1009" i="3"/>
  <c r="W1009" i="3"/>
  <c r="Y1009" i="3" s="1"/>
  <c r="Z1009" i="3" s="1"/>
  <c r="W1049" i="3"/>
  <c r="Y1049" i="3" s="1"/>
  <c r="Z1049" i="3" s="1"/>
  <c r="W421" i="3"/>
  <c r="Y421" i="3" s="1"/>
  <c r="Z421" i="3" s="1"/>
  <c r="U6" i="3"/>
  <c r="X6" i="3" s="1"/>
  <c r="V774" i="3"/>
  <c r="W774" i="3" s="1"/>
  <c r="Y774" i="3" s="1"/>
  <c r="Z774" i="3" s="1"/>
  <c r="V882" i="3"/>
  <c r="W882" i="3" s="1"/>
  <c r="Y882" i="3" s="1"/>
  <c r="Z882" i="3" s="1"/>
  <c r="U810" i="3"/>
  <c r="U110" i="3"/>
  <c r="X110" i="3" s="1"/>
  <c r="V318" i="3"/>
  <c r="W318" i="3" s="1"/>
  <c r="V394" i="3"/>
  <c r="W394" i="3" s="1"/>
  <c r="U474" i="3"/>
  <c r="V506" i="3"/>
  <c r="W698" i="3"/>
  <c r="Y698" i="3" s="1"/>
  <c r="Z698" i="3" s="1"/>
  <c r="U1046" i="3"/>
  <c r="V177" i="3"/>
  <c r="W177" i="3" s="1"/>
  <c r="V245" i="3"/>
  <c r="W245" i="3" s="1"/>
  <c r="V325" i="3"/>
  <c r="W325" i="3" s="1"/>
  <c r="Y325" i="3" s="1"/>
  <c r="Z325" i="3" s="1"/>
  <c r="U389" i="3"/>
  <c r="Z822" i="3"/>
  <c r="Z662" i="3"/>
  <c r="V42" i="3"/>
  <c r="W42" i="3" s="1"/>
  <c r="Y42" i="3" s="1"/>
  <c r="Z42" i="3" s="1"/>
  <c r="V214" i="3"/>
  <c r="W214" i="3" s="1"/>
  <c r="Y214" i="3" s="1"/>
  <c r="Z214" i="3" s="1"/>
  <c r="U454" i="3"/>
  <c r="Z886" i="3"/>
  <c r="V676" i="3"/>
  <c r="W676" i="3" s="1"/>
  <c r="Y676" i="3" s="1"/>
  <c r="Z676" i="3" s="1"/>
  <c r="V818" i="3"/>
  <c r="W818" i="3" s="1"/>
  <c r="Y818" i="3" s="1"/>
  <c r="Z818" i="3" s="1"/>
  <c r="V69" i="3"/>
  <c r="W69" i="3" s="1"/>
  <c r="V145" i="3"/>
  <c r="W145" i="3" s="1"/>
  <c r="Y145" i="3" s="1"/>
  <c r="Z145" i="3" s="1"/>
  <c r="V293" i="3"/>
  <c r="W293" i="3" s="1"/>
  <c r="Y293" i="3" s="1"/>
  <c r="Z293" i="3" s="1"/>
  <c r="V266" i="3"/>
  <c r="W266" i="3" s="1"/>
  <c r="Y266" i="3" s="1"/>
  <c r="Z266" i="3" s="1"/>
  <c r="V282" i="3"/>
  <c r="W282" i="3" s="1"/>
  <c r="Y282" i="3" s="1"/>
  <c r="Z282" i="3" s="1"/>
  <c r="V302" i="3"/>
  <c r="W302" i="3" s="1"/>
  <c r="U338" i="3"/>
  <c r="X338" i="3" s="1"/>
  <c r="V430" i="3"/>
  <c r="W430" i="3" s="1"/>
  <c r="U842" i="3"/>
  <c r="X842" i="3" s="1"/>
  <c r="U974" i="3"/>
  <c r="X974" i="3" s="1"/>
  <c r="U1090" i="3"/>
  <c r="V670" i="3"/>
  <c r="W670" i="3" s="1"/>
  <c r="Y670" i="3" s="1"/>
  <c r="Z670" i="3" s="1"/>
  <c r="U21" i="3"/>
  <c r="V213" i="3"/>
  <c r="V490" i="3"/>
  <c r="W490" i="3" s="1"/>
  <c r="U633" i="3"/>
  <c r="U353" i="3"/>
  <c r="V385" i="3"/>
  <c r="W385" i="3" s="1"/>
  <c r="Y385" i="3" s="1"/>
  <c r="Z385" i="3" s="1"/>
  <c r="U533" i="3"/>
  <c r="W533" i="3" s="1"/>
  <c r="U641" i="3"/>
  <c r="U773" i="3"/>
  <c r="V801" i="3"/>
  <c r="W801" i="3" s="1"/>
  <c r="Y801" i="3" s="1"/>
  <c r="Z801" i="3" s="1"/>
  <c r="V821" i="3"/>
  <c r="W821" i="3" s="1"/>
  <c r="Y821" i="3" s="1"/>
  <c r="Z821" i="3" s="1"/>
  <c r="U901" i="3"/>
  <c r="U925" i="3"/>
  <c r="X925" i="3" s="1"/>
  <c r="V948" i="3"/>
  <c r="W948" i="3" s="1"/>
  <c r="Y948" i="3" s="1"/>
  <c r="Z948" i="3" s="1"/>
  <c r="W626" i="3"/>
  <c r="Y626" i="3" s="1"/>
  <c r="Z626" i="3" s="1"/>
  <c r="W950" i="3"/>
  <c r="Y950" i="3" s="1"/>
  <c r="Z950" i="3" s="1"/>
  <c r="V614" i="3"/>
  <c r="U1060" i="3"/>
  <c r="X1060" i="3" s="1"/>
  <c r="U90" i="3"/>
  <c r="X90" i="3" s="1"/>
  <c r="V634" i="3"/>
  <c r="W634" i="3" s="1"/>
  <c r="U709" i="3"/>
  <c r="X709" i="3" s="1"/>
  <c r="V977" i="3"/>
  <c r="W977" i="3" s="1"/>
  <c r="V438" i="3"/>
  <c r="W438" i="3" s="1"/>
  <c r="Y438" i="3" s="1"/>
  <c r="Z438" i="3" s="1"/>
  <c r="V590" i="3"/>
  <c r="W590" i="3" s="1"/>
  <c r="U277" i="3"/>
  <c r="V330" i="3"/>
  <c r="W330" i="3" s="1"/>
  <c r="U354" i="3"/>
  <c r="V410" i="3"/>
  <c r="U578" i="3"/>
  <c r="U706" i="3"/>
  <c r="X706" i="3" s="1"/>
  <c r="V938" i="3"/>
  <c r="W938" i="3" s="1"/>
  <c r="Y938" i="3" s="1"/>
  <c r="Z938" i="3" s="1"/>
  <c r="U1070" i="3"/>
  <c r="X1070" i="3" s="1"/>
  <c r="U1097" i="3"/>
  <c r="V241" i="3"/>
  <c r="W241" i="3" s="1"/>
  <c r="Y241" i="3" s="1"/>
  <c r="Z241" i="3" s="1"/>
  <c r="U261" i="3"/>
  <c r="X261" i="3" s="1"/>
  <c r="U178" i="3"/>
  <c r="X178" i="3" s="1"/>
  <c r="V57" i="3"/>
  <c r="W57" i="3" s="1"/>
  <c r="Y57" i="3" s="1"/>
  <c r="Z57" i="3" s="1"/>
  <c r="V169" i="3"/>
  <c r="W169" i="3" s="1"/>
  <c r="Y169" i="3" s="1"/>
  <c r="Z169" i="3" s="1"/>
  <c r="V321" i="3"/>
  <c r="W321" i="3" s="1"/>
  <c r="Y321" i="3" s="1"/>
  <c r="Z321" i="3" s="1"/>
  <c r="V437" i="3"/>
  <c r="V1045" i="3"/>
  <c r="W1045" i="3" s="1"/>
  <c r="V1121" i="3"/>
  <c r="W1121" i="3" s="1"/>
  <c r="Y1121" i="3" s="1"/>
  <c r="Z1121" i="3" s="1"/>
  <c r="V598" i="3"/>
  <c r="W598" i="3" s="1"/>
  <c r="Y598" i="3" s="1"/>
  <c r="Z598" i="3" s="1"/>
  <c r="V484" i="14"/>
  <c r="U484" i="14"/>
  <c r="X484" i="14" s="1"/>
  <c r="U92" i="14"/>
  <c r="X92" i="14" s="1"/>
  <c r="V92" i="14"/>
  <c r="W92" i="14" s="1"/>
  <c r="Y92" i="14" s="1"/>
  <c r="Z92" i="14" s="1"/>
  <c r="X22" i="14"/>
  <c r="W22" i="14"/>
  <c r="U456" i="14"/>
  <c r="X456" i="14" s="1"/>
  <c r="V456" i="14"/>
  <c r="W456" i="14" s="1"/>
  <c r="Y456" i="14" s="1"/>
  <c r="Z456" i="14" s="1"/>
  <c r="U868" i="14"/>
  <c r="X868" i="14" s="1"/>
  <c r="V868" i="14"/>
  <c r="U900" i="14"/>
  <c r="X900" i="14" s="1"/>
  <c r="V900" i="14"/>
  <c r="W900" i="14" s="1"/>
  <c r="Y900" i="14" s="1"/>
  <c r="Z900" i="14" s="1"/>
  <c r="V948" i="14"/>
  <c r="U948" i="14"/>
  <c r="X948" i="14" s="1"/>
  <c r="U1096" i="14"/>
  <c r="X1096" i="14" s="1"/>
  <c r="V1096" i="14"/>
  <c r="W1096" i="14" s="1"/>
  <c r="Y1096" i="14" s="1"/>
  <c r="Z1096" i="14" s="1"/>
  <c r="U1208" i="14"/>
  <c r="X1208" i="14" s="1"/>
  <c r="V1208" i="14"/>
  <c r="W68" i="14"/>
  <c r="Y68" i="14" s="1"/>
  <c r="Z68" i="14" s="1"/>
  <c r="W227" i="14"/>
  <c r="Y227" i="14" s="1"/>
  <c r="Z227" i="14" s="1"/>
  <c r="W467" i="14"/>
  <c r="Y467" i="14" s="1"/>
  <c r="Z467" i="14" s="1"/>
  <c r="W594" i="14"/>
  <c r="Y594" i="14" s="1"/>
  <c r="Z594" i="14" s="1"/>
  <c r="W685" i="14"/>
  <c r="V23" i="14"/>
  <c r="W23" i="14" s="1"/>
  <c r="Y23" i="14" s="1"/>
  <c r="Z23" i="14" s="1"/>
  <c r="U169" i="14"/>
  <c r="X169" i="14" s="1"/>
  <c r="U465" i="14"/>
  <c r="U553" i="14"/>
  <c r="X553" i="14" s="1"/>
  <c r="V857" i="14"/>
  <c r="W857" i="14" s="1"/>
  <c r="Y857" i="14" s="1"/>
  <c r="Z857" i="14" s="1"/>
  <c r="V393" i="14"/>
  <c r="W393" i="14" s="1"/>
  <c r="Y393" i="14" s="1"/>
  <c r="Z393" i="14" s="1"/>
  <c r="U475" i="14"/>
  <c r="U521" i="14"/>
  <c r="X521" i="14" s="1"/>
  <c r="U884" i="14"/>
  <c r="V953" i="14"/>
  <c r="V1069" i="14"/>
  <c r="W1069" i="14" s="1"/>
  <c r="Y1069" i="14" s="1"/>
  <c r="Z1069" i="14" s="1"/>
  <c r="U291" i="14"/>
  <c r="X291" i="14" s="1"/>
  <c r="U745" i="14"/>
  <c r="U487" i="14"/>
  <c r="X487" i="14" s="1"/>
  <c r="V697" i="14"/>
  <c r="W697" i="14" s="1"/>
  <c r="Y697" i="14" s="1"/>
  <c r="Z697" i="14" s="1"/>
  <c r="V704" i="14"/>
  <c r="W704" i="14" s="1"/>
  <c r="Y704" i="14" s="1"/>
  <c r="Z704" i="14" s="1"/>
  <c r="V1139" i="14"/>
  <c r="W1139" i="14" s="1"/>
  <c r="Y1139" i="14" s="1"/>
  <c r="Z1139" i="14" s="1"/>
  <c r="W1032" i="14"/>
  <c r="Y1032" i="14" s="1"/>
  <c r="Z1032" i="14" s="1"/>
  <c r="U208" i="14"/>
  <c r="X208" i="14" s="1"/>
  <c r="U305" i="14"/>
  <c r="X305" i="14" s="1"/>
  <c r="U323" i="14"/>
  <c r="W323" i="14" s="1"/>
  <c r="U345" i="14"/>
  <c r="X345" i="14" s="1"/>
  <c r="U455" i="14"/>
  <c r="V924" i="14"/>
  <c r="W924" i="14" s="1"/>
  <c r="Y924" i="14" s="1"/>
  <c r="Z924" i="14" s="1"/>
  <c r="U997" i="14"/>
  <c r="V1203" i="14"/>
  <c r="W1203" i="14" s="1"/>
  <c r="Y1203" i="14" s="1"/>
  <c r="Z1203" i="14" s="1"/>
  <c r="U492" i="14"/>
  <c r="U1062" i="14"/>
  <c r="X1062" i="14" s="1"/>
  <c r="V790" i="14"/>
  <c r="W790" i="14" s="1"/>
  <c r="Y790" i="14" s="1"/>
  <c r="Z790" i="14" s="1"/>
  <c r="U402" i="14"/>
  <c r="X402" i="14" s="1"/>
  <c r="U778" i="14"/>
  <c r="U897" i="14"/>
  <c r="X897" i="14" s="1"/>
  <c r="U41" i="14"/>
  <c r="V121" i="14"/>
  <c r="V217" i="14"/>
  <c r="W217" i="14" s="1"/>
  <c r="Y217" i="14" s="1"/>
  <c r="Z217" i="14" s="1"/>
  <c r="U1125" i="14"/>
  <c r="X1125" i="14" s="1"/>
  <c r="U816" i="14"/>
  <c r="W286" i="14"/>
  <c r="W430" i="14"/>
  <c r="Y430" i="14" s="1"/>
  <c r="Z430" i="14" s="1"/>
  <c r="W478" i="14"/>
  <c r="Y478" i="14" s="1"/>
  <c r="Z478" i="14" s="1"/>
  <c r="W558" i="14"/>
  <c r="Y558" i="14" s="1"/>
  <c r="Z558" i="14" s="1"/>
  <c r="W574" i="14"/>
  <c r="Y574" i="14" s="1"/>
  <c r="Z574" i="14" s="1"/>
  <c r="W779" i="14"/>
  <c r="Y779" i="14" s="1"/>
  <c r="Z779" i="14" s="1"/>
  <c r="W159" i="14"/>
  <c r="Y159" i="14" s="1"/>
  <c r="Z159" i="14" s="1"/>
  <c r="W38" i="14"/>
  <c r="W823" i="14"/>
  <c r="W243" i="14"/>
  <c r="Y243" i="14" s="1"/>
  <c r="Z243" i="14" s="1"/>
  <c r="W28" i="14"/>
  <c r="Y28" i="14" s="1"/>
  <c r="Z28" i="14" s="1"/>
  <c r="W46" i="14"/>
  <c r="Y46" i="14" s="1"/>
  <c r="Z46" i="14" s="1"/>
  <c r="W102" i="14"/>
  <c r="W110" i="14"/>
  <c r="Y110" i="14" s="1"/>
  <c r="Z110" i="14" s="1"/>
  <c r="W166" i="14"/>
  <c r="Y166" i="14" s="1"/>
  <c r="Z166" i="14" s="1"/>
  <c r="W715" i="14"/>
  <c r="Y715" i="14" s="1"/>
  <c r="Z715" i="14" s="1"/>
  <c r="W1219" i="14"/>
  <c r="W1258" i="14"/>
  <c r="Y1258" i="14" s="1"/>
  <c r="Z1258" i="14" s="1"/>
  <c r="W811" i="14"/>
  <c r="Y811" i="14" s="1"/>
  <c r="Z811" i="14" s="1"/>
  <c r="W373" i="14"/>
  <c r="Y373" i="14" s="1"/>
  <c r="Z373" i="14" s="1"/>
  <c r="W129" i="14"/>
  <c r="Y129" i="14" s="1"/>
  <c r="Z129" i="14" s="1"/>
  <c r="W506" i="14"/>
  <c r="Y506" i="14" s="1"/>
  <c r="Z506" i="14" s="1"/>
  <c r="W618" i="14"/>
  <c r="Y618" i="14" s="1"/>
  <c r="Z618" i="14" s="1"/>
  <c r="W854" i="14"/>
  <c r="Y854" i="14" s="1"/>
  <c r="Z854" i="14" s="1"/>
  <c r="W1058" i="14"/>
  <c r="U919" i="14"/>
  <c r="U1074" i="14"/>
  <c r="U1226" i="14"/>
  <c r="V209" i="14"/>
  <c r="U223" i="14"/>
  <c r="X223" i="14" s="1"/>
  <c r="U705" i="14"/>
  <c r="V1256" i="14"/>
  <c r="W1256" i="14" s="1"/>
  <c r="Y1256" i="14" s="1"/>
  <c r="Z1256" i="14" s="1"/>
  <c r="U265" i="14"/>
  <c r="X265" i="14" s="1"/>
  <c r="U777" i="14"/>
  <c r="U937" i="14"/>
  <c r="V1229" i="14"/>
  <c r="W1229" i="14" s="1"/>
  <c r="Y1229" i="14" s="1"/>
  <c r="Z1229" i="14" s="1"/>
  <c r="U441" i="14"/>
  <c r="X441" i="14" s="1"/>
  <c r="V1019" i="14"/>
  <c r="W1019" i="14" s="1"/>
  <c r="Y1019" i="14" s="1"/>
  <c r="Z1019" i="14" s="1"/>
  <c r="U545" i="14"/>
  <c r="U337" i="14"/>
  <c r="V913" i="14"/>
  <c r="V1037" i="14"/>
  <c r="W1037" i="14" s="1"/>
  <c r="Y1037" i="14" s="1"/>
  <c r="Z1037" i="14" s="1"/>
  <c r="V1205" i="14"/>
  <c r="W1205" i="14" s="1"/>
  <c r="Y1205" i="14" s="1"/>
  <c r="Z1205" i="14" s="1"/>
  <c r="V1263" i="14"/>
  <c r="U633" i="14"/>
  <c r="V699" i="14"/>
  <c r="W699" i="14" s="1"/>
  <c r="Y699" i="14" s="1"/>
  <c r="Z699" i="14" s="1"/>
  <c r="V809" i="14"/>
  <c r="W809" i="14" s="1"/>
  <c r="Y809" i="14" s="1"/>
  <c r="Z809" i="14" s="1"/>
  <c r="V935" i="14"/>
  <c r="W935" i="14" s="1"/>
  <c r="U359" i="14"/>
  <c r="X359" i="14" s="1"/>
  <c r="U259" i="14"/>
  <c r="U289" i="14"/>
  <c r="V361" i="14"/>
  <c r="W361" i="14" s="1"/>
  <c r="Y361" i="14" s="1"/>
  <c r="Z361" i="14" s="1"/>
  <c r="U379" i="14"/>
  <c r="X379" i="14" s="1"/>
  <c r="U417" i="14"/>
  <c r="U443" i="14"/>
  <c r="U507" i="14"/>
  <c r="X507" i="14" s="1"/>
  <c r="V561" i="14"/>
  <c r="U711" i="14"/>
  <c r="W1130" i="14"/>
  <c r="Y1130" i="14" s="1"/>
  <c r="Z1130" i="14" s="1"/>
  <c r="U833" i="14"/>
  <c r="X833" i="14" s="1"/>
  <c r="U175" i="14"/>
  <c r="X175" i="14" s="1"/>
  <c r="U1183" i="14"/>
  <c r="U747" i="14"/>
  <c r="X747" i="14" s="1"/>
  <c r="U65" i="14"/>
  <c r="X65" i="14" s="1"/>
  <c r="U1214" i="14"/>
  <c r="X1214" i="14" s="1"/>
  <c r="U9" i="14"/>
  <c r="U137" i="14"/>
  <c r="U961" i="14"/>
  <c r="X961" i="14" s="1"/>
  <c r="U989" i="14"/>
  <c r="X989" i="14" s="1"/>
  <c r="U923" i="14"/>
  <c r="V1261" i="14"/>
  <c r="W1261" i="14" s="1"/>
  <c r="Y1261" i="14" s="1"/>
  <c r="Z1261" i="14" s="1"/>
  <c r="U57" i="14"/>
  <c r="X57" i="14" s="1"/>
  <c r="X402" i="3"/>
  <c r="V164" i="3"/>
  <c r="U164" i="3"/>
  <c r="X164" i="3" s="1"/>
  <c r="V484" i="3"/>
  <c r="U484" i="3"/>
  <c r="X484" i="3" s="1"/>
  <c r="X500" i="3"/>
  <c r="U308" i="3"/>
  <c r="X308" i="3" s="1"/>
  <c r="V308" i="3"/>
  <c r="X510" i="3"/>
  <c r="W106" i="3"/>
  <c r="Y106" i="3" s="1"/>
  <c r="Z106" i="3" s="1"/>
  <c r="W218" i="3"/>
  <c r="Y218" i="3" s="1"/>
  <c r="Z218" i="3" s="1"/>
  <c r="V694" i="3"/>
  <c r="W694" i="3" s="1"/>
  <c r="Y694" i="3" s="1"/>
  <c r="Z694" i="3" s="1"/>
  <c r="V10" i="3"/>
  <c r="V198" i="3"/>
  <c r="W198" i="3" s="1"/>
  <c r="Y198" i="3" s="1"/>
  <c r="Z198" i="3" s="1"/>
  <c r="U710" i="3"/>
  <c r="X710" i="3" s="1"/>
  <c r="V170" i="3"/>
  <c r="W170" i="3" s="1"/>
  <c r="V932" i="3"/>
  <c r="V78" i="3"/>
  <c r="W78" i="3" s="1"/>
  <c r="Y78" i="3" s="1"/>
  <c r="Z78" i="3" s="1"/>
  <c r="V306" i="3"/>
  <c r="W306" i="3" s="1"/>
  <c r="Y306" i="3" s="1"/>
  <c r="Z306" i="3" s="1"/>
  <c r="U618" i="3"/>
  <c r="V500" i="3"/>
  <c r="W500" i="3" s="1"/>
  <c r="U29" i="3"/>
  <c r="X29" i="3" s="1"/>
  <c r="V165" i="3"/>
  <c r="W165" i="3" s="1"/>
  <c r="Y165" i="3" s="1"/>
  <c r="Z165" i="3" s="1"/>
  <c r="U221" i="3"/>
  <c r="X221" i="3" s="1"/>
  <c r="V130" i="3"/>
  <c r="V162" i="3"/>
  <c r="W162" i="3" s="1"/>
  <c r="Y162" i="3" s="1"/>
  <c r="Z162" i="3" s="1"/>
  <c r="W202" i="3"/>
  <c r="V418" i="3"/>
  <c r="W418" i="3" s="1"/>
  <c r="Y418" i="3" s="1"/>
  <c r="Z418" i="3" s="1"/>
  <c r="U762" i="3"/>
  <c r="X762" i="3" s="1"/>
  <c r="U778" i="3"/>
  <c r="W826" i="3"/>
  <c r="Y826" i="3" s="1"/>
  <c r="Z826" i="3" s="1"/>
  <c r="W858" i="3"/>
  <c r="Y858" i="3" s="1"/>
  <c r="Z858" i="3" s="1"/>
  <c r="V998" i="3"/>
  <c r="W1014" i="3"/>
  <c r="Y1014" i="3" s="1"/>
  <c r="Z1014" i="3" s="1"/>
  <c r="V1058" i="3"/>
  <c r="W1058" i="3" s="1"/>
  <c r="V286" i="3"/>
  <c r="W286" i="3" s="1"/>
  <c r="U953" i="3"/>
  <c r="X953" i="3" s="1"/>
  <c r="U541" i="3"/>
  <c r="U557" i="3"/>
  <c r="X557" i="3" s="1"/>
  <c r="W565" i="3"/>
  <c r="V705" i="3"/>
  <c r="V897" i="3"/>
  <c r="W897" i="3" s="1"/>
  <c r="Y897" i="3" s="1"/>
  <c r="Z897" i="3" s="1"/>
  <c r="V933" i="3"/>
  <c r="W933" i="3" s="1"/>
  <c r="V1029" i="3"/>
  <c r="W1029" i="3" s="1"/>
  <c r="Y1029" i="3" s="1"/>
  <c r="Z1029" i="3" s="1"/>
  <c r="V1053" i="3"/>
  <c r="U628" i="3"/>
  <c r="V462" i="3"/>
  <c r="W462" i="3" s="1"/>
  <c r="Y462" i="3" s="1"/>
  <c r="Z462" i="3" s="1"/>
  <c r="W105" i="3"/>
  <c r="W1125" i="3"/>
  <c r="Y1125" i="3" s="1"/>
  <c r="Z1125" i="3" s="1"/>
  <c r="W562" i="3"/>
  <c r="Y562" i="3" s="1"/>
  <c r="Z562" i="3" s="1"/>
  <c r="V566" i="3"/>
  <c r="W566" i="3" s="1"/>
  <c r="Y566" i="3" s="1"/>
  <c r="Z566" i="3" s="1"/>
  <c r="V358" i="3"/>
  <c r="U582" i="3"/>
  <c r="W978" i="3"/>
  <c r="Y978" i="3" s="1"/>
  <c r="Z978" i="3" s="1"/>
  <c r="V137" i="3"/>
  <c r="W137" i="3" s="1"/>
  <c r="Y137" i="3" s="1"/>
  <c r="Z137" i="3" s="1"/>
  <c r="U654" i="3"/>
  <c r="X654" i="3" s="1"/>
  <c r="U548" i="3"/>
  <c r="V113" i="3"/>
  <c r="W113" i="3" s="1"/>
  <c r="Y113" i="3" s="1"/>
  <c r="Z113" i="3" s="1"/>
  <c r="W362" i="3"/>
  <c r="Y362" i="3" s="1"/>
  <c r="Z362" i="3" s="1"/>
  <c r="V209" i="3"/>
  <c r="W209" i="3" s="1"/>
  <c r="Y209" i="3" s="1"/>
  <c r="Z209" i="3" s="1"/>
  <c r="V242" i="3"/>
  <c r="W242" i="3" s="1"/>
  <c r="Y242" i="3" s="1"/>
  <c r="Z242" i="3" s="1"/>
  <c r="V526" i="3"/>
  <c r="W526" i="3" s="1"/>
  <c r="Y526" i="3" s="1"/>
  <c r="Z526" i="3" s="1"/>
  <c r="V1026" i="3"/>
  <c r="W1026" i="3" s="1"/>
  <c r="V30" i="3"/>
  <c r="W30" i="3" s="1"/>
  <c r="V46" i="3"/>
  <c r="W46" i="3" s="1"/>
  <c r="V254" i="3"/>
  <c r="W254" i="3" s="1"/>
  <c r="Y254" i="3" s="1"/>
  <c r="Z254" i="3" s="1"/>
  <c r="V382" i="3"/>
  <c r="W382" i="3" s="1"/>
  <c r="U442" i="3"/>
  <c r="U458" i="3"/>
  <c r="X458" i="3" s="1"/>
  <c r="V638" i="3"/>
  <c r="W638" i="3" s="1"/>
  <c r="V658" i="3"/>
  <c r="W658" i="3" s="1"/>
  <c r="Y658" i="3" s="1"/>
  <c r="Z658" i="3" s="1"/>
  <c r="W794" i="3"/>
  <c r="Y794" i="3" s="1"/>
  <c r="Z794" i="3" s="1"/>
  <c r="U898" i="3"/>
  <c r="X898" i="3" s="1"/>
  <c r="V954" i="3"/>
  <c r="W954" i="3" s="1"/>
  <c r="U1030" i="3"/>
  <c r="U244" i="3"/>
  <c r="V61" i="3"/>
  <c r="W61" i="3" s="1"/>
  <c r="Y61" i="3" s="1"/>
  <c r="Z61" i="3" s="1"/>
  <c r="U205" i="3"/>
  <c r="X205" i="3" s="1"/>
  <c r="U1118" i="3"/>
  <c r="X1118" i="3" s="1"/>
  <c r="V341" i="3"/>
  <c r="W341" i="3" s="1"/>
  <c r="Y341" i="3" s="1"/>
  <c r="Z341" i="3" s="1"/>
  <c r="V417" i="3"/>
  <c r="W417" i="3" s="1"/>
  <c r="Y417" i="3" s="1"/>
  <c r="Z417" i="3" s="1"/>
  <c r="U485" i="3"/>
  <c r="X485" i="3" s="1"/>
  <c r="V589" i="3"/>
  <c r="V781" i="3"/>
  <c r="V845" i="3"/>
  <c r="W845" i="3" s="1"/>
  <c r="Y845" i="3" s="1"/>
  <c r="Z845" i="3" s="1"/>
  <c r="U949" i="3"/>
  <c r="V1073" i="3"/>
  <c r="W1073" i="3" s="1"/>
  <c r="V436" i="3"/>
  <c r="W436" i="3" s="1"/>
  <c r="Y436" i="3" s="1"/>
  <c r="Z436" i="3" s="1"/>
  <c r="U2" i="3"/>
  <c r="X2" i="3" s="1"/>
  <c r="U478" i="3"/>
  <c r="U930" i="3"/>
  <c r="U804" i="3"/>
  <c r="X804" i="3" s="1"/>
  <c r="U846" i="3"/>
  <c r="X846" i="3" s="1"/>
  <c r="U109" i="3"/>
  <c r="X109" i="3" s="1"/>
  <c r="W82" i="3"/>
  <c r="Y82" i="3" s="1"/>
  <c r="Z82" i="3" s="1"/>
  <c r="V878" i="3"/>
  <c r="W878" i="3" s="1"/>
  <c r="V966" i="3"/>
  <c r="W966" i="3" s="1"/>
  <c r="V285" i="3"/>
  <c r="W285" i="3" s="1"/>
  <c r="Y285" i="3" s="1"/>
  <c r="Z285" i="3" s="1"/>
  <c r="W1054" i="3"/>
  <c r="Y1054" i="3" s="1"/>
  <c r="Z1054" i="3" s="1"/>
  <c r="V429" i="3"/>
  <c r="W429" i="3" s="1"/>
  <c r="Y429" i="3" s="1"/>
  <c r="Z429" i="3" s="1"/>
  <c r="U453" i="3"/>
  <c r="X453" i="3" s="1"/>
  <c r="U749" i="3"/>
  <c r="U813" i="3"/>
  <c r="X813" i="3" s="1"/>
  <c r="U877" i="3"/>
  <c r="U893" i="3"/>
  <c r="X893" i="3" s="1"/>
  <c r="U909" i="3"/>
  <c r="X909" i="3" s="1"/>
  <c r="U965" i="3"/>
  <c r="X965" i="3" s="1"/>
  <c r="V1105" i="3"/>
  <c r="W1105" i="3" s="1"/>
  <c r="Y1105" i="3" s="1"/>
  <c r="Z1105" i="3" s="1"/>
  <c r="U892" i="14"/>
  <c r="X892" i="14" s="1"/>
  <c r="V892" i="14"/>
  <c r="U16" i="14"/>
  <c r="X16" i="14" s="1"/>
  <c r="V16" i="14"/>
  <c r="U36" i="14"/>
  <c r="X36" i="14" s="1"/>
  <c r="V36" i="14"/>
  <c r="U76" i="14"/>
  <c r="X76" i="14" s="1"/>
  <c r="V76" i="14"/>
  <c r="U152" i="14"/>
  <c r="X152" i="14" s="1"/>
  <c r="V152" i="14"/>
  <c r="V348" i="14"/>
  <c r="U348" i="14"/>
  <c r="U436" i="14"/>
  <c r="X436" i="14" s="1"/>
  <c r="V436" i="14"/>
  <c r="V452" i="14"/>
  <c r="U452" i="14"/>
  <c r="U572" i="14"/>
  <c r="X572" i="14" s="1"/>
  <c r="V572" i="14"/>
  <c r="V624" i="14"/>
  <c r="U624" i="14"/>
  <c r="U768" i="14"/>
  <c r="X768" i="14" s="1"/>
  <c r="V768" i="14"/>
  <c r="V1072" i="14"/>
  <c r="U1072" i="14"/>
  <c r="U1124" i="14"/>
  <c r="X1124" i="14" s="1"/>
  <c r="V1124" i="14"/>
  <c r="V1140" i="14"/>
  <c r="U1140" i="14"/>
  <c r="X1140" i="14" s="1"/>
  <c r="V1252" i="14"/>
  <c r="U1252" i="14"/>
  <c r="X1252" i="14" s="1"/>
  <c r="U876" i="14"/>
  <c r="X876" i="14" s="1"/>
  <c r="V876" i="14"/>
  <c r="W88" i="14"/>
  <c r="Y88" i="14" s="1"/>
  <c r="Z88" i="14" s="1"/>
  <c r="W234" i="14"/>
  <c r="Y234" i="14" s="1"/>
  <c r="Z234" i="14" s="1"/>
  <c r="W441" i="14"/>
  <c r="Y441" i="14" s="1"/>
  <c r="Z441" i="14" s="1"/>
  <c r="W39" i="14"/>
  <c r="Y39" i="14" s="1"/>
  <c r="Z39" i="14" s="1"/>
  <c r="W153" i="14"/>
  <c r="Y153" i="14" s="1"/>
  <c r="Z153" i="14" s="1"/>
  <c r="W1150" i="14"/>
  <c r="Y1150" i="14" s="1"/>
  <c r="Z1150" i="14" s="1"/>
  <c r="U1117" i="14"/>
  <c r="V226" i="14"/>
  <c r="W226" i="14" s="1"/>
  <c r="Y226" i="14" s="1"/>
  <c r="Z226" i="14" s="1"/>
  <c r="V56" i="14"/>
  <c r="W56" i="14" s="1"/>
  <c r="Y56" i="14" s="1"/>
  <c r="Z56" i="14" s="1"/>
  <c r="V235" i="14"/>
  <c r="W235" i="14" s="1"/>
  <c r="Y235" i="14" s="1"/>
  <c r="Z235" i="14" s="1"/>
  <c r="V355" i="14"/>
  <c r="W355" i="14" s="1"/>
  <c r="Y355" i="14" s="1"/>
  <c r="Z355" i="14" s="1"/>
  <c r="V431" i="14"/>
  <c r="W431" i="14" s="1"/>
  <c r="Y431" i="14" s="1"/>
  <c r="Z431" i="14" s="1"/>
  <c r="V623" i="14"/>
  <c r="W623" i="14" s="1"/>
  <c r="Y623" i="14" s="1"/>
  <c r="Z623" i="14" s="1"/>
  <c r="V754" i="14"/>
  <c r="V793" i="14"/>
  <c r="W793" i="14" s="1"/>
  <c r="Y793" i="14" s="1"/>
  <c r="Z793" i="14" s="1"/>
  <c r="U1128" i="14"/>
  <c r="X1128" i="14" s="1"/>
  <c r="V346" i="14"/>
  <c r="W346" i="14" s="1"/>
  <c r="Y346" i="14" s="1"/>
  <c r="Z346" i="14" s="1"/>
  <c r="V358" i="14"/>
  <c r="W358" i="14" s="1"/>
  <c r="Y358" i="14" s="1"/>
  <c r="Z358" i="14" s="1"/>
  <c r="V782" i="14"/>
  <c r="W782" i="14" s="1"/>
  <c r="Y782" i="14" s="1"/>
  <c r="Z782" i="14" s="1"/>
  <c r="V231" i="14"/>
  <c r="W231" i="14" s="1"/>
  <c r="Y231" i="14" s="1"/>
  <c r="Z231" i="14" s="1"/>
  <c r="V1050" i="14"/>
  <c r="W1050" i="14" s="1"/>
  <c r="Y1050" i="14" s="1"/>
  <c r="Z1050" i="14" s="1"/>
  <c r="V448" i="14"/>
  <c r="W448" i="14" s="1"/>
  <c r="Y448" i="14" s="1"/>
  <c r="Z448" i="14" s="1"/>
  <c r="V761" i="14"/>
  <c r="W761" i="14" s="1"/>
  <c r="Y761" i="14" s="1"/>
  <c r="Z761" i="14" s="1"/>
  <c r="V367" i="14"/>
  <c r="W367" i="14" s="1"/>
  <c r="U466" i="14"/>
  <c r="X466" i="14" s="1"/>
  <c r="V963" i="14"/>
  <c r="W963" i="14" s="1"/>
  <c r="Y963" i="14" s="1"/>
  <c r="Z963" i="14" s="1"/>
  <c r="V1056" i="14"/>
  <c r="W1056" i="14" s="1"/>
  <c r="Y1056" i="14" s="1"/>
  <c r="Z1056" i="14" s="1"/>
  <c r="V1146" i="14"/>
  <c r="W1146" i="14" s="1"/>
  <c r="Y1146" i="14" s="1"/>
  <c r="Z1146" i="14" s="1"/>
  <c r="V1181" i="14"/>
  <c r="W1181" i="14" s="1"/>
  <c r="Y1181" i="14" s="1"/>
  <c r="Z1181" i="14" s="1"/>
  <c r="V1239" i="14"/>
  <c r="V591" i="14"/>
  <c r="W591" i="14" s="1"/>
  <c r="Y591" i="14" s="1"/>
  <c r="Z591" i="14" s="1"/>
  <c r="V687" i="14"/>
  <c r="W687" i="14" s="1"/>
  <c r="Y687" i="14" s="1"/>
  <c r="Z687" i="14" s="1"/>
  <c r="V713" i="14"/>
  <c r="W713" i="14" s="1"/>
  <c r="Y713" i="14" s="1"/>
  <c r="Z713" i="14" s="1"/>
  <c r="V729" i="14"/>
  <c r="W729" i="14" s="1"/>
  <c r="Y729" i="14" s="1"/>
  <c r="Z729" i="14" s="1"/>
  <c r="V990" i="14"/>
  <c r="W990" i="14" s="1"/>
  <c r="Y990" i="14" s="1"/>
  <c r="Z990" i="14" s="1"/>
  <c r="V1005" i="14"/>
  <c r="W1005" i="14" s="1"/>
  <c r="Y1005" i="14" s="1"/>
  <c r="Z1005" i="14" s="1"/>
  <c r="V1071" i="14"/>
  <c r="W1071" i="14" s="1"/>
  <c r="Y1071" i="14" s="1"/>
  <c r="Z1071" i="14" s="1"/>
  <c r="V1085" i="14"/>
  <c r="W1085" i="14" s="1"/>
  <c r="Y1085" i="14" s="1"/>
  <c r="Z1085" i="14" s="1"/>
  <c r="V1101" i="14"/>
  <c r="W1101" i="14" s="1"/>
  <c r="Y1101" i="14" s="1"/>
  <c r="Z1101" i="14" s="1"/>
  <c r="V1165" i="14"/>
  <c r="W1165" i="14" s="1"/>
  <c r="Y1165" i="14" s="1"/>
  <c r="Z1165" i="14" s="1"/>
  <c r="U81" i="14"/>
  <c r="X81" i="14" s="1"/>
  <c r="V178" i="14"/>
  <c r="W178" i="14" s="1"/>
  <c r="Y178" i="14" s="1"/>
  <c r="Z178" i="14" s="1"/>
  <c r="V14" i="14"/>
  <c r="W14" i="14" s="1"/>
  <c r="Y14" i="14" s="1"/>
  <c r="Z14" i="14" s="1"/>
  <c r="V34" i="14"/>
  <c r="W34" i="14" s="1"/>
  <c r="Y34" i="14" s="1"/>
  <c r="Z34" i="14" s="1"/>
  <c r="V98" i="14"/>
  <c r="W98" i="14" s="1"/>
  <c r="Y98" i="14" s="1"/>
  <c r="Z98" i="14" s="1"/>
  <c r="V233" i="14"/>
  <c r="W233" i="14" s="1"/>
  <c r="Y233" i="14" s="1"/>
  <c r="Z233" i="14" s="1"/>
  <c r="V391" i="14"/>
  <c r="W391" i="14" s="1"/>
  <c r="Y391" i="14" s="1"/>
  <c r="Z391" i="14" s="1"/>
  <c r="V409" i="14"/>
  <c r="W409" i="14" s="1"/>
  <c r="Y409" i="14" s="1"/>
  <c r="Z409" i="14" s="1"/>
  <c r="V451" i="14"/>
  <c r="W451" i="14" s="1"/>
  <c r="Y451" i="14" s="1"/>
  <c r="Z451" i="14" s="1"/>
  <c r="V489" i="14"/>
  <c r="W489" i="14" s="1"/>
  <c r="Y489" i="14" s="1"/>
  <c r="Z489" i="14" s="1"/>
  <c r="V540" i="14"/>
  <c r="W540" i="14" s="1"/>
  <c r="Y540" i="14" s="1"/>
  <c r="Z540" i="14" s="1"/>
  <c r="V847" i="14"/>
  <c r="W847" i="14" s="1"/>
  <c r="Y847" i="14" s="1"/>
  <c r="Z847" i="14" s="1"/>
  <c r="V803" i="14"/>
  <c r="W803" i="14" s="1"/>
  <c r="Y803" i="14" s="1"/>
  <c r="Z803" i="14" s="1"/>
  <c r="V943" i="14"/>
  <c r="W943" i="14" s="1"/>
  <c r="Y943" i="14" s="1"/>
  <c r="Z943" i="14" s="1"/>
  <c r="V1021" i="14"/>
  <c r="W1021" i="14" s="1"/>
  <c r="Y1021" i="14" s="1"/>
  <c r="Z1021" i="14" s="1"/>
  <c r="V1082" i="14"/>
  <c r="W1082" i="14" s="1"/>
  <c r="Y1082" i="14" s="1"/>
  <c r="Z1082" i="14" s="1"/>
  <c r="U1245" i="14"/>
  <c r="U846" i="14"/>
  <c r="X846" i="14" s="1"/>
  <c r="V1222" i="14"/>
  <c r="W1222" i="14" s="1"/>
  <c r="Y1222" i="14" s="1"/>
  <c r="Z1222" i="14" s="1"/>
  <c r="V930" i="14"/>
  <c r="W930" i="14" s="1"/>
  <c r="Y930" i="14" s="1"/>
  <c r="Z930" i="14" s="1"/>
  <c r="U973" i="14"/>
  <c r="U1176" i="14"/>
  <c r="X1176" i="14" s="1"/>
  <c r="W931" i="14"/>
  <c r="W579" i="14"/>
  <c r="Y579" i="14" s="1"/>
  <c r="Z579" i="14" s="1"/>
  <c r="W377" i="14"/>
  <c r="W1134" i="14"/>
  <c r="Y1134" i="14" s="1"/>
  <c r="Z1134" i="14" s="1"/>
  <c r="W474" i="14"/>
  <c r="Y474" i="14" s="1"/>
  <c r="Z474" i="14" s="1"/>
  <c r="W1070" i="14"/>
  <c r="Y1070" i="14" s="1"/>
  <c r="Z1070" i="14" s="1"/>
  <c r="W1243" i="14"/>
  <c r="Y1243" i="14" s="1"/>
  <c r="Z1243" i="14" s="1"/>
  <c r="W921" i="14"/>
  <c r="Y921" i="14" s="1"/>
  <c r="Z921" i="14" s="1"/>
  <c r="W978" i="14"/>
  <c r="U751" i="14"/>
  <c r="X751" i="14" s="1"/>
  <c r="U1179" i="14"/>
  <c r="U19" i="14"/>
  <c r="V31" i="14"/>
  <c r="V63" i="14"/>
  <c r="W63" i="14" s="1"/>
  <c r="Y63" i="14" s="1"/>
  <c r="Z63" i="14" s="1"/>
  <c r="U143" i="14"/>
  <c r="X143" i="14" s="1"/>
  <c r="V185" i="14"/>
  <c r="W185" i="14" s="1"/>
  <c r="Y185" i="14" s="1"/>
  <c r="Z185" i="14" s="1"/>
  <c r="V242" i="14"/>
  <c r="V162" i="14"/>
  <c r="W162" i="14" s="1"/>
  <c r="Y162" i="14" s="1"/>
  <c r="Z162" i="14" s="1"/>
  <c r="V643" i="14"/>
  <c r="W643" i="14" s="1"/>
  <c r="V918" i="14"/>
  <c r="W918" i="14" s="1"/>
  <c r="Y918" i="14" s="1"/>
  <c r="Z918" i="14" s="1"/>
  <c r="V505" i="14"/>
  <c r="V815" i="14"/>
  <c r="W815" i="14" s="1"/>
  <c r="Y815" i="14" s="1"/>
  <c r="Z815" i="14" s="1"/>
  <c r="U588" i="14"/>
  <c r="X588" i="14" s="1"/>
  <c r="V804" i="14"/>
  <c r="W804" i="14" s="1"/>
  <c r="Y804" i="14" s="1"/>
  <c r="Z804" i="14" s="1"/>
  <c r="V818" i="14"/>
  <c r="V835" i="14"/>
  <c r="W835" i="14" s="1"/>
  <c r="Y835" i="14" s="1"/>
  <c r="Z835" i="14" s="1"/>
  <c r="V1111" i="14"/>
  <c r="W1111" i="14" s="1"/>
  <c r="Y1111" i="14" s="1"/>
  <c r="Z1111" i="14" s="1"/>
  <c r="U596" i="14"/>
  <c r="X596" i="14" s="1"/>
  <c r="V666" i="14"/>
  <c r="V1248" i="14"/>
  <c r="W1248" i="14" s="1"/>
  <c r="Y1248" i="14" s="1"/>
  <c r="Z1248" i="14" s="1"/>
  <c r="V426" i="14"/>
  <c r="W426" i="14" s="1"/>
  <c r="Y426" i="14" s="1"/>
  <c r="Z426" i="14" s="1"/>
  <c r="V646" i="14"/>
  <c r="W646" i="14" s="1"/>
  <c r="Y646" i="14" s="1"/>
  <c r="Z646" i="14" s="1"/>
  <c r="V784" i="14"/>
  <c r="V905" i="14"/>
  <c r="W905" i="14" s="1"/>
  <c r="Y905" i="14" s="1"/>
  <c r="Z905" i="14" s="1"/>
  <c r="V1076" i="14"/>
  <c r="W1076" i="14" s="1"/>
  <c r="Y1076" i="14" s="1"/>
  <c r="Z1076" i="14" s="1"/>
  <c r="V1102" i="14"/>
  <c r="W1102" i="14" s="1"/>
  <c r="Y1102" i="14" s="1"/>
  <c r="Z1102" i="14" s="1"/>
  <c r="V1115" i="14"/>
  <c r="V1197" i="14"/>
  <c r="W1197" i="14" s="1"/>
  <c r="Y1197" i="14" s="1"/>
  <c r="Z1197" i="14" s="1"/>
  <c r="V756" i="14"/>
  <c r="W756" i="14" s="1"/>
  <c r="W813" i="14"/>
  <c r="V878" i="14"/>
  <c r="W878" i="14" s="1"/>
  <c r="W894" i="14"/>
  <c r="Y894" i="14" s="1"/>
  <c r="Z894" i="14" s="1"/>
  <c r="V1254" i="14"/>
  <c r="W1254" i="14" s="1"/>
  <c r="Y1254" i="14" s="1"/>
  <c r="Z1254" i="14" s="1"/>
  <c r="V299" i="14"/>
  <c r="W299" i="14" s="1"/>
  <c r="Y299" i="14" s="1"/>
  <c r="Z299" i="14" s="1"/>
  <c r="V750" i="14"/>
  <c r="W750" i="14" s="1"/>
  <c r="Y750" i="14" s="1"/>
  <c r="Z750" i="14" s="1"/>
  <c r="V964" i="14"/>
  <c r="W964" i="14" s="1"/>
  <c r="Y964" i="14" s="1"/>
  <c r="Z964" i="14" s="1"/>
  <c r="V1087" i="14"/>
  <c r="W1087" i="14" s="1"/>
  <c r="Y1087" i="14" s="1"/>
  <c r="Z1087" i="14" s="1"/>
  <c r="V1178" i="14"/>
  <c r="W1178" i="14" s="1"/>
  <c r="Y1178" i="14" s="1"/>
  <c r="Z1178" i="14" s="1"/>
  <c r="V50" i="14"/>
  <c r="V114" i="14"/>
  <c r="W114" i="14" s="1"/>
  <c r="Y114" i="14" s="1"/>
  <c r="Z114" i="14" s="1"/>
  <c r="V210" i="14"/>
  <c r="V249" i="14"/>
  <c r="W249" i="14" s="1"/>
  <c r="Y249" i="14" s="1"/>
  <c r="Z249" i="14" s="1"/>
  <c r="V263" i="14"/>
  <c r="V281" i="14"/>
  <c r="W281" i="14" s="1"/>
  <c r="Y281" i="14" s="1"/>
  <c r="Z281" i="14" s="1"/>
  <c r="V327" i="14"/>
  <c r="W327" i="14" s="1"/>
  <c r="Y327" i="14" s="1"/>
  <c r="Z327" i="14" s="1"/>
  <c r="V335" i="14"/>
  <c r="W335" i="14" s="1"/>
  <c r="Y335" i="14" s="1"/>
  <c r="Z335" i="14" s="1"/>
  <c r="V425" i="14"/>
  <c r="V537" i="14"/>
  <c r="W537" i="14" s="1"/>
  <c r="Y537" i="14" s="1"/>
  <c r="Z537" i="14" s="1"/>
  <c r="V611" i="14"/>
  <c r="W611" i="14" s="1"/>
  <c r="Y611" i="14" s="1"/>
  <c r="Z611" i="14" s="1"/>
  <c r="V1204" i="14"/>
  <c r="W1204" i="14" s="1"/>
  <c r="Y1204" i="14" s="1"/>
  <c r="Z1204" i="14" s="1"/>
  <c r="V617" i="14"/>
  <c r="V1175" i="14"/>
  <c r="W1175" i="14" s="1"/>
  <c r="Y1175" i="14" s="1"/>
  <c r="Z1175" i="14" s="1"/>
  <c r="V615" i="14"/>
  <c r="V1149" i="14"/>
  <c r="W1149" i="14" s="1"/>
  <c r="Y1149" i="14" s="1"/>
  <c r="Z1149" i="14" s="1"/>
  <c r="V958" i="14"/>
  <c r="W958" i="14" s="1"/>
  <c r="Y958" i="14" s="1"/>
  <c r="Z958" i="14" s="1"/>
  <c r="U228" i="14"/>
  <c r="U686" i="14"/>
  <c r="X686" i="14" s="1"/>
  <c r="U786" i="14"/>
  <c r="X786" i="14" s="1"/>
  <c r="U1152" i="14"/>
  <c r="X1152" i="14" s="1"/>
  <c r="V532" i="14"/>
  <c r="W532" i="14" s="1"/>
  <c r="Y532" i="14" s="1"/>
  <c r="Z532" i="14" s="1"/>
  <c r="U655" i="14"/>
  <c r="X655" i="14" s="1"/>
  <c r="V326" i="14"/>
  <c r="W326" i="14" s="1"/>
  <c r="Y326" i="14" s="1"/>
  <c r="Z326" i="14" s="1"/>
  <c r="V378" i="14"/>
  <c r="W378" i="14" s="1"/>
  <c r="Y378" i="14" s="1"/>
  <c r="Z378" i="14" s="1"/>
  <c r="V1039" i="14"/>
  <c r="W1039" i="14" s="1"/>
  <c r="Y1039" i="14" s="1"/>
  <c r="Z1039" i="14" s="1"/>
  <c r="V771" i="14"/>
  <c r="W771" i="14" s="1"/>
  <c r="Y771" i="14" s="1"/>
  <c r="Z771" i="14" s="1"/>
  <c r="V89" i="14"/>
  <c r="W89" i="14" s="1"/>
  <c r="Y89" i="14" s="1"/>
  <c r="Z89" i="14" s="1"/>
  <c r="V258" i="14"/>
  <c r="V454" i="14"/>
  <c r="W454" i="14" s="1"/>
  <c r="Y454" i="14" s="1"/>
  <c r="Z454" i="14" s="1"/>
  <c r="V522" i="14"/>
  <c r="W522" i="14" s="1"/>
  <c r="Y522" i="14" s="1"/>
  <c r="Z522" i="14" s="1"/>
  <c r="V602" i="14"/>
  <c r="W602" i="14" s="1"/>
  <c r="Y602" i="14" s="1"/>
  <c r="Z602" i="14" s="1"/>
  <c r="W105" i="14"/>
  <c r="Y105" i="14" s="1"/>
  <c r="Z105" i="14" s="1"/>
  <c r="W501" i="14"/>
  <c r="Y501" i="14" s="1"/>
  <c r="Z501" i="14" s="1"/>
  <c r="W1095" i="14"/>
  <c r="W1166" i="14"/>
  <c r="Y1166" i="14" s="1"/>
  <c r="Z1166" i="14" s="1"/>
  <c r="U614" i="14"/>
  <c r="X614" i="14" s="1"/>
  <c r="W173" i="14"/>
  <c r="W191" i="14"/>
  <c r="W658" i="14"/>
  <c r="Y658" i="14" s="1"/>
  <c r="Z658" i="14" s="1"/>
  <c r="W487" i="14"/>
  <c r="W1209" i="14"/>
  <c r="W783" i="14"/>
  <c r="W962" i="14"/>
  <c r="Y962" i="14" s="1"/>
  <c r="Z962" i="14" s="1"/>
  <c r="W938" i="14"/>
  <c r="Y938" i="14" s="1"/>
  <c r="Z938" i="14" s="1"/>
  <c r="W1062" i="14"/>
  <c r="Y1062" i="14" s="1"/>
  <c r="W1145" i="14"/>
  <c r="Y1145" i="14" s="1"/>
  <c r="Z1145" i="14" s="1"/>
  <c r="W702" i="14"/>
  <c r="Y702" i="14" s="1"/>
  <c r="Z702" i="14" s="1"/>
  <c r="W578" i="14"/>
  <c r="Y578" i="14" s="1"/>
  <c r="Z578" i="14" s="1"/>
  <c r="W1010" i="14"/>
  <c r="Y1010" i="14" s="1"/>
  <c r="Z1010" i="14" s="1"/>
  <c r="W1029" i="14"/>
  <c r="U873" i="14"/>
  <c r="V270" i="14"/>
  <c r="W270" i="14" s="1"/>
  <c r="Y270" i="14" s="1"/>
  <c r="Z270" i="14" s="1"/>
  <c r="V976" i="14"/>
  <c r="W976" i="14" s="1"/>
  <c r="Y976" i="14" s="1"/>
  <c r="Z976" i="14" s="1"/>
  <c r="V332" i="14"/>
  <c r="U387" i="14"/>
  <c r="U775" i="14"/>
  <c r="X775" i="14" s="1"/>
  <c r="V928" i="14"/>
  <c r="U167" i="14"/>
  <c r="U1031" i="14"/>
  <c r="V732" i="14"/>
  <c r="W732" i="14" s="1"/>
  <c r="Y732" i="14" s="1"/>
  <c r="Z732" i="14" s="1"/>
  <c r="U899" i="14"/>
  <c r="X899" i="14" s="1"/>
  <c r="U1207" i="14"/>
  <c r="W37" i="14"/>
  <c r="Y37" i="14" s="1"/>
  <c r="Z37" i="14" s="1"/>
  <c r="W689" i="14"/>
  <c r="Y689" i="14" s="1"/>
  <c r="Z689" i="14" s="1"/>
  <c r="W869" i="14"/>
  <c r="Y869" i="14" s="1"/>
  <c r="Z869" i="14" s="1"/>
  <c r="W370" i="14"/>
  <c r="Y370" i="14" s="1"/>
  <c r="Z370" i="14" s="1"/>
  <c r="W390" i="14"/>
  <c r="Y390" i="14" s="1"/>
  <c r="Z390" i="14" s="1"/>
  <c r="W1147" i="14"/>
  <c r="W1187" i="14"/>
  <c r="Y1187" i="14" s="1"/>
  <c r="Z1187" i="14" s="1"/>
  <c r="W329" i="14"/>
  <c r="Y329" i="14" s="1"/>
  <c r="Z329" i="14" s="1"/>
  <c r="W285" i="14"/>
  <c r="W581" i="14"/>
  <c r="Y581" i="14" s="1"/>
  <c r="Z581" i="14" s="1"/>
  <c r="W503" i="14"/>
  <c r="Y503" i="14" s="1"/>
  <c r="Z503" i="14" s="1"/>
  <c r="W225" i="14"/>
  <c r="U60" i="14"/>
  <c r="V60" i="14"/>
  <c r="V608" i="14"/>
  <c r="W608" i="14" s="1"/>
  <c r="Y608" i="14" s="1"/>
  <c r="Z608" i="14" s="1"/>
  <c r="U608" i="14"/>
  <c r="X608" i="14" s="1"/>
  <c r="V688" i="14"/>
  <c r="U688" i="14"/>
  <c r="X688" i="14" s="1"/>
  <c r="V940" i="14"/>
  <c r="U940" i="14"/>
  <c r="X940" i="14" s="1"/>
  <c r="V1012" i="14"/>
  <c r="U1012" i="14"/>
  <c r="X1012" i="14" s="1"/>
  <c r="V1104" i="14"/>
  <c r="W1104" i="14" s="1"/>
  <c r="Y1104" i="14" s="1"/>
  <c r="Z1104" i="14" s="1"/>
  <c r="U1104" i="14"/>
  <c r="X1104" i="14" s="1"/>
  <c r="X441" i="3"/>
  <c r="W441" i="3"/>
  <c r="X1010" i="3"/>
  <c r="W1010" i="3"/>
  <c r="X1065" i="3"/>
  <c r="W1065" i="3"/>
  <c r="X494" i="3"/>
  <c r="W494" i="3"/>
  <c r="X766" i="3"/>
  <c r="W766" i="3"/>
  <c r="W709" i="3"/>
  <c r="X765" i="3"/>
  <c r="W765" i="3"/>
  <c r="U313" i="3"/>
  <c r="V313" i="3"/>
  <c r="U761" i="3"/>
  <c r="X761" i="3" s="1"/>
  <c r="V761" i="3"/>
  <c r="V609" i="3"/>
  <c r="U609" i="3"/>
  <c r="X609" i="3" s="1"/>
  <c r="V661" i="3"/>
  <c r="U661" i="3"/>
  <c r="X661" i="3" s="1"/>
  <c r="U769" i="3"/>
  <c r="X769" i="3" s="1"/>
  <c r="V769" i="3"/>
  <c r="V797" i="3"/>
  <c r="U797" i="3"/>
  <c r="V861" i="3"/>
  <c r="U861" i="3"/>
  <c r="V206" i="3"/>
  <c r="U206" i="3"/>
  <c r="X206" i="3" s="1"/>
  <c r="U13" i="3"/>
  <c r="V13" i="3"/>
  <c r="V77" i="3"/>
  <c r="U77" i="3"/>
  <c r="X77" i="3" s="1"/>
  <c r="U93" i="3"/>
  <c r="X93" i="3" s="1"/>
  <c r="V93" i="3"/>
  <c r="V125" i="3"/>
  <c r="U125" i="3"/>
  <c r="X125" i="3" s="1"/>
  <c r="U157" i="3"/>
  <c r="X157" i="3" s="1"/>
  <c r="V157" i="3"/>
  <c r="V173" i="3"/>
  <c r="W173" i="3" s="1"/>
  <c r="Y173" i="3" s="1"/>
  <c r="Z173" i="3" s="1"/>
  <c r="U173" i="3"/>
  <c r="X173" i="3" s="1"/>
  <c r="V189" i="3"/>
  <c r="U189" i="3"/>
  <c r="X189" i="3" s="1"/>
  <c r="U237" i="3"/>
  <c r="X237" i="3" s="1"/>
  <c r="V237" i="3"/>
  <c r="U269" i="3"/>
  <c r="V269" i="3"/>
  <c r="V301" i="3"/>
  <c r="U301" i="3"/>
  <c r="V349" i="3"/>
  <c r="U349" i="3"/>
  <c r="X349" i="3" s="1"/>
  <c r="V365" i="3"/>
  <c r="W365" i="3" s="1"/>
  <c r="Y365" i="3" s="1"/>
  <c r="Z365" i="3" s="1"/>
  <c r="U365" i="3"/>
  <c r="X365" i="3" s="1"/>
  <c r="V381" i="3"/>
  <c r="U381" i="3"/>
  <c r="X381" i="3" s="1"/>
  <c r="U397" i="3"/>
  <c r="X397" i="3" s="1"/>
  <c r="V397" i="3"/>
  <c r="V445" i="3"/>
  <c r="U445" i="3"/>
  <c r="X445" i="3" s="1"/>
  <c r="U461" i="3"/>
  <c r="X461" i="3" s="1"/>
  <c r="V461" i="3"/>
  <c r="V477" i="3"/>
  <c r="U477" i="3"/>
  <c r="V509" i="3"/>
  <c r="U509" i="3"/>
  <c r="V605" i="3"/>
  <c r="U605" i="3"/>
  <c r="U653" i="3"/>
  <c r="X653" i="3" s="1"/>
  <c r="V653" i="3"/>
  <c r="V669" i="3"/>
  <c r="U669" i="3"/>
  <c r="V685" i="3"/>
  <c r="U685" i="3"/>
  <c r="X685" i="3" s="1"/>
  <c r="V701" i="3"/>
  <c r="U701" i="3"/>
  <c r="V717" i="3"/>
  <c r="U717" i="3"/>
  <c r="X717" i="3" s="1"/>
  <c r="V733" i="3"/>
  <c r="U733" i="3"/>
  <c r="X733" i="3" s="1"/>
  <c r="V829" i="3"/>
  <c r="U829" i="3"/>
  <c r="U929" i="3"/>
  <c r="X929" i="3" s="1"/>
  <c r="V929" i="3"/>
  <c r="U985" i="3"/>
  <c r="V985" i="3"/>
  <c r="V434" i="3"/>
  <c r="U434" i="3"/>
  <c r="X434" i="3" s="1"/>
  <c r="U6" i="14"/>
  <c r="X6" i="14" s="1"/>
  <c r="V6" i="14"/>
  <c r="U4" i="14"/>
  <c r="X4" i="14" s="1"/>
  <c r="V4" i="14"/>
  <c r="V170" i="14"/>
  <c r="U170" i="14"/>
  <c r="X170" i="14" s="1"/>
  <c r="U186" i="14"/>
  <c r="X186" i="14" s="1"/>
  <c r="V186" i="14"/>
  <c r="U202" i="14"/>
  <c r="X202" i="14" s="1"/>
  <c r="V202" i="14"/>
  <c r="U218" i="14"/>
  <c r="X218" i="14" s="1"/>
  <c r="V218" i="14"/>
  <c r="W91" i="14"/>
  <c r="Y91" i="14" s="1"/>
  <c r="Z91" i="14" s="1"/>
  <c r="V660" i="14"/>
  <c r="V1116" i="14"/>
  <c r="W1116" i="14" s="1"/>
  <c r="Y1116" i="14" s="1"/>
  <c r="Z1116" i="14" s="1"/>
  <c r="U1084" i="14"/>
  <c r="X1084" i="14" s="1"/>
  <c r="W221" i="3"/>
  <c r="Y221" i="3" s="1"/>
  <c r="Z221" i="3" s="1"/>
  <c r="V220" i="14"/>
  <c r="U220" i="14"/>
  <c r="X220" i="14" s="1"/>
  <c r="U1068" i="14"/>
  <c r="X1068" i="14" s="1"/>
  <c r="V1068" i="14"/>
  <c r="V1136" i="14"/>
  <c r="U1136" i="14"/>
  <c r="X1136" i="14" s="1"/>
  <c r="X501" i="3"/>
  <c r="X386" i="14"/>
  <c r="W386" i="14"/>
  <c r="X177" i="3"/>
  <c r="W953" i="3"/>
  <c r="X677" i="3"/>
  <c r="W677" i="3"/>
  <c r="W1007" i="14"/>
  <c r="Y1007" i="14" s="1"/>
  <c r="Z1007" i="14" s="1"/>
  <c r="W1038" i="14"/>
  <c r="W946" i="14"/>
  <c r="Y946" i="14" s="1"/>
  <c r="Z946" i="14" s="1"/>
  <c r="V772" i="14"/>
  <c r="U992" i="14"/>
  <c r="X992" i="14" s="1"/>
  <c r="U116" i="14"/>
  <c r="X116" i="14" s="1"/>
  <c r="V116" i="14"/>
  <c r="U852" i="14"/>
  <c r="V852" i="14"/>
  <c r="V1040" i="14"/>
  <c r="U1040" i="14"/>
  <c r="X1040" i="14" s="1"/>
  <c r="W893" i="3"/>
  <c r="U111" i="14"/>
  <c r="X111" i="14" s="1"/>
  <c r="V111" i="14"/>
  <c r="U80" i="14"/>
  <c r="X80" i="14" s="1"/>
  <c r="V80" i="14"/>
  <c r="U168" i="14"/>
  <c r="X168" i="14" s="1"/>
  <c r="V168" i="14"/>
  <c r="U188" i="14"/>
  <c r="X188" i="14" s="1"/>
  <c r="V188" i="14"/>
  <c r="U320" i="14"/>
  <c r="V320" i="14"/>
  <c r="U388" i="14"/>
  <c r="X388" i="14" s="1"/>
  <c r="V388" i="14"/>
  <c r="U464" i="14"/>
  <c r="X464" i="14" s="1"/>
  <c r="V464" i="14"/>
  <c r="U903" i="14"/>
  <c r="X903" i="14" s="1"/>
  <c r="V903" i="14"/>
  <c r="X286" i="3"/>
  <c r="V54" i="3"/>
  <c r="U54" i="3"/>
  <c r="X54" i="3" s="1"/>
  <c r="V70" i="3"/>
  <c r="U70" i="3"/>
  <c r="X70" i="3" s="1"/>
  <c r="V138" i="3"/>
  <c r="U138" i="3"/>
  <c r="V154" i="3"/>
  <c r="U154" i="3"/>
  <c r="V174" i="3"/>
  <c r="U174" i="3"/>
  <c r="X174" i="3" s="1"/>
  <c r="V190" i="3"/>
  <c r="U190" i="3"/>
  <c r="X190" i="3" s="1"/>
  <c r="V210" i="3"/>
  <c r="U210" i="3"/>
  <c r="U246" i="3"/>
  <c r="X246" i="3" s="1"/>
  <c r="V246" i="3"/>
  <c r="V294" i="3"/>
  <c r="U294" i="3"/>
  <c r="X294" i="3" s="1"/>
  <c r="U350" i="3"/>
  <c r="V350" i="3"/>
  <c r="V374" i="3"/>
  <c r="U374" i="3"/>
  <c r="X374" i="3" s="1"/>
  <c r="X430" i="3"/>
  <c r="U470" i="3"/>
  <c r="X470" i="3" s="1"/>
  <c r="V470" i="3"/>
  <c r="V518" i="3"/>
  <c r="U518" i="3"/>
  <c r="X518" i="3" s="1"/>
  <c r="U550" i="3"/>
  <c r="X550" i="3" s="1"/>
  <c r="V550" i="3"/>
  <c r="U646" i="3"/>
  <c r="X646" i="3" s="1"/>
  <c r="V646" i="3"/>
  <c r="U718" i="3"/>
  <c r="X718" i="3" s="1"/>
  <c r="V718" i="3"/>
  <c r="V770" i="3"/>
  <c r="U770" i="3"/>
  <c r="W75" i="14"/>
  <c r="W222" i="14"/>
  <c r="Y222" i="14" s="1"/>
  <c r="Z222" i="14" s="1"/>
  <c r="V52" i="14"/>
  <c r="W52" i="14" s="1"/>
  <c r="U916" i="14"/>
  <c r="U304" i="14"/>
  <c r="U1160" i="14"/>
  <c r="W18" i="3"/>
  <c r="Y18" i="3" s="1"/>
  <c r="Z18" i="3" s="1"/>
  <c r="W663" i="14"/>
  <c r="Y663" i="14" s="1"/>
  <c r="W31" i="14"/>
  <c r="W61" i="14"/>
  <c r="Y61" i="14" s="1"/>
  <c r="Z61" i="14" s="1"/>
  <c r="W113" i="14"/>
  <c r="Y113" i="14" s="1"/>
  <c r="Z113" i="14" s="1"/>
  <c r="W290" i="14"/>
  <c r="Y290" i="14" s="1"/>
  <c r="Z290" i="14" s="1"/>
  <c r="W306" i="14"/>
  <c r="W354" i="14"/>
  <c r="Y354" i="14" s="1"/>
  <c r="Z354" i="14" s="1"/>
  <c r="W434" i="14"/>
  <c r="Y434" i="14" s="1"/>
  <c r="Z434" i="14" s="1"/>
  <c r="W530" i="14"/>
  <c r="Y530" i="14" s="1"/>
  <c r="Z530" i="14" s="1"/>
  <c r="W149" i="14"/>
  <c r="Y149" i="14" s="1"/>
  <c r="Z149" i="14" s="1"/>
  <c r="W982" i="14"/>
  <c r="Y982" i="14" s="1"/>
  <c r="Z982" i="14" s="1"/>
  <c r="W491" i="14"/>
  <c r="Y491" i="14" s="1"/>
  <c r="Z491" i="14" s="1"/>
  <c r="W317" i="14"/>
  <c r="Y317" i="14" s="1"/>
  <c r="Z317" i="14" s="1"/>
  <c r="W359" i="14"/>
  <c r="W513" i="14"/>
  <c r="Y513" i="14" s="1"/>
  <c r="Z513" i="14" s="1"/>
  <c r="W538" i="14"/>
  <c r="Y538" i="14" s="1"/>
  <c r="Z538" i="14" s="1"/>
  <c r="W597" i="14"/>
  <c r="Y597" i="14" s="1"/>
  <c r="Z597" i="14" s="1"/>
  <c r="W719" i="14"/>
  <c r="Y719" i="14" s="1"/>
  <c r="Z719" i="14" s="1"/>
  <c r="W781" i="14"/>
  <c r="W841" i="14"/>
  <c r="Y841" i="14" s="1"/>
  <c r="Z841" i="14" s="1"/>
  <c r="W902" i="14"/>
  <c r="Y902" i="14" s="1"/>
  <c r="Z902" i="14" s="1"/>
  <c r="W277" i="14"/>
  <c r="Y277" i="14" s="1"/>
  <c r="Z277" i="14" s="1"/>
  <c r="W397" i="14"/>
  <c r="Y397" i="14" s="1"/>
  <c r="Z397" i="14" s="1"/>
  <c r="W457" i="14"/>
  <c r="Y457" i="14" s="1"/>
  <c r="Z457" i="14" s="1"/>
  <c r="W605" i="14"/>
  <c r="Y605" i="14" s="1"/>
  <c r="Z605" i="14" s="1"/>
  <c r="W666" i="14"/>
  <c r="Y666" i="14" s="1"/>
  <c r="Z666" i="14" s="1"/>
  <c r="W758" i="14"/>
  <c r="Y758" i="14" s="1"/>
  <c r="Z758" i="14" s="1"/>
  <c r="W941" i="14"/>
  <c r="Y941" i="14" s="1"/>
  <c r="Z941" i="14" s="1"/>
  <c r="W1026" i="14"/>
  <c r="W1034" i="14"/>
  <c r="Y1034" i="14" s="1"/>
  <c r="Z1034" i="14" s="1"/>
  <c r="W1155" i="14"/>
  <c r="Y1155" i="14" s="1"/>
  <c r="Z1155" i="14" s="1"/>
  <c r="W1217" i="14"/>
  <c r="Y1217" i="14" s="1"/>
  <c r="Z1217" i="14" s="1"/>
  <c r="W1233" i="14"/>
  <c r="Y1233" i="14" s="1"/>
  <c r="Z1233" i="14" s="1"/>
  <c r="W569" i="14"/>
  <c r="W175" i="14"/>
  <c r="Y175" i="14" s="1"/>
  <c r="Z175" i="14" s="1"/>
  <c r="W954" i="14"/>
  <c r="Y954" i="14" s="1"/>
  <c r="Z954" i="14" s="1"/>
  <c r="W1078" i="14"/>
  <c r="Y1078" i="14" s="1"/>
  <c r="Z1078" i="14" s="1"/>
  <c r="W1129" i="14"/>
  <c r="Y1129" i="14" s="1"/>
  <c r="Z1129" i="14" s="1"/>
  <c r="W1238" i="14"/>
  <c r="Y1238" i="14" s="1"/>
  <c r="Z1238" i="14" s="1"/>
  <c r="W1253" i="14"/>
  <c r="Y1253" i="14" s="1"/>
  <c r="Z1253" i="14" s="1"/>
  <c r="W1269" i="14"/>
  <c r="Y1269" i="14" s="1"/>
  <c r="Z1269" i="14" s="1"/>
  <c r="W671" i="14"/>
  <c r="Y671" i="14" s="1"/>
  <c r="Z671" i="14" s="1"/>
  <c r="W686" i="14"/>
  <c r="Y686" i="14" s="1"/>
  <c r="Z686" i="14" s="1"/>
  <c r="W862" i="14"/>
  <c r="Y862" i="14" s="1"/>
  <c r="Z862" i="14" s="1"/>
  <c r="W877" i="14"/>
  <c r="Y877" i="14" s="1"/>
  <c r="Z877" i="14" s="1"/>
  <c r="W893" i="14"/>
  <c r="Y893" i="14" s="1"/>
  <c r="Z893" i="14" s="1"/>
  <c r="W1035" i="14"/>
  <c r="Y1035" i="14" s="1"/>
  <c r="Z1035" i="14" s="1"/>
  <c r="W1218" i="14"/>
  <c r="Y1218" i="14" s="1"/>
  <c r="Z1218" i="14" s="1"/>
  <c r="W1265" i="14"/>
  <c r="Y1265" i="14" s="1"/>
  <c r="Z1265" i="14" s="1"/>
  <c r="W807" i="14"/>
  <c r="Y807" i="14" s="1"/>
  <c r="Z807" i="14" s="1"/>
  <c r="W929" i="14"/>
  <c r="Y929" i="14" s="1"/>
  <c r="Z929" i="14" s="1"/>
  <c r="W1177" i="14"/>
  <c r="Y1177" i="14" s="1"/>
  <c r="Z1177" i="14" s="1"/>
  <c r="W1173" i="14"/>
  <c r="Y1173" i="14" s="1"/>
  <c r="Z1173" i="14" s="1"/>
  <c r="W638" i="14"/>
  <c r="Y638" i="14" s="1"/>
  <c r="Z638" i="14" s="1"/>
  <c r="W1045" i="14"/>
  <c r="Y1045" i="14" s="1"/>
  <c r="Z1045" i="14" s="1"/>
  <c r="U252" i="14"/>
  <c r="X252" i="14" s="1"/>
  <c r="V604" i="14"/>
  <c r="U708" i="14"/>
  <c r="U932" i="14"/>
  <c r="X932" i="14" s="1"/>
  <c r="V676" i="14"/>
  <c r="W676" i="14" s="1"/>
  <c r="Y676" i="14" s="1"/>
  <c r="Z676" i="14" s="1"/>
  <c r="W1246" i="14"/>
  <c r="V656" i="14"/>
  <c r="W656" i="14" s="1"/>
  <c r="Y656" i="14" s="1"/>
  <c r="Z656" i="14" s="1"/>
  <c r="W955" i="14"/>
  <c r="Y955" i="14" s="1"/>
  <c r="Z955" i="14" s="1"/>
  <c r="U824" i="14"/>
  <c r="X824" i="14" s="1"/>
  <c r="U580" i="14"/>
  <c r="X580" i="14" s="1"/>
  <c r="U1008" i="14"/>
  <c r="U1112" i="14"/>
  <c r="X1112" i="14" s="1"/>
  <c r="V740" i="14"/>
  <c r="W740" i="14" s="1"/>
  <c r="Y740" i="14" s="1"/>
  <c r="Z740" i="14" s="1"/>
  <c r="W146" i="3"/>
  <c r="Y146" i="3" s="1"/>
  <c r="Z146" i="3" s="1"/>
  <c r="W542" i="3"/>
  <c r="Y542" i="3" s="1"/>
  <c r="Z542" i="3" s="1"/>
  <c r="W798" i="3"/>
  <c r="Y798" i="3" s="1"/>
  <c r="Z798" i="3" s="1"/>
  <c r="W713" i="3"/>
  <c r="Y713" i="3" s="1"/>
  <c r="Z713" i="3" s="1"/>
  <c r="W334" i="3"/>
  <c r="Y334" i="3" s="1"/>
  <c r="Z334" i="3" s="1"/>
  <c r="W750" i="3"/>
  <c r="Y750" i="3" s="1"/>
  <c r="Z750" i="3" s="1"/>
  <c r="W1106" i="3"/>
  <c r="Y1106" i="3" s="1"/>
  <c r="Z1106" i="3" s="1"/>
  <c r="W1122" i="3"/>
  <c r="Y1122" i="3" s="1"/>
  <c r="Z1122" i="3" s="1"/>
  <c r="U33" i="3"/>
  <c r="X33" i="3" s="1"/>
  <c r="U89" i="3"/>
  <c r="U297" i="3"/>
  <c r="X297" i="3" s="1"/>
  <c r="V505" i="3"/>
  <c r="W505" i="3" s="1"/>
  <c r="Y505" i="3" s="1"/>
  <c r="Z505" i="3" s="1"/>
  <c r="U973" i="3"/>
  <c r="X973" i="3" s="1"/>
  <c r="U820" i="3"/>
  <c r="W1115" i="14"/>
  <c r="Y1115" i="14" s="1"/>
  <c r="Z1115" i="14" s="1"/>
  <c r="W932" i="3"/>
  <c r="Y932" i="3" s="1"/>
  <c r="Z932" i="3" s="1"/>
  <c r="W570" i="3"/>
  <c r="Y570" i="3" s="1"/>
  <c r="Z570" i="3" s="1"/>
  <c r="W890" i="3"/>
  <c r="Y890" i="3" s="1"/>
  <c r="Z890" i="3" s="1"/>
  <c r="W970" i="3"/>
  <c r="Y970" i="3" s="1"/>
  <c r="Z970" i="3" s="1"/>
  <c r="W1078" i="3"/>
  <c r="Y1078" i="3" s="1"/>
  <c r="Z1078" i="3" s="1"/>
  <c r="W746" i="3"/>
  <c r="Y746" i="3" s="1"/>
  <c r="Z746" i="3" s="1"/>
  <c r="W147" i="14"/>
  <c r="W246" i="14"/>
  <c r="Y246" i="14" s="1"/>
  <c r="Z246" i="14" s="1"/>
  <c r="W886" i="14"/>
  <c r="Y886" i="14" s="1"/>
  <c r="Z886" i="14" s="1"/>
  <c r="W303" i="14"/>
  <c r="Y303" i="14" s="1"/>
  <c r="Z303" i="14" s="1"/>
  <c r="W363" i="14"/>
  <c r="Y363" i="14" s="1"/>
  <c r="Z363" i="14" s="1"/>
  <c r="W766" i="14"/>
  <c r="Y766" i="14" s="1"/>
  <c r="Z766" i="14" s="1"/>
  <c r="W5" i="14"/>
  <c r="Y5" i="14" s="1"/>
  <c r="Z5" i="14" s="1"/>
  <c r="W535" i="14"/>
  <c r="W898" i="14"/>
  <c r="Y898" i="14" s="1"/>
  <c r="Z898" i="14" s="1"/>
  <c r="W642" i="14"/>
  <c r="Y642" i="14" s="1"/>
  <c r="Z642" i="14" s="1"/>
  <c r="W673" i="14"/>
  <c r="Y673" i="14" s="1"/>
  <c r="Z673" i="14" s="1"/>
  <c r="W826" i="14"/>
  <c r="V32" i="14"/>
  <c r="W32" i="14" s="1"/>
  <c r="Y32" i="14" s="1"/>
  <c r="Z32" i="14" s="1"/>
  <c r="V108" i="14"/>
  <c r="W108" i="14" s="1"/>
  <c r="U956" i="14"/>
  <c r="X956" i="14" s="1"/>
  <c r="W1001" i="14"/>
  <c r="Y1001" i="14" s="1"/>
  <c r="Z1001" i="14" s="1"/>
  <c r="W1017" i="14"/>
  <c r="Y1017" i="14" s="1"/>
  <c r="Z1017" i="14" s="1"/>
  <c r="W1138" i="14"/>
  <c r="Y1138" i="14" s="1"/>
  <c r="Z1138" i="14" s="1"/>
  <c r="W1169" i="14"/>
  <c r="Y1169" i="14" s="1"/>
  <c r="Z1169" i="14" s="1"/>
  <c r="W30" i="14"/>
  <c r="Y30" i="14" s="1"/>
  <c r="Z30" i="14" s="1"/>
  <c r="W70" i="14"/>
  <c r="Y70" i="14" s="1"/>
  <c r="Z70" i="14" s="1"/>
  <c r="W78" i="14"/>
  <c r="Y78" i="14" s="1"/>
  <c r="Z78" i="14" s="1"/>
  <c r="W86" i="14"/>
  <c r="Y86" i="14" s="1"/>
  <c r="Z86" i="14" s="1"/>
  <c r="W94" i="14"/>
  <c r="Y94" i="14" s="1"/>
  <c r="Z94" i="14" s="1"/>
  <c r="W126" i="14"/>
  <c r="Y126" i="14" s="1"/>
  <c r="Z126" i="14" s="1"/>
  <c r="W134" i="14"/>
  <c r="Y134" i="14" s="1"/>
  <c r="Z134" i="14" s="1"/>
  <c r="W150" i="14"/>
  <c r="Y150" i="14" s="1"/>
  <c r="Z150" i="14" s="1"/>
  <c r="W695" i="14"/>
  <c r="Y695" i="14" s="1"/>
  <c r="Z695" i="14" s="1"/>
  <c r="W1122" i="14"/>
  <c r="Y1122" i="14" s="1"/>
  <c r="Z1122" i="14" s="1"/>
  <c r="V1188" i="14"/>
  <c r="W1188" i="14" s="1"/>
  <c r="Y1188" i="14" s="1"/>
  <c r="Z1188" i="14" s="1"/>
  <c r="W361" i="3"/>
  <c r="Y361" i="3" s="1"/>
  <c r="Z361" i="3" s="1"/>
  <c r="W586" i="3"/>
  <c r="Y586" i="3" s="1"/>
  <c r="Z586" i="3" s="1"/>
  <c r="W762" i="3"/>
  <c r="W894" i="3"/>
  <c r="Y894" i="3" s="1"/>
  <c r="Z894" i="3" s="1"/>
  <c r="W922" i="3"/>
  <c r="Y922" i="3" s="1"/>
  <c r="Z922" i="3" s="1"/>
  <c r="W986" i="3"/>
  <c r="Y986" i="3" s="1"/>
  <c r="Z986" i="3" s="1"/>
  <c r="W1050" i="3"/>
  <c r="Y1050" i="3" s="1"/>
  <c r="Z1050" i="3" s="1"/>
  <c r="W606" i="3"/>
  <c r="Y606" i="3" s="1"/>
  <c r="Z606" i="3" s="1"/>
  <c r="W862" i="3"/>
  <c r="Y862" i="3" s="1"/>
  <c r="Z862" i="3" s="1"/>
  <c r="W98" i="3"/>
  <c r="Y98" i="3" s="1"/>
  <c r="Z98" i="3" s="1"/>
  <c r="W114" i="3"/>
  <c r="Y114" i="3" s="1"/>
  <c r="Z114" i="3" s="1"/>
  <c r="W130" i="3"/>
  <c r="Y130" i="3" s="1"/>
  <c r="Z130" i="3" s="1"/>
  <c r="W258" i="3"/>
  <c r="W290" i="3"/>
  <c r="Y290" i="3" s="1"/>
  <c r="Z290" i="3" s="1"/>
  <c r="W386" i="3"/>
  <c r="Y386" i="3" s="1"/>
  <c r="Z386" i="3" s="1"/>
  <c r="W201" i="3"/>
  <c r="W997" i="3"/>
  <c r="Y997" i="3" s="1"/>
  <c r="Z997" i="3" s="1"/>
  <c r="X906" i="3"/>
  <c r="V9" i="3"/>
  <c r="U9" i="3"/>
  <c r="X9" i="3" s="1"/>
  <c r="V121" i="3"/>
  <c r="U121" i="3"/>
  <c r="V249" i="3"/>
  <c r="U249" i="3"/>
  <c r="X249" i="3" s="1"/>
  <c r="V377" i="3"/>
  <c r="U377" i="3"/>
  <c r="X377" i="3" s="1"/>
  <c r="V473" i="3"/>
  <c r="U473" i="3"/>
  <c r="X473" i="3" s="1"/>
  <c r="V601" i="3"/>
  <c r="U601" i="3"/>
  <c r="X617" i="3"/>
  <c r="W617" i="3"/>
  <c r="V729" i="3"/>
  <c r="U729" i="3"/>
  <c r="X729" i="3" s="1"/>
  <c r="X873" i="3"/>
  <c r="W873" i="3"/>
  <c r="U921" i="3"/>
  <c r="V921" i="3"/>
  <c r="U128" i="14"/>
  <c r="X128" i="14" s="1"/>
  <c r="V128" i="14"/>
  <c r="V200" i="14"/>
  <c r="U200" i="14"/>
  <c r="X200" i="14" s="1"/>
  <c r="V260" i="14"/>
  <c r="U260" i="14"/>
  <c r="X260" i="14" s="1"/>
  <c r="U396" i="14"/>
  <c r="X396" i="14" s="1"/>
  <c r="V396" i="14"/>
  <c r="V552" i="14"/>
  <c r="U552" i="14"/>
  <c r="X552" i="14" s="1"/>
  <c r="U684" i="14"/>
  <c r="X684" i="14" s="1"/>
  <c r="V684" i="14"/>
  <c r="U700" i="14"/>
  <c r="X700" i="14" s="1"/>
  <c r="V700" i="14"/>
  <c r="V828" i="14"/>
  <c r="U828" i="14"/>
  <c r="X828" i="14" s="1"/>
  <c r="U1052" i="14"/>
  <c r="X1052" i="14" s="1"/>
  <c r="V1052" i="14"/>
  <c r="U1184" i="14"/>
  <c r="X1184" i="14" s="1"/>
  <c r="V1184" i="14"/>
  <c r="X966" i="3"/>
  <c r="X998" i="3"/>
  <c r="W998" i="3"/>
  <c r="X437" i="3"/>
  <c r="W437" i="3"/>
  <c r="X977" i="3"/>
  <c r="X1038" i="3"/>
  <c r="W1038" i="3"/>
  <c r="V153" i="3"/>
  <c r="U153" i="3"/>
  <c r="U233" i="3"/>
  <c r="V233" i="3"/>
  <c r="U393" i="3"/>
  <c r="X393" i="3" s="1"/>
  <c r="V393" i="3"/>
  <c r="U569" i="3"/>
  <c r="V569" i="3"/>
  <c r="V649" i="3"/>
  <c r="U649" i="3"/>
  <c r="U825" i="3"/>
  <c r="V825" i="3"/>
  <c r="V158" i="3"/>
  <c r="U158" i="3"/>
  <c r="X318" i="3"/>
  <c r="X490" i="3"/>
  <c r="X522" i="3"/>
  <c r="X538" i="3"/>
  <c r="X650" i="3"/>
  <c r="V164" i="14"/>
  <c r="U164" i="14"/>
  <c r="V236" i="14"/>
  <c r="U236" i="14"/>
  <c r="X236" i="14" s="1"/>
  <c r="U256" i="14"/>
  <c r="X256" i="14" s="1"/>
  <c r="V256" i="14"/>
  <c r="V288" i="14"/>
  <c r="U288" i="14"/>
  <c r="U340" i="14"/>
  <c r="X340" i="14" s="1"/>
  <c r="V340" i="14"/>
  <c r="V460" i="14"/>
  <c r="U460" i="14"/>
  <c r="X460" i="14" s="1"/>
  <c r="V496" i="14"/>
  <c r="U496" i="14"/>
  <c r="U512" i="14"/>
  <c r="X512" i="14" s="1"/>
  <c r="V512" i="14"/>
  <c r="V528" i="14"/>
  <c r="U528" i="14"/>
  <c r="X528" i="14" s="1"/>
  <c r="V600" i="14"/>
  <c r="U600" i="14"/>
  <c r="X600" i="14" s="1"/>
  <c r="U616" i="14"/>
  <c r="X616" i="14" s="1"/>
  <c r="V616" i="14"/>
  <c r="U632" i="14"/>
  <c r="X632" i="14" s="1"/>
  <c r="V632" i="14"/>
  <c r="U728" i="14"/>
  <c r="X728" i="14" s="1"/>
  <c r="V728" i="14"/>
  <c r="U744" i="14"/>
  <c r="X744" i="14" s="1"/>
  <c r="V744" i="14"/>
  <c r="U792" i="14"/>
  <c r="X792" i="14" s="1"/>
  <c r="V792" i="14"/>
  <c r="V808" i="14"/>
  <c r="U808" i="14"/>
  <c r="X808" i="14" s="1"/>
  <c r="V840" i="14"/>
  <c r="U840" i="14"/>
  <c r="X840" i="14" s="1"/>
  <c r="U872" i="14"/>
  <c r="X872" i="14" s="1"/>
  <c r="V872" i="14"/>
  <c r="U904" i="14"/>
  <c r="V904" i="14"/>
  <c r="U920" i="14"/>
  <c r="X920" i="14" s="1"/>
  <c r="V920" i="14"/>
  <c r="U936" i="14"/>
  <c r="X936" i="14" s="1"/>
  <c r="V936" i="14"/>
  <c r="U952" i="14"/>
  <c r="X952" i="14" s="1"/>
  <c r="V952" i="14"/>
  <c r="X117" i="3"/>
  <c r="W1051" i="14"/>
  <c r="Y1051" i="14" s="1"/>
  <c r="U103" i="14"/>
  <c r="X103" i="14" s="1"/>
  <c r="V103" i="14"/>
  <c r="X255" i="14"/>
  <c r="W255" i="14"/>
  <c r="V73" i="3"/>
  <c r="U73" i="3"/>
  <c r="X73" i="3" s="1"/>
  <c r="V345" i="3"/>
  <c r="U345" i="3"/>
  <c r="X345" i="3" s="1"/>
  <c r="U489" i="3"/>
  <c r="V489" i="3"/>
  <c r="U681" i="3"/>
  <c r="X681" i="3" s="1"/>
  <c r="V681" i="3"/>
  <c r="V809" i="3"/>
  <c r="U809" i="3"/>
  <c r="X809" i="3" s="1"/>
  <c r="U961" i="3"/>
  <c r="X961" i="3" s="1"/>
  <c r="V961" i="3"/>
  <c r="X330" i="3"/>
  <c r="X666" i="3"/>
  <c r="V734" i="3"/>
  <c r="U734" i="3"/>
  <c r="X878" i="3"/>
  <c r="X918" i="3"/>
  <c r="X954" i="3"/>
  <c r="X1026" i="3"/>
  <c r="X1058" i="3"/>
  <c r="X69" i="3"/>
  <c r="X1013" i="14"/>
  <c r="W1013" i="14"/>
  <c r="U1028" i="14"/>
  <c r="W1028" i="14" s="1"/>
  <c r="V1028" i="14"/>
  <c r="X962" i="3"/>
  <c r="Y962" i="3" s="1"/>
  <c r="Z962" i="3" s="1"/>
  <c r="W962" i="3"/>
  <c r="X274" i="3"/>
  <c r="W274" i="3"/>
  <c r="X346" i="3"/>
  <c r="W346" i="3"/>
  <c r="X638" i="3"/>
  <c r="X714" i="3"/>
  <c r="W714" i="3"/>
  <c r="X213" i="3"/>
  <c r="W213" i="3"/>
  <c r="X245" i="3"/>
  <c r="X933" i="3"/>
  <c r="X1073" i="3"/>
  <c r="X372" i="3"/>
  <c r="W372" i="3"/>
  <c r="X914" i="3"/>
  <c r="W914" i="3"/>
  <c r="U854" i="3"/>
  <c r="V854" i="3"/>
  <c r="V981" i="14"/>
  <c r="U981" i="14"/>
  <c r="X981" i="14" s="1"/>
  <c r="U1141" i="14"/>
  <c r="X1141" i="14" s="1"/>
  <c r="V1141" i="14"/>
  <c r="W87" i="14"/>
  <c r="W268" i="14"/>
  <c r="Y268" i="14" s="1"/>
  <c r="Z268" i="14" s="1"/>
  <c r="W282" i="14"/>
  <c r="Y282" i="14" s="1"/>
  <c r="Z282" i="14" s="1"/>
  <c r="W298" i="14"/>
  <c r="Y298" i="14" s="1"/>
  <c r="Z298" i="14" s="1"/>
  <c r="W328" i="14"/>
  <c r="W362" i="14"/>
  <c r="Y362" i="14" s="1"/>
  <c r="Z362" i="14" s="1"/>
  <c r="W410" i="14"/>
  <c r="Y410" i="14" s="1"/>
  <c r="Z410" i="14" s="1"/>
  <c r="W555" i="14"/>
  <c r="Y555" i="14" s="1"/>
  <c r="Z555" i="14" s="1"/>
  <c r="W209" i="14"/>
  <c r="Y209" i="14" s="1"/>
  <c r="Z209" i="14" s="1"/>
  <c r="W330" i="14"/>
  <c r="Y330" i="14" s="1"/>
  <c r="Z330" i="14" s="1"/>
  <c r="W374" i="14"/>
  <c r="Y374" i="14" s="1"/>
  <c r="Z374" i="14" s="1"/>
  <c r="W35" i="14"/>
  <c r="Y35" i="14" s="1"/>
  <c r="Z35" i="14" s="1"/>
  <c r="W1002" i="14"/>
  <c r="Y1002" i="14" s="1"/>
  <c r="Z1002" i="14" s="1"/>
  <c r="W239" i="14"/>
  <c r="Y239" i="14" s="1"/>
  <c r="Z239" i="14" s="1"/>
  <c r="W419" i="14"/>
  <c r="W525" i="14"/>
  <c r="Y525" i="14" s="1"/>
  <c r="Z525" i="14" s="1"/>
  <c r="W567" i="14"/>
  <c r="Y567" i="14" s="1"/>
  <c r="Z567" i="14" s="1"/>
  <c r="W587" i="14"/>
  <c r="W647" i="14"/>
  <c r="Y647" i="14" s="1"/>
  <c r="Z647" i="14" s="1"/>
  <c r="W709" i="14"/>
  <c r="Y709" i="14" s="1"/>
  <c r="Z709" i="14" s="1"/>
  <c r="W770" i="14"/>
  <c r="W831" i="14"/>
  <c r="W933" i="14"/>
  <c r="Y933" i="14" s="1"/>
  <c r="Z933" i="14" s="1"/>
  <c r="W953" i="14"/>
  <c r="Y953" i="14" s="1"/>
  <c r="Z953" i="14" s="1"/>
  <c r="W261" i="14"/>
  <c r="W321" i="14"/>
  <c r="Y321" i="14" s="1"/>
  <c r="Z321" i="14" s="1"/>
  <c r="W381" i="14"/>
  <c r="Y381" i="14" s="1"/>
  <c r="Z381" i="14" s="1"/>
  <c r="W559" i="14"/>
  <c r="Y559" i="14" s="1"/>
  <c r="Z559" i="14" s="1"/>
  <c r="W619" i="14"/>
  <c r="Y619" i="14" s="1"/>
  <c r="Z619" i="14" s="1"/>
  <c r="W727" i="14"/>
  <c r="Y727" i="14" s="1"/>
  <c r="Z727" i="14" s="1"/>
  <c r="W789" i="14"/>
  <c r="Y789" i="14" s="1"/>
  <c r="Z789" i="14" s="1"/>
  <c r="W865" i="14"/>
  <c r="Y865" i="14" s="1"/>
  <c r="Z865" i="14" s="1"/>
  <c r="W926" i="14"/>
  <c r="Y926" i="14" s="1"/>
  <c r="Z926" i="14" s="1"/>
  <c r="W1015" i="14"/>
  <c r="Y1015" i="14" s="1"/>
  <c r="Z1015" i="14" s="1"/>
  <c r="W1046" i="14"/>
  <c r="Y1046" i="14" s="1"/>
  <c r="Z1046" i="14" s="1"/>
  <c r="W1077" i="14"/>
  <c r="W1103" i="14"/>
  <c r="W1167" i="14"/>
  <c r="Y1167" i="14" s="1"/>
  <c r="Z1167" i="14" s="1"/>
  <c r="W1190" i="14"/>
  <c r="Y1190" i="14" s="1"/>
  <c r="Z1190" i="14" s="1"/>
  <c r="W1198" i="14"/>
  <c r="Y1198" i="14" s="1"/>
  <c r="Z1198" i="14" s="1"/>
  <c r="W1221" i="14"/>
  <c r="Y1221" i="14" s="1"/>
  <c r="Z1221" i="14" s="1"/>
  <c r="W405" i="14"/>
  <c r="Y405" i="14" s="1"/>
  <c r="Z405" i="14" s="1"/>
  <c r="W463" i="14"/>
  <c r="W493" i="14"/>
  <c r="Y493" i="14" s="1"/>
  <c r="Z493" i="14" s="1"/>
  <c r="W527" i="14"/>
  <c r="Y527" i="14" s="1"/>
  <c r="Z527" i="14" s="1"/>
  <c r="W554" i="14"/>
  <c r="Y554" i="14" s="1"/>
  <c r="Z554" i="14" s="1"/>
  <c r="W585" i="14"/>
  <c r="Y585" i="14" s="1"/>
  <c r="Z585" i="14" s="1"/>
  <c r="W641" i="14"/>
  <c r="Y641" i="14" s="1"/>
  <c r="Z641" i="14" s="1"/>
  <c r="W703" i="14"/>
  <c r="Y703" i="14" s="1"/>
  <c r="Z703" i="14" s="1"/>
  <c r="W733" i="14"/>
  <c r="W829" i="14"/>
  <c r="Y829" i="14" s="1"/>
  <c r="Z829" i="14" s="1"/>
  <c r="W890" i="14"/>
  <c r="Y890" i="14" s="1"/>
  <c r="Z890" i="14" s="1"/>
  <c r="W951" i="14"/>
  <c r="Y951" i="14" s="1"/>
  <c r="Z951" i="14" s="1"/>
  <c r="W115" i="14"/>
  <c r="Y115" i="14" s="1"/>
  <c r="Z115" i="14" s="1"/>
  <c r="W183" i="14"/>
  <c r="Y183" i="14" s="1"/>
  <c r="Z183" i="14" s="1"/>
  <c r="W205" i="14"/>
  <c r="Y205" i="14" s="1"/>
  <c r="Z205" i="14" s="1"/>
  <c r="W438" i="14"/>
  <c r="Y438" i="14" s="1"/>
  <c r="Z438" i="14" s="1"/>
  <c r="W977" i="14"/>
  <c r="Y977" i="14" s="1"/>
  <c r="Z977" i="14" s="1"/>
  <c r="W1023" i="14"/>
  <c r="Y1023" i="14" s="1"/>
  <c r="Z1023" i="14" s="1"/>
  <c r="W1054" i="14"/>
  <c r="Y1054" i="14" s="1"/>
  <c r="Z1054" i="14" s="1"/>
  <c r="W1121" i="14"/>
  <c r="Y1121" i="14" s="1"/>
  <c r="Z1121" i="14" s="1"/>
  <c r="W1137" i="14"/>
  <c r="Y1137" i="14" s="1"/>
  <c r="W1152" i="14"/>
  <c r="Y1152" i="14" s="1"/>
  <c r="Z1152" i="14" s="1"/>
  <c r="W679" i="14"/>
  <c r="Y679" i="14" s="1"/>
  <c r="W694" i="14"/>
  <c r="Y694" i="14" s="1"/>
  <c r="Z694" i="14" s="1"/>
  <c r="W710" i="14"/>
  <c r="Y710" i="14" s="1"/>
  <c r="Z710" i="14" s="1"/>
  <c r="W755" i="14"/>
  <c r="Y755" i="14" s="1"/>
  <c r="Z755" i="14" s="1"/>
  <c r="W838" i="14"/>
  <c r="W885" i="14"/>
  <c r="Y885" i="14" s="1"/>
  <c r="Z885" i="14" s="1"/>
  <c r="W1027" i="14"/>
  <c r="W1164" i="14"/>
  <c r="W1191" i="14"/>
  <c r="Y1191" i="14" s="1"/>
  <c r="Z1191" i="14" s="1"/>
  <c r="W1241" i="14"/>
  <c r="Y1241" i="14" s="1"/>
  <c r="Z1241" i="14" s="1"/>
  <c r="W265" i="14"/>
  <c r="W746" i="14"/>
  <c r="Y746" i="14" s="1"/>
  <c r="Z746" i="14" s="1"/>
  <c r="W994" i="14"/>
  <c r="Y994" i="14" s="1"/>
  <c r="Z994" i="14" s="1"/>
  <c r="W1239" i="14"/>
  <c r="Y1239" i="14" s="1"/>
  <c r="Z1239" i="14" s="1"/>
  <c r="W653" i="14"/>
  <c r="W975" i="14"/>
  <c r="Y975" i="14" s="1"/>
  <c r="Z975" i="14" s="1"/>
  <c r="W1090" i="14"/>
  <c r="W1106" i="14"/>
  <c r="Y1106" i="14" s="1"/>
  <c r="Z1106" i="14" s="1"/>
  <c r="W1119" i="14"/>
  <c r="W1135" i="14"/>
  <c r="Y1135" i="14" s="1"/>
  <c r="Z1135" i="14" s="1"/>
  <c r="W1228" i="14"/>
  <c r="Y1228" i="14" s="1"/>
  <c r="Z1228" i="14" s="1"/>
  <c r="W1259" i="14"/>
  <c r="W33" i="14"/>
  <c r="Y33" i="14" s="1"/>
  <c r="Z33" i="14" s="1"/>
  <c r="W49" i="14"/>
  <c r="Y49" i="14" s="1"/>
  <c r="Z49" i="14" s="1"/>
  <c r="W131" i="14"/>
  <c r="Y131" i="14" s="1"/>
  <c r="Z131" i="14" s="1"/>
  <c r="W161" i="14"/>
  <c r="Y161" i="14" s="1"/>
  <c r="Z161" i="14" s="1"/>
  <c r="W177" i="14"/>
  <c r="Y177" i="14" s="1"/>
  <c r="Z177" i="14" s="1"/>
  <c r="W376" i="14"/>
  <c r="Y376" i="14" s="1"/>
  <c r="Z376" i="14" s="1"/>
  <c r="W634" i="14"/>
  <c r="Y634" i="14" s="1"/>
  <c r="Z634" i="14" s="1"/>
  <c r="W722" i="14"/>
  <c r="Y722" i="14" s="1"/>
  <c r="Z722" i="14" s="1"/>
  <c r="W738" i="14"/>
  <c r="W769" i="14"/>
  <c r="Y769" i="14" s="1"/>
  <c r="Z769" i="14" s="1"/>
  <c r="W830" i="14"/>
  <c r="Y830" i="14" s="1"/>
  <c r="Z830" i="14" s="1"/>
  <c r="W875" i="14"/>
  <c r="Y875" i="14" s="1"/>
  <c r="Z875" i="14" s="1"/>
  <c r="W967" i="14"/>
  <c r="Y967" i="14" s="1"/>
  <c r="Z967" i="14" s="1"/>
  <c r="W331" i="14"/>
  <c r="Y331" i="14" s="1"/>
  <c r="Z331" i="14" s="1"/>
  <c r="W615" i="14"/>
  <c r="Y615" i="14" s="1"/>
  <c r="Z615" i="14" s="1"/>
  <c r="W795" i="14"/>
  <c r="Y795" i="14" s="1"/>
  <c r="Z795" i="14" s="1"/>
  <c r="W825" i="14"/>
  <c r="Y825" i="14" s="1"/>
  <c r="Z825" i="14" s="1"/>
  <c r="W855" i="14"/>
  <c r="Y855" i="14" s="1"/>
  <c r="Z855" i="14" s="1"/>
  <c r="W85" i="14"/>
  <c r="Y85" i="14" s="1"/>
  <c r="Z85" i="14" s="1"/>
  <c r="W258" i="14"/>
  <c r="Y258" i="14" s="1"/>
  <c r="Z258" i="14" s="1"/>
  <c r="W762" i="14"/>
  <c r="Y762" i="14" s="1"/>
  <c r="Z762" i="14" s="1"/>
  <c r="W453" i="14"/>
  <c r="Y453" i="14" s="1"/>
  <c r="Z453" i="14" s="1"/>
  <c r="W583" i="14"/>
  <c r="Y583" i="14" s="1"/>
  <c r="Z583" i="14" s="1"/>
  <c r="W949" i="14"/>
  <c r="Y949" i="14" s="1"/>
  <c r="Z949" i="14" s="1"/>
  <c r="W62" i="14"/>
  <c r="Y62" i="14" s="1"/>
  <c r="Z62" i="14" s="1"/>
  <c r="W118" i="14"/>
  <c r="Y118" i="14" s="1"/>
  <c r="Z118" i="14" s="1"/>
  <c r="W182" i="14"/>
  <c r="Y182" i="14" s="1"/>
  <c r="Z182" i="14" s="1"/>
  <c r="W510" i="14"/>
  <c r="Y510" i="14" s="1"/>
  <c r="Z510" i="14" s="1"/>
  <c r="W606" i="14"/>
  <c r="Y606" i="14" s="1"/>
  <c r="Z606" i="14" s="1"/>
  <c r="W651" i="14"/>
  <c r="Y651" i="14" s="1"/>
  <c r="Z651" i="14" s="1"/>
  <c r="W667" i="14"/>
  <c r="Y667" i="14" s="1"/>
  <c r="Z667" i="14" s="1"/>
  <c r="W54" i="14"/>
  <c r="W654" i="14"/>
  <c r="Y654" i="14" s="1"/>
  <c r="Z654" i="14" s="1"/>
  <c r="W1193" i="14"/>
  <c r="W1171" i="14"/>
  <c r="Y1171" i="14" s="1"/>
  <c r="Z1171" i="14" s="1"/>
  <c r="U1043" i="14"/>
  <c r="X1043" i="14" s="1"/>
  <c r="U1195" i="14"/>
  <c r="X1195" i="14" s="1"/>
  <c r="U3" i="14"/>
  <c r="X3" i="14" s="1"/>
  <c r="V95" i="14"/>
  <c r="W95" i="14" s="1"/>
  <c r="Y95" i="14" s="1"/>
  <c r="Z95" i="14" s="1"/>
  <c r="U135" i="14"/>
  <c r="X135" i="14" s="1"/>
  <c r="U195" i="14"/>
  <c r="X195" i="14" s="1"/>
  <c r="U211" i="14"/>
  <c r="X211" i="14" s="1"/>
  <c r="W533" i="14"/>
  <c r="Y533" i="14" s="1"/>
  <c r="Z533" i="14" s="1"/>
  <c r="U67" i="14"/>
  <c r="V151" i="14"/>
  <c r="W151" i="14" s="1"/>
  <c r="Y151" i="14" s="1"/>
  <c r="Z151" i="14" s="1"/>
  <c r="V240" i="14"/>
  <c r="U43" i="14"/>
  <c r="X43" i="14" s="1"/>
  <c r="V980" i="14"/>
  <c r="W980" i="14" s="1"/>
  <c r="Y980" i="14" s="1"/>
  <c r="Z980" i="14" s="1"/>
  <c r="V1132" i="14"/>
  <c r="W1132" i="14" s="1"/>
  <c r="Y1132" i="14" s="1"/>
  <c r="Z1132" i="14" s="1"/>
  <c r="U120" i="14"/>
  <c r="X120" i="14" s="1"/>
  <c r="U219" i="14"/>
  <c r="V347" i="14"/>
  <c r="W347" i="14" s="1"/>
  <c r="Y347" i="14" s="1"/>
  <c r="Z347" i="14" s="1"/>
  <c r="V563" i="14"/>
  <c r="W563" i="14" s="1"/>
  <c r="Y563" i="14" s="1"/>
  <c r="Z563" i="14" s="1"/>
  <c r="U1159" i="14"/>
  <c r="X1159" i="14" s="1"/>
  <c r="U392" i="14"/>
  <c r="X392" i="14" s="1"/>
  <c r="U780" i="14"/>
  <c r="X780" i="14" s="1"/>
  <c r="U844" i="14"/>
  <c r="X844" i="14" s="1"/>
  <c r="U860" i="14"/>
  <c r="X860" i="14" s="1"/>
  <c r="V44" i="14"/>
  <c r="W44" i="14" s="1"/>
  <c r="U351" i="14"/>
  <c r="X351" i="14" s="1"/>
  <c r="V1264" i="14"/>
  <c r="W1264" i="14" s="1"/>
  <c r="Y1264" i="14" s="1"/>
  <c r="Z1264" i="14" s="1"/>
  <c r="U312" i="14"/>
  <c r="U384" i="14"/>
  <c r="X384" i="14" s="1"/>
  <c r="U500" i="14"/>
  <c r="X500" i="14" s="1"/>
  <c r="U247" i="14"/>
  <c r="W247" i="14" s="1"/>
  <c r="U796" i="14"/>
  <c r="X796" i="14" s="1"/>
  <c r="V848" i="14"/>
  <c r="W848" i="14" s="1"/>
  <c r="Y848" i="14" s="1"/>
  <c r="Z848" i="14" s="1"/>
  <c r="U891" i="14"/>
  <c r="X891" i="14" s="1"/>
  <c r="V944" i="14"/>
  <c r="W944" i="14" s="1"/>
  <c r="Y944" i="14" s="1"/>
  <c r="Z944" i="14" s="1"/>
  <c r="U987" i="14"/>
  <c r="V1131" i="14"/>
  <c r="W1131" i="14" s="1"/>
  <c r="Y1131" i="14" s="1"/>
  <c r="Z1131" i="14" s="1"/>
  <c r="U1220" i="14"/>
  <c r="X1220" i="14" s="1"/>
  <c r="U1236" i="14"/>
  <c r="X1236" i="14" s="1"/>
  <c r="U1255" i="14"/>
  <c r="W573" i="14"/>
  <c r="Y573" i="14" s="1"/>
  <c r="Z573" i="14" s="1"/>
  <c r="V607" i="14"/>
  <c r="W607" i="14" s="1"/>
  <c r="Y607" i="14" s="1"/>
  <c r="Z607" i="14" s="1"/>
  <c r="U799" i="14"/>
  <c r="U908" i="14"/>
  <c r="V1044" i="14"/>
  <c r="W1044" i="14" s="1"/>
  <c r="V1180" i="14"/>
  <c r="V84" i="14"/>
  <c r="W84" i="14" s="1"/>
  <c r="Y84" i="14" s="1"/>
  <c r="Z84" i="14" s="1"/>
  <c r="U479" i="14"/>
  <c r="X479" i="14" s="1"/>
  <c r="U251" i="14"/>
  <c r="X251" i="14" s="1"/>
  <c r="U279" i="14"/>
  <c r="U315" i="14"/>
  <c r="X315" i="14" s="1"/>
  <c r="U383" i="14"/>
  <c r="U544" i="14"/>
  <c r="X544" i="14" s="1"/>
  <c r="U664" i="14"/>
  <c r="V1192" i="14"/>
  <c r="W1192" i="14" s="1"/>
  <c r="V1227" i="14"/>
  <c r="W1227" i="14" s="1"/>
  <c r="U511" i="14"/>
  <c r="X511" i="14" s="1"/>
  <c r="U787" i="14"/>
  <c r="X787" i="14" s="1"/>
  <c r="W1063" i="14"/>
  <c r="Y1063" i="14" s="1"/>
  <c r="Z1063" i="14" s="1"/>
  <c r="V1020" i="14"/>
  <c r="V1172" i="14"/>
  <c r="W1172" i="14" s="1"/>
  <c r="Y1172" i="14" s="1"/>
  <c r="Z1172" i="14" s="1"/>
  <c r="U648" i="14"/>
  <c r="X648" i="14" s="1"/>
  <c r="U832" i="14"/>
  <c r="X832" i="14" s="1"/>
  <c r="U1016" i="14"/>
  <c r="W17" i="3"/>
  <c r="Y17" i="3" s="1"/>
  <c r="Z17" i="3" s="1"/>
  <c r="W185" i="3"/>
  <c r="Y185" i="3" s="1"/>
  <c r="Z185" i="3" s="1"/>
  <c r="W757" i="3"/>
  <c r="W1053" i="3"/>
  <c r="Y1053" i="3" s="1"/>
  <c r="Z1053" i="3" s="1"/>
  <c r="W1093" i="3"/>
  <c r="Y1093" i="3" s="1"/>
  <c r="Z1093" i="3" s="1"/>
  <c r="W1012" i="3"/>
  <c r="Y1012" i="3" s="1"/>
  <c r="Z1012" i="3" s="1"/>
  <c r="V534" i="3"/>
  <c r="W534" i="3" s="1"/>
  <c r="Y534" i="3" s="1"/>
  <c r="Z534" i="3" s="1"/>
  <c r="U38" i="3"/>
  <c r="X38" i="3" s="1"/>
  <c r="U58" i="3"/>
  <c r="U230" i="3"/>
  <c r="X230" i="3" s="1"/>
  <c r="U278" i="3"/>
  <c r="V486" i="3"/>
  <c r="V502" i="3"/>
  <c r="W502" i="3" s="1"/>
  <c r="Y502" i="3" s="1"/>
  <c r="Z502" i="3" s="1"/>
  <c r="W110" i="3"/>
  <c r="Y110" i="3" s="1"/>
  <c r="Z110" i="3" s="1"/>
  <c r="W298" i="3"/>
  <c r="Y298" i="3" s="1"/>
  <c r="Z298" i="3" s="1"/>
  <c r="W446" i="3"/>
  <c r="Y446" i="3" s="1"/>
  <c r="Z446" i="3" s="1"/>
  <c r="W482" i="3"/>
  <c r="Y482" i="3" s="1"/>
  <c r="Z482" i="3" s="1"/>
  <c r="W830" i="3"/>
  <c r="V682" i="3"/>
  <c r="W682" i="3" s="1"/>
  <c r="U994" i="3"/>
  <c r="U868" i="3"/>
  <c r="X868" i="3" s="1"/>
  <c r="V1113" i="3"/>
  <c r="W1113" i="3" s="1"/>
  <c r="Y1113" i="3" s="1"/>
  <c r="Z1113" i="3" s="1"/>
  <c r="V45" i="3"/>
  <c r="W45" i="3" s="1"/>
  <c r="Y45" i="3" s="1"/>
  <c r="Z45" i="3" s="1"/>
  <c r="U253" i="3"/>
  <c r="X253" i="3" s="1"/>
  <c r="U521" i="3"/>
  <c r="U194" i="3"/>
  <c r="X194" i="3" s="1"/>
  <c r="U314" i="3"/>
  <c r="X314" i="3" s="1"/>
  <c r="U450" i="3"/>
  <c r="X450" i="3" s="1"/>
  <c r="V522" i="3"/>
  <c r="W522" i="3" s="1"/>
  <c r="V538" i="3"/>
  <c r="W538" i="3" s="1"/>
  <c r="U558" i="3"/>
  <c r="U574" i="3"/>
  <c r="U610" i="3"/>
  <c r="X610" i="3" s="1"/>
  <c r="V650" i="3"/>
  <c r="W650" i="3" s="1"/>
  <c r="V666" i="3"/>
  <c r="W666" i="3" s="1"/>
  <c r="Y666" i="3" s="1"/>
  <c r="Z666" i="3" s="1"/>
  <c r="U686" i="3"/>
  <c r="U702" i="3"/>
  <c r="U738" i="3"/>
  <c r="X738" i="3" s="1"/>
  <c r="U866" i="3"/>
  <c r="X866" i="3" s="1"/>
  <c r="V906" i="3"/>
  <c r="W906" i="3" s="1"/>
  <c r="Y906" i="3" s="1"/>
  <c r="Z906" i="3" s="1"/>
  <c r="V918" i="3"/>
  <c r="W918" i="3" s="1"/>
  <c r="U1102" i="3"/>
  <c r="X1102" i="3" s="1"/>
  <c r="U841" i="3"/>
  <c r="X841" i="3" s="1"/>
  <c r="U5" i="3"/>
  <c r="U101" i="3"/>
  <c r="U229" i="3"/>
  <c r="U289" i="3"/>
  <c r="X289" i="3" s="1"/>
  <c r="U317" i="3"/>
  <c r="U97" i="3"/>
  <c r="U281" i="3"/>
  <c r="U409" i="3"/>
  <c r="U537" i="3"/>
  <c r="V665" i="3"/>
  <c r="W665" i="3" s="1"/>
  <c r="U793" i="3"/>
  <c r="V857" i="3"/>
  <c r="W857" i="3" s="1"/>
  <c r="Y857" i="3" s="1"/>
  <c r="Z857" i="3" s="1"/>
  <c r="U969" i="3"/>
  <c r="X969" i="3" s="1"/>
  <c r="V1017" i="3"/>
  <c r="U333" i="3"/>
  <c r="U433" i="3"/>
  <c r="U493" i="3"/>
  <c r="X493" i="3" s="1"/>
  <c r="U529" i="3"/>
  <c r="U581" i="3"/>
  <c r="U597" i="3"/>
  <c r="U637" i="3"/>
  <c r="U673" i="3"/>
  <c r="U789" i="3"/>
  <c r="U853" i="3"/>
  <c r="U945" i="3"/>
  <c r="U989" i="3"/>
  <c r="V1013" i="3"/>
  <c r="W1013" i="3" s="1"/>
  <c r="Y1013" i="3" s="1"/>
  <c r="Z1013" i="3" s="1"/>
  <c r="U1041" i="3"/>
  <c r="U1109" i="3"/>
  <c r="X546" i="14"/>
  <c r="W546" i="14"/>
  <c r="X1025" i="14"/>
  <c r="W1025" i="14"/>
  <c r="X725" i="14"/>
  <c r="W725" i="14"/>
  <c r="V336" i="14"/>
  <c r="U336" i="14"/>
  <c r="X336" i="14" s="1"/>
  <c r="V468" i="14"/>
  <c r="U468" i="14"/>
  <c r="X468" i="14" s="1"/>
  <c r="U652" i="14"/>
  <c r="X652" i="14" s="1"/>
  <c r="V652" i="14"/>
  <c r="V960" i="14"/>
  <c r="U960" i="14"/>
  <c r="X960" i="14" s="1"/>
  <c r="U1156" i="14"/>
  <c r="X1156" i="14" s="1"/>
  <c r="V1156" i="14"/>
  <c r="X602" i="3"/>
  <c r="W602" i="3"/>
  <c r="X770" i="3"/>
  <c r="X1018" i="3"/>
  <c r="W1018" i="3"/>
  <c r="X1042" i="3"/>
  <c r="W1042" i="3"/>
  <c r="X1098" i="3"/>
  <c r="W1098" i="3"/>
  <c r="X414" i="3"/>
  <c r="W414" i="3"/>
  <c r="W485" i="3"/>
  <c r="X957" i="3"/>
  <c r="V217" i="3"/>
  <c r="U217" i="3"/>
  <c r="X217" i="3" s="1"/>
  <c r="V553" i="3"/>
  <c r="U553" i="3"/>
  <c r="X553" i="3" s="1"/>
  <c r="X665" i="3"/>
  <c r="V889" i="3"/>
  <c r="U889" i="3"/>
  <c r="X889" i="3" s="1"/>
  <c r="X506" i="3"/>
  <c r="W506" i="3"/>
  <c r="V412" i="14"/>
  <c r="W412" i="14" s="1"/>
  <c r="Y412" i="14" s="1"/>
  <c r="Z412" i="14" s="1"/>
  <c r="U412" i="14"/>
  <c r="X412" i="14" s="1"/>
  <c r="X1045" i="3"/>
  <c r="X457" i="3"/>
  <c r="X1017" i="3"/>
  <c r="W1017" i="3"/>
  <c r="Y838" i="14"/>
  <c r="Z838" i="14" s="1"/>
  <c r="W603" i="14"/>
  <c r="Y603" i="14" s="1"/>
  <c r="Z603" i="14" s="1"/>
  <c r="W863" i="14"/>
  <c r="Y863" i="14" s="1"/>
  <c r="Z863" i="14" s="1"/>
  <c r="W473" i="14"/>
  <c r="Y473" i="14" s="1"/>
  <c r="Z473" i="14" s="1"/>
  <c r="W1009" i="14"/>
  <c r="Y1009" i="14" s="1"/>
  <c r="Z1009" i="14" s="1"/>
  <c r="W228" i="3"/>
  <c r="Y228" i="3" s="1"/>
  <c r="Z228" i="3" s="1"/>
  <c r="W1060" i="3"/>
  <c r="Y1060" i="3" s="1"/>
  <c r="Z1060" i="3" s="1"/>
  <c r="X1153" i="14"/>
  <c r="W1153" i="14"/>
  <c r="U64" i="14"/>
  <c r="X64" i="14" s="1"/>
  <c r="V64" i="14"/>
  <c r="U144" i="14"/>
  <c r="X144" i="14" s="1"/>
  <c r="V144" i="14"/>
  <c r="V264" i="14"/>
  <c r="U264" i="14"/>
  <c r="X264" i="14" s="1"/>
  <c r="U20" i="14"/>
  <c r="X20" i="14" s="1"/>
  <c r="V20" i="14"/>
  <c r="U148" i="14"/>
  <c r="X148" i="14" s="1"/>
  <c r="V148" i="14"/>
  <c r="V424" i="14"/>
  <c r="U424" i="14"/>
  <c r="X424" i="14" s="1"/>
  <c r="V736" i="14"/>
  <c r="U736" i="14"/>
  <c r="X736" i="14" s="1"/>
  <c r="U776" i="14"/>
  <c r="X776" i="14" s="1"/>
  <c r="V776" i="14"/>
  <c r="V1260" i="14"/>
  <c r="U1260" i="14"/>
  <c r="X1260" i="14" s="1"/>
  <c r="V568" i="14"/>
  <c r="U568" i="14"/>
  <c r="X568" i="14" s="1"/>
  <c r="X302" i="3"/>
  <c r="X394" i="3"/>
  <c r="X25" i="3"/>
  <c r="W25" i="3"/>
  <c r="X509" i="3"/>
  <c r="X693" i="3"/>
  <c r="X797" i="3"/>
  <c r="U630" i="3"/>
  <c r="X630" i="3" s="1"/>
  <c r="V630" i="3"/>
  <c r="X682" i="3"/>
  <c r="X329" i="3"/>
  <c r="W329" i="3"/>
  <c r="X181" i="3"/>
  <c r="U692" i="14"/>
  <c r="X692" i="14" s="1"/>
  <c r="V880" i="14"/>
  <c r="W880" i="14" s="1"/>
  <c r="Y880" i="14" s="1"/>
  <c r="Z880" i="14" s="1"/>
  <c r="V1053" i="14"/>
  <c r="W1053" i="14" s="1"/>
  <c r="Y1053" i="14" s="1"/>
  <c r="Z1053" i="14" s="1"/>
  <c r="U672" i="14"/>
  <c r="X672" i="14" s="1"/>
  <c r="U1024" i="14"/>
  <c r="X1024" i="14" s="1"/>
  <c r="W680" i="14"/>
  <c r="Y680" i="14" s="1"/>
  <c r="Z680" i="14" s="1"/>
  <c r="V760" i="14"/>
  <c r="W760" i="14" s="1"/>
  <c r="V912" i="14"/>
  <c r="U364" i="14"/>
  <c r="X364" i="14" s="1"/>
  <c r="V356" i="14"/>
  <c r="W356" i="14" s="1"/>
  <c r="Y356" i="14" s="1"/>
  <c r="Z356" i="14" s="1"/>
  <c r="V244" i="14"/>
  <c r="W244" i="14" s="1"/>
  <c r="Y244" i="14" s="1"/>
  <c r="Z244" i="14" s="1"/>
  <c r="W222" i="3"/>
  <c r="Y222" i="3" s="1"/>
  <c r="Z222" i="3" s="1"/>
  <c r="W426" i="3"/>
  <c r="Y426" i="3" s="1"/>
  <c r="Z426" i="3" s="1"/>
  <c r="W730" i="3"/>
  <c r="Y730" i="3" s="1"/>
  <c r="Z730" i="3" s="1"/>
  <c r="W814" i="3"/>
  <c r="W942" i="3"/>
  <c r="Y942" i="3" s="1"/>
  <c r="Z942" i="3" s="1"/>
  <c r="W974" i="3"/>
  <c r="V612" i="3"/>
  <c r="W612" i="3" s="1"/>
  <c r="Y612" i="3" s="1"/>
  <c r="Z612" i="3" s="1"/>
  <c r="V740" i="3"/>
  <c r="W740" i="3" s="1"/>
  <c r="V425" i="3"/>
  <c r="W425" i="3" s="1"/>
  <c r="Y425" i="3" s="1"/>
  <c r="Z425" i="3" s="1"/>
  <c r="U884" i="3"/>
  <c r="W34" i="3"/>
  <c r="Y34" i="3" s="1"/>
  <c r="Z34" i="3" s="1"/>
  <c r="W50" i="3"/>
  <c r="Y50" i="3" s="1"/>
  <c r="Z50" i="3" s="1"/>
  <c r="W66" i="3"/>
  <c r="Y66" i="3" s="1"/>
  <c r="Z66" i="3" s="1"/>
  <c r="W178" i="3"/>
  <c r="Y178" i="3" s="1"/>
  <c r="Z178" i="3" s="1"/>
  <c r="W226" i="3"/>
  <c r="Y226" i="3" s="1"/>
  <c r="Z226" i="3" s="1"/>
  <c r="W322" i="3"/>
  <c r="Y322" i="3" s="1"/>
  <c r="Z322" i="3" s="1"/>
  <c r="W370" i="3"/>
  <c r="Y370" i="3" s="1"/>
  <c r="Z370" i="3" s="1"/>
  <c r="X142" i="14"/>
  <c r="W142" i="14"/>
  <c r="X429" i="14"/>
  <c r="W429" i="14"/>
  <c r="U96" i="14"/>
  <c r="X96" i="14" s="1"/>
  <c r="V96" i="14"/>
  <c r="V400" i="14"/>
  <c r="U400" i="14"/>
  <c r="X400" i="14" s="1"/>
  <c r="V592" i="14"/>
  <c r="U592" i="14"/>
  <c r="X592" i="14" s="1"/>
  <c r="U124" i="14"/>
  <c r="X124" i="14" s="1"/>
  <c r="V124" i="14"/>
  <c r="U300" i="14"/>
  <c r="X300" i="14" s="1"/>
  <c r="V300" i="14"/>
  <c r="U100" i="14"/>
  <c r="X100" i="14" s="1"/>
  <c r="V100" i="14"/>
  <c r="X170" i="3"/>
  <c r="X81" i="3"/>
  <c r="X46" i="3"/>
  <c r="X934" i="3"/>
  <c r="W934" i="3"/>
  <c r="X1066" i="3"/>
  <c r="W1066" i="3"/>
  <c r="X561" i="3"/>
  <c r="W561" i="3"/>
  <c r="V1069" i="3"/>
  <c r="U1069" i="3"/>
  <c r="X1069" i="3" s="1"/>
  <c r="V996" i="3"/>
  <c r="U996" i="3"/>
  <c r="X996" i="3" s="1"/>
  <c r="U53" i="14"/>
  <c r="X53" i="14" s="1"/>
  <c r="V53" i="14"/>
  <c r="U69" i="14"/>
  <c r="X69" i="14" s="1"/>
  <c r="V69" i="14"/>
  <c r="V969" i="14"/>
  <c r="U969" i="14"/>
  <c r="X969" i="14" s="1"/>
  <c r="U472" i="14"/>
  <c r="X472" i="14" s="1"/>
  <c r="U812" i="14"/>
  <c r="X812" i="14" s="1"/>
  <c r="W637" i="14"/>
  <c r="Y637" i="14" s="1"/>
  <c r="Z637" i="14" s="1"/>
  <c r="W970" i="14"/>
  <c r="Y970" i="14" s="1"/>
  <c r="Z970" i="14" s="1"/>
  <c r="W1211" i="14"/>
  <c r="Y1211" i="14" s="1"/>
  <c r="Z1211" i="14" s="1"/>
  <c r="V127" i="14"/>
  <c r="W127" i="14" s="1"/>
  <c r="Y127" i="14" s="1"/>
  <c r="Z127" i="14" s="1"/>
  <c r="U827" i="14"/>
  <c r="X827" i="14" s="1"/>
  <c r="V1011" i="14"/>
  <c r="W1011" i="14" s="1"/>
  <c r="Y1011" i="14" s="1"/>
  <c r="Z1011" i="14" s="1"/>
  <c r="U24" i="14"/>
  <c r="X24" i="14" s="1"/>
  <c r="V287" i="14"/>
  <c r="W287" i="14" s="1"/>
  <c r="Y287" i="14" s="1"/>
  <c r="Z287" i="14" s="1"/>
  <c r="U1107" i="14"/>
  <c r="X1107" i="14" s="1"/>
  <c r="V404" i="14"/>
  <c r="V12" i="14"/>
  <c r="W12" i="14" s="1"/>
  <c r="Y12" i="14" s="1"/>
  <c r="Z12" i="14" s="1"/>
  <c r="U896" i="14"/>
  <c r="X896" i="14" s="1"/>
  <c r="U280" i="14"/>
  <c r="U883" i="14"/>
  <c r="X883" i="14" s="1"/>
  <c r="V504" i="14"/>
  <c r="W504" i="14" s="1"/>
  <c r="Y504" i="14" s="1"/>
  <c r="Z504" i="14" s="1"/>
  <c r="V864" i="14"/>
  <c r="W864" i="14" s="1"/>
  <c r="Y864" i="14" s="1"/>
  <c r="Z864" i="14" s="1"/>
  <c r="U979" i="14"/>
  <c r="X979" i="14" s="1"/>
  <c r="V1060" i="14"/>
  <c r="W1060" i="14" s="1"/>
  <c r="Y1060" i="14" s="1"/>
  <c r="Z1060" i="14" s="1"/>
  <c r="V1048" i="14"/>
  <c r="W1048" i="14" s="1"/>
  <c r="Y1048" i="14" s="1"/>
  <c r="Z1048" i="14" s="1"/>
  <c r="U1223" i="14"/>
  <c r="X1223" i="14" s="1"/>
  <c r="V322" i="14"/>
  <c r="W322" i="14" s="1"/>
  <c r="Y322" i="14" s="1"/>
  <c r="Z322" i="14" s="1"/>
  <c r="V1240" i="14"/>
  <c r="W1240" i="14" s="1"/>
  <c r="Y1240" i="14" s="1"/>
  <c r="Z1240" i="14" s="1"/>
  <c r="U184" i="14"/>
  <c r="X184" i="14" s="1"/>
  <c r="U403" i="14"/>
  <c r="X403" i="14" s="1"/>
  <c r="U1055" i="14"/>
  <c r="V748" i="14"/>
  <c r="W748" i="14" s="1"/>
  <c r="Y748" i="14" s="1"/>
  <c r="Z748" i="14" s="1"/>
  <c r="U859" i="14"/>
  <c r="X859" i="14" s="1"/>
  <c r="V1079" i="14"/>
  <c r="W1079" i="14" s="1"/>
  <c r="Y1079" i="14" s="1"/>
  <c r="Z1079" i="14" s="1"/>
  <c r="V1231" i="14"/>
  <c r="W1231" i="14" s="1"/>
  <c r="Y1231" i="14" s="1"/>
  <c r="Z1231" i="14" s="1"/>
  <c r="U564" i="14"/>
  <c r="X564" i="14" s="1"/>
  <c r="U1000" i="14"/>
  <c r="X1000" i="14" s="1"/>
  <c r="V187" i="14"/>
  <c r="W187" i="14" s="1"/>
  <c r="Y187" i="14" s="1"/>
  <c r="Z187" i="14" s="1"/>
  <c r="U1092" i="14"/>
  <c r="V763" i="14"/>
  <c r="W763" i="14" s="1"/>
  <c r="Y763" i="14" s="1"/>
  <c r="Z763" i="14" s="1"/>
  <c r="V408" i="14"/>
  <c r="W408" i="14" s="1"/>
  <c r="Y408" i="14" s="1"/>
  <c r="Z408" i="14" s="1"/>
  <c r="U543" i="14"/>
  <c r="X543" i="14" s="1"/>
  <c r="U640" i="14"/>
  <c r="X640" i="14" s="1"/>
  <c r="W399" i="14"/>
  <c r="W1059" i="14"/>
  <c r="Y1059" i="14" s="1"/>
  <c r="Z1059" i="14" s="1"/>
  <c r="W369" i="14"/>
  <c r="Y369" i="14" s="1"/>
  <c r="Z369" i="14" s="1"/>
  <c r="W817" i="14"/>
  <c r="W453" i="3"/>
  <c r="Y453" i="3" s="1"/>
  <c r="Z453" i="3" s="1"/>
  <c r="W697" i="3"/>
  <c r="Y697" i="3" s="1"/>
  <c r="Z697" i="3" s="1"/>
  <c r="W981" i="3"/>
  <c r="Y981" i="3" s="1"/>
  <c r="Z981" i="3" s="1"/>
  <c r="W1061" i="3"/>
  <c r="Y1061" i="3" s="1"/>
  <c r="Z1061" i="3" s="1"/>
  <c r="U22" i="3"/>
  <c r="U102" i="3"/>
  <c r="X102" i="3" s="1"/>
  <c r="U390" i="3"/>
  <c r="V806" i="3"/>
  <c r="W806" i="3" s="1"/>
  <c r="Y806" i="3" s="1"/>
  <c r="Z806" i="3" s="1"/>
  <c r="V758" i="3"/>
  <c r="W758" i="3" s="1"/>
  <c r="Y758" i="3" s="1"/>
  <c r="Z758" i="3" s="1"/>
  <c r="W126" i="3"/>
  <c r="Y126" i="3" s="1"/>
  <c r="Z126" i="3" s="1"/>
  <c r="W366" i="3"/>
  <c r="Y366" i="3" s="1"/>
  <c r="Z366" i="3" s="1"/>
  <c r="W410" i="3"/>
  <c r="Y410" i="3" s="1"/>
  <c r="Z410" i="3" s="1"/>
  <c r="W466" i="3"/>
  <c r="W754" i="3"/>
  <c r="Y754" i="3" s="1"/>
  <c r="Z754" i="3" s="1"/>
  <c r="W842" i="3"/>
  <c r="Y842" i="3" s="1"/>
  <c r="Z842" i="3" s="1"/>
  <c r="W1006" i="3"/>
  <c r="Y1006" i="3" s="1"/>
  <c r="Z1006" i="3" s="1"/>
  <c r="W1074" i="3"/>
  <c r="Y1074" i="3" s="1"/>
  <c r="Z1074" i="3" s="1"/>
  <c r="U398" i="3"/>
  <c r="U356" i="3"/>
  <c r="X356" i="3" s="1"/>
  <c r="V457" i="3"/>
  <c r="W457" i="3" s="1"/>
  <c r="U874" i="3"/>
  <c r="V181" i="3"/>
  <c r="W181" i="3" s="1"/>
  <c r="U122" i="3"/>
  <c r="X122" i="3" s="1"/>
  <c r="U250" i="3"/>
  <c r="X250" i="3" s="1"/>
  <c r="U378" i="3"/>
  <c r="X378" i="3" s="1"/>
  <c r="U594" i="3"/>
  <c r="U722" i="3"/>
  <c r="X722" i="3" s="1"/>
  <c r="U834" i="3"/>
  <c r="V1094" i="3"/>
  <c r="W1094" i="3" s="1"/>
  <c r="Y1094" i="3" s="1"/>
  <c r="Z1094" i="3" s="1"/>
  <c r="U585" i="3"/>
  <c r="U273" i="3"/>
  <c r="X273" i="3" s="1"/>
  <c r="V41" i="3"/>
  <c r="W41" i="3" s="1"/>
  <c r="U745" i="3"/>
  <c r="U1033" i="3"/>
  <c r="U357" i="3"/>
  <c r="U413" i="3"/>
  <c r="U465" i="3"/>
  <c r="U517" i="3"/>
  <c r="U573" i="3"/>
  <c r="U613" i="3"/>
  <c r="U689" i="3"/>
  <c r="U753" i="3"/>
  <c r="U817" i="3"/>
  <c r="V1005" i="3"/>
  <c r="V1057" i="3"/>
  <c r="W1057" i="3" s="1"/>
  <c r="Y1057" i="3" s="1"/>
  <c r="Z1057" i="3" s="1"/>
  <c r="U1089" i="3"/>
  <c r="U180" i="3"/>
  <c r="X180" i="3" s="1"/>
  <c r="U1076" i="3"/>
  <c r="X1076" i="3" s="1"/>
  <c r="W805" i="14"/>
  <c r="U726" i="3"/>
  <c r="V726" i="3"/>
  <c r="W882" i="14"/>
  <c r="Y882" i="14" s="1"/>
  <c r="Z882" i="14" s="1"/>
  <c r="W939" i="14"/>
  <c r="Y939" i="14" s="1"/>
  <c r="Z939" i="14" s="1"/>
  <c r="W1105" i="14"/>
  <c r="X1117" i="3"/>
  <c r="W33" i="3"/>
  <c r="Y33" i="3" s="1"/>
  <c r="Z33" i="3" s="1"/>
  <c r="W225" i="3"/>
  <c r="Y225" i="3" s="1"/>
  <c r="Z225" i="3" s="1"/>
  <c r="W577" i="3"/>
  <c r="Y577" i="3" s="1"/>
  <c r="Z577" i="3" s="1"/>
  <c r="W705" i="3"/>
  <c r="Y705" i="3" s="1"/>
  <c r="Z705" i="3" s="1"/>
  <c r="W737" i="3"/>
  <c r="Y737" i="3" s="1"/>
  <c r="Z737" i="3" s="1"/>
  <c r="W833" i="3"/>
  <c r="Y833" i="3" s="1"/>
  <c r="Z833" i="3" s="1"/>
  <c r="W865" i="3"/>
  <c r="Y865" i="3" s="1"/>
  <c r="Z865" i="3" s="1"/>
  <c r="W142" i="3"/>
  <c r="Y142" i="3" s="1"/>
  <c r="Z142" i="3" s="1"/>
  <c r="W186" i="3"/>
  <c r="Y186" i="3" s="1"/>
  <c r="Z186" i="3" s="1"/>
  <c r="W250" i="3"/>
  <c r="Y250" i="3" s="1"/>
  <c r="Z250" i="3" s="1"/>
  <c r="W270" i="3"/>
  <c r="Y270" i="3" s="1"/>
  <c r="Z270" i="3" s="1"/>
  <c r="W498" i="3"/>
  <c r="Y498" i="3" s="1"/>
  <c r="Z498" i="3" s="1"/>
  <c r="W642" i="3"/>
  <c r="Y642" i="3" s="1"/>
  <c r="Z642" i="3" s="1"/>
  <c r="W786" i="3"/>
  <c r="Y786" i="3" s="1"/>
  <c r="Z786" i="3" s="1"/>
  <c r="W850" i="3"/>
  <c r="Y850" i="3" s="1"/>
  <c r="Z850" i="3" s="1"/>
  <c r="W910" i="3"/>
  <c r="Y910" i="3" s="1"/>
  <c r="Z910" i="3" s="1"/>
  <c r="W958" i="3"/>
  <c r="Y958" i="3" s="1"/>
  <c r="Z958" i="3" s="1"/>
  <c r="W990" i="3"/>
  <c r="Y990" i="3" s="1"/>
  <c r="Z990" i="3" s="1"/>
  <c r="W1022" i="3"/>
  <c r="Y1022" i="3" s="1"/>
  <c r="Z1022" i="3" s="1"/>
  <c r="W1070" i="3"/>
  <c r="Y1070" i="3" s="1"/>
  <c r="Z1070" i="3" s="1"/>
  <c r="W1086" i="3"/>
  <c r="Y1086" i="3" s="1"/>
  <c r="Z1086" i="3" s="1"/>
  <c r="W1118" i="3"/>
  <c r="Y1118" i="3" s="1"/>
  <c r="Z1118" i="3" s="1"/>
  <c r="V292" i="3"/>
  <c r="W292" i="3" s="1"/>
  <c r="Y292" i="3" s="1"/>
  <c r="Z292" i="3" s="1"/>
  <c r="V420" i="3"/>
  <c r="W420" i="3" s="1"/>
  <c r="Y420" i="3" s="1"/>
  <c r="Z420" i="3" s="1"/>
  <c r="V1117" i="3"/>
  <c r="W1117" i="3" s="1"/>
  <c r="V564" i="3"/>
  <c r="W564" i="3" s="1"/>
  <c r="Y564" i="3" s="1"/>
  <c r="Z564" i="3" s="1"/>
  <c r="V692" i="3"/>
  <c r="W692" i="3" s="1"/>
  <c r="Y692" i="3" s="1"/>
  <c r="Z692" i="3" s="1"/>
  <c r="W141" i="3"/>
  <c r="Y141" i="3" s="1"/>
  <c r="Z141" i="3" s="1"/>
  <c r="W205" i="3"/>
  <c r="Y205" i="3" s="1"/>
  <c r="Z205" i="3" s="1"/>
  <c r="W525" i="3"/>
  <c r="Y525" i="3" s="1"/>
  <c r="Z525" i="3" s="1"/>
  <c r="W589" i="3"/>
  <c r="Y589" i="3" s="1"/>
  <c r="Z589" i="3" s="1"/>
  <c r="W621" i="3"/>
  <c r="Y621" i="3" s="1"/>
  <c r="Z621" i="3" s="1"/>
  <c r="W781" i="3"/>
  <c r="Y781" i="3" s="1"/>
  <c r="Z781" i="3" s="1"/>
  <c r="W909" i="3"/>
  <c r="Y909" i="3" s="1"/>
  <c r="Z909" i="3" s="1"/>
  <c r="W941" i="3"/>
  <c r="Y941" i="3" s="1"/>
  <c r="Z941" i="3" s="1"/>
  <c r="W973" i="3"/>
  <c r="Y973" i="3" s="1"/>
  <c r="Z973" i="3" s="1"/>
  <c r="W1005" i="3"/>
  <c r="Y1005" i="3" s="1"/>
  <c r="Z1005" i="3" s="1"/>
  <c r="W1037" i="3"/>
  <c r="Y1037" i="3" s="1"/>
  <c r="Z1037" i="3" s="1"/>
  <c r="W14" i="3"/>
  <c r="Y14" i="3" s="1"/>
  <c r="Z14" i="3" s="1"/>
  <c r="W74" i="3"/>
  <c r="Y74" i="3" s="1"/>
  <c r="Z74" i="3" s="1"/>
  <c r="W514" i="3"/>
  <c r="Y514" i="3" s="1"/>
  <c r="Z514" i="3" s="1"/>
  <c r="W782" i="3"/>
  <c r="Y782" i="3" s="1"/>
  <c r="Z782" i="3" s="1"/>
  <c r="W802" i="3"/>
  <c r="Y802" i="3" s="1"/>
  <c r="Z802" i="3" s="1"/>
  <c r="W1114" i="3"/>
  <c r="Y1114" i="3" s="1"/>
  <c r="Z1114" i="3" s="1"/>
  <c r="W265" i="3"/>
  <c r="Y265" i="3" s="1"/>
  <c r="Z265" i="3" s="1"/>
  <c r="W777" i="3"/>
  <c r="Y777" i="3" s="1"/>
  <c r="Z777" i="3" s="1"/>
  <c r="W905" i="3"/>
  <c r="Y905" i="3" s="1"/>
  <c r="Z905" i="3" s="1"/>
  <c r="W1001" i="3"/>
  <c r="Y1001" i="3" s="1"/>
  <c r="Z1001" i="3" s="1"/>
  <c r="W530" i="3"/>
  <c r="Y530" i="3" s="1"/>
  <c r="Z530" i="3" s="1"/>
  <c r="W610" i="3"/>
  <c r="Y610" i="3" s="1"/>
  <c r="Z610" i="3" s="1"/>
  <c r="W654" i="3"/>
  <c r="Y654" i="3" s="1"/>
  <c r="Z654" i="3" s="1"/>
  <c r="W674" i="3"/>
  <c r="Y674" i="3" s="1"/>
  <c r="Z674" i="3" s="1"/>
  <c r="V3" i="3"/>
  <c r="U3" i="3"/>
  <c r="U19" i="3"/>
  <c r="V19" i="3"/>
  <c r="V35" i="3"/>
  <c r="U35" i="3"/>
  <c r="V51" i="3"/>
  <c r="U51" i="3"/>
  <c r="V67" i="3"/>
  <c r="U67" i="3"/>
  <c r="U83" i="3"/>
  <c r="V83" i="3"/>
  <c r="V99" i="3"/>
  <c r="U99" i="3"/>
  <c r="V115" i="3"/>
  <c r="U115" i="3"/>
  <c r="V131" i="3"/>
  <c r="U131" i="3"/>
  <c r="U147" i="3"/>
  <c r="V147" i="3"/>
  <c r="V163" i="3"/>
  <c r="U163" i="3"/>
  <c r="V179" i="3"/>
  <c r="U179" i="3"/>
  <c r="V195" i="3"/>
  <c r="U195" i="3"/>
  <c r="U211" i="3"/>
  <c r="V211" i="3"/>
  <c r="V227" i="3"/>
  <c r="U227" i="3"/>
  <c r="V243" i="3"/>
  <c r="U243" i="3"/>
  <c r="V259" i="3"/>
  <c r="U259" i="3"/>
  <c r="U275" i="3"/>
  <c r="V275" i="3"/>
  <c r="V291" i="3"/>
  <c r="U291" i="3"/>
  <c r="V307" i="3"/>
  <c r="U307" i="3"/>
  <c r="V323" i="3"/>
  <c r="U323" i="3"/>
  <c r="V339" i="3"/>
  <c r="U339" i="3"/>
  <c r="V355" i="3"/>
  <c r="U355" i="3"/>
  <c r="V371" i="3"/>
  <c r="U371" i="3"/>
  <c r="V387" i="3"/>
  <c r="U387" i="3"/>
  <c r="V403" i="3"/>
  <c r="U403" i="3"/>
  <c r="V419" i="3"/>
  <c r="U419" i="3"/>
  <c r="V435" i="3"/>
  <c r="U435" i="3"/>
  <c r="V451" i="3"/>
  <c r="U451" i="3"/>
  <c r="V467" i="3"/>
  <c r="U467" i="3"/>
  <c r="V483" i="3"/>
  <c r="U483" i="3"/>
  <c r="V16" i="3"/>
  <c r="U16" i="3"/>
  <c r="V32" i="3"/>
  <c r="U32" i="3"/>
  <c r="V48" i="3"/>
  <c r="U48" i="3"/>
  <c r="X48" i="3" s="1"/>
  <c r="V64" i="3"/>
  <c r="U64" i="3"/>
  <c r="V80" i="3"/>
  <c r="U80" i="3"/>
  <c r="V96" i="3"/>
  <c r="U96" i="3"/>
  <c r="V112" i="3"/>
  <c r="U112" i="3"/>
  <c r="X112" i="3" s="1"/>
  <c r="V128" i="3"/>
  <c r="U128" i="3"/>
  <c r="V152" i="3"/>
  <c r="U152" i="3"/>
  <c r="V172" i="3"/>
  <c r="U172" i="3"/>
  <c r="V192" i="3"/>
  <c r="U192" i="3"/>
  <c r="V216" i="3"/>
  <c r="U216" i="3"/>
  <c r="V236" i="3"/>
  <c r="U236" i="3"/>
  <c r="V256" i="3"/>
  <c r="U256" i="3"/>
  <c r="V280" i="3"/>
  <c r="U280" i="3"/>
  <c r="V300" i="3"/>
  <c r="U300" i="3"/>
  <c r="V320" i="3"/>
  <c r="U320" i="3"/>
  <c r="V344" i="3"/>
  <c r="U344" i="3"/>
  <c r="V364" i="3"/>
  <c r="U364" i="3"/>
  <c r="V384" i="3"/>
  <c r="U384" i="3"/>
  <c r="V408" i="3"/>
  <c r="U408" i="3"/>
  <c r="V428" i="3"/>
  <c r="U428" i="3"/>
  <c r="V448" i="3"/>
  <c r="U448" i="3"/>
  <c r="V472" i="3"/>
  <c r="U472" i="3"/>
  <c r="V492" i="3"/>
  <c r="U492" i="3"/>
  <c r="V512" i="3"/>
  <c r="U512" i="3"/>
  <c r="V536" i="3"/>
  <c r="U536" i="3"/>
  <c r="V556" i="3"/>
  <c r="U556" i="3"/>
  <c r="V576" i="3"/>
  <c r="U576" i="3"/>
  <c r="V600" i="3"/>
  <c r="U600" i="3"/>
  <c r="V620" i="3"/>
  <c r="U620" i="3"/>
  <c r="V640" i="3"/>
  <c r="U640" i="3"/>
  <c r="V664" i="3"/>
  <c r="U664" i="3"/>
  <c r="V684" i="3"/>
  <c r="U684" i="3"/>
  <c r="V704" i="3"/>
  <c r="U704" i="3"/>
  <c r="V728" i="3"/>
  <c r="U728" i="3"/>
  <c r="V748" i="3"/>
  <c r="U748" i="3"/>
  <c r="V768" i="3"/>
  <c r="U768" i="3"/>
  <c r="V792" i="3"/>
  <c r="U792" i="3"/>
  <c r="V812" i="3"/>
  <c r="U812" i="3"/>
  <c r="V832" i="3"/>
  <c r="U832" i="3"/>
  <c r="V856" i="3"/>
  <c r="U856" i="3"/>
  <c r="V876" i="3"/>
  <c r="U876" i="3"/>
  <c r="V896" i="3"/>
  <c r="U896" i="3"/>
  <c r="V920" i="3"/>
  <c r="U920" i="3"/>
  <c r="V940" i="3"/>
  <c r="U940" i="3"/>
  <c r="V960" i="3"/>
  <c r="U960" i="3"/>
  <c r="V984" i="3"/>
  <c r="U984" i="3"/>
  <c r="V1004" i="3"/>
  <c r="U1004" i="3"/>
  <c r="V1024" i="3"/>
  <c r="U1024" i="3"/>
  <c r="V1048" i="3"/>
  <c r="U1048" i="3"/>
  <c r="V1068" i="3"/>
  <c r="U1068" i="3"/>
  <c r="V1088" i="3"/>
  <c r="U1088" i="3"/>
  <c r="V1112" i="3"/>
  <c r="U1112" i="3"/>
  <c r="V491" i="3"/>
  <c r="U491" i="3"/>
  <c r="V507" i="3"/>
  <c r="U507" i="3"/>
  <c r="V523" i="3"/>
  <c r="U523" i="3"/>
  <c r="V539" i="3"/>
  <c r="U539" i="3"/>
  <c r="V555" i="3"/>
  <c r="U555" i="3"/>
  <c r="V571" i="3"/>
  <c r="U571" i="3"/>
  <c r="V587" i="3"/>
  <c r="U587" i="3"/>
  <c r="V603" i="3"/>
  <c r="U603" i="3"/>
  <c r="V619" i="3"/>
  <c r="U619" i="3"/>
  <c r="V635" i="3"/>
  <c r="U635" i="3"/>
  <c r="V651" i="3"/>
  <c r="U651" i="3"/>
  <c r="V667" i="3"/>
  <c r="U667" i="3"/>
  <c r="V683" i="3"/>
  <c r="U683" i="3"/>
  <c r="V699" i="3"/>
  <c r="U699" i="3"/>
  <c r="V715" i="3"/>
  <c r="U715" i="3"/>
  <c r="V731" i="3"/>
  <c r="U731" i="3"/>
  <c r="V747" i="3"/>
  <c r="U747" i="3"/>
  <c r="V763" i="3"/>
  <c r="U763" i="3"/>
  <c r="V779" i="3"/>
  <c r="U779" i="3"/>
  <c r="V795" i="3"/>
  <c r="U795" i="3"/>
  <c r="V811" i="3"/>
  <c r="U811" i="3"/>
  <c r="V827" i="3"/>
  <c r="U827" i="3"/>
  <c r="V843" i="3"/>
  <c r="U843" i="3"/>
  <c r="V859" i="3"/>
  <c r="U859" i="3"/>
  <c r="V875" i="3"/>
  <c r="U875" i="3"/>
  <c r="V891" i="3"/>
  <c r="U891" i="3"/>
  <c r="V907" i="3"/>
  <c r="U907" i="3"/>
  <c r="V923" i="3"/>
  <c r="U923" i="3"/>
  <c r="V939" i="3"/>
  <c r="U939" i="3"/>
  <c r="V955" i="3"/>
  <c r="U955" i="3"/>
  <c r="V971" i="3"/>
  <c r="U971" i="3"/>
  <c r="V987" i="3"/>
  <c r="U987" i="3"/>
  <c r="V1003" i="3"/>
  <c r="U1003" i="3"/>
  <c r="V1019" i="3"/>
  <c r="U1019" i="3"/>
  <c r="V1035" i="3"/>
  <c r="U1035" i="3"/>
  <c r="V1051" i="3"/>
  <c r="U1051" i="3"/>
  <c r="V1067" i="3"/>
  <c r="U1067" i="3"/>
  <c r="V1083" i="3"/>
  <c r="U1083" i="3"/>
  <c r="V1099" i="3"/>
  <c r="U1099" i="3"/>
  <c r="V1115" i="3"/>
  <c r="U1115" i="3"/>
  <c r="V212" i="3"/>
  <c r="U212" i="3"/>
  <c r="V340" i="3"/>
  <c r="U340" i="3"/>
  <c r="V468" i="3"/>
  <c r="U468" i="3"/>
  <c r="V596" i="3"/>
  <c r="U596" i="3"/>
  <c r="V724" i="3"/>
  <c r="U724" i="3"/>
  <c r="V852" i="3"/>
  <c r="U852" i="3"/>
  <c r="V980" i="3"/>
  <c r="U980" i="3"/>
  <c r="V1108" i="3"/>
  <c r="U1108" i="3"/>
  <c r="W10" i="3"/>
  <c r="Y10" i="3" s="1"/>
  <c r="Z10" i="3" s="1"/>
  <c r="W26" i="3"/>
  <c r="Y26" i="3" s="1"/>
  <c r="Z26" i="3" s="1"/>
  <c r="Y258" i="3"/>
  <c r="Z258" i="3" s="1"/>
  <c r="Y466" i="3"/>
  <c r="Z466" i="3" s="1"/>
  <c r="V15" i="3"/>
  <c r="U15" i="3"/>
  <c r="V31" i="3"/>
  <c r="U31" i="3"/>
  <c r="V47" i="3"/>
  <c r="U47" i="3"/>
  <c r="V63" i="3"/>
  <c r="U63" i="3"/>
  <c r="V79" i="3"/>
  <c r="U79" i="3"/>
  <c r="V95" i="3"/>
  <c r="U95" i="3"/>
  <c r="V111" i="3"/>
  <c r="U111" i="3"/>
  <c r="V127" i="3"/>
  <c r="U127" i="3"/>
  <c r="V143" i="3"/>
  <c r="U143" i="3"/>
  <c r="V159" i="3"/>
  <c r="U159" i="3"/>
  <c r="V175" i="3"/>
  <c r="U175" i="3"/>
  <c r="V191" i="3"/>
  <c r="U191" i="3"/>
  <c r="V207" i="3"/>
  <c r="U207" i="3"/>
  <c r="V223" i="3"/>
  <c r="U223" i="3"/>
  <c r="V239" i="3"/>
  <c r="U239" i="3"/>
  <c r="V255" i="3"/>
  <c r="U255" i="3"/>
  <c r="V271" i="3"/>
  <c r="U271" i="3"/>
  <c r="V287" i="3"/>
  <c r="U287" i="3"/>
  <c r="U303" i="3"/>
  <c r="V303" i="3"/>
  <c r="U319" i="3"/>
  <c r="V319" i="3"/>
  <c r="V335" i="3"/>
  <c r="U335" i="3"/>
  <c r="U351" i="3"/>
  <c r="V351" i="3"/>
  <c r="U367" i="3"/>
  <c r="V367" i="3"/>
  <c r="U383" i="3"/>
  <c r="V383" i="3"/>
  <c r="V399" i="3"/>
  <c r="U399" i="3"/>
  <c r="V415" i="3"/>
  <c r="U415" i="3"/>
  <c r="V431" i="3"/>
  <c r="U431" i="3"/>
  <c r="V447" i="3"/>
  <c r="U447" i="3"/>
  <c r="V463" i="3"/>
  <c r="U463" i="3"/>
  <c r="V479" i="3"/>
  <c r="U479" i="3"/>
  <c r="V12" i="3"/>
  <c r="U12" i="3"/>
  <c r="V28" i="3"/>
  <c r="U28" i="3"/>
  <c r="V44" i="3"/>
  <c r="U44" i="3"/>
  <c r="V60" i="3"/>
  <c r="U60" i="3"/>
  <c r="V76" i="3"/>
  <c r="U76" i="3"/>
  <c r="V92" i="3"/>
  <c r="U92" i="3"/>
  <c r="V108" i="3"/>
  <c r="U108" i="3"/>
  <c r="V124" i="3"/>
  <c r="U124" i="3"/>
  <c r="V144" i="3"/>
  <c r="U144" i="3"/>
  <c r="V168" i="3"/>
  <c r="U168" i="3"/>
  <c r="V188" i="3"/>
  <c r="U188" i="3"/>
  <c r="V208" i="3"/>
  <c r="U208" i="3"/>
  <c r="V232" i="3"/>
  <c r="U232" i="3"/>
  <c r="V252" i="3"/>
  <c r="U252" i="3"/>
  <c r="V272" i="3"/>
  <c r="U272" i="3"/>
  <c r="V296" i="3"/>
  <c r="U296" i="3"/>
  <c r="V316" i="3"/>
  <c r="U316" i="3"/>
  <c r="V336" i="3"/>
  <c r="U336" i="3"/>
  <c r="V360" i="3"/>
  <c r="U360" i="3"/>
  <c r="V380" i="3"/>
  <c r="U380" i="3"/>
  <c r="V400" i="3"/>
  <c r="U400" i="3"/>
  <c r="V424" i="3"/>
  <c r="U424" i="3"/>
  <c r="V444" i="3"/>
  <c r="U444" i="3"/>
  <c r="V464" i="3"/>
  <c r="U464" i="3"/>
  <c r="V488" i="3"/>
  <c r="U488" i="3"/>
  <c r="V508" i="3"/>
  <c r="U508" i="3"/>
  <c r="V528" i="3"/>
  <c r="U528" i="3"/>
  <c r="V552" i="3"/>
  <c r="U552" i="3"/>
  <c r="V572" i="3"/>
  <c r="U572" i="3"/>
  <c r="V592" i="3"/>
  <c r="U592" i="3"/>
  <c r="V616" i="3"/>
  <c r="U616" i="3"/>
  <c r="V636" i="3"/>
  <c r="U636" i="3"/>
  <c r="V656" i="3"/>
  <c r="U656" i="3"/>
  <c r="V680" i="3"/>
  <c r="U680" i="3"/>
  <c r="V700" i="3"/>
  <c r="U700" i="3"/>
  <c r="V720" i="3"/>
  <c r="U720" i="3"/>
  <c r="V744" i="3"/>
  <c r="U744" i="3"/>
  <c r="V764" i="3"/>
  <c r="U764" i="3"/>
  <c r="V784" i="3"/>
  <c r="U784" i="3"/>
  <c r="V808" i="3"/>
  <c r="U808" i="3"/>
  <c r="V828" i="3"/>
  <c r="U828" i="3"/>
  <c r="V848" i="3"/>
  <c r="U848" i="3"/>
  <c r="V872" i="3"/>
  <c r="U872" i="3"/>
  <c r="V892" i="3"/>
  <c r="U892" i="3"/>
  <c r="V912" i="3"/>
  <c r="U912" i="3"/>
  <c r="V936" i="3"/>
  <c r="U936" i="3"/>
  <c r="V956" i="3"/>
  <c r="U956" i="3"/>
  <c r="V976" i="3"/>
  <c r="U976" i="3"/>
  <c r="V1000" i="3"/>
  <c r="U1000" i="3"/>
  <c r="V1020" i="3"/>
  <c r="U1020" i="3"/>
  <c r="V1040" i="3"/>
  <c r="U1040" i="3"/>
  <c r="V1064" i="3"/>
  <c r="U1064" i="3"/>
  <c r="V1084" i="3"/>
  <c r="U1084" i="3"/>
  <c r="V1104" i="3"/>
  <c r="U1104" i="3"/>
  <c r="V487" i="3"/>
  <c r="U487" i="3"/>
  <c r="V503" i="3"/>
  <c r="U503" i="3"/>
  <c r="V519" i="3"/>
  <c r="U519" i="3"/>
  <c r="V535" i="3"/>
  <c r="U535" i="3"/>
  <c r="V551" i="3"/>
  <c r="U551" i="3"/>
  <c r="V567" i="3"/>
  <c r="U567" i="3"/>
  <c r="V583" i="3"/>
  <c r="U583" i="3"/>
  <c r="V599" i="3"/>
  <c r="U599" i="3"/>
  <c r="V615" i="3"/>
  <c r="U615" i="3"/>
  <c r="V631" i="3"/>
  <c r="U631" i="3"/>
  <c r="V647" i="3"/>
  <c r="U647" i="3"/>
  <c r="V663" i="3"/>
  <c r="U663" i="3"/>
  <c r="V679" i="3"/>
  <c r="U679" i="3"/>
  <c r="V695" i="3"/>
  <c r="U695" i="3"/>
  <c r="V711" i="3"/>
  <c r="U711" i="3"/>
  <c r="V727" i="3"/>
  <c r="U727" i="3"/>
  <c r="V743" i="3"/>
  <c r="U743" i="3"/>
  <c r="V759" i="3"/>
  <c r="U759" i="3"/>
  <c r="V775" i="3"/>
  <c r="U775" i="3"/>
  <c r="V791" i="3"/>
  <c r="U791" i="3"/>
  <c r="V807" i="3"/>
  <c r="U807" i="3"/>
  <c r="V823" i="3"/>
  <c r="U823" i="3"/>
  <c r="V839" i="3"/>
  <c r="U839" i="3"/>
  <c r="V855" i="3"/>
  <c r="U855" i="3"/>
  <c r="V871" i="3"/>
  <c r="U871" i="3"/>
  <c r="V887" i="3"/>
  <c r="U887" i="3"/>
  <c r="V903" i="3"/>
  <c r="U903" i="3"/>
  <c r="V919" i="3"/>
  <c r="U919" i="3"/>
  <c r="V935" i="3"/>
  <c r="U935" i="3"/>
  <c r="V951" i="3"/>
  <c r="U951" i="3"/>
  <c r="V967" i="3"/>
  <c r="U967" i="3"/>
  <c r="V983" i="3"/>
  <c r="U983" i="3"/>
  <c r="V999" i="3"/>
  <c r="U999" i="3"/>
  <c r="V1015" i="3"/>
  <c r="U1015" i="3"/>
  <c r="V1031" i="3"/>
  <c r="U1031" i="3"/>
  <c r="V1047" i="3"/>
  <c r="U1047" i="3"/>
  <c r="V1063" i="3"/>
  <c r="U1063" i="3"/>
  <c r="V1079" i="3"/>
  <c r="U1079" i="3"/>
  <c r="V1095" i="3"/>
  <c r="U1095" i="3"/>
  <c r="V1111" i="3"/>
  <c r="U1111" i="3"/>
  <c r="V1127" i="3"/>
  <c r="U1127" i="3"/>
  <c r="V196" i="3"/>
  <c r="U196" i="3"/>
  <c r="U324" i="3"/>
  <c r="V324" i="3"/>
  <c r="V452" i="3"/>
  <c r="U452" i="3"/>
  <c r="V580" i="3"/>
  <c r="U580" i="3"/>
  <c r="V708" i="3"/>
  <c r="U708" i="3"/>
  <c r="V836" i="3"/>
  <c r="U836" i="3"/>
  <c r="V964" i="3"/>
  <c r="U964" i="3"/>
  <c r="V1092" i="3"/>
  <c r="U1092" i="3"/>
  <c r="W6" i="3"/>
  <c r="Y6" i="3" s="1"/>
  <c r="Z6" i="3" s="1"/>
  <c r="W38" i="3"/>
  <c r="Y38" i="3" s="1"/>
  <c r="Z38" i="3" s="1"/>
  <c r="W102" i="3"/>
  <c r="Y102" i="3" s="1"/>
  <c r="Z102" i="3" s="1"/>
  <c r="W118" i="3"/>
  <c r="Y118" i="3" s="1"/>
  <c r="Z118" i="3" s="1"/>
  <c r="W134" i="3"/>
  <c r="Y134" i="3" s="1"/>
  <c r="Z134" i="3" s="1"/>
  <c r="W150" i="3"/>
  <c r="Y150" i="3" s="1"/>
  <c r="Z150" i="3" s="1"/>
  <c r="W166" i="3"/>
  <c r="Y166" i="3" s="1"/>
  <c r="Z166" i="3" s="1"/>
  <c r="W310" i="3"/>
  <c r="Y310" i="3" s="1"/>
  <c r="Z310" i="3" s="1"/>
  <c r="W326" i="3"/>
  <c r="Y326" i="3" s="1"/>
  <c r="Z326" i="3" s="1"/>
  <c r="W342" i="3"/>
  <c r="Y342" i="3" s="1"/>
  <c r="Z342" i="3" s="1"/>
  <c r="W358" i="3"/>
  <c r="Y358" i="3" s="1"/>
  <c r="Z358" i="3" s="1"/>
  <c r="W406" i="3"/>
  <c r="Y406" i="3" s="1"/>
  <c r="Z406" i="3" s="1"/>
  <c r="W422" i="3"/>
  <c r="Y422" i="3" s="1"/>
  <c r="Z422" i="3" s="1"/>
  <c r="W486" i="3"/>
  <c r="Y486" i="3" s="1"/>
  <c r="Z486" i="3" s="1"/>
  <c r="W614" i="3"/>
  <c r="Y614" i="3" s="1"/>
  <c r="Z614" i="3" s="1"/>
  <c r="W678" i="3"/>
  <c r="Y678" i="3" s="1"/>
  <c r="Z678" i="3" s="1"/>
  <c r="W710" i="3"/>
  <c r="Y710" i="3" s="1"/>
  <c r="Z710" i="3" s="1"/>
  <c r="W742" i="3"/>
  <c r="Y742" i="3" s="1"/>
  <c r="Z742" i="3" s="1"/>
  <c r="W838" i="3"/>
  <c r="Y838" i="3" s="1"/>
  <c r="Z838" i="3" s="1"/>
  <c r="W870" i="3"/>
  <c r="Y870" i="3" s="1"/>
  <c r="Z870" i="3" s="1"/>
  <c r="W902" i="3"/>
  <c r="Y902" i="3" s="1"/>
  <c r="Z902" i="3" s="1"/>
  <c r="Y590" i="3"/>
  <c r="Z590" i="3" s="1"/>
  <c r="Y41" i="3"/>
  <c r="Z41" i="3" s="1"/>
  <c r="Y105" i="3"/>
  <c r="Z105" i="3" s="1"/>
  <c r="Y690" i="3"/>
  <c r="Z690" i="3" s="1"/>
  <c r="U11" i="3"/>
  <c r="V11" i="3"/>
  <c r="U27" i="3"/>
  <c r="V27" i="3"/>
  <c r="U43" i="3"/>
  <c r="V43" i="3"/>
  <c r="U59" i="3"/>
  <c r="V59" i="3"/>
  <c r="U75" i="3"/>
  <c r="V75" i="3"/>
  <c r="U91" i="3"/>
  <c r="V91" i="3"/>
  <c r="U107" i="3"/>
  <c r="V107" i="3"/>
  <c r="U123" i="3"/>
  <c r="V123" i="3"/>
  <c r="U139" i="3"/>
  <c r="V139" i="3"/>
  <c r="U155" i="3"/>
  <c r="V155" i="3"/>
  <c r="U171" i="3"/>
  <c r="V171" i="3"/>
  <c r="U187" i="3"/>
  <c r="V187" i="3"/>
  <c r="U203" i="3"/>
  <c r="V203" i="3"/>
  <c r="U219" i="3"/>
  <c r="V219" i="3"/>
  <c r="U235" i="3"/>
  <c r="V235" i="3"/>
  <c r="U251" i="3"/>
  <c r="V251" i="3"/>
  <c r="U267" i="3"/>
  <c r="V267" i="3"/>
  <c r="U283" i="3"/>
  <c r="V283" i="3"/>
  <c r="V299" i="3"/>
  <c r="U299" i="3"/>
  <c r="V315" i="3"/>
  <c r="U315" i="3"/>
  <c r="V331" i="3"/>
  <c r="U331" i="3"/>
  <c r="V347" i="3"/>
  <c r="U347" i="3"/>
  <c r="V363" i="3"/>
  <c r="U363" i="3"/>
  <c r="V379" i="3"/>
  <c r="U379" i="3"/>
  <c r="V395" i="3"/>
  <c r="U395" i="3"/>
  <c r="V411" i="3"/>
  <c r="U411" i="3"/>
  <c r="V427" i="3"/>
  <c r="U427" i="3"/>
  <c r="V443" i="3"/>
  <c r="U443" i="3"/>
  <c r="V459" i="3"/>
  <c r="U459" i="3"/>
  <c r="V475" i="3"/>
  <c r="U475" i="3"/>
  <c r="V8" i="3"/>
  <c r="U8" i="3"/>
  <c r="V24" i="3"/>
  <c r="U24" i="3"/>
  <c r="V40" i="3"/>
  <c r="U40" i="3"/>
  <c r="V56" i="3"/>
  <c r="U56" i="3"/>
  <c r="V72" i="3"/>
  <c r="U72" i="3"/>
  <c r="V88" i="3"/>
  <c r="U88" i="3"/>
  <c r="V104" i="3"/>
  <c r="U104" i="3"/>
  <c r="V120" i="3"/>
  <c r="U120" i="3"/>
  <c r="V140" i="3"/>
  <c r="U140" i="3"/>
  <c r="V160" i="3"/>
  <c r="U160" i="3"/>
  <c r="V184" i="3"/>
  <c r="U184" i="3"/>
  <c r="V204" i="3"/>
  <c r="U204" i="3"/>
  <c r="V224" i="3"/>
  <c r="U224" i="3"/>
  <c r="V248" i="3"/>
  <c r="U248" i="3"/>
  <c r="V268" i="3"/>
  <c r="U268" i="3"/>
  <c r="V288" i="3"/>
  <c r="U288" i="3"/>
  <c r="V312" i="3"/>
  <c r="U312" i="3"/>
  <c r="V332" i="3"/>
  <c r="U332" i="3"/>
  <c r="V352" i="3"/>
  <c r="U352" i="3"/>
  <c r="V376" i="3"/>
  <c r="U376" i="3"/>
  <c r="V396" i="3"/>
  <c r="U396" i="3"/>
  <c r="V416" i="3"/>
  <c r="U416" i="3"/>
  <c r="V440" i="3"/>
  <c r="U440" i="3"/>
  <c r="V460" i="3"/>
  <c r="U460" i="3"/>
  <c r="V480" i="3"/>
  <c r="U480" i="3"/>
  <c r="V504" i="3"/>
  <c r="U504" i="3"/>
  <c r="V524" i="3"/>
  <c r="U524" i="3"/>
  <c r="V544" i="3"/>
  <c r="U544" i="3"/>
  <c r="V568" i="3"/>
  <c r="U568" i="3"/>
  <c r="V588" i="3"/>
  <c r="U588" i="3"/>
  <c r="V608" i="3"/>
  <c r="U608" i="3"/>
  <c r="V632" i="3"/>
  <c r="U632" i="3"/>
  <c r="V652" i="3"/>
  <c r="U652" i="3"/>
  <c r="V672" i="3"/>
  <c r="U672" i="3"/>
  <c r="V696" i="3"/>
  <c r="U696" i="3"/>
  <c r="V716" i="3"/>
  <c r="U716" i="3"/>
  <c r="V736" i="3"/>
  <c r="U736" i="3"/>
  <c r="V760" i="3"/>
  <c r="U760" i="3"/>
  <c r="V780" i="3"/>
  <c r="U780" i="3"/>
  <c r="V800" i="3"/>
  <c r="U800" i="3"/>
  <c r="V824" i="3"/>
  <c r="U824" i="3"/>
  <c r="V844" i="3"/>
  <c r="U844" i="3"/>
  <c r="V864" i="3"/>
  <c r="U864" i="3"/>
  <c r="V888" i="3"/>
  <c r="U888" i="3"/>
  <c r="V908" i="3"/>
  <c r="U908" i="3"/>
  <c r="V928" i="3"/>
  <c r="U928" i="3"/>
  <c r="V952" i="3"/>
  <c r="U952" i="3"/>
  <c r="V972" i="3"/>
  <c r="U972" i="3"/>
  <c r="V992" i="3"/>
  <c r="U992" i="3"/>
  <c r="V1016" i="3"/>
  <c r="U1016" i="3"/>
  <c r="V1036" i="3"/>
  <c r="U1036" i="3"/>
  <c r="V1056" i="3"/>
  <c r="U1056" i="3"/>
  <c r="V1080" i="3"/>
  <c r="U1080" i="3"/>
  <c r="V1100" i="3"/>
  <c r="U1100" i="3"/>
  <c r="V1120" i="3"/>
  <c r="U1120" i="3"/>
  <c r="V499" i="3"/>
  <c r="U499" i="3"/>
  <c r="V515" i="3"/>
  <c r="U515" i="3"/>
  <c r="V531" i="3"/>
  <c r="U531" i="3"/>
  <c r="V547" i="3"/>
  <c r="U547" i="3"/>
  <c r="V563" i="3"/>
  <c r="U563" i="3"/>
  <c r="V579" i="3"/>
  <c r="U579" i="3"/>
  <c r="V595" i="3"/>
  <c r="U595" i="3"/>
  <c r="V611" i="3"/>
  <c r="U611" i="3"/>
  <c r="V627" i="3"/>
  <c r="U627" i="3"/>
  <c r="V643" i="3"/>
  <c r="U643" i="3"/>
  <c r="V659" i="3"/>
  <c r="U659" i="3"/>
  <c r="V675" i="3"/>
  <c r="U675" i="3"/>
  <c r="V691" i="3"/>
  <c r="U691" i="3"/>
  <c r="V707" i="3"/>
  <c r="U707" i="3"/>
  <c r="V723" i="3"/>
  <c r="U723" i="3"/>
  <c r="V739" i="3"/>
  <c r="U739" i="3"/>
  <c r="V755" i="3"/>
  <c r="U755" i="3"/>
  <c r="V771" i="3"/>
  <c r="U771" i="3"/>
  <c r="V787" i="3"/>
  <c r="U787" i="3"/>
  <c r="V803" i="3"/>
  <c r="U803" i="3"/>
  <c r="V819" i="3"/>
  <c r="U819" i="3"/>
  <c r="V835" i="3"/>
  <c r="U835" i="3"/>
  <c r="V851" i="3"/>
  <c r="U851" i="3"/>
  <c r="V867" i="3"/>
  <c r="U867" i="3"/>
  <c r="V883" i="3"/>
  <c r="U883" i="3"/>
  <c r="V899" i="3"/>
  <c r="U899" i="3"/>
  <c r="V915" i="3"/>
  <c r="U915" i="3"/>
  <c r="V931" i="3"/>
  <c r="U931" i="3"/>
  <c r="V947" i="3"/>
  <c r="U947" i="3"/>
  <c r="V963" i="3"/>
  <c r="U963" i="3"/>
  <c r="V979" i="3"/>
  <c r="U979" i="3"/>
  <c r="V995" i="3"/>
  <c r="U995" i="3"/>
  <c r="V1011" i="3"/>
  <c r="U1011" i="3"/>
  <c r="V1027" i="3"/>
  <c r="U1027" i="3"/>
  <c r="V1043" i="3"/>
  <c r="U1043" i="3"/>
  <c r="V1059" i="3"/>
  <c r="U1059" i="3"/>
  <c r="V1075" i="3"/>
  <c r="U1075" i="3"/>
  <c r="V1091" i="3"/>
  <c r="U1091" i="3"/>
  <c r="V1107" i="3"/>
  <c r="U1107" i="3"/>
  <c r="V1123" i="3"/>
  <c r="U1123" i="3"/>
  <c r="V148" i="3"/>
  <c r="U148" i="3"/>
  <c r="V276" i="3"/>
  <c r="U276" i="3"/>
  <c r="U404" i="3"/>
  <c r="V404" i="3"/>
  <c r="V532" i="3"/>
  <c r="U532" i="3"/>
  <c r="V660" i="3"/>
  <c r="U660" i="3"/>
  <c r="V788" i="3"/>
  <c r="U788" i="3"/>
  <c r="V916" i="3"/>
  <c r="U916" i="3"/>
  <c r="V1044" i="3"/>
  <c r="U1044" i="3"/>
  <c r="Y740" i="3"/>
  <c r="Z740" i="3" s="1"/>
  <c r="Y30" i="3"/>
  <c r="Z30" i="3" s="1"/>
  <c r="Y202" i="3"/>
  <c r="Z202" i="3" s="1"/>
  <c r="Y238" i="3"/>
  <c r="Z238" i="3" s="1"/>
  <c r="Y382" i="3"/>
  <c r="Z382" i="3" s="1"/>
  <c r="Y814" i="3"/>
  <c r="Z814" i="3" s="1"/>
  <c r="Y830" i="3"/>
  <c r="Z830" i="3" s="1"/>
  <c r="Y974" i="3"/>
  <c r="Z974" i="3" s="1"/>
  <c r="Y926" i="3"/>
  <c r="Z926" i="3" s="1"/>
  <c r="Y245" i="3"/>
  <c r="Z245" i="3" s="1"/>
  <c r="V7" i="3"/>
  <c r="U7" i="3"/>
  <c r="V23" i="3"/>
  <c r="U23" i="3"/>
  <c r="V39" i="3"/>
  <c r="U39" i="3"/>
  <c r="V55" i="3"/>
  <c r="U55" i="3"/>
  <c r="V71" i="3"/>
  <c r="U71" i="3"/>
  <c r="V87" i="3"/>
  <c r="U87" i="3"/>
  <c r="V103" i="3"/>
  <c r="U103" i="3"/>
  <c r="V119" i="3"/>
  <c r="U119" i="3"/>
  <c r="V135" i="3"/>
  <c r="U135" i="3"/>
  <c r="V151" i="3"/>
  <c r="U151" i="3"/>
  <c r="V167" i="3"/>
  <c r="U167" i="3"/>
  <c r="V183" i="3"/>
  <c r="U183" i="3"/>
  <c r="V199" i="3"/>
  <c r="U199" i="3"/>
  <c r="V215" i="3"/>
  <c r="U215" i="3"/>
  <c r="V231" i="3"/>
  <c r="U231" i="3"/>
  <c r="V247" i="3"/>
  <c r="U247" i="3"/>
  <c r="V263" i="3"/>
  <c r="U263" i="3"/>
  <c r="V279" i="3"/>
  <c r="U279" i="3"/>
  <c r="V295" i="3"/>
  <c r="U295" i="3"/>
  <c r="V311" i="3"/>
  <c r="U311" i="3"/>
  <c r="V327" i="3"/>
  <c r="U327" i="3"/>
  <c r="V343" i="3"/>
  <c r="U343" i="3"/>
  <c r="V359" i="3"/>
  <c r="U359" i="3"/>
  <c r="V375" i="3"/>
  <c r="U375" i="3"/>
  <c r="V391" i="3"/>
  <c r="U391" i="3"/>
  <c r="V407" i="3"/>
  <c r="U407" i="3"/>
  <c r="V423" i="3"/>
  <c r="U423" i="3"/>
  <c r="V439" i="3"/>
  <c r="U439" i="3"/>
  <c r="V455" i="3"/>
  <c r="U455" i="3"/>
  <c r="V471" i="3"/>
  <c r="U471" i="3"/>
  <c r="V4" i="3"/>
  <c r="U4" i="3"/>
  <c r="V20" i="3"/>
  <c r="U20" i="3"/>
  <c r="V36" i="3"/>
  <c r="U36" i="3"/>
  <c r="V52" i="3"/>
  <c r="U52" i="3"/>
  <c r="V68" i="3"/>
  <c r="U68" i="3"/>
  <c r="V84" i="3"/>
  <c r="U84" i="3"/>
  <c r="V100" i="3"/>
  <c r="U100" i="3"/>
  <c r="V116" i="3"/>
  <c r="U116" i="3"/>
  <c r="V136" i="3"/>
  <c r="U136" i="3"/>
  <c r="V156" i="3"/>
  <c r="U156" i="3"/>
  <c r="V176" i="3"/>
  <c r="U176" i="3"/>
  <c r="X176" i="3" s="1"/>
  <c r="V200" i="3"/>
  <c r="U200" i="3"/>
  <c r="V220" i="3"/>
  <c r="U220" i="3"/>
  <c r="V240" i="3"/>
  <c r="U240" i="3"/>
  <c r="X240" i="3" s="1"/>
  <c r="V264" i="3"/>
  <c r="U264" i="3"/>
  <c r="V284" i="3"/>
  <c r="U284" i="3"/>
  <c r="V304" i="3"/>
  <c r="U304" i="3"/>
  <c r="X304" i="3" s="1"/>
  <c r="V328" i="3"/>
  <c r="U328" i="3"/>
  <c r="V348" i="3"/>
  <c r="U348" i="3"/>
  <c r="V368" i="3"/>
  <c r="U368" i="3"/>
  <c r="X368" i="3" s="1"/>
  <c r="V392" i="3"/>
  <c r="U392" i="3"/>
  <c r="V412" i="3"/>
  <c r="U412" i="3"/>
  <c r="V432" i="3"/>
  <c r="U432" i="3"/>
  <c r="X432" i="3" s="1"/>
  <c r="V456" i="3"/>
  <c r="U456" i="3"/>
  <c r="V476" i="3"/>
  <c r="U476" i="3"/>
  <c r="V496" i="3"/>
  <c r="U496" i="3"/>
  <c r="X496" i="3" s="1"/>
  <c r="V520" i="3"/>
  <c r="U520" i="3"/>
  <c r="V540" i="3"/>
  <c r="U540" i="3"/>
  <c r="V560" i="3"/>
  <c r="U560" i="3"/>
  <c r="X560" i="3" s="1"/>
  <c r="V584" i="3"/>
  <c r="U584" i="3"/>
  <c r="V604" i="3"/>
  <c r="U604" i="3"/>
  <c r="V624" i="3"/>
  <c r="U624" i="3"/>
  <c r="X624" i="3" s="1"/>
  <c r="V648" i="3"/>
  <c r="U648" i="3"/>
  <c r="V668" i="3"/>
  <c r="U668" i="3"/>
  <c r="V688" i="3"/>
  <c r="U688" i="3"/>
  <c r="X688" i="3" s="1"/>
  <c r="V712" i="3"/>
  <c r="U712" i="3"/>
  <c r="V732" i="3"/>
  <c r="U732" i="3"/>
  <c r="V752" i="3"/>
  <c r="U752" i="3"/>
  <c r="X752" i="3" s="1"/>
  <c r="V776" i="3"/>
  <c r="U776" i="3"/>
  <c r="V796" i="3"/>
  <c r="U796" i="3"/>
  <c r="V816" i="3"/>
  <c r="U816" i="3"/>
  <c r="X816" i="3" s="1"/>
  <c r="V840" i="3"/>
  <c r="U840" i="3"/>
  <c r="V860" i="3"/>
  <c r="U860" i="3"/>
  <c r="V880" i="3"/>
  <c r="U880" i="3"/>
  <c r="X880" i="3" s="1"/>
  <c r="V904" i="3"/>
  <c r="U904" i="3"/>
  <c r="V924" i="3"/>
  <c r="U924" i="3"/>
  <c r="V944" i="3"/>
  <c r="U944" i="3"/>
  <c r="X944" i="3" s="1"/>
  <c r="V968" i="3"/>
  <c r="U968" i="3"/>
  <c r="V988" i="3"/>
  <c r="U988" i="3"/>
  <c r="V1008" i="3"/>
  <c r="U1008" i="3"/>
  <c r="X1008" i="3" s="1"/>
  <c r="V1032" i="3"/>
  <c r="U1032" i="3"/>
  <c r="V1052" i="3"/>
  <c r="U1052" i="3"/>
  <c r="V1072" i="3"/>
  <c r="U1072" i="3"/>
  <c r="X1072" i="3" s="1"/>
  <c r="V1096" i="3"/>
  <c r="U1096" i="3"/>
  <c r="V1116" i="3"/>
  <c r="U1116" i="3"/>
  <c r="V495" i="3"/>
  <c r="U495" i="3"/>
  <c r="V511" i="3"/>
  <c r="U511" i="3"/>
  <c r="V527" i="3"/>
  <c r="U527" i="3"/>
  <c r="V543" i="3"/>
  <c r="U543" i="3"/>
  <c r="V559" i="3"/>
  <c r="U559" i="3"/>
  <c r="V575" i="3"/>
  <c r="U575" i="3"/>
  <c r="V591" i="3"/>
  <c r="U591" i="3"/>
  <c r="V607" i="3"/>
  <c r="U607" i="3"/>
  <c r="V623" i="3"/>
  <c r="U623" i="3"/>
  <c r="V639" i="3"/>
  <c r="U639" i="3"/>
  <c r="V655" i="3"/>
  <c r="U655" i="3"/>
  <c r="V671" i="3"/>
  <c r="U671" i="3"/>
  <c r="V687" i="3"/>
  <c r="U687" i="3"/>
  <c r="V703" i="3"/>
  <c r="U703" i="3"/>
  <c r="V719" i="3"/>
  <c r="U719" i="3"/>
  <c r="V735" i="3"/>
  <c r="U735" i="3"/>
  <c r="V751" i="3"/>
  <c r="U751" i="3"/>
  <c r="V767" i="3"/>
  <c r="U767" i="3"/>
  <c r="V783" i="3"/>
  <c r="U783" i="3"/>
  <c r="V799" i="3"/>
  <c r="U799" i="3"/>
  <c r="V815" i="3"/>
  <c r="U815" i="3"/>
  <c r="V831" i="3"/>
  <c r="U831" i="3"/>
  <c r="V847" i="3"/>
  <c r="U847" i="3"/>
  <c r="V863" i="3"/>
  <c r="U863" i="3"/>
  <c r="V879" i="3"/>
  <c r="U879" i="3"/>
  <c r="V895" i="3"/>
  <c r="U895" i="3"/>
  <c r="V911" i="3"/>
  <c r="U911" i="3"/>
  <c r="V927" i="3"/>
  <c r="U927" i="3"/>
  <c r="V943" i="3"/>
  <c r="U943" i="3"/>
  <c r="V959" i="3"/>
  <c r="U959" i="3"/>
  <c r="V975" i="3"/>
  <c r="U975" i="3"/>
  <c r="V991" i="3"/>
  <c r="U991" i="3"/>
  <c r="V1007" i="3"/>
  <c r="U1007" i="3"/>
  <c r="V1023" i="3"/>
  <c r="U1023" i="3"/>
  <c r="V1039" i="3"/>
  <c r="U1039" i="3"/>
  <c r="V1055" i="3"/>
  <c r="U1055" i="3"/>
  <c r="V1071" i="3"/>
  <c r="U1071" i="3"/>
  <c r="V1087" i="3"/>
  <c r="U1087" i="3"/>
  <c r="V1103" i="3"/>
  <c r="U1103" i="3"/>
  <c r="V1119" i="3"/>
  <c r="U1119" i="3"/>
  <c r="V132" i="3"/>
  <c r="U132" i="3"/>
  <c r="V260" i="3"/>
  <c r="U260" i="3"/>
  <c r="V388" i="3"/>
  <c r="U388" i="3"/>
  <c r="V516" i="3"/>
  <c r="U516" i="3"/>
  <c r="V644" i="3"/>
  <c r="U644" i="3"/>
  <c r="V772" i="3"/>
  <c r="U772" i="3"/>
  <c r="V900" i="3"/>
  <c r="U900" i="3"/>
  <c r="V1028" i="3"/>
  <c r="U1028" i="3"/>
  <c r="V1124" i="3"/>
  <c r="U1124" i="3"/>
  <c r="Y201" i="3"/>
  <c r="Z201" i="3" s="1"/>
  <c r="Y554" i="3"/>
  <c r="Z554" i="3" s="1"/>
  <c r="Y634" i="3"/>
  <c r="Z634" i="3" s="1"/>
  <c r="Y762" i="3"/>
  <c r="Z762" i="3" s="1"/>
  <c r="Y1002" i="3"/>
  <c r="Z1002" i="3" s="1"/>
  <c r="Y1034" i="3"/>
  <c r="Z1034" i="3" s="1"/>
  <c r="Y1062" i="3"/>
  <c r="Z1062" i="3" s="1"/>
  <c r="Y1126" i="3"/>
  <c r="Z1126" i="3" s="1"/>
  <c r="Y565" i="3"/>
  <c r="Z565" i="3" s="1"/>
  <c r="Y757" i="3"/>
  <c r="Z757" i="3" s="1"/>
  <c r="Y885" i="3"/>
  <c r="Z885" i="3" s="1"/>
  <c r="X760" i="14"/>
  <c r="Y760" i="14" s="1"/>
  <c r="Z760" i="14" s="1"/>
  <c r="X52" i="14"/>
  <c r="X1192" i="14"/>
  <c r="W660" i="14"/>
  <c r="Y660" i="14" s="1"/>
  <c r="Z660" i="14" s="1"/>
  <c r="W45" i="14"/>
  <c r="Y45" i="14" s="1"/>
  <c r="Z45" i="14" s="1"/>
  <c r="W97" i="14"/>
  <c r="Y97" i="14" s="1"/>
  <c r="Z97" i="14" s="1"/>
  <c r="W143" i="14"/>
  <c r="Y143" i="14" s="1"/>
  <c r="Z143" i="14" s="1"/>
  <c r="W207" i="14"/>
  <c r="Y207" i="14" s="1"/>
  <c r="Z207" i="14" s="1"/>
  <c r="W502" i="14"/>
  <c r="Y502" i="14" s="1"/>
  <c r="Z502" i="14" s="1"/>
  <c r="W609" i="14"/>
  <c r="Y609" i="14" s="1"/>
  <c r="Z609" i="14" s="1"/>
  <c r="W971" i="14"/>
  <c r="Y971" i="14" s="1"/>
  <c r="Z971" i="14" s="1"/>
  <c r="W861" i="14"/>
  <c r="Y861" i="14" s="1"/>
  <c r="Z861" i="14" s="1"/>
  <c r="W575" i="14"/>
  <c r="Y575" i="14" s="1"/>
  <c r="Z575" i="14" s="1"/>
  <c r="W1065" i="14"/>
  <c r="Y1065" i="14" s="1"/>
  <c r="Z1065" i="14" s="1"/>
  <c r="W1163" i="14"/>
  <c r="Y1163" i="14" s="1"/>
  <c r="Z1163" i="14" s="1"/>
  <c r="W421" i="14"/>
  <c r="Y421" i="14" s="1"/>
  <c r="Z421" i="14" s="1"/>
  <c r="W843" i="14"/>
  <c r="Y843" i="14" s="1"/>
  <c r="Z843" i="14" s="1"/>
  <c r="W446" i="14"/>
  <c r="Y446" i="14" s="1"/>
  <c r="Z446" i="14" s="1"/>
  <c r="W907" i="14"/>
  <c r="Y907" i="14" s="1"/>
  <c r="Z907" i="14" s="1"/>
  <c r="W610" i="14"/>
  <c r="Y610" i="14" s="1"/>
  <c r="Z610" i="14" s="1"/>
  <c r="W640" i="14"/>
  <c r="Y640" i="14" s="1"/>
  <c r="Z640" i="14" s="1"/>
  <c r="W794" i="14"/>
  <c r="Y794" i="14" s="1"/>
  <c r="Z794" i="14" s="1"/>
  <c r="W989" i="14"/>
  <c r="Y989" i="14" s="1"/>
  <c r="Z989" i="14" s="1"/>
  <c r="W1125" i="14"/>
  <c r="Y1125" i="14" s="1"/>
  <c r="Z1125" i="14" s="1"/>
  <c r="W1249" i="14"/>
  <c r="Y1249" i="14" s="1"/>
  <c r="Z1249" i="14" s="1"/>
  <c r="W730" i="14"/>
  <c r="Y730" i="14" s="1"/>
  <c r="Z730" i="14" s="1"/>
  <c r="W309" i="14"/>
  <c r="Y309" i="14" s="1"/>
  <c r="Z309" i="14" s="1"/>
  <c r="W53" i="14"/>
  <c r="Y53" i="14" s="1"/>
  <c r="Z53" i="14" s="1"/>
  <c r="V132" i="14"/>
  <c r="W132" i="14" s="1"/>
  <c r="Y132" i="14" s="1"/>
  <c r="Z132" i="14" s="1"/>
  <c r="V888" i="14"/>
  <c r="W888" i="14" s="1"/>
  <c r="Y888" i="14" s="1"/>
  <c r="Z888" i="14" s="1"/>
  <c r="V48" i="14"/>
  <c r="W48" i="14" s="1"/>
  <c r="Y48" i="14" s="1"/>
  <c r="Z48" i="14" s="1"/>
  <c r="V112" i="14"/>
  <c r="W112" i="14" s="1"/>
  <c r="Y112" i="14" s="1"/>
  <c r="Z112" i="14" s="1"/>
  <c r="U212" i="14"/>
  <c r="X212" i="14" s="1"/>
  <c r="U988" i="14"/>
  <c r="X988" i="14" s="1"/>
  <c r="U324" i="14"/>
  <c r="X324" i="14" s="1"/>
  <c r="U612" i="14"/>
  <c r="X612" i="14" s="1"/>
  <c r="U800" i="14"/>
  <c r="X800" i="14" s="1"/>
  <c r="U856" i="14"/>
  <c r="X856" i="14" s="1"/>
  <c r="V216" i="14"/>
  <c r="W216" i="14" s="1"/>
  <c r="Y216" i="14" s="1"/>
  <c r="Z216" i="14" s="1"/>
  <c r="V972" i="14"/>
  <c r="W972" i="14" s="1"/>
  <c r="Y972" i="14" s="1"/>
  <c r="Z972" i="14" s="1"/>
  <c r="V1216" i="14"/>
  <c r="W1216" i="14" s="1"/>
  <c r="Y1216" i="14" s="1"/>
  <c r="Z1216" i="14" s="1"/>
  <c r="V1232" i="14"/>
  <c r="W1232" i="14" s="1"/>
  <c r="Y1232" i="14" s="1"/>
  <c r="Z1232" i="14" s="1"/>
  <c r="V73" i="14"/>
  <c r="W73" i="14" s="1"/>
  <c r="Y73" i="14" s="1"/>
  <c r="Z73" i="14" s="1"/>
  <c r="V201" i="14"/>
  <c r="W201" i="14" s="1"/>
  <c r="Y201" i="14" s="1"/>
  <c r="Z201" i="14" s="1"/>
  <c r="V820" i="14"/>
  <c r="W820" i="14" s="1"/>
  <c r="Y820" i="14" s="1"/>
  <c r="Z820" i="14" s="1"/>
  <c r="V752" i="14"/>
  <c r="W752" i="14" s="1"/>
  <c r="Y752" i="14" s="1"/>
  <c r="Z752" i="14" s="1"/>
  <c r="V668" i="14"/>
  <c r="W668" i="14" s="1"/>
  <c r="Y668" i="14" s="1"/>
  <c r="Z668" i="14" s="1"/>
  <c r="W928" i="14"/>
  <c r="Y928" i="14" s="1"/>
  <c r="Z928" i="14" s="1"/>
  <c r="V1036" i="14"/>
  <c r="W1036" i="14" s="1"/>
  <c r="Y1036" i="14" s="1"/>
  <c r="Z1036" i="14" s="1"/>
  <c r="V1200" i="14"/>
  <c r="W1200" i="14" s="1"/>
  <c r="Y1200" i="14" s="1"/>
  <c r="Z1200" i="14" s="1"/>
  <c r="U536" i="14"/>
  <c r="X536" i="14" s="1"/>
  <c r="U416" i="14"/>
  <c r="X416" i="14" s="1"/>
  <c r="V488" i="14"/>
  <c r="W488" i="14" s="1"/>
  <c r="Y488" i="14" s="1"/>
  <c r="Z488" i="14" s="1"/>
  <c r="V1004" i="14"/>
  <c r="W1004" i="14" s="1"/>
  <c r="Y1004" i="14" s="1"/>
  <c r="Z1004" i="14" s="1"/>
  <c r="U1108" i="14"/>
  <c r="X1108" i="14" s="1"/>
  <c r="U1168" i="14"/>
  <c r="X1168" i="14" s="1"/>
  <c r="U716" i="14"/>
  <c r="X716" i="14" s="1"/>
  <c r="W157" i="14"/>
  <c r="Y157" i="14" s="1"/>
  <c r="Z157" i="14" s="1"/>
  <c r="W242" i="14"/>
  <c r="Y242" i="14" s="1"/>
  <c r="Z242" i="14" s="1"/>
  <c r="W404" i="14"/>
  <c r="Y404" i="14" s="1"/>
  <c r="Z404" i="14" s="1"/>
  <c r="W482" i="14"/>
  <c r="Y482" i="14" s="1"/>
  <c r="Z482" i="14" s="1"/>
  <c r="W549" i="14"/>
  <c r="Y549" i="14" s="1"/>
  <c r="Z549" i="14" s="1"/>
  <c r="W29" i="14"/>
  <c r="Y29" i="14" s="1"/>
  <c r="Z29" i="14" s="1"/>
  <c r="W458" i="14"/>
  <c r="Y458" i="14" s="1"/>
  <c r="Z458" i="14" s="1"/>
  <c r="W371" i="14"/>
  <c r="Y371" i="14" s="1"/>
  <c r="Z371" i="14" s="1"/>
  <c r="W731" i="14"/>
  <c r="Y731" i="14" s="1"/>
  <c r="Z731" i="14" s="1"/>
  <c r="W853" i="14"/>
  <c r="Y853" i="14" s="1"/>
  <c r="Z853" i="14" s="1"/>
  <c r="W253" i="14"/>
  <c r="Y253" i="14" s="1"/>
  <c r="Z253" i="14" s="1"/>
  <c r="W517" i="14"/>
  <c r="Y517" i="14" s="1"/>
  <c r="Z517" i="14" s="1"/>
  <c r="W635" i="14"/>
  <c r="Y635" i="14" s="1"/>
  <c r="Z635" i="14" s="1"/>
  <c r="W1003" i="14"/>
  <c r="Y1003" i="14" s="1"/>
  <c r="Z1003" i="14" s="1"/>
  <c r="W1042" i="14"/>
  <c r="Y1042" i="14" s="1"/>
  <c r="Z1042" i="14" s="1"/>
  <c r="W1081" i="14"/>
  <c r="Y1081" i="14" s="1"/>
  <c r="Z1081" i="14" s="1"/>
  <c r="W1099" i="14"/>
  <c r="Y1099" i="14" s="1"/>
  <c r="Z1099" i="14" s="1"/>
  <c r="W1186" i="14"/>
  <c r="Y1186" i="14" s="1"/>
  <c r="Z1186" i="14" s="1"/>
  <c r="W1202" i="14"/>
  <c r="Y1202" i="14" s="1"/>
  <c r="Z1202" i="14" s="1"/>
  <c r="W1225" i="14"/>
  <c r="Y1225" i="14" s="1"/>
  <c r="Z1225" i="14" s="1"/>
  <c r="W271" i="14"/>
  <c r="Y271" i="14" s="1"/>
  <c r="Z271" i="14" s="1"/>
  <c r="W301" i="14"/>
  <c r="Y301" i="14" s="1"/>
  <c r="Z301" i="14" s="1"/>
  <c r="W595" i="14"/>
  <c r="Y595" i="14" s="1"/>
  <c r="Z595" i="14" s="1"/>
  <c r="W625" i="14"/>
  <c r="W874" i="14"/>
  <c r="Y874" i="14" s="1"/>
  <c r="Z874" i="14" s="1"/>
  <c r="W514" i="14"/>
  <c r="Y514" i="14" s="1"/>
  <c r="Z514" i="14" s="1"/>
  <c r="W1047" i="14"/>
  <c r="Y1047" i="14" s="1"/>
  <c r="Z1047" i="14" s="1"/>
  <c r="W1020" i="14"/>
  <c r="Y1020" i="14" s="1"/>
  <c r="Z1020" i="14" s="1"/>
  <c r="W1066" i="14"/>
  <c r="Y1066" i="14" s="1"/>
  <c r="Z1066" i="14" s="1"/>
  <c r="W1199" i="14"/>
  <c r="Y1199" i="14" s="1"/>
  <c r="Z1199" i="14" s="1"/>
  <c r="W1234" i="14"/>
  <c r="Y1234" i="14" s="1"/>
  <c r="Z1234" i="14" s="1"/>
  <c r="W669" i="14"/>
  <c r="Y669" i="14" s="1"/>
  <c r="Z669" i="14" s="1"/>
  <c r="W917" i="14"/>
  <c r="Y917" i="14" s="1"/>
  <c r="Z917" i="14" s="1"/>
  <c r="W11" i="14"/>
  <c r="Y11" i="14" s="1"/>
  <c r="Z11" i="14" s="1"/>
  <c r="W139" i="14"/>
  <c r="Y139" i="14" s="1"/>
  <c r="Z139" i="14" s="1"/>
  <c r="W155" i="14"/>
  <c r="Y155" i="14" s="1"/>
  <c r="Z155" i="14" s="1"/>
  <c r="W203" i="14"/>
  <c r="W238" i="14"/>
  <c r="Y238" i="14" s="1"/>
  <c r="Z238" i="14" s="1"/>
  <c r="W332" i="14"/>
  <c r="Y332" i="14" s="1"/>
  <c r="Z332" i="14" s="1"/>
  <c r="W350" i="14"/>
  <c r="Y350" i="14" s="1"/>
  <c r="Z350" i="14" s="1"/>
  <c r="W366" i="14"/>
  <c r="Y366" i="14" s="1"/>
  <c r="Z366" i="14" s="1"/>
  <c r="W414" i="14"/>
  <c r="Y414" i="14" s="1"/>
  <c r="Z414" i="14" s="1"/>
  <c r="W494" i="14"/>
  <c r="Y494" i="14" s="1"/>
  <c r="Z494" i="14" s="1"/>
  <c r="W119" i="14"/>
  <c r="Y119" i="14" s="1"/>
  <c r="Z119" i="14" s="1"/>
  <c r="W240" i="14"/>
  <c r="Y240" i="14" s="1"/>
  <c r="Z240" i="14" s="1"/>
  <c r="W360" i="14"/>
  <c r="Y360" i="14" s="1"/>
  <c r="Z360" i="14" s="1"/>
  <c r="W630" i="14"/>
  <c r="Y630" i="14" s="1"/>
  <c r="Z630" i="14" s="1"/>
  <c r="W726" i="14"/>
  <c r="Y726" i="14" s="1"/>
  <c r="Z726" i="14" s="1"/>
  <c r="W818" i="14"/>
  <c r="Y818" i="14" s="1"/>
  <c r="Z818" i="14" s="1"/>
  <c r="W834" i="14"/>
  <c r="Y834" i="14" s="1"/>
  <c r="Z834" i="14" s="1"/>
  <c r="W909" i="14"/>
  <c r="Y909" i="14" s="1"/>
  <c r="Z909" i="14" s="1"/>
  <c r="W925" i="14"/>
  <c r="Y925" i="14" s="1"/>
  <c r="Z925" i="14" s="1"/>
  <c r="W497" i="14"/>
  <c r="Y497" i="14" s="1"/>
  <c r="Z497" i="14" s="1"/>
  <c r="W629" i="14"/>
  <c r="Y629" i="14" s="1"/>
  <c r="Z629" i="14" s="1"/>
  <c r="W839" i="14"/>
  <c r="Y839" i="14" s="1"/>
  <c r="Z839" i="14" s="1"/>
  <c r="W17" i="14"/>
  <c r="Y17" i="14" s="1"/>
  <c r="Z17" i="14" s="1"/>
  <c r="Z93" i="14"/>
  <c r="W266" i="14"/>
  <c r="Y266" i="14" s="1"/>
  <c r="Z266" i="14" s="1"/>
  <c r="W334" i="14"/>
  <c r="Y334" i="14" s="1"/>
  <c r="Z334" i="14" s="1"/>
  <c r="W553" i="14"/>
  <c r="Y553" i="14" s="1"/>
  <c r="Z553" i="14" s="1"/>
  <c r="W613" i="14"/>
  <c r="Y613" i="14" s="1"/>
  <c r="Z613" i="14" s="1"/>
  <c r="W674" i="14"/>
  <c r="Y674" i="14" s="1"/>
  <c r="Z674" i="14" s="1"/>
  <c r="W797" i="14"/>
  <c r="Y797" i="14" s="1"/>
  <c r="Z797" i="14" s="1"/>
  <c r="W141" i="14"/>
  <c r="Y141" i="14" s="1"/>
  <c r="Z141" i="14" s="1"/>
  <c r="W850" i="14"/>
  <c r="Y850" i="14" s="1"/>
  <c r="Z850" i="14" s="1"/>
  <c r="W866" i="14"/>
  <c r="Y866" i="14" s="1"/>
  <c r="Z866" i="14" s="1"/>
  <c r="W897" i="14"/>
  <c r="Y897" i="14" s="1"/>
  <c r="W712" i="14"/>
  <c r="Y712" i="14" s="1"/>
  <c r="Z712" i="14" s="1"/>
  <c r="W911" i="14"/>
  <c r="Y911" i="14" s="1"/>
  <c r="Z911" i="14" s="1"/>
  <c r="W415" i="14"/>
  <c r="Y415" i="14" s="1"/>
  <c r="Z415" i="14" s="1"/>
  <c r="W505" i="14"/>
  <c r="Y505" i="14" s="1"/>
  <c r="Z505" i="14" s="1"/>
  <c r="W974" i="14"/>
  <c r="Y974" i="14" s="1"/>
  <c r="Z974" i="14" s="1"/>
  <c r="W749" i="14"/>
  <c r="Y749" i="14" s="1"/>
  <c r="Z749" i="14" s="1"/>
  <c r="W871" i="14"/>
  <c r="Y871" i="14" s="1"/>
  <c r="Z871" i="14" s="1"/>
  <c r="U628" i="14"/>
  <c r="X628" i="14" s="1"/>
  <c r="U996" i="14"/>
  <c r="X996" i="14" s="1"/>
  <c r="V272" i="14"/>
  <c r="W272" i="14" s="1"/>
  <c r="Y272" i="14" s="1"/>
  <c r="Z272" i="14" s="1"/>
  <c r="U576" i="14"/>
  <c r="X576" i="14" s="1"/>
  <c r="V743" i="14"/>
  <c r="W743" i="14" s="1"/>
  <c r="Y743" i="14" s="1"/>
  <c r="Z743" i="14" s="1"/>
  <c r="V160" i="14"/>
  <c r="W160" i="14" s="1"/>
  <c r="Y160" i="14" s="1"/>
  <c r="Z160" i="14" s="1"/>
  <c r="W210" i="14"/>
  <c r="Y210" i="14" s="1"/>
  <c r="Z210" i="14" s="1"/>
  <c r="W241" i="14"/>
  <c r="Y241" i="14" s="1"/>
  <c r="Z241" i="14" s="1"/>
  <c r="W263" i="14"/>
  <c r="Y263" i="14" s="1"/>
  <c r="Z263" i="14" s="1"/>
  <c r="W293" i="14"/>
  <c r="Y293" i="14" s="1"/>
  <c r="Z293" i="14" s="1"/>
  <c r="W353" i="14"/>
  <c r="Y353" i="14" s="1"/>
  <c r="Z353" i="14" s="1"/>
  <c r="W413" i="14"/>
  <c r="Y413" i="14" s="1"/>
  <c r="Z413" i="14" s="1"/>
  <c r="W519" i="14"/>
  <c r="Y519" i="14" s="1"/>
  <c r="Z519" i="14" s="1"/>
  <c r="U372" i="14"/>
  <c r="X372" i="14" s="1"/>
  <c r="U248" i="14"/>
  <c r="X248" i="14" s="1"/>
  <c r="V248" i="14"/>
  <c r="V428" i="14"/>
  <c r="W428" i="14" s="1"/>
  <c r="Y428" i="14" s="1"/>
  <c r="Z428" i="14" s="1"/>
  <c r="W83" i="14"/>
  <c r="Y83" i="14" s="1"/>
  <c r="Z83" i="14" s="1"/>
  <c r="W101" i="14"/>
  <c r="Y101" i="14" s="1"/>
  <c r="Z101" i="14" s="1"/>
  <c r="W117" i="14"/>
  <c r="Y117" i="14" s="1"/>
  <c r="Z117" i="14" s="1"/>
  <c r="W422" i="14"/>
  <c r="Y422" i="14" s="1"/>
  <c r="Z422" i="14" s="1"/>
  <c r="W2" i="14"/>
  <c r="Y2" i="14" s="1"/>
  <c r="Z2" i="14" s="1"/>
  <c r="W43" i="14"/>
  <c r="W586" i="14"/>
  <c r="Y586" i="14" s="1"/>
  <c r="Z586" i="14" s="1"/>
  <c r="W677" i="14"/>
  <c r="Y677" i="14" s="1"/>
  <c r="Z677" i="14" s="1"/>
  <c r="W753" i="14"/>
  <c r="Y753" i="14" s="1"/>
  <c r="Z753" i="14" s="1"/>
  <c r="W784" i="14"/>
  <c r="Y784" i="14" s="1"/>
  <c r="Z784" i="14" s="1"/>
  <c r="W998" i="14"/>
  <c r="Y998" i="14" s="1"/>
  <c r="Z998" i="14" s="1"/>
  <c r="W481" i="14"/>
  <c r="Y481" i="14" s="1"/>
  <c r="Z481" i="14" s="1"/>
  <c r="W645" i="14"/>
  <c r="Y645" i="14" s="1"/>
  <c r="Z645" i="14" s="1"/>
  <c r="W707" i="14"/>
  <c r="Y707" i="14" s="1"/>
  <c r="Z707" i="14" s="1"/>
  <c r="W737" i="14"/>
  <c r="Y737" i="14" s="1"/>
  <c r="Z737" i="14" s="1"/>
  <c r="W764" i="14"/>
  <c r="Y764" i="14" s="1"/>
  <c r="Z764" i="14" s="1"/>
  <c r="W145" i="14"/>
  <c r="Y145" i="14" s="1"/>
  <c r="Z145" i="14" s="1"/>
  <c r="W189" i="14"/>
  <c r="Y189" i="14" s="1"/>
  <c r="Z189" i="14" s="1"/>
  <c r="W274" i="14"/>
  <c r="Y274" i="14" s="1"/>
  <c r="Z274" i="14" s="1"/>
  <c r="W342" i="14"/>
  <c r="Y342" i="14" s="1"/>
  <c r="Z342" i="14" s="1"/>
  <c r="W394" i="14"/>
  <c r="Y394" i="14" s="1"/>
  <c r="Z394" i="14" s="1"/>
  <c r="W401" i="14"/>
  <c r="Y401" i="14" s="1"/>
  <c r="Z401" i="14" s="1"/>
  <c r="W521" i="14"/>
  <c r="Y521" i="14" s="1"/>
  <c r="Z521" i="14" s="1"/>
  <c r="W192" i="14"/>
  <c r="Y192" i="14" s="1"/>
  <c r="Z192" i="14" s="1"/>
  <c r="W257" i="14"/>
  <c r="Y257" i="14" s="1"/>
  <c r="Z257" i="14" s="1"/>
  <c r="W343" i="14"/>
  <c r="Y343" i="14" s="1"/>
  <c r="Z343" i="14" s="1"/>
  <c r="W389" i="14"/>
  <c r="Y389" i="14" s="1"/>
  <c r="Z389" i="14" s="1"/>
  <c r="W435" i="14"/>
  <c r="Y435" i="14" s="1"/>
  <c r="Z435" i="14" s="1"/>
  <c r="W495" i="14"/>
  <c r="Y495" i="14" s="1"/>
  <c r="Z495" i="14" s="1"/>
  <c r="W133" i="14"/>
  <c r="Y133" i="14" s="1"/>
  <c r="Z133" i="14" s="1"/>
  <c r="W42" i="14"/>
  <c r="Y42" i="14" s="1"/>
  <c r="Z42" i="14" s="1"/>
  <c r="W50" i="14"/>
  <c r="Y50" i="14" s="1"/>
  <c r="Z50" i="14" s="1"/>
  <c r="W106" i="14"/>
  <c r="Y106" i="14" s="1"/>
  <c r="Z106" i="14" s="1"/>
  <c r="W81" i="14"/>
  <c r="Y81" i="14" s="1"/>
  <c r="Z81" i="14" s="1"/>
  <c r="W590" i="14"/>
  <c r="Y590" i="14" s="1"/>
  <c r="Z590" i="14" s="1"/>
  <c r="W858" i="14"/>
  <c r="Y858" i="14" s="1"/>
  <c r="Z858" i="14" s="1"/>
  <c r="W1086" i="14"/>
  <c r="Y1086" i="14" s="1"/>
  <c r="Z1086" i="14" s="1"/>
  <c r="W1235" i="14"/>
  <c r="Y1235" i="14" s="1"/>
  <c r="Z1235" i="14" s="1"/>
  <c r="W582" i="14"/>
  <c r="Y582" i="14" s="1"/>
  <c r="Z582" i="14" s="1"/>
  <c r="W734" i="14"/>
  <c r="Y734" i="14" s="1"/>
  <c r="Z734" i="14" s="1"/>
  <c r="W765" i="14"/>
  <c r="Y765" i="14" s="1"/>
  <c r="Z765" i="14" s="1"/>
  <c r="W887" i="14"/>
  <c r="Y887" i="14" s="1"/>
  <c r="Z887" i="14" s="1"/>
  <c r="W1014" i="14"/>
  <c r="Y1014" i="14" s="1"/>
  <c r="Z1014" i="14" s="1"/>
  <c r="W1162" i="14"/>
  <c r="Y1162" i="14" s="1"/>
  <c r="Z1162" i="14" s="1"/>
  <c r="W1224" i="14"/>
  <c r="Y1224" i="14" s="1"/>
  <c r="Z1224" i="14" s="1"/>
  <c r="U1088" i="14"/>
  <c r="X1088" i="14" s="1"/>
  <c r="U1148" i="14"/>
  <c r="X1148" i="14" s="1"/>
  <c r="V620" i="14"/>
  <c r="W620" i="14" s="1"/>
  <c r="Y620" i="14" s="1"/>
  <c r="Z620" i="14" s="1"/>
  <c r="V440" i="14"/>
  <c r="W440" i="14" s="1"/>
  <c r="Y440" i="14" s="1"/>
  <c r="Z440" i="14" s="1"/>
  <c r="U520" i="14"/>
  <c r="X520" i="14" s="1"/>
  <c r="V176" i="14"/>
  <c r="W176" i="14" s="1"/>
  <c r="Y176" i="14" s="1"/>
  <c r="Z176" i="14" s="1"/>
  <c r="V368" i="14"/>
  <c r="W368" i="14" s="1"/>
  <c r="Y368" i="14" s="1"/>
  <c r="Z368" i="14" s="1"/>
  <c r="U296" i="14"/>
  <c r="X296" i="14" s="1"/>
  <c r="W213" i="14"/>
  <c r="Y213" i="14" s="1"/>
  <c r="Z213" i="14" s="1"/>
  <c r="X44" i="14"/>
  <c r="X172" i="14"/>
  <c r="X307" i="14"/>
  <c r="W307" i="14"/>
  <c r="X367" i="14"/>
  <c r="X427" i="14"/>
  <c r="W427" i="14"/>
  <c r="X849" i="14"/>
  <c r="W849" i="14"/>
  <c r="X910" i="14"/>
  <c r="W910" i="14"/>
  <c r="X691" i="14"/>
  <c r="W691" i="14"/>
  <c r="X966" i="14"/>
  <c r="W966" i="14"/>
  <c r="X1242" i="14"/>
  <c r="W1242" i="14"/>
  <c r="U8" i="14"/>
  <c r="X8" i="14" s="1"/>
  <c r="V8" i="14"/>
  <c r="U40" i="14"/>
  <c r="V40" i="14"/>
  <c r="U72" i="14"/>
  <c r="X72" i="14" s="1"/>
  <c r="V72" i="14"/>
  <c r="U104" i="14"/>
  <c r="V104" i="14"/>
  <c r="U136" i="14"/>
  <c r="X136" i="14" s="1"/>
  <c r="V136" i="14"/>
  <c r="U276" i="14"/>
  <c r="X276" i="14" s="1"/>
  <c r="V276" i="14"/>
  <c r="U444" i="14"/>
  <c r="X444" i="14" s="1"/>
  <c r="V444" i="14"/>
  <c r="U508" i="14"/>
  <c r="X508" i="14" s="1"/>
  <c r="V508" i="14"/>
  <c r="U524" i="14"/>
  <c r="V524" i="14"/>
  <c r="U548" i="14"/>
  <c r="V548" i="14"/>
  <c r="V314" i="14"/>
  <c r="U314" i="14"/>
  <c r="X314" i="14" s="1"/>
  <c r="U539" i="14"/>
  <c r="X539" i="14" s="1"/>
  <c r="V539" i="14"/>
  <c r="V698" i="14"/>
  <c r="U698" i="14"/>
  <c r="X698" i="14" s="1"/>
  <c r="V193" i="14"/>
  <c r="U193" i="14"/>
  <c r="X193" i="14" s="1"/>
  <c r="W516" i="14"/>
  <c r="Y516" i="14" s="1"/>
  <c r="Z516" i="14" s="1"/>
  <c r="W55" i="14"/>
  <c r="Y55" i="14" s="1"/>
  <c r="Z55" i="14" s="1"/>
  <c r="W27" i="14"/>
  <c r="Y27" i="14" s="1"/>
  <c r="Z27" i="14" s="1"/>
  <c r="X633" i="14"/>
  <c r="W633" i="14"/>
  <c r="X649" i="14"/>
  <c r="W649" i="14"/>
  <c r="X741" i="14"/>
  <c r="W741" i="14"/>
  <c r="X756" i="14"/>
  <c r="X772" i="14"/>
  <c r="W772" i="14"/>
  <c r="X904" i="14"/>
  <c r="X935" i="14"/>
  <c r="X1028" i="14"/>
  <c r="X1044" i="14"/>
  <c r="X1075" i="14"/>
  <c r="W1075" i="14"/>
  <c r="X1089" i="14"/>
  <c r="W1089" i="14"/>
  <c r="X1180" i="14"/>
  <c r="W1180" i="14"/>
  <c r="X1196" i="14"/>
  <c r="W1196" i="14"/>
  <c r="X561" i="14"/>
  <c r="W561" i="14"/>
  <c r="X599" i="14"/>
  <c r="W599" i="14"/>
  <c r="X1118" i="14"/>
  <c r="W1118" i="14"/>
  <c r="X1227" i="14"/>
  <c r="W566" i="14"/>
  <c r="Y566" i="14" s="1"/>
  <c r="Z566" i="14" s="1"/>
  <c r="W179" i="14"/>
  <c r="Y179" i="14" s="1"/>
  <c r="Z179" i="14" s="1"/>
  <c r="U180" i="14"/>
  <c r="X108" i="14"/>
  <c r="X339" i="14"/>
  <c r="W339" i="14"/>
  <c r="X459" i="14"/>
  <c r="W459" i="14"/>
  <c r="W418" i="14"/>
  <c r="Y418" i="14" s="1"/>
  <c r="Z418" i="14" s="1"/>
  <c r="W661" i="14"/>
  <c r="Y661" i="14" s="1"/>
  <c r="Z661" i="14" s="1"/>
  <c r="W814" i="14"/>
  <c r="Y814" i="14" s="1"/>
  <c r="Z814" i="14" s="1"/>
  <c r="W99" i="14"/>
  <c r="Y99" i="14" s="1"/>
  <c r="Z99" i="14" s="1"/>
  <c r="W291" i="14"/>
  <c r="Y291" i="14" s="1"/>
  <c r="Z291" i="14" s="1"/>
  <c r="W411" i="14"/>
  <c r="Y411" i="14" s="1"/>
  <c r="Z411" i="14" s="1"/>
  <c r="W471" i="14"/>
  <c r="Y471" i="14" s="1"/>
  <c r="Z471" i="14" s="1"/>
  <c r="W531" i="14"/>
  <c r="Y531" i="14" s="1"/>
  <c r="Z531" i="14" s="1"/>
  <c r="W589" i="14"/>
  <c r="Y589" i="14" s="1"/>
  <c r="Z589" i="14" s="1"/>
  <c r="W650" i="14"/>
  <c r="Y650" i="14" s="1"/>
  <c r="Z650" i="14" s="1"/>
  <c r="W957" i="14"/>
  <c r="Y957" i="14" s="1"/>
  <c r="Z957" i="14" s="1"/>
  <c r="W1067" i="14"/>
  <c r="Y1067" i="14" s="1"/>
  <c r="Z1067" i="14" s="1"/>
  <c r="W913" i="14"/>
  <c r="Y913" i="14" s="1"/>
  <c r="Z913" i="14" s="1"/>
  <c r="W121" i="14"/>
  <c r="Y121" i="14" s="1"/>
  <c r="Z121" i="14" s="1"/>
  <c r="W165" i="14"/>
  <c r="Y165" i="14" s="1"/>
  <c r="Z165" i="14" s="1"/>
  <c r="W199" i="14"/>
  <c r="Y199" i="14" s="1"/>
  <c r="Z199" i="14" s="1"/>
  <c r="W215" i="14"/>
  <c r="Y215" i="14" s="1"/>
  <c r="Z215" i="14" s="1"/>
  <c r="W490" i="14"/>
  <c r="Y490" i="14" s="1"/>
  <c r="Z490" i="14" s="1"/>
  <c r="W541" i="14"/>
  <c r="Y541" i="14" s="1"/>
  <c r="Z541" i="14" s="1"/>
  <c r="W570" i="14"/>
  <c r="Y570" i="14" s="1"/>
  <c r="Z570" i="14" s="1"/>
  <c r="W450" i="14"/>
  <c r="Y450" i="14" s="1"/>
  <c r="Z450" i="14" s="1"/>
  <c r="W588" i="14"/>
  <c r="Y588" i="14" s="1"/>
  <c r="Z588" i="14" s="1"/>
  <c r="W604" i="14"/>
  <c r="Y604" i="14" s="1"/>
  <c r="Z604" i="14" s="1"/>
  <c r="W665" i="14"/>
  <c r="Y665" i="14" s="1"/>
  <c r="Z665" i="14" s="1"/>
  <c r="W742" i="14"/>
  <c r="Y742" i="14" s="1"/>
  <c r="Z742" i="14" s="1"/>
  <c r="W757" i="14"/>
  <c r="Y757" i="14" s="1"/>
  <c r="Z757" i="14" s="1"/>
  <c r="W788" i="14"/>
  <c r="Y788" i="14" s="1"/>
  <c r="Z788" i="14" s="1"/>
  <c r="W879" i="14"/>
  <c r="Y879" i="14" s="1"/>
  <c r="Z879" i="14" s="1"/>
  <c r="W895" i="14"/>
  <c r="Y895" i="14" s="1"/>
  <c r="Z895" i="14" s="1"/>
  <c r="W983" i="14"/>
  <c r="Y983" i="14" s="1"/>
  <c r="Z983" i="14" s="1"/>
  <c r="W433" i="14"/>
  <c r="Y433" i="14" s="1"/>
  <c r="Z433" i="14" s="1"/>
  <c r="W523" i="14"/>
  <c r="Y523" i="14" s="1"/>
  <c r="Z523" i="14" s="1"/>
  <c r="W870" i="14"/>
  <c r="Y870" i="14" s="1"/>
  <c r="Z870" i="14" s="1"/>
  <c r="W993" i="14"/>
  <c r="Y993" i="14" s="1"/>
  <c r="Z993" i="14" s="1"/>
  <c r="W107" i="14"/>
  <c r="Y107" i="14" s="1"/>
  <c r="Z107" i="14" s="1"/>
  <c r="W250" i="14"/>
  <c r="Y250" i="14" s="1"/>
  <c r="Z250" i="14" s="1"/>
  <c r="W476" i="14"/>
  <c r="Y476" i="14" s="1"/>
  <c r="Z476" i="14" s="1"/>
  <c r="W158" i="14"/>
  <c r="Y158" i="14" s="1"/>
  <c r="Z158" i="14" s="1"/>
  <c r="W341" i="14"/>
  <c r="Y341" i="14" s="1"/>
  <c r="Z341" i="14" s="1"/>
  <c r="W461" i="14"/>
  <c r="Y461" i="14" s="1"/>
  <c r="Z461" i="14" s="1"/>
  <c r="W208" i="14"/>
  <c r="W273" i="14"/>
  <c r="Y273" i="14" s="1"/>
  <c r="Z273" i="14" s="1"/>
  <c r="W449" i="14"/>
  <c r="Y449" i="14" s="1"/>
  <c r="Z449" i="14" s="1"/>
  <c r="W617" i="14"/>
  <c r="Y617" i="14" s="1"/>
  <c r="Z617" i="14" s="1"/>
  <c r="W995" i="14"/>
  <c r="Y995" i="14" s="1"/>
  <c r="Z995" i="14" s="1"/>
  <c r="W1057" i="14"/>
  <c r="Y1057" i="14" s="1"/>
  <c r="Z1057" i="14" s="1"/>
  <c r="W1073" i="14"/>
  <c r="Y1073" i="14" s="1"/>
  <c r="Z1073" i="14" s="1"/>
  <c r="W1194" i="14"/>
  <c r="Y1194" i="14" s="1"/>
  <c r="Z1194" i="14" s="1"/>
  <c r="W357" i="14"/>
  <c r="Y357" i="14" s="1"/>
  <c r="Z357" i="14" s="1"/>
  <c r="W477" i="14"/>
  <c r="Y477" i="14" s="1"/>
  <c r="Z477" i="14" s="1"/>
  <c r="W717" i="14"/>
  <c r="Y717" i="14" s="1"/>
  <c r="Z717" i="14" s="1"/>
  <c r="W47" i="14"/>
  <c r="Y47" i="14" s="1"/>
  <c r="Z47" i="14" s="1"/>
  <c r="W123" i="14"/>
  <c r="Y123" i="14" s="1"/>
  <c r="Z123" i="14" s="1"/>
  <c r="W318" i="14"/>
  <c r="Y318" i="14" s="1"/>
  <c r="Z318" i="14" s="1"/>
  <c r="W462" i="14"/>
  <c r="Y462" i="14" s="1"/>
  <c r="Z462" i="14" s="1"/>
  <c r="W498" i="14"/>
  <c r="Y498" i="14" s="1"/>
  <c r="Z498" i="14" s="1"/>
  <c r="W551" i="14"/>
  <c r="Y551" i="14" s="1"/>
  <c r="Z551" i="14" s="1"/>
  <c r="W802" i="14"/>
  <c r="Y802" i="14" s="1"/>
  <c r="Z802" i="14" s="1"/>
  <c r="W985" i="14"/>
  <c r="Y985" i="14" s="1"/>
  <c r="Z985" i="14" s="1"/>
  <c r="W1230" i="14"/>
  <c r="Y1230" i="14" s="1"/>
  <c r="Z1230" i="14" s="1"/>
  <c r="W1133" i="14"/>
  <c r="Y1133" i="14" s="1"/>
  <c r="Z1133" i="14" s="1"/>
  <c r="W1210" i="14"/>
  <c r="Y1210" i="14" s="1"/>
  <c r="Z1210" i="14" s="1"/>
  <c r="W1257" i="14"/>
  <c r="W174" i="14"/>
  <c r="Y174" i="14" s="1"/>
  <c r="Z174" i="14" s="1"/>
  <c r="W295" i="14"/>
  <c r="Y295" i="14" s="1"/>
  <c r="Z295" i="14" s="1"/>
  <c r="W385" i="14"/>
  <c r="Y385" i="14" s="1"/>
  <c r="Z385" i="14" s="1"/>
  <c r="W1157" i="14"/>
  <c r="Y1157" i="14" s="1"/>
  <c r="Z1157" i="14" s="1"/>
  <c r="W1142" i="14"/>
  <c r="Y1142" i="14" s="1"/>
  <c r="Z1142" i="14" s="1"/>
  <c r="W626" i="14"/>
  <c r="Y626" i="14" s="1"/>
  <c r="Z626" i="14" s="1"/>
  <c r="W657" i="14"/>
  <c r="Y657" i="14" s="1"/>
  <c r="Z657" i="14" s="1"/>
  <c r="W718" i="14"/>
  <c r="Y718" i="14" s="1"/>
  <c r="Z718" i="14" s="1"/>
  <c r="W810" i="14"/>
  <c r="Y810" i="14" s="1"/>
  <c r="Z810" i="14" s="1"/>
  <c r="W901" i="14"/>
  <c r="Y901" i="14" s="1"/>
  <c r="Z901" i="14" s="1"/>
  <c r="W1006" i="14"/>
  <c r="Y1006" i="14" s="1"/>
  <c r="Z1006" i="14" s="1"/>
  <c r="W1098" i="14"/>
  <c r="Y1098" i="14" s="1"/>
  <c r="Z1098" i="14" s="1"/>
  <c r="W1143" i="14"/>
  <c r="Y1143" i="14" s="1"/>
  <c r="Z1143" i="14" s="1"/>
  <c r="W1158" i="14"/>
  <c r="Y1158" i="14" s="1"/>
  <c r="Z1158" i="14" s="1"/>
  <c r="W1174" i="14"/>
  <c r="Y1174" i="14" s="1"/>
  <c r="Z1174" i="14" s="1"/>
  <c r="W1189" i="14"/>
  <c r="Y1189" i="14" s="1"/>
  <c r="Z1189" i="14" s="1"/>
  <c r="W1251" i="14"/>
  <c r="Y1251" i="14" s="1"/>
  <c r="Z1251" i="14" s="1"/>
  <c r="W1267" i="14"/>
  <c r="Y1267" i="14" s="1"/>
  <c r="Z1267" i="14" s="1"/>
  <c r="V51" i="14"/>
  <c r="W51" i="14" s="1"/>
  <c r="Y51" i="14" s="1"/>
  <c r="Z51" i="14" s="1"/>
  <c r="V196" i="14"/>
  <c r="W196" i="14" s="1"/>
  <c r="Y196" i="14" s="1"/>
  <c r="Z196" i="14" s="1"/>
  <c r="V316" i="14"/>
  <c r="W316" i="14" s="1"/>
  <c r="Y316" i="14" s="1"/>
  <c r="Z316" i="14" s="1"/>
  <c r="V380" i="14"/>
  <c r="W380" i="14" s="1"/>
  <c r="Y380" i="14" s="1"/>
  <c r="Z380" i="14" s="1"/>
  <c r="W774" i="14"/>
  <c r="Y774" i="14" s="1"/>
  <c r="Z774" i="14" s="1"/>
  <c r="Z547" i="14"/>
  <c r="Z942" i="14"/>
  <c r="W445" i="14"/>
  <c r="Y445" i="14" s="1"/>
  <c r="Z445" i="14" s="1"/>
  <c r="W1113" i="14"/>
  <c r="Y1113" i="14" s="1"/>
  <c r="Z1113" i="14" s="1"/>
  <c r="W822" i="14"/>
  <c r="Y822" i="14" s="1"/>
  <c r="Z822" i="14" s="1"/>
  <c r="W7" i="14"/>
  <c r="Y7" i="14" s="1"/>
  <c r="Z7" i="14" s="1"/>
  <c r="W71" i="14"/>
  <c r="Y71" i="14" s="1"/>
  <c r="Z71" i="14" s="1"/>
  <c r="W181" i="14"/>
  <c r="Y181" i="14" s="1"/>
  <c r="Z181" i="14" s="1"/>
  <c r="W230" i="14"/>
  <c r="Y230" i="14" s="1"/>
  <c r="Z230" i="14" s="1"/>
  <c r="W294" i="14"/>
  <c r="Y294" i="14" s="1"/>
  <c r="Z294" i="14" s="1"/>
  <c r="W310" i="14"/>
  <c r="Y310" i="14" s="1"/>
  <c r="Z310" i="14" s="1"/>
  <c r="W406" i="14"/>
  <c r="Y406" i="14" s="1"/>
  <c r="Z406" i="14" s="1"/>
  <c r="W470" i="14"/>
  <c r="Y470" i="14" s="1"/>
  <c r="Z470" i="14" s="1"/>
  <c r="W486" i="14"/>
  <c r="Y486" i="14" s="1"/>
  <c r="Z486" i="14" s="1"/>
  <c r="W534" i="14"/>
  <c r="Y534" i="14" s="1"/>
  <c r="Z534" i="14" s="1"/>
  <c r="W59" i="14"/>
  <c r="Y59" i="14" s="1"/>
  <c r="Z59" i="14" s="1"/>
  <c r="W278" i="14"/>
  <c r="Y278" i="14" s="1"/>
  <c r="Z278" i="14" s="1"/>
  <c r="W308" i="14"/>
  <c r="Y308" i="14" s="1"/>
  <c r="Z308" i="14" s="1"/>
  <c r="W311" i="14"/>
  <c r="Y311" i="14" s="1"/>
  <c r="Z311" i="14" s="1"/>
  <c r="W550" i="14"/>
  <c r="Y550" i="14" s="1"/>
  <c r="Z550" i="14" s="1"/>
  <c r="W670" i="14"/>
  <c r="Y670" i="14" s="1"/>
  <c r="Z670" i="14" s="1"/>
  <c r="W914" i="14"/>
  <c r="Y914" i="14" s="1"/>
  <c r="Z914" i="14" s="1"/>
  <c r="W223" i="14"/>
  <c r="Y223" i="14" s="1"/>
  <c r="Z223" i="14" s="1"/>
  <c r="W269" i="14"/>
  <c r="Y269" i="14" s="1"/>
  <c r="Z269" i="14" s="1"/>
  <c r="W313" i="14"/>
  <c r="Y313" i="14" s="1"/>
  <c r="Z313" i="14" s="1"/>
  <c r="W509" i="14"/>
  <c r="Y509" i="14" s="1"/>
  <c r="Z509" i="14" s="1"/>
  <c r="W571" i="14"/>
  <c r="Y571" i="14" s="1"/>
  <c r="Z571" i="14" s="1"/>
  <c r="W631" i="14"/>
  <c r="Y631" i="14" s="1"/>
  <c r="Z631" i="14" s="1"/>
  <c r="W693" i="14"/>
  <c r="Y693" i="14" s="1"/>
  <c r="Z693" i="14" s="1"/>
  <c r="W754" i="14"/>
  <c r="Y754" i="14" s="1"/>
  <c r="Z754" i="14" s="1"/>
  <c r="W13" i="14"/>
  <c r="Y13" i="14" s="1"/>
  <c r="Z13" i="14" s="1"/>
  <c r="W254" i="14"/>
  <c r="Y254" i="14" s="1"/>
  <c r="Z254" i="14" s="1"/>
  <c r="W58" i="14"/>
  <c r="Y58" i="14" s="1"/>
  <c r="Z58" i="14" s="1"/>
  <c r="W122" i="14"/>
  <c r="Y122" i="14" s="1"/>
  <c r="Z122" i="14" s="1"/>
  <c r="W21" i="14"/>
  <c r="Y21" i="14" s="1"/>
  <c r="Z21" i="14" s="1"/>
  <c r="W338" i="14"/>
  <c r="Y338" i="14" s="1"/>
  <c r="Z338" i="14" s="1"/>
  <c r="W382" i="14"/>
  <c r="Y382" i="14" s="1"/>
  <c r="Z382" i="14" s="1"/>
  <c r="W584" i="14"/>
  <c r="Y584" i="14" s="1"/>
  <c r="Z584" i="14" s="1"/>
  <c r="W690" i="14"/>
  <c r="Y690" i="14" s="1"/>
  <c r="Z690" i="14" s="1"/>
  <c r="W706" i="14"/>
  <c r="Y706" i="14" s="1"/>
  <c r="Z706" i="14" s="1"/>
  <c r="Z897" i="14"/>
  <c r="W798" i="14"/>
  <c r="Y798" i="14" s="1"/>
  <c r="Z798" i="14" s="1"/>
  <c r="W934" i="14"/>
  <c r="Y934" i="14" s="1"/>
  <c r="Z934" i="14" s="1"/>
  <c r="W950" i="14"/>
  <c r="Y950" i="14" s="1"/>
  <c r="Z950" i="14" s="1"/>
  <c r="W204" i="14"/>
  <c r="Y204" i="14" s="1"/>
  <c r="Z204" i="14" s="1"/>
  <c r="W325" i="14"/>
  <c r="Y325" i="14" s="1"/>
  <c r="Z325" i="14" s="1"/>
  <c r="W1266" i="14"/>
  <c r="Y1266" i="14" s="1"/>
  <c r="Z1266" i="14" s="1"/>
  <c r="W1126" i="14"/>
  <c r="Y1126" i="14" s="1"/>
  <c r="Z1126" i="14" s="1"/>
  <c r="W1250" i="14"/>
  <c r="Y1250" i="14" s="1"/>
  <c r="Z1250" i="14" s="1"/>
  <c r="W1083" i="14"/>
  <c r="Y1083" i="14" s="1"/>
  <c r="Z1083" i="14" s="1"/>
  <c r="W622" i="14"/>
  <c r="Y622" i="14" s="1"/>
  <c r="Z622" i="14" s="1"/>
  <c r="W714" i="14"/>
  <c r="Y714" i="14" s="1"/>
  <c r="Z714" i="14" s="1"/>
  <c r="W806" i="14"/>
  <c r="Y806" i="14" s="1"/>
  <c r="Z806" i="14" s="1"/>
  <c r="W867" i="14"/>
  <c r="Y867" i="14" s="1"/>
  <c r="Z867" i="14" s="1"/>
  <c r="W1033" i="14"/>
  <c r="Y1033" i="14" s="1"/>
  <c r="Z1033" i="14" s="1"/>
  <c r="W1049" i="14"/>
  <c r="Y1049" i="14" s="1"/>
  <c r="Z1049" i="14" s="1"/>
  <c r="W1064" i="14"/>
  <c r="Y1064" i="14" s="1"/>
  <c r="Z1064" i="14" s="1"/>
  <c r="W1094" i="14"/>
  <c r="Y1094" i="14" s="1"/>
  <c r="Z1094" i="14" s="1"/>
  <c r="W1110" i="14"/>
  <c r="W1123" i="14"/>
  <c r="Y1123" i="14" s="1"/>
  <c r="Z1123" i="14" s="1"/>
  <c r="W1154" i="14"/>
  <c r="Y1154" i="14" s="1"/>
  <c r="Z1154" i="14" s="1"/>
  <c r="W1170" i="14"/>
  <c r="Y1170" i="14" s="1"/>
  <c r="Z1170" i="14" s="1"/>
  <c r="W1185" i="14"/>
  <c r="Y1185" i="14" s="1"/>
  <c r="Z1185" i="14" s="1"/>
  <c r="W1201" i="14"/>
  <c r="Y1201" i="14" s="1"/>
  <c r="Z1201" i="14" s="1"/>
  <c r="W1247" i="14"/>
  <c r="Y1247" i="14" s="1"/>
  <c r="Z1247" i="14" s="1"/>
  <c r="W1263" i="14"/>
  <c r="Y1263" i="14" s="1"/>
  <c r="Z1263" i="14" s="1"/>
  <c r="W912" i="14"/>
  <c r="Y912" i="14" s="1"/>
  <c r="Z912" i="14" s="1"/>
  <c r="W1109" i="14"/>
  <c r="Y1109" i="14" s="1"/>
  <c r="Z1109" i="14" s="1"/>
  <c r="W1161" i="14"/>
  <c r="Y1161" i="14" s="1"/>
  <c r="Z1161" i="14" s="1"/>
  <c r="W1215" i="14"/>
  <c r="Y1215" i="14" s="1"/>
  <c r="Z1215" i="14" s="1"/>
  <c r="Z1062" i="14"/>
  <c r="Z1137" i="14"/>
  <c r="Z663" i="14"/>
  <c r="Z679" i="14"/>
  <c r="Z1051" i="14"/>
  <c r="X109" i="14"/>
  <c r="W109" i="14"/>
  <c r="V483" i="14"/>
  <c r="U483" i="14"/>
  <c r="X483" i="14" s="1"/>
  <c r="V723" i="14"/>
  <c r="U723" i="14"/>
  <c r="X723" i="14" s="1"/>
  <c r="V968" i="14"/>
  <c r="U968" i="14"/>
  <c r="X968" i="14" s="1"/>
  <c r="V1091" i="14"/>
  <c r="U1091" i="14"/>
  <c r="X1091" i="14" s="1"/>
  <c r="V1213" i="14"/>
  <c r="U1213" i="14"/>
  <c r="X1213" i="14" s="1"/>
  <c r="V785" i="14"/>
  <c r="U785" i="14"/>
  <c r="X785" i="14" s="1"/>
  <c r="V1061" i="14"/>
  <c r="U1061" i="14"/>
  <c r="X1061" i="14" s="1"/>
  <c r="V1237" i="14"/>
  <c r="U1237" i="14"/>
  <c r="X1237" i="14" s="1"/>
  <c r="Y1058" i="14"/>
  <c r="Z1058" i="14" s="1"/>
  <c r="Y87" i="14"/>
  <c r="Z87" i="14" s="1"/>
  <c r="V171" i="14"/>
  <c r="U171" i="14"/>
  <c r="X171" i="14" s="1"/>
  <c r="V292" i="14"/>
  <c r="U292" i="14"/>
  <c r="X292" i="14" s="1"/>
  <c r="V526" i="14"/>
  <c r="U526" i="14"/>
  <c r="X526" i="14" s="1"/>
  <c r="V644" i="14"/>
  <c r="U644" i="14"/>
  <c r="X644" i="14" s="1"/>
  <c r="V767" i="14"/>
  <c r="U767" i="14"/>
  <c r="X767" i="14" s="1"/>
  <c r="V889" i="14"/>
  <c r="U889" i="14"/>
  <c r="X889" i="14" s="1"/>
  <c r="U224" i="14"/>
  <c r="X224" i="14" s="1"/>
  <c r="V224" i="14"/>
  <c r="U344" i="14"/>
  <c r="X344" i="14" s="1"/>
  <c r="V344" i="14"/>
  <c r="V442" i="14"/>
  <c r="U442" i="14"/>
  <c r="U560" i="14"/>
  <c r="X560" i="14" s="1"/>
  <c r="V560" i="14"/>
  <c r="U682" i="14"/>
  <c r="X682" i="14" s="1"/>
  <c r="V682" i="14"/>
  <c r="U927" i="14"/>
  <c r="X927" i="14" s="1"/>
  <c r="V927" i="14"/>
  <c r="V556" i="14"/>
  <c r="U556" i="14"/>
  <c r="X556" i="14" s="1"/>
  <c r="V801" i="14"/>
  <c r="U801" i="14"/>
  <c r="X801" i="14" s="1"/>
  <c r="V1022" i="14"/>
  <c r="U1022" i="14"/>
  <c r="X1022" i="14" s="1"/>
  <c r="V1144" i="14"/>
  <c r="U1144" i="14"/>
  <c r="X1144" i="14" s="1"/>
  <c r="V1268" i="14"/>
  <c r="U1268" i="14"/>
  <c r="X1268" i="14" s="1"/>
  <c r="V542" i="14"/>
  <c r="U542" i="14"/>
  <c r="X542" i="14" s="1"/>
  <c r="V906" i="14"/>
  <c r="U906" i="14"/>
  <c r="X906" i="14" s="1"/>
  <c r="V1244" i="14"/>
  <c r="U1244" i="14"/>
  <c r="X1244" i="14" s="1"/>
  <c r="Y1029" i="14"/>
  <c r="Z1029" i="14" s="1"/>
  <c r="Y625" i="14"/>
  <c r="Z625" i="14" s="1"/>
  <c r="Y813" i="14"/>
  <c r="Z813" i="14" s="1"/>
  <c r="Y463" i="14"/>
  <c r="Z463" i="14" s="1"/>
  <c r="Y1257" i="14"/>
  <c r="Z1257" i="14" s="1"/>
  <c r="Y191" i="14"/>
  <c r="Z191" i="14" s="1"/>
  <c r="Y203" i="14"/>
  <c r="Z203" i="14" s="1"/>
  <c r="W10" i="14"/>
  <c r="Y10" i="14" s="1"/>
  <c r="Z10" i="14" s="1"/>
  <c r="W26" i="14"/>
  <c r="Y26" i="14" s="1"/>
  <c r="Z26" i="14" s="1"/>
  <c r="W74" i="14"/>
  <c r="Y74" i="14" s="1"/>
  <c r="Z74" i="14" s="1"/>
  <c r="W90" i="14"/>
  <c r="Y90" i="14" s="1"/>
  <c r="Z90" i="14" s="1"/>
  <c r="W138" i="14"/>
  <c r="Y138" i="14" s="1"/>
  <c r="Z138" i="14" s="1"/>
  <c r="W154" i="14"/>
  <c r="Y154" i="14" s="1"/>
  <c r="Z154" i="14" s="1"/>
  <c r="W198" i="14"/>
  <c r="Y198" i="14" s="1"/>
  <c r="Z198" i="14" s="1"/>
  <c r="W214" i="14"/>
  <c r="Y214" i="14" s="1"/>
  <c r="Z214" i="14" s="1"/>
  <c r="W229" i="14"/>
  <c r="Y229" i="14" s="1"/>
  <c r="Z229" i="14" s="1"/>
  <c r="W245" i="14"/>
  <c r="Y245" i="14" s="1"/>
  <c r="Z245" i="14" s="1"/>
  <c r="W305" i="14"/>
  <c r="Y305" i="14" s="1"/>
  <c r="Z305" i="14" s="1"/>
  <c r="W319" i="14"/>
  <c r="Y319" i="14" s="1"/>
  <c r="Z319" i="14" s="1"/>
  <c r="W349" i="14"/>
  <c r="Y349" i="14" s="1"/>
  <c r="Z349" i="14" s="1"/>
  <c r="W365" i="14"/>
  <c r="Y365" i="14" s="1"/>
  <c r="Z365" i="14" s="1"/>
  <c r="W379" i="14"/>
  <c r="Y379" i="14" s="1"/>
  <c r="Z379" i="14" s="1"/>
  <c r="W395" i="14"/>
  <c r="Y395" i="14" s="1"/>
  <c r="Z395" i="14" s="1"/>
  <c r="W425" i="14"/>
  <c r="Y425" i="14" s="1"/>
  <c r="Z425" i="14" s="1"/>
  <c r="W439" i="14"/>
  <c r="Y439" i="14" s="1"/>
  <c r="Z439" i="14" s="1"/>
  <c r="W469" i="14"/>
  <c r="Y469" i="14" s="1"/>
  <c r="Z469" i="14" s="1"/>
  <c r="W485" i="14"/>
  <c r="Y485" i="14" s="1"/>
  <c r="Z485" i="14" s="1"/>
  <c r="W499" i="14"/>
  <c r="Y499" i="14" s="1"/>
  <c r="Z499" i="14" s="1"/>
  <c r="W515" i="14"/>
  <c r="Y515" i="14" s="1"/>
  <c r="Z515" i="14" s="1"/>
  <c r="W529" i="14"/>
  <c r="Y529" i="14" s="1"/>
  <c r="Z529" i="14" s="1"/>
  <c r="W557" i="14"/>
  <c r="Y557" i="14" s="1"/>
  <c r="Z557" i="14" s="1"/>
  <c r="W986" i="14"/>
  <c r="Y986" i="14" s="1"/>
  <c r="Z986" i="14" s="1"/>
  <c r="W1093" i="14"/>
  <c r="Y1093" i="14" s="1"/>
  <c r="Z1093" i="14" s="1"/>
  <c r="W1262" i="14"/>
  <c r="Y1262" i="14" s="1"/>
  <c r="Z1262" i="14" s="1"/>
  <c r="Y1103" i="14"/>
  <c r="Z1103" i="14" s="1"/>
  <c r="Y333" i="14"/>
  <c r="Z333" i="14" s="1"/>
  <c r="Y377" i="14"/>
  <c r="Z377" i="14" s="1"/>
  <c r="Y587" i="14"/>
  <c r="Z587" i="14" s="1"/>
  <c r="Y770" i="14"/>
  <c r="Z770" i="14" s="1"/>
  <c r="Y831" i="14"/>
  <c r="Z831" i="14" s="1"/>
  <c r="Y1038" i="14"/>
  <c r="Z1038" i="14" s="1"/>
  <c r="Y653" i="14"/>
  <c r="Z653" i="14" s="1"/>
  <c r="Y738" i="14"/>
  <c r="Z738" i="14" s="1"/>
  <c r="Y826" i="14"/>
  <c r="Z826" i="14" s="1"/>
  <c r="Y773" i="14"/>
  <c r="Z773" i="14" s="1"/>
  <c r="Y1259" i="14"/>
  <c r="Z1259" i="14" s="1"/>
  <c r="Y733" i="14"/>
  <c r="Z733" i="14" s="1"/>
  <c r="Y817" i="14"/>
  <c r="Z817" i="14" s="1"/>
  <c r="Y1097" i="14"/>
  <c r="Z1097" i="14" s="1"/>
  <c r="U163" i="14"/>
  <c r="X163" i="14" s="1"/>
  <c r="V163" i="14"/>
  <c r="U284" i="14"/>
  <c r="X284" i="14" s="1"/>
  <c r="V284" i="14"/>
  <c r="U398" i="14"/>
  <c r="X398" i="14" s="1"/>
  <c r="V398" i="14"/>
  <c r="U518" i="14"/>
  <c r="X518" i="14" s="1"/>
  <c r="V518" i="14"/>
  <c r="U636" i="14"/>
  <c r="X636" i="14" s="1"/>
  <c r="V636" i="14"/>
  <c r="U759" i="14"/>
  <c r="X759" i="14" s="1"/>
  <c r="V759" i="14"/>
  <c r="U881" i="14"/>
  <c r="X881" i="14" s="1"/>
  <c r="V881" i="14"/>
  <c r="V437" i="14"/>
  <c r="U437" i="14"/>
  <c r="X437" i="14" s="1"/>
  <c r="V678" i="14"/>
  <c r="U678" i="14"/>
  <c r="X678" i="14" s="1"/>
  <c r="V922" i="14"/>
  <c r="U922" i="14"/>
  <c r="X922" i="14" s="1"/>
  <c r="V1206" i="14"/>
  <c r="U1206" i="14"/>
  <c r="X1206" i="14" s="1"/>
  <c r="V423" i="14"/>
  <c r="U423" i="14"/>
  <c r="X423" i="14" s="1"/>
  <c r="V739" i="14"/>
  <c r="U739" i="14"/>
  <c r="X739" i="14" s="1"/>
  <c r="V999" i="14"/>
  <c r="U999" i="14"/>
  <c r="X999" i="14" s="1"/>
  <c r="V1182" i="14"/>
  <c r="U1182" i="14"/>
  <c r="X1182" i="14" s="1"/>
  <c r="Y1090" i="14"/>
  <c r="Z1090" i="14" s="1"/>
  <c r="Y1193" i="14"/>
  <c r="Z1193" i="14" s="1"/>
  <c r="Y783" i="14"/>
  <c r="Z783" i="14" s="1"/>
  <c r="Y565" i="14"/>
  <c r="Z565" i="14" s="1"/>
  <c r="Y77" i="14"/>
  <c r="Z77" i="14" s="1"/>
  <c r="Y1164" i="14"/>
  <c r="Z1164" i="14" s="1"/>
  <c r="Y31" i="14"/>
  <c r="Z31" i="14" s="1"/>
  <c r="Y75" i="14"/>
  <c r="Z75" i="14" s="1"/>
  <c r="Y147" i="14"/>
  <c r="Z147" i="14" s="1"/>
  <c r="Y173" i="14"/>
  <c r="Z173" i="14" s="1"/>
  <c r="W18" i="14"/>
  <c r="Y18" i="14" s="1"/>
  <c r="Z18" i="14" s="1"/>
  <c r="W66" i="14"/>
  <c r="Y66" i="14" s="1"/>
  <c r="Z66" i="14" s="1"/>
  <c r="W82" i="14"/>
  <c r="Y82" i="14" s="1"/>
  <c r="Z82" i="14" s="1"/>
  <c r="W130" i="14"/>
  <c r="Y130" i="14" s="1"/>
  <c r="Z130" i="14" s="1"/>
  <c r="W146" i="14"/>
  <c r="Y146" i="14" s="1"/>
  <c r="Z146" i="14" s="1"/>
  <c r="W190" i="14"/>
  <c r="Y190" i="14" s="1"/>
  <c r="Z190" i="14" s="1"/>
  <c r="W206" i="14"/>
  <c r="Y206" i="14" s="1"/>
  <c r="Z206" i="14" s="1"/>
  <c r="W221" i="14"/>
  <c r="Y221" i="14" s="1"/>
  <c r="Z221" i="14" s="1"/>
  <c r="W237" i="14"/>
  <c r="Y237" i="14" s="1"/>
  <c r="Z237" i="14" s="1"/>
  <c r="W251" i="14"/>
  <c r="Y251" i="14" s="1"/>
  <c r="Z251" i="14" s="1"/>
  <c r="W267" i="14"/>
  <c r="Y267" i="14" s="1"/>
  <c r="Z267" i="14" s="1"/>
  <c r="Y643" i="14"/>
  <c r="Z643" i="14" s="1"/>
  <c r="Y265" i="14"/>
  <c r="Z265" i="14" s="1"/>
  <c r="Y535" i="14"/>
  <c r="Z535" i="14" s="1"/>
  <c r="Y593" i="14"/>
  <c r="Z593" i="14" s="1"/>
  <c r="Y685" i="14"/>
  <c r="Z685" i="14" s="1"/>
  <c r="Y701" i="14"/>
  <c r="Z701" i="14" s="1"/>
  <c r="Y823" i="14"/>
  <c r="Z823" i="14" s="1"/>
  <c r="Y837" i="14"/>
  <c r="Z837" i="14" s="1"/>
  <c r="Y1077" i="14"/>
  <c r="Z1077" i="14" s="1"/>
  <c r="Y328" i="14"/>
  <c r="Z328" i="14" s="1"/>
  <c r="Y261" i="14"/>
  <c r="Z261" i="14" s="1"/>
  <c r="Y286" i="14"/>
  <c r="Z286" i="14" s="1"/>
  <c r="Y306" i="14"/>
  <c r="Z306" i="14" s="1"/>
  <c r="Y721" i="14"/>
  <c r="Z721" i="14" s="1"/>
  <c r="V232" i="14"/>
  <c r="U232" i="14"/>
  <c r="X232" i="14" s="1"/>
  <c r="V352" i="14"/>
  <c r="U352" i="14"/>
  <c r="X352" i="14" s="1"/>
  <c r="U480" i="14"/>
  <c r="X480" i="14" s="1"/>
  <c r="V480" i="14"/>
  <c r="V598" i="14"/>
  <c r="U598" i="14"/>
  <c r="X598" i="14" s="1"/>
  <c r="V720" i="14"/>
  <c r="U720" i="14"/>
  <c r="X720" i="14" s="1"/>
  <c r="V842" i="14"/>
  <c r="U842" i="14"/>
  <c r="X842" i="14" s="1"/>
  <c r="V965" i="14"/>
  <c r="U965" i="14"/>
  <c r="X965" i="14" s="1"/>
  <c r="V601" i="14"/>
  <c r="U601" i="14"/>
  <c r="X601" i="14" s="1"/>
  <c r="V845" i="14"/>
  <c r="U845" i="14"/>
  <c r="X845" i="14" s="1"/>
  <c r="V1030" i="14"/>
  <c r="U1030" i="14"/>
  <c r="X1030" i="14" s="1"/>
  <c r="V1151" i="14"/>
  <c r="U1151" i="14"/>
  <c r="X1151" i="14" s="1"/>
  <c r="V662" i="14"/>
  <c r="U662" i="14"/>
  <c r="X662" i="14" s="1"/>
  <c r="V991" i="14"/>
  <c r="U991" i="14"/>
  <c r="X991" i="14" s="1"/>
  <c r="V1120" i="14"/>
  <c r="U1120" i="14"/>
  <c r="X1120" i="14" s="1"/>
  <c r="Y1119" i="14"/>
  <c r="Z1119" i="14" s="1"/>
  <c r="W262" i="14"/>
  <c r="Y262" i="14" s="1"/>
  <c r="Z262" i="14" s="1"/>
  <c r="Y1027" i="14"/>
  <c r="Z1027" i="14" s="1"/>
  <c r="W577" i="14"/>
  <c r="Y577" i="14" s="1"/>
  <c r="Z577" i="14" s="1"/>
  <c r="W621" i="14"/>
  <c r="Y621" i="14" s="1"/>
  <c r="Z621" i="14" s="1"/>
  <c r="W683" i="14"/>
  <c r="Y683" i="14" s="1"/>
  <c r="Z683" i="14" s="1"/>
  <c r="W821" i="14"/>
  <c r="Y821" i="14" s="1"/>
  <c r="Z821" i="14" s="1"/>
  <c r="W851" i="14"/>
  <c r="Y851" i="14" s="1"/>
  <c r="Z851" i="14" s="1"/>
  <c r="W959" i="14"/>
  <c r="Y959" i="14" s="1"/>
  <c r="Z959" i="14" s="1"/>
  <c r="Y1095" i="14"/>
  <c r="Z1095" i="14" s="1"/>
  <c r="Y1110" i="14"/>
  <c r="Z1110" i="14" s="1"/>
  <c r="Y878" i="14"/>
  <c r="Z878" i="14" s="1"/>
  <c r="Y931" i="14"/>
  <c r="Z931" i="14" s="1"/>
  <c r="Y978" i="14"/>
  <c r="Z978" i="14" s="1"/>
  <c r="Y659" i="14"/>
  <c r="Z659" i="14" s="1"/>
  <c r="Y359" i="14"/>
  <c r="Z359" i="14" s="1"/>
  <c r="Y419" i="14"/>
  <c r="Z419" i="14" s="1"/>
  <c r="Y781" i="14"/>
  <c r="Z781" i="14" s="1"/>
  <c r="Y1026" i="14"/>
  <c r="Z1026" i="14" s="1"/>
  <c r="Y1147" i="14"/>
  <c r="Z1147" i="14" s="1"/>
  <c r="Y1209" i="14"/>
  <c r="Z1209" i="14" s="1"/>
  <c r="Y38" i="14"/>
  <c r="Z38" i="14" s="1"/>
  <c r="Y54" i="14"/>
  <c r="Z54" i="14" s="1"/>
  <c r="Y102" i="14"/>
  <c r="Z102" i="14" s="1"/>
  <c r="Y225" i="14"/>
  <c r="Z225" i="14" s="1"/>
  <c r="Y285" i="14"/>
  <c r="Z285" i="14" s="1"/>
  <c r="Y375" i="14"/>
  <c r="Z375" i="14" s="1"/>
  <c r="Y399" i="14"/>
  <c r="Z399" i="14" s="1"/>
  <c r="Y569" i="14"/>
  <c r="Z569" i="14" s="1"/>
  <c r="Y725" i="14"/>
  <c r="Z725" i="14" s="1"/>
  <c r="Y805" i="14"/>
  <c r="Z805" i="14" s="1"/>
  <c r="Y1105" i="14"/>
  <c r="Z1105" i="14" s="1"/>
  <c r="Y1219" i="14"/>
  <c r="Z1219" i="14" s="1"/>
  <c r="Y1246" i="14"/>
  <c r="Z1246" i="14" s="1"/>
  <c r="X337" i="14" l="1"/>
  <c r="W337" i="14"/>
  <c r="X309" i="3"/>
  <c r="W309" i="3"/>
  <c r="X1212" i="14"/>
  <c r="W1212" i="14"/>
  <c r="X1324" i="14"/>
  <c r="W1324" i="14"/>
  <c r="X629" i="3"/>
  <c r="Y629" i="3" s="1"/>
  <c r="Z629" i="3" s="1"/>
  <c r="X1030" i="3"/>
  <c r="W1030" i="3"/>
  <c r="X1090" i="3"/>
  <c r="Y1090" i="3" s="1"/>
  <c r="Z1090" i="3" s="1"/>
  <c r="W1090" i="3"/>
  <c r="X917" i="3"/>
  <c r="W917" i="3"/>
  <c r="Y917" i="3" s="1"/>
  <c r="Z917" i="3" s="1"/>
  <c r="X549" i="3"/>
  <c r="W549" i="3"/>
  <c r="W447" i="14"/>
  <c r="Y447" i="14" s="1"/>
  <c r="Z447" i="14" s="1"/>
  <c r="W262" i="3"/>
  <c r="Y262" i="3" s="1"/>
  <c r="Z262" i="3" s="1"/>
  <c r="X94" i="3"/>
  <c r="Y94" i="3" s="1"/>
  <c r="Z94" i="3" s="1"/>
  <c r="X749" i="3"/>
  <c r="W749" i="3"/>
  <c r="Y749" i="3" s="1"/>
  <c r="Z749" i="3" s="1"/>
  <c r="X478" i="3"/>
  <c r="W478" i="3"/>
  <c r="W1331" i="14"/>
  <c r="Y1331" i="14" s="1"/>
  <c r="Z1331" i="14" s="1"/>
  <c r="X1226" i="14"/>
  <c r="W1226" i="14"/>
  <c r="Y1226" i="14" s="1"/>
  <c r="Z1226" i="14" s="1"/>
  <c r="X1316" i="14"/>
  <c r="W1316" i="14"/>
  <c r="Y1316" i="14" s="1"/>
  <c r="Z1316" i="14" s="1"/>
  <c r="W283" i="14"/>
  <c r="Y283" i="14" s="1"/>
  <c r="Z283" i="14" s="1"/>
  <c r="W735" i="14"/>
  <c r="Y735" i="14" s="1"/>
  <c r="Z735" i="14" s="1"/>
  <c r="Y1117" i="3"/>
  <c r="Z1117" i="3" s="1"/>
  <c r="W545" i="3"/>
  <c r="Y545" i="3" s="1"/>
  <c r="Z545" i="3" s="1"/>
  <c r="W202" i="14"/>
  <c r="Y202" i="14" s="1"/>
  <c r="Z202" i="14" s="1"/>
  <c r="W4" i="14"/>
  <c r="Y4" i="14" s="1"/>
  <c r="Z4" i="14" s="1"/>
  <c r="W6" i="14"/>
  <c r="Y6" i="14" s="1"/>
  <c r="Z6" i="14" s="1"/>
  <c r="W1277" i="14"/>
  <c r="Y1277" i="14" s="1"/>
  <c r="Z1277" i="14" s="1"/>
  <c r="W1173" i="3"/>
  <c r="Y1173" i="3" s="1"/>
  <c r="Z1173" i="3" s="1"/>
  <c r="W234" i="3"/>
  <c r="Y234" i="3" s="1"/>
  <c r="Z234" i="3" s="1"/>
  <c r="W957" i="3"/>
  <c r="W501" i="3"/>
  <c r="Y501" i="3" s="1"/>
  <c r="Z501" i="3" s="1"/>
  <c r="W625" i="3"/>
  <c r="Y625" i="3" s="1"/>
  <c r="Z625" i="3" s="1"/>
  <c r="W449" i="3"/>
  <c r="W305" i="3"/>
  <c r="Y305" i="3" s="1"/>
  <c r="Z305" i="3" s="1"/>
  <c r="W197" i="3"/>
  <c r="Y197" i="3" s="1"/>
  <c r="Z197" i="3" s="1"/>
  <c r="W1184" i="14"/>
  <c r="W903" i="14"/>
  <c r="Y903" i="14" s="1"/>
  <c r="Z903" i="14" s="1"/>
  <c r="W388" i="14"/>
  <c r="Y388" i="14" s="1"/>
  <c r="Z388" i="14" s="1"/>
  <c r="W188" i="14"/>
  <c r="Y188" i="14" s="1"/>
  <c r="Z188" i="14" s="1"/>
  <c r="Y510" i="3"/>
  <c r="Z510" i="3" s="1"/>
  <c r="W1328" i="14"/>
  <c r="Y1328" i="14" s="1"/>
  <c r="Z1328" i="14" s="1"/>
  <c r="W1164" i="3"/>
  <c r="W1134" i="3"/>
  <c r="Y1134" i="3" s="1"/>
  <c r="Z1134" i="3" s="1"/>
  <c r="W1320" i="14"/>
  <c r="Y1320" i="14" s="1"/>
  <c r="Z1320" i="14" s="1"/>
  <c r="W1283" i="14"/>
  <c r="Y1283" i="14" s="1"/>
  <c r="Z1283" i="14" s="1"/>
  <c r="W1142" i="3"/>
  <c r="Y1142" i="3" s="1"/>
  <c r="Z1142" i="3" s="1"/>
  <c r="W612" i="14"/>
  <c r="Y612" i="14" s="1"/>
  <c r="Z612" i="14" s="1"/>
  <c r="W466" i="14"/>
  <c r="Y466" i="14" s="1"/>
  <c r="Z466" i="14" s="1"/>
  <c r="X1141" i="3"/>
  <c r="W1141" i="3"/>
  <c r="X1289" i="14"/>
  <c r="Y1289" i="14" s="1"/>
  <c r="Z1289" i="14" s="1"/>
  <c r="W1289" i="14"/>
  <c r="X1165" i="3"/>
  <c r="W1165" i="3"/>
  <c r="X1179" i="14"/>
  <c r="W1179" i="14"/>
  <c r="X973" i="14"/>
  <c r="W973" i="14"/>
  <c r="X1245" i="14"/>
  <c r="W1245" i="14"/>
  <c r="X949" i="3"/>
  <c r="W949" i="3"/>
  <c r="X1164" i="3"/>
  <c r="X182" i="3"/>
  <c r="W182" i="3"/>
  <c r="X810" i="3"/>
  <c r="W810" i="3"/>
  <c r="W889" i="3"/>
  <c r="Y889" i="3" s="1"/>
  <c r="Z889" i="3" s="1"/>
  <c r="Y538" i="3"/>
  <c r="Z538" i="3" s="1"/>
  <c r="Y117" i="3"/>
  <c r="Z117" i="3" s="1"/>
  <c r="W1150" i="3"/>
  <c r="Y1150" i="3" s="1"/>
  <c r="Z1150" i="3" s="1"/>
  <c r="Y457" i="3"/>
  <c r="Z457" i="3" s="1"/>
  <c r="Y1010" i="3"/>
  <c r="Z1010" i="3" s="1"/>
  <c r="W194" i="14"/>
  <c r="Y194" i="14" s="1"/>
  <c r="Z194" i="14" s="1"/>
  <c r="W947" i="14"/>
  <c r="Y947" i="14" s="1"/>
  <c r="Z947" i="14" s="1"/>
  <c r="W756" i="3"/>
  <c r="Y756" i="3" s="1"/>
  <c r="Z756" i="3" s="1"/>
  <c r="Y1273" i="14"/>
  <c r="Z1273" i="14" s="1"/>
  <c r="X1146" i="3"/>
  <c r="W1146" i="3"/>
  <c r="W1130" i="3"/>
  <c r="Y1130" i="3" s="1"/>
  <c r="Z1130" i="3" s="1"/>
  <c r="X390" i="3"/>
  <c r="W390" i="3"/>
  <c r="X1031" i="14"/>
  <c r="W1031" i="14"/>
  <c r="X387" i="14"/>
  <c r="W387" i="14"/>
  <c r="X873" i="14"/>
  <c r="W873" i="14"/>
  <c r="X1168" i="3"/>
  <c r="W1168" i="3"/>
  <c r="X1305" i="14"/>
  <c r="W1305" i="14"/>
  <c r="X288" i="14"/>
  <c r="W288" i="14"/>
  <c r="W1018" i="14"/>
  <c r="Y1018" i="14" s="1"/>
  <c r="Z1018" i="14" s="1"/>
  <c r="X210" i="3"/>
  <c r="W210" i="3"/>
  <c r="Y210" i="3" s="1"/>
  <c r="Z210" i="3" s="1"/>
  <c r="X696" i="14"/>
  <c r="W696" i="14"/>
  <c r="X333" i="3"/>
  <c r="W333" i="3"/>
  <c r="X649" i="3"/>
  <c r="W649" i="3"/>
  <c r="W2" i="3"/>
  <c r="Y2" i="3" s="1"/>
  <c r="Z2" i="3" s="1"/>
  <c r="W804" i="3"/>
  <c r="Y804" i="3" s="1"/>
  <c r="Z804" i="3" s="1"/>
  <c r="X58" i="3"/>
  <c r="W58" i="3"/>
  <c r="W297" i="14"/>
  <c r="Y297" i="14" s="1"/>
  <c r="Z297" i="14" s="1"/>
  <c r="X820" i="3"/>
  <c r="W820" i="3"/>
  <c r="X89" i="3"/>
  <c r="W89" i="3"/>
  <c r="X628" i="3"/>
  <c r="W628" i="3"/>
  <c r="X923" i="14"/>
  <c r="W923" i="14"/>
  <c r="X9" i="14"/>
  <c r="W9" i="14"/>
  <c r="X1183" i="14"/>
  <c r="W1183" i="14"/>
  <c r="X711" i="14"/>
  <c r="W711" i="14"/>
  <c r="X417" i="14"/>
  <c r="W417" i="14"/>
  <c r="X259" i="14"/>
  <c r="W259" i="14"/>
  <c r="X777" i="14"/>
  <c r="W777" i="14"/>
  <c r="X919" i="14"/>
  <c r="W919" i="14"/>
  <c r="X778" i="14"/>
  <c r="W778" i="14"/>
  <c r="X492" i="14"/>
  <c r="W492" i="14"/>
  <c r="X455" i="14"/>
  <c r="W455" i="14"/>
  <c r="Y208" i="14"/>
  <c r="Z208" i="14" s="1"/>
  <c r="X475" i="14"/>
  <c r="W475" i="14"/>
  <c r="X465" i="14"/>
  <c r="W465" i="14"/>
  <c r="X1097" i="3"/>
  <c r="W1097" i="3"/>
  <c r="X578" i="3"/>
  <c r="W578" i="3"/>
  <c r="X277" i="3"/>
  <c r="W277" i="3"/>
  <c r="X773" i="3"/>
  <c r="W773" i="3"/>
  <c r="Y773" i="3" s="1"/>
  <c r="Z773" i="3" s="1"/>
  <c r="X353" i="3"/>
  <c r="W353" i="3"/>
  <c r="X21" i="3"/>
  <c r="W21" i="3"/>
  <c r="X454" i="3"/>
  <c r="W454" i="3"/>
  <c r="X474" i="3"/>
  <c r="W474" i="3"/>
  <c r="X1110" i="3"/>
  <c r="W1110" i="3"/>
  <c r="X407" i="14"/>
  <c r="W407" i="14"/>
  <c r="W1061" i="14"/>
  <c r="W1213" i="14"/>
  <c r="Y181" i="3"/>
  <c r="Z181" i="3" s="1"/>
  <c r="Y665" i="3"/>
  <c r="Z665" i="3" s="1"/>
  <c r="W981" i="14"/>
  <c r="Y981" i="14" s="1"/>
  <c r="Z981" i="14" s="1"/>
  <c r="W961" i="3"/>
  <c r="Y961" i="3" s="1"/>
  <c r="Z961" i="3" s="1"/>
  <c r="W681" i="3"/>
  <c r="Y681" i="3" s="1"/>
  <c r="Z681" i="3" s="1"/>
  <c r="W718" i="3"/>
  <c r="Y718" i="3" s="1"/>
  <c r="Z718" i="3" s="1"/>
  <c r="W550" i="3"/>
  <c r="Y550" i="3" s="1"/>
  <c r="Z550" i="3" s="1"/>
  <c r="W470" i="3"/>
  <c r="Y470" i="3" s="1"/>
  <c r="Z470" i="3" s="1"/>
  <c r="W1140" i="14"/>
  <c r="Y1140" i="14" s="1"/>
  <c r="Z1140" i="14" s="1"/>
  <c r="W948" i="14"/>
  <c r="Y948" i="14" s="1"/>
  <c r="Z948" i="14" s="1"/>
  <c r="Y22" i="14"/>
  <c r="Z22" i="14" s="1"/>
  <c r="W484" i="14"/>
  <c r="Y484" i="14" s="1"/>
  <c r="Z484" i="14" s="1"/>
  <c r="Y394" i="3"/>
  <c r="Z394" i="3" s="1"/>
  <c r="Y1304" i="14"/>
  <c r="Z1304" i="14" s="1"/>
  <c r="W302" i="14"/>
  <c r="Y302" i="14" s="1"/>
  <c r="Z302" i="14" s="1"/>
  <c r="W819" i="14"/>
  <c r="Y819" i="14" s="1"/>
  <c r="Z819" i="14" s="1"/>
  <c r="W627" i="14"/>
  <c r="Y627" i="14" s="1"/>
  <c r="Z627" i="14" s="1"/>
  <c r="W1132" i="3"/>
  <c r="Y1132" i="3" s="1"/>
  <c r="Z1132" i="3" s="1"/>
  <c r="W80" i="14"/>
  <c r="Y80" i="14" s="1"/>
  <c r="Z80" i="14" s="1"/>
  <c r="W100" i="14"/>
  <c r="W124" i="14"/>
  <c r="Y124" i="14" s="1"/>
  <c r="Z124" i="14" s="1"/>
  <c r="Y429" i="14"/>
  <c r="Z429" i="14" s="1"/>
  <c r="Y437" i="3"/>
  <c r="Z437" i="3" s="1"/>
  <c r="Y966" i="3"/>
  <c r="Z966" i="3" s="1"/>
  <c r="W308" i="3"/>
  <c r="Y308" i="3" s="1"/>
  <c r="Z308" i="3" s="1"/>
  <c r="W1025" i="3"/>
  <c r="Y1025" i="3" s="1"/>
  <c r="Z1025" i="3" s="1"/>
  <c r="W881" i="3"/>
  <c r="Y881" i="3" s="1"/>
  <c r="Z881" i="3" s="1"/>
  <c r="W593" i="3"/>
  <c r="Y593" i="3" s="1"/>
  <c r="Z593" i="3" s="1"/>
  <c r="W481" i="3"/>
  <c r="Y481" i="3" s="1"/>
  <c r="Z481" i="3" s="1"/>
  <c r="W337" i="3"/>
  <c r="Y337" i="3" s="1"/>
  <c r="Z337" i="3" s="1"/>
  <c r="W257" i="3"/>
  <c r="Y257" i="3" s="1"/>
  <c r="Z257" i="3" s="1"/>
  <c r="W193" i="3"/>
  <c r="Y193" i="3" s="1"/>
  <c r="Z193" i="3" s="1"/>
  <c r="W405" i="3"/>
  <c r="Y405" i="3" s="1"/>
  <c r="Z405" i="3" s="1"/>
  <c r="W1147" i="3"/>
  <c r="Y1147" i="3" s="1"/>
  <c r="Z1147" i="3" s="1"/>
  <c r="W1128" i="3"/>
  <c r="W562" i="14"/>
  <c r="Y562" i="14" s="1"/>
  <c r="Z562" i="14" s="1"/>
  <c r="W837" i="3"/>
  <c r="Y837" i="3" s="1"/>
  <c r="Z837" i="3" s="1"/>
  <c r="W1153" i="3"/>
  <c r="Y1153" i="3" s="1"/>
  <c r="Z1153" i="3" s="1"/>
  <c r="W1129" i="3"/>
  <c r="Y1129" i="3" s="1"/>
  <c r="Z1129" i="3" s="1"/>
  <c r="W1280" i="14"/>
  <c r="Y1280" i="14" s="1"/>
  <c r="Z1280" i="14" s="1"/>
  <c r="W1157" i="3"/>
  <c r="Y1157" i="3" s="1"/>
  <c r="Z1157" i="3" s="1"/>
  <c r="W1298" i="14"/>
  <c r="Y1298" i="14" s="1"/>
  <c r="Z1298" i="14" s="1"/>
  <c r="W1149" i="3"/>
  <c r="Y1149" i="3" s="1"/>
  <c r="Z1149" i="3" s="1"/>
  <c r="W1307" i="14"/>
  <c r="Y1307" i="14" s="1"/>
  <c r="Z1307" i="14" s="1"/>
  <c r="W1170" i="3"/>
  <c r="Y1170" i="3" s="1"/>
  <c r="Z1170" i="3" s="1"/>
  <c r="W1162" i="3"/>
  <c r="Y1162" i="3" s="1"/>
  <c r="Z1162" i="3" s="1"/>
  <c r="W1144" i="3"/>
  <c r="Y1144" i="3" s="1"/>
  <c r="Z1144" i="3" s="1"/>
  <c r="Y954" i="3"/>
  <c r="Z954" i="3" s="1"/>
  <c r="Y177" i="3"/>
  <c r="Z177" i="3" s="1"/>
  <c r="Y946" i="3"/>
  <c r="Z946" i="3" s="1"/>
  <c r="X930" i="3"/>
  <c r="W930" i="3"/>
  <c r="X1272" i="14"/>
  <c r="W1272" i="14"/>
  <c r="X1271" i="14"/>
  <c r="W1271" i="14"/>
  <c r="X541" i="3"/>
  <c r="W541" i="3"/>
  <c r="X778" i="3"/>
  <c r="W778" i="3"/>
  <c r="X705" i="14"/>
  <c r="W705" i="14"/>
  <c r="W1275" i="14"/>
  <c r="X1275" i="14"/>
  <c r="X140" i="14"/>
  <c r="W140" i="14"/>
  <c r="W351" i="14"/>
  <c r="Y351" i="14" s="1"/>
  <c r="Z351" i="14" s="1"/>
  <c r="W891" i="14"/>
  <c r="Y891" i="14" s="1"/>
  <c r="Z891" i="14" s="1"/>
  <c r="W729" i="3"/>
  <c r="Y729" i="3" s="1"/>
  <c r="Z729" i="3" s="1"/>
  <c r="X1089" i="3"/>
  <c r="W1089" i="3"/>
  <c r="X121" i="3"/>
  <c r="W121" i="3"/>
  <c r="X304" i="14"/>
  <c r="W304" i="14"/>
  <c r="X1207" i="14"/>
  <c r="W1207" i="14"/>
  <c r="X167" i="14"/>
  <c r="W167" i="14"/>
  <c r="X1291" i="14"/>
  <c r="W1291" i="14"/>
  <c r="X25" i="14"/>
  <c r="W25" i="14"/>
  <c r="X279" i="14"/>
  <c r="W279" i="14"/>
  <c r="X601" i="3"/>
  <c r="W601" i="3"/>
  <c r="X19" i="14"/>
  <c r="W19" i="14"/>
  <c r="X673" i="3"/>
  <c r="W673" i="3"/>
  <c r="X97" i="3"/>
  <c r="W97" i="3"/>
  <c r="X161" i="3"/>
  <c r="W161" i="3"/>
  <c r="W1220" i="14"/>
  <c r="Y1220" i="14" s="1"/>
  <c r="Z1220" i="14" s="1"/>
  <c r="W1088" i="14"/>
  <c r="Y1088" i="14" s="1"/>
  <c r="Z1088" i="14" s="1"/>
  <c r="X1270" i="14"/>
  <c r="W1270" i="14"/>
  <c r="W1260" i="14"/>
  <c r="Y1260" i="14" s="1"/>
  <c r="Z1260" i="14" s="1"/>
  <c r="W736" i="14"/>
  <c r="Y736" i="14" s="1"/>
  <c r="Z736" i="14" s="1"/>
  <c r="W264" i="14"/>
  <c r="Y264" i="14" s="1"/>
  <c r="Z264" i="14" s="1"/>
  <c r="W828" i="14"/>
  <c r="Y828" i="14" s="1"/>
  <c r="Z828" i="14" s="1"/>
  <c r="W200" i="14"/>
  <c r="Y200" i="14" s="1"/>
  <c r="Z200" i="14" s="1"/>
  <c r="W377" i="3"/>
  <c r="Y377" i="3" s="1"/>
  <c r="Z377" i="3" s="1"/>
  <c r="W717" i="3"/>
  <c r="Y717" i="3" s="1"/>
  <c r="Z717" i="3" s="1"/>
  <c r="W685" i="3"/>
  <c r="Y685" i="3" s="1"/>
  <c r="Z685" i="3" s="1"/>
  <c r="W509" i="3"/>
  <c r="W125" i="3"/>
  <c r="Y125" i="3" s="1"/>
  <c r="Z125" i="3" s="1"/>
  <c r="W77" i="3"/>
  <c r="Y77" i="3" s="1"/>
  <c r="Z77" i="3" s="1"/>
  <c r="W206" i="3"/>
  <c r="Y206" i="3" s="1"/>
  <c r="Z206" i="3" s="1"/>
  <c r="W797" i="3"/>
  <c r="Y797" i="3" s="1"/>
  <c r="Z797" i="3" s="1"/>
  <c r="W661" i="3"/>
  <c r="Y661" i="3" s="1"/>
  <c r="Z661" i="3" s="1"/>
  <c r="Y765" i="3"/>
  <c r="Z765" i="3" s="1"/>
  <c r="W1012" i="14"/>
  <c r="Y1012" i="14" s="1"/>
  <c r="Z1012" i="14" s="1"/>
  <c r="W688" i="14"/>
  <c r="Y688" i="14" s="1"/>
  <c r="Z688" i="14" s="1"/>
  <c r="W925" i="3"/>
  <c r="Y925" i="3" s="1"/>
  <c r="Z925" i="3" s="1"/>
  <c r="W393" i="3"/>
  <c r="Y393" i="3" s="1"/>
  <c r="Z393" i="3" s="1"/>
  <c r="W138" i="3"/>
  <c r="W876" i="14"/>
  <c r="Y876" i="14" s="1"/>
  <c r="Z876" i="14" s="1"/>
  <c r="W76" i="14"/>
  <c r="Y76" i="14" s="1"/>
  <c r="Z76" i="14" s="1"/>
  <c r="W16" i="14"/>
  <c r="Y16" i="14" s="1"/>
  <c r="Z16" i="14" s="1"/>
  <c r="Y878" i="3"/>
  <c r="Z878" i="3" s="1"/>
  <c r="Y170" i="3"/>
  <c r="Z170" i="3" s="1"/>
  <c r="W1274" i="14"/>
  <c r="Y1274" i="14" s="1"/>
  <c r="Z1274" i="14" s="1"/>
  <c r="Y25" i="3"/>
  <c r="Z25" i="3" s="1"/>
  <c r="Y602" i="3"/>
  <c r="Z602" i="3" s="1"/>
  <c r="Y810" i="3"/>
  <c r="Z810" i="3" s="1"/>
  <c r="Y714" i="3"/>
  <c r="Z714" i="3" s="1"/>
  <c r="Y346" i="3"/>
  <c r="Z346" i="3" s="1"/>
  <c r="Y1013" i="14"/>
  <c r="Z1013" i="14" s="1"/>
  <c r="Y677" i="3"/>
  <c r="Z677" i="3" s="1"/>
  <c r="Y500" i="3"/>
  <c r="Z500" i="3" s="1"/>
  <c r="W1322" i="14"/>
  <c r="Y1322" i="14" s="1"/>
  <c r="Z1322" i="14" s="1"/>
  <c r="W1139" i="3"/>
  <c r="Y1139" i="3" s="1"/>
  <c r="Z1139" i="3" s="1"/>
  <c r="Y1158" i="3"/>
  <c r="Z1158" i="3" s="1"/>
  <c r="W1140" i="3"/>
  <c r="Y1140" i="3" s="1"/>
  <c r="Z1140" i="3" s="1"/>
  <c r="Y1164" i="3"/>
  <c r="Z1164" i="3" s="1"/>
  <c r="X443" i="14"/>
  <c r="W443" i="14"/>
  <c r="X937" i="14"/>
  <c r="W937" i="14"/>
  <c r="X816" i="14"/>
  <c r="W816" i="14"/>
  <c r="X745" i="14"/>
  <c r="W745" i="14"/>
  <c r="X901" i="3"/>
  <c r="W901" i="3"/>
  <c r="X641" i="3"/>
  <c r="W641" i="3"/>
  <c r="X1287" i="14"/>
  <c r="W1287" i="14"/>
  <c r="X1137" i="3"/>
  <c r="W1137" i="3"/>
  <c r="X1176" i="3"/>
  <c r="W1176" i="3"/>
  <c r="X1033" i="3"/>
  <c r="W1033" i="3"/>
  <c r="X585" i="3"/>
  <c r="W585" i="3"/>
  <c r="X594" i="3"/>
  <c r="W594" i="3"/>
  <c r="X1016" i="14"/>
  <c r="W1016" i="14"/>
  <c r="X383" i="14"/>
  <c r="W383" i="14"/>
  <c r="X987" i="14"/>
  <c r="W987" i="14"/>
  <c r="X312" i="14"/>
  <c r="W312" i="14"/>
  <c r="X219" i="14"/>
  <c r="W219" i="14"/>
  <c r="X1160" i="14"/>
  <c r="W1160" i="14"/>
  <c r="X1072" i="14"/>
  <c r="W1072" i="14"/>
  <c r="X624" i="14"/>
  <c r="W624" i="14"/>
  <c r="X452" i="14"/>
  <c r="W452" i="14"/>
  <c r="X348" i="14"/>
  <c r="W348" i="14"/>
  <c r="X877" i="3"/>
  <c r="W877" i="3"/>
  <c r="X618" i="3"/>
  <c r="W618" i="3"/>
  <c r="X1303" i="14"/>
  <c r="W1303" i="14"/>
  <c r="X1145" i="3"/>
  <c r="W1145" i="3"/>
  <c r="X1290" i="14"/>
  <c r="W1290" i="14"/>
  <c r="X432" i="14"/>
  <c r="W432" i="14"/>
  <c r="W90" i="3"/>
  <c r="Y90" i="3" s="1"/>
  <c r="Z90" i="3" s="1"/>
  <c r="W747" i="14"/>
  <c r="Y747" i="14" s="1"/>
  <c r="Z747" i="14" s="1"/>
  <c r="Y1128" i="3"/>
  <c r="Z1128" i="3" s="1"/>
  <c r="X278" i="3"/>
  <c r="W278" i="3"/>
  <c r="X228" i="14"/>
  <c r="W228" i="14"/>
  <c r="X289" i="14"/>
  <c r="W289" i="14"/>
  <c r="X41" i="14"/>
  <c r="W41" i="14"/>
  <c r="X997" i="14"/>
  <c r="W997" i="14"/>
  <c r="X633" i="3"/>
  <c r="W633" i="3"/>
  <c r="X22" i="3"/>
  <c r="W22" i="3"/>
  <c r="X1092" i="14"/>
  <c r="W1092" i="14"/>
  <c r="X280" i="14"/>
  <c r="W280" i="14"/>
  <c r="X1008" i="14"/>
  <c r="W1008" i="14"/>
  <c r="X708" i="14"/>
  <c r="W708" i="14"/>
  <c r="X244" i="3"/>
  <c r="W244" i="3"/>
  <c r="X442" i="3"/>
  <c r="W442" i="3"/>
  <c r="X548" i="3"/>
  <c r="W548" i="3"/>
  <c r="X582" i="3"/>
  <c r="W582" i="3"/>
  <c r="X657" i="3"/>
  <c r="W657" i="3"/>
  <c r="X129" i="3"/>
  <c r="W129" i="3"/>
  <c r="X1114" i="14"/>
  <c r="W1114" i="14"/>
  <c r="X1021" i="3"/>
  <c r="W1021" i="3"/>
  <c r="X915" i="14"/>
  <c r="W915" i="14"/>
  <c r="X681" i="14"/>
  <c r="W681" i="14"/>
  <c r="Y957" i="3"/>
  <c r="Z957" i="3" s="1"/>
  <c r="W261" i="3"/>
  <c r="Y261" i="3" s="1"/>
  <c r="Z261" i="3" s="1"/>
  <c r="Y1073" i="3"/>
  <c r="Z1073" i="3" s="1"/>
  <c r="Y65" i="3"/>
  <c r="Z65" i="3" s="1"/>
  <c r="Y725" i="3"/>
  <c r="Z725" i="3" s="1"/>
  <c r="X137" i="14"/>
  <c r="W137" i="14"/>
  <c r="X545" i="14"/>
  <c r="W545" i="14"/>
  <c r="X1074" i="14"/>
  <c r="W1074" i="14"/>
  <c r="X884" i="14"/>
  <c r="W884" i="14"/>
  <c r="X354" i="3"/>
  <c r="W354" i="3"/>
  <c r="X389" i="3"/>
  <c r="W389" i="3"/>
  <c r="X1046" i="3"/>
  <c r="W1046" i="3"/>
  <c r="W53" i="3"/>
  <c r="X53" i="3"/>
  <c r="Y53" i="3" s="1"/>
  <c r="Z53" i="3" s="1"/>
  <c r="X1161" i="3"/>
  <c r="W1161" i="3"/>
  <c r="X852" i="14"/>
  <c r="W852" i="14"/>
  <c r="X1117" i="14"/>
  <c r="W1117" i="14"/>
  <c r="X1284" i="14"/>
  <c r="W1284" i="14"/>
  <c r="X1292" i="14"/>
  <c r="W1292" i="14"/>
  <c r="Y430" i="3"/>
  <c r="Z430" i="3" s="1"/>
  <c r="X323" i="14"/>
  <c r="X1172" i="3"/>
  <c r="W1172" i="3"/>
  <c r="W1069" i="3"/>
  <c r="Y1069" i="3" s="1"/>
  <c r="Z1069" i="3" s="1"/>
  <c r="Y561" i="3"/>
  <c r="Z561" i="3" s="1"/>
  <c r="Y914" i="3"/>
  <c r="Z914" i="3" s="1"/>
  <c r="Y873" i="3"/>
  <c r="Z873" i="3" s="1"/>
  <c r="W9" i="3"/>
  <c r="Y9" i="3" s="1"/>
  <c r="Z9" i="3" s="1"/>
  <c r="W156" i="14"/>
  <c r="Y156" i="14" s="1"/>
  <c r="Z156" i="14" s="1"/>
  <c r="X1308" i="14"/>
  <c r="W1308" i="14"/>
  <c r="X1311" i="14"/>
  <c r="W1311" i="14"/>
  <c r="X1148" i="3"/>
  <c r="W1148" i="3"/>
  <c r="X1279" i="14"/>
  <c r="W1279" i="14"/>
  <c r="X1136" i="3"/>
  <c r="W1136" i="3"/>
  <c r="Y459" i="14"/>
  <c r="Z459" i="14" s="1"/>
  <c r="Y1066" i="3"/>
  <c r="Z1066" i="3" s="1"/>
  <c r="Y977" i="3"/>
  <c r="Z977" i="3" s="1"/>
  <c r="Y998" i="3"/>
  <c r="Z998" i="3" s="1"/>
  <c r="W646" i="3"/>
  <c r="Y646" i="3" s="1"/>
  <c r="Z646" i="3" s="1"/>
  <c r="W246" i="3"/>
  <c r="Y246" i="3" s="1"/>
  <c r="Z246" i="3" s="1"/>
  <c r="Y893" i="3"/>
  <c r="Z893" i="3" s="1"/>
  <c r="Y487" i="14"/>
  <c r="Z487" i="14" s="1"/>
  <c r="W785" i="3"/>
  <c r="Y785" i="3" s="1"/>
  <c r="Z785" i="3" s="1"/>
  <c r="W869" i="3"/>
  <c r="Y869" i="3" s="1"/>
  <c r="Z869" i="3" s="1"/>
  <c r="W1179" i="3"/>
  <c r="Y1179" i="3" s="1"/>
  <c r="Z1179" i="3" s="1"/>
  <c r="W1166" i="3"/>
  <c r="Y1166" i="3" s="1"/>
  <c r="Z1166" i="3" s="1"/>
  <c r="W1178" i="3"/>
  <c r="Y1178" i="3" s="1"/>
  <c r="Z1178" i="3" s="1"/>
  <c r="X1327" i="14"/>
  <c r="W1327" i="14"/>
  <c r="X1315" i="14"/>
  <c r="W1315" i="14"/>
  <c r="X1295" i="14"/>
  <c r="W1295" i="14"/>
  <c r="X1319" i="14"/>
  <c r="W1319" i="14"/>
  <c r="Y1227" i="14"/>
  <c r="Z1227" i="14" s="1"/>
  <c r="Y934" i="3"/>
  <c r="Z934" i="3" s="1"/>
  <c r="W630" i="3"/>
  <c r="Y630" i="3" s="1"/>
  <c r="Z630" i="3" s="1"/>
  <c r="Y1045" i="3"/>
  <c r="Z1045" i="3" s="1"/>
  <c r="Y309" i="3"/>
  <c r="Z309" i="3" s="1"/>
  <c r="Y1098" i="3"/>
  <c r="Z1098" i="3" s="1"/>
  <c r="W336" i="14"/>
  <c r="W580" i="14"/>
  <c r="Y580" i="14" s="1"/>
  <c r="Z580" i="14" s="1"/>
  <c r="Y286" i="3"/>
  <c r="Z286" i="3" s="1"/>
  <c r="W1040" i="14"/>
  <c r="Y1040" i="14" s="1"/>
  <c r="Z1040" i="14" s="1"/>
  <c r="Y386" i="14"/>
  <c r="Z386" i="14" s="1"/>
  <c r="W1068" i="14"/>
  <c r="Y1068" i="14" s="1"/>
  <c r="Z1068" i="14" s="1"/>
  <c r="W109" i="3"/>
  <c r="Y109" i="3" s="1"/>
  <c r="Z109" i="3" s="1"/>
  <c r="W655" i="14"/>
  <c r="Y655" i="14" s="1"/>
  <c r="Z655" i="14" s="1"/>
  <c r="W741" i="3"/>
  <c r="Y741" i="3" s="1"/>
  <c r="Z741" i="3" s="1"/>
  <c r="W133" i="3"/>
  <c r="Y133" i="3" s="1"/>
  <c r="Z133" i="3" s="1"/>
  <c r="W1077" i="3"/>
  <c r="Y1077" i="3" s="1"/>
  <c r="Z1077" i="3" s="1"/>
  <c r="W913" i="3"/>
  <c r="W721" i="3"/>
  <c r="Y721" i="3" s="1"/>
  <c r="Z721" i="3" s="1"/>
  <c r="W513" i="3"/>
  <c r="Y513" i="3" s="1"/>
  <c r="Z513" i="3" s="1"/>
  <c r="Y449" i="3"/>
  <c r="Z449" i="3" s="1"/>
  <c r="W369" i="3"/>
  <c r="Y369" i="3" s="1"/>
  <c r="Z369" i="3" s="1"/>
  <c r="W81" i="3"/>
  <c r="Y81" i="3" s="1"/>
  <c r="Z81" i="3" s="1"/>
  <c r="W49" i="3"/>
  <c r="Y49" i="3" s="1"/>
  <c r="Z49" i="3" s="1"/>
  <c r="W937" i="3"/>
  <c r="Y937" i="3" s="1"/>
  <c r="Z937" i="3" s="1"/>
  <c r="W645" i="3"/>
  <c r="Y645" i="3" s="1"/>
  <c r="Z645" i="3" s="1"/>
  <c r="W469" i="3"/>
  <c r="Y469" i="3" s="1"/>
  <c r="Z469" i="3" s="1"/>
  <c r="W1167" i="3"/>
  <c r="Y1167" i="3" s="1"/>
  <c r="Z1167" i="3" s="1"/>
  <c r="W1135" i="3"/>
  <c r="W984" i="14"/>
  <c r="Y984" i="14" s="1"/>
  <c r="Z984" i="14" s="1"/>
  <c r="X1175" i="3"/>
  <c r="W1175" i="3"/>
  <c r="Y1135" i="3"/>
  <c r="Z1135" i="3" s="1"/>
  <c r="W1171" i="3"/>
  <c r="Y1171" i="3" s="1"/>
  <c r="Z1171" i="3" s="1"/>
  <c r="W1159" i="3"/>
  <c r="Y1159" i="3" s="1"/>
  <c r="Z1159" i="3" s="1"/>
  <c r="W1155" i="3"/>
  <c r="Y1155" i="3" s="1"/>
  <c r="Z1155" i="3" s="1"/>
  <c r="W1143" i="3"/>
  <c r="Y1143" i="3" s="1"/>
  <c r="Z1143" i="3" s="1"/>
  <c r="W1163" i="3"/>
  <c r="Y1163" i="3" s="1"/>
  <c r="Z1163" i="3" s="1"/>
  <c r="W1131" i="3"/>
  <c r="Y1131" i="3" s="1"/>
  <c r="Z1131" i="3" s="1"/>
  <c r="W1151" i="3"/>
  <c r="Y1151" i="3" s="1"/>
  <c r="Z1151" i="3" s="1"/>
  <c r="X1318" i="14"/>
  <c r="W1318" i="14"/>
  <c r="X1326" i="14"/>
  <c r="W1326" i="14"/>
  <c r="X1278" i="14"/>
  <c r="W1278" i="14"/>
  <c r="W1314" i="14"/>
  <c r="Y1314" i="14" s="1"/>
  <c r="Z1314" i="14" s="1"/>
  <c r="X1302" i="14"/>
  <c r="W1302" i="14"/>
  <c r="W1330" i="14"/>
  <c r="Y1330" i="14" s="1"/>
  <c r="Z1330" i="14" s="1"/>
  <c r="X1286" i="14"/>
  <c r="W1286" i="14"/>
  <c r="X1294" i="14"/>
  <c r="W1294" i="14"/>
  <c r="X1310" i="14"/>
  <c r="W1310" i="14"/>
  <c r="W1306" i="14"/>
  <c r="Y1306" i="14" s="1"/>
  <c r="Z1306" i="14" s="1"/>
  <c r="W769" i="3"/>
  <c r="Y769" i="3" s="1"/>
  <c r="Z769" i="3" s="1"/>
  <c r="Y506" i="3"/>
  <c r="Z506" i="3" s="1"/>
  <c r="Y485" i="3"/>
  <c r="Z485" i="3" s="1"/>
  <c r="Y478" i="3"/>
  <c r="Z478" i="3" s="1"/>
  <c r="W85" i="3"/>
  <c r="Y85" i="3" s="1"/>
  <c r="Z85" i="3" s="1"/>
  <c r="Y617" i="3"/>
  <c r="Z617" i="3" s="1"/>
  <c r="W929" i="3"/>
  <c r="Y929" i="3" s="1"/>
  <c r="Z929" i="3" s="1"/>
  <c r="W157" i="3"/>
  <c r="Y157" i="3" s="1"/>
  <c r="Z157" i="3" s="1"/>
  <c r="W93" i="3"/>
  <c r="Y93" i="3" s="1"/>
  <c r="Z93" i="3" s="1"/>
  <c r="W761" i="3"/>
  <c r="Y761" i="3" s="1"/>
  <c r="Z761" i="3" s="1"/>
  <c r="Y766" i="3"/>
  <c r="Z766" i="3" s="1"/>
  <c r="Y1065" i="3"/>
  <c r="Z1065" i="3" s="1"/>
  <c r="W965" i="3"/>
  <c r="Y965" i="3" s="1"/>
  <c r="Z965" i="3" s="1"/>
  <c r="W338" i="3"/>
  <c r="Y338" i="3" s="1"/>
  <c r="Z338" i="3" s="1"/>
  <c r="W484" i="3"/>
  <c r="Y484" i="3" s="1"/>
  <c r="Z484" i="3" s="1"/>
  <c r="Y402" i="3"/>
  <c r="Z402" i="3" s="1"/>
  <c r="W805" i="3"/>
  <c r="Y805" i="3" s="1"/>
  <c r="Z805" i="3" s="1"/>
  <c r="W849" i="3"/>
  <c r="Y849" i="3" s="1"/>
  <c r="Z849" i="3" s="1"/>
  <c r="W518" i="3"/>
  <c r="Y518" i="3" s="1"/>
  <c r="Z518" i="3" s="1"/>
  <c r="W70" i="3"/>
  <c r="Y70" i="3" s="1"/>
  <c r="Z70" i="3" s="1"/>
  <c r="W297" i="3"/>
  <c r="Y297" i="3" s="1"/>
  <c r="Z297" i="3" s="1"/>
  <c r="W813" i="3"/>
  <c r="Y813" i="3" s="1"/>
  <c r="Z813" i="3" s="1"/>
  <c r="W866" i="3"/>
  <c r="Y866" i="3" s="1"/>
  <c r="Z866" i="3" s="1"/>
  <c r="W314" i="3"/>
  <c r="Y314" i="3" s="1"/>
  <c r="Z314" i="3" s="1"/>
  <c r="X533" i="3"/>
  <c r="Y533" i="3" s="1"/>
  <c r="Z533" i="3" s="1"/>
  <c r="Y1017" i="3"/>
  <c r="Z1017" i="3" s="1"/>
  <c r="W1085" i="3"/>
  <c r="Y1085" i="3" s="1"/>
  <c r="Z1085" i="3" s="1"/>
  <c r="W373" i="3"/>
  <c r="Y373" i="3" s="1"/>
  <c r="Z373" i="3" s="1"/>
  <c r="X401" i="3"/>
  <c r="W401" i="3"/>
  <c r="X149" i="3"/>
  <c r="W149" i="3"/>
  <c r="Y318" i="3"/>
  <c r="Z318" i="3" s="1"/>
  <c r="Y1058" i="3"/>
  <c r="Z1058" i="3" s="1"/>
  <c r="W841" i="3"/>
  <c r="Y841" i="3" s="1"/>
  <c r="Z841" i="3" s="1"/>
  <c r="W706" i="3"/>
  <c r="Y706" i="3" s="1"/>
  <c r="Z706" i="3" s="1"/>
  <c r="W378" i="3"/>
  <c r="Y378" i="3" s="1"/>
  <c r="Z378" i="3" s="1"/>
  <c r="W289" i="3"/>
  <c r="Y289" i="3" s="1"/>
  <c r="Z289" i="3" s="1"/>
  <c r="Y693" i="3"/>
  <c r="Z693" i="3" s="1"/>
  <c r="W458" i="3"/>
  <c r="Y414" i="3"/>
  <c r="Z414" i="3" s="1"/>
  <c r="Y1042" i="3"/>
  <c r="Z1042" i="3" s="1"/>
  <c r="W190" i="3"/>
  <c r="Y190" i="3" s="1"/>
  <c r="Z190" i="3" s="1"/>
  <c r="Y953" i="3"/>
  <c r="Z953" i="3" s="1"/>
  <c r="Y778" i="3"/>
  <c r="Z778" i="3" s="1"/>
  <c r="W164" i="3"/>
  <c r="Y164" i="3" s="1"/>
  <c r="Z164" i="3" s="1"/>
  <c r="W961" i="14"/>
  <c r="Y961" i="14" s="1"/>
  <c r="Z961" i="14" s="1"/>
  <c r="W652" i="14"/>
  <c r="Y652" i="14" s="1"/>
  <c r="Z652" i="14" s="1"/>
  <c r="W65" i="14"/>
  <c r="Y65" i="14" s="1"/>
  <c r="Z65" i="14" s="1"/>
  <c r="W169" i="14"/>
  <c r="Y169" i="14" s="1"/>
  <c r="Z169" i="14" s="1"/>
  <c r="Y307" i="14"/>
  <c r="Z307" i="14" s="1"/>
  <c r="W364" i="14"/>
  <c r="Y364" i="14" s="1"/>
  <c r="Z364" i="14" s="1"/>
  <c r="W692" i="14"/>
  <c r="Y692" i="14" s="1"/>
  <c r="Z692" i="14" s="1"/>
  <c r="W1000" i="14"/>
  <c r="Y1000" i="14" s="1"/>
  <c r="Z1000" i="14" s="1"/>
  <c r="W1128" i="14"/>
  <c r="Y1128" i="14" s="1"/>
  <c r="Z1128" i="14" s="1"/>
  <c r="W96" i="14"/>
  <c r="W1156" i="14"/>
  <c r="Y1156" i="14" s="1"/>
  <c r="Z1156" i="14" s="1"/>
  <c r="Y1025" i="14"/>
  <c r="Z1025" i="14" s="1"/>
  <c r="W103" i="14"/>
  <c r="Y103" i="14" s="1"/>
  <c r="Z103" i="14" s="1"/>
  <c r="W936" i="14"/>
  <c r="Y936" i="14" s="1"/>
  <c r="Z936" i="14" s="1"/>
  <c r="W904" i="14"/>
  <c r="Y904" i="14" s="1"/>
  <c r="Z904" i="14" s="1"/>
  <c r="W792" i="14"/>
  <c r="Y792" i="14" s="1"/>
  <c r="Z792" i="14" s="1"/>
  <c r="W728" i="14"/>
  <c r="Y728" i="14" s="1"/>
  <c r="Z728" i="14" s="1"/>
  <c r="W616" i="14"/>
  <c r="Y616" i="14" s="1"/>
  <c r="Z616" i="14" s="1"/>
  <c r="W340" i="14"/>
  <c r="Y340" i="14" s="1"/>
  <c r="Z340" i="14" s="1"/>
  <c r="W256" i="14"/>
  <c r="Y256" i="14" s="1"/>
  <c r="Z256" i="14" s="1"/>
  <c r="W164" i="14"/>
  <c r="W1052" i="14"/>
  <c r="Y1052" i="14" s="1"/>
  <c r="Z1052" i="14" s="1"/>
  <c r="W700" i="14"/>
  <c r="Y700" i="14" s="1"/>
  <c r="Z700" i="14" s="1"/>
  <c r="W128" i="14"/>
  <c r="Y128" i="14" s="1"/>
  <c r="Z128" i="14" s="1"/>
  <c r="W1124" i="14"/>
  <c r="Y1124" i="14" s="1"/>
  <c r="Z1124" i="14" s="1"/>
  <c r="W768" i="14"/>
  <c r="Y768" i="14" s="1"/>
  <c r="Z768" i="14" s="1"/>
  <c r="W572" i="14"/>
  <c r="Y572" i="14" s="1"/>
  <c r="Z572" i="14" s="1"/>
  <c r="W436" i="14"/>
  <c r="Y436" i="14" s="1"/>
  <c r="Z436" i="14" s="1"/>
  <c r="W152" i="14"/>
  <c r="Y152" i="14" s="1"/>
  <c r="Z152" i="14" s="1"/>
  <c r="W36" i="14"/>
  <c r="Y36" i="14" s="1"/>
  <c r="Z36" i="14" s="1"/>
  <c r="W892" i="14"/>
  <c r="Y892" i="14" s="1"/>
  <c r="Z892" i="14" s="1"/>
  <c r="W1214" i="14"/>
  <c r="Y1214" i="14" s="1"/>
  <c r="Z1214" i="14" s="1"/>
  <c r="W402" i="14"/>
  <c r="Y402" i="14" s="1"/>
  <c r="Z402" i="14" s="1"/>
  <c r="W345" i="14"/>
  <c r="Y345" i="14" s="1"/>
  <c r="Z345" i="14" s="1"/>
  <c r="W184" i="14"/>
  <c r="Y184" i="14" s="1"/>
  <c r="Z184" i="14" s="1"/>
  <c r="W1208" i="14"/>
  <c r="Y1208" i="14" s="1"/>
  <c r="Z1208" i="14" s="1"/>
  <c r="W932" i="14"/>
  <c r="Y932" i="14" s="1"/>
  <c r="Z932" i="14" s="1"/>
  <c r="Y849" i="14"/>
  <c r="Z849" i="14" s="1"/>
  <c r="W57" i="14"/>
  <c r="Y57" i="14" s="1"/>
  <c r="Z57" i="14" s="1"/>
  <c r="W1112" i="14"/>
  <c r="Y1112" i="14" s="1"/>
  <c r="Z1112" i="14" s="1"/>
  <c r="W833" i="14"/>
  <c r="Y833" i="14" s="1"/>
  <c r="Z833" i="14" s="1"/>
  <c r="W507" i="14"/>
  <c r="Y507" i="14" s="1"/>
  <c r="Z507" i="14" s="1"/>
  <c r="W472" i="14"/>
  <c r="Y472" i="14" s="1"/>
  <c r="Z472" i="14" s="1"/>
  <c r="Y546" i="14"/>
  <c r="Z546" i="14" s="1"/>
  <c r="W992" i="14"/>
  <c r="Y992" i="14" s="1"/>
  <c r="Z992" i="14" s="1"/>
  <c r="W684" i="14"/>
  <c r="Y684" i="14" s="1"/>
  <c r="Z684" i="14" s="1"/>
  <c r="W396" i="14"/>
  <c r="Y396" i="14" s="1"/>
  <c r="Z396" i="14" s="1"/>
  <c r="W868" i="14"/>
  <c r="Y868" i="14" s="1"/>
  <c r="Z868" i="14" s="1"/>
  <c r="W54" i="3"/>
  <c r="Y54" i="3" s="1"/>
  <c r="Z54" i="3" s="1"/>
  <c r="W112" i="3"/>
  <c r="Y112" i="3" s="1"/>
  <c r="Z112" i="3" s="1"/>
  <c r="W48" i="3"/>
  <c r="W898" i="3"/>
  <c r="Y898" i="3" s="1"/>
  <c r="Z898" i="3" s="1"/>
  <c r="W493" i="3"/>
  <c r="Y493" i="3" s="1"/>
  <c r="Z493" i="3" s="1"/>
  <c r="X138" i="3"/>
  <c r="W553" i="3"/>
  <c r="Y553" i="3" s="1"/>
  <c r="Z553" i="3" s="1"/>
  <c r="Y918" i="3"/>
  <c r="Z918" i="3" s="1"/>
  <c r="Y522" i="3"/>
  <c r="Z522" i="3" s="1"/>
  <c r="Y330" i="3"/>
  <c r="Z330" i="3" s="1"/>
  <c r="W846" i="3"/>
  <c r="Y846" i="3" s="1"/>
  <c r="Z846" i="3" s="1"/>
  <c r="W770" i="3"/>
  <c r="Y770" i="3" s="1"/>
  <c r="Z770" i="3" s="1"/>
  <c r="Y441" i="3"/>
  <c r="Z441" i="3" s="1"/>
  <c r="W294" i="3"/>
  <c r="Y294" i="3" s="1"/>
  <c r="Z294" i="3" s="1"/>
  <c r="W345" i="3"/>
  <c r="Y345" i="3" s="1"/>
  <c r="Z345" i="3" s="1"/>
  <c r="W450" i="3"/>
  <c r="Y450" i="3" s="1"/>
  <c r="Z450" i="3" s="1"/>
  <c r="Y490" i="3"/>
  <c r="Z490" i="3" s="1"/>
  <c r="W29" i="3"/>
  <c r="Y29" i="3" s="1"/>
  <c r="Z29" i="3" s="1"/>
  <c r="W374" i="3"/>
  <c r="Y374" i="3" s="1"/>
  <c r="Z374" i="3" s="1"/>
  <c r="W969" i="3"/>
  <c r="Y969" i="3" s="1"/>
  <c r="Z969" i="3" s="1"/>
  <c r="W217" i="3"/>
  <c r="Y217" i="3" s="1"/>
  <c r="Z217" i="3" s="1"/>
  <c r="W557" i="3"/>
  <c r="Y557" i="3" s="1"/>
  <c r="Z557" i="3" s="1"/>
  <c r="W174" i="3"/>
  <c r="Y174" i="3" s="1"/>
  <c r="Z174" i="3" s="1"/>
  <c r="Y1018" i="3"/>
  <c r="Z1018" i="3" s="1"/>
  <c r="Y682" i="3"/>
  <c r="Z682" i="3" s="1"/>
  <c r="Y69" i="3"/>
  <c r="Z69" i="3" s="1"/>
  <c r="Y1026" i="3"/>
  <c r="Z1026" i="3" s="1"/>
  <c r="W434" i="3"/>
  <c r="Y434" i="3" s="1"/>
  <c r="Z434" i="3" s="1"/>
  <c r="W733" i="3"/>
  <c r="Y733" i="3" s="1"/>
  <c r="Z733" i="3" s="1"/>
  <c r="W445" i="3"/>
  <c r="Y445" i="3" s="1"/>
  <c r="Z445" i="3" s="1"/>
  <c r="W381" i="3"/>
  <c r="Y381" i="3" s="1"/>
  <c r="Z381" i="3" s="1"/>
  <c r="W349" i="3"/>
  <c r="Y349" i="3" s="1"/>
  <c r="Z349" i="3" s="1"/>
  <c r="W189" i="3"/>
  <c r="Y189" i="3" s="1"/>
  <c r="Z189" i="3" s="1"/>
  <c r="W609" i="3"/>
  <c r="Y609" i="3" s="1"/>
  <c r="Z609" i="3" s="1"/>
  <c r="W526" i="14"/>
  <c r="W520" i="14"/>
  <c r="Y520" i="14" s="1"/>
  <c r="Z520" i="14" s="1"/>
  <c r="Y323" i="14"/>
  <c r="Z323" i="14" s="1"/>
  <c r="W212" i="14"/>
  <c r="Y212" i="14" s="1"/>
  <c r="Z212" i="14" s="1"/>
  <c r="W220" i="14"/>
  <c r="Y220" i="14" s="1"/>
  <c r="Z220" i="14" s="1"/>
  <c r="W846" i="14"/>
  <c r="Y846" i="14" s="1"/>
  <c r="Z846" i="14" s="1"/>
  <c r="W775" i="14"/>
  <c r="Y775" i="14" s="1"/>
  <c r="Z775" i="14" s="1"/>
  <c r="W148" i="14"/>
  <c r="Y148" i="14" s="1"/>
  <c r="Z148" i="14" s="1"/>
  <c r="W400" i="14"/>
  <c r="Y400" i="14" s="1"/>
  <c r="Z400" i="14" s="1"/>
  <c r="Y691" i="14"/>
  <c r="Z691" i="14" s="1"/>
  <c r="W960" i="14"/>
  <c r="Y960" i="14" s="1"/>
  <c r="Z960" i="14" s="1"/>
  <c r="W614" i="14"/>
  <c r="Y614" i="14" s="1"/>
  <c r="Z614" i="14" s="1"/>
  <c r="W1176" i="14"/>
  <c r="Y1176" i="14" s="1"/>
  <c r="Z1176" i="14" s="1"/>
  <c r="W1136" i="14"/>
  <c r="Y1136" i="14" s="1"/>
  <c r="Z1136" i="14" s="1"/>
  <c r="W1024" i="14"/>
  <c r="Y1024" i="14" s="1"/>
  <c r="Z1024" i="14" s="1"/>
  <c r="W648" i="14"/>
  <c r="Y648" i="14" s="1"/>
  <c r="Z648" i="14" s="1"/>
  <c r="W236" i="14"/>
  <c r="Y236" i="14" s="1"/>
  <c r="Z236" i="14" s="1"/>
  <c r="W1141" i="14"/>
  <c r="Y1141" i="14" s="1"/>
  <c r="Z1141" i="14" s="1"/>
  <c r="W464" i="14"/>
  <c r="Y464" i="14" s="1"/>
  <c r="Z464" i="14" s="1"/>
  <c r="W168" i="14"/>
  <c r="Y168" i="14" s="1"/>
  <c r="Z168" i="14" s="1"/>
  <c r="W111" i="14"/>
  <c r="Y111" i="14" s="1"/>
  <c r="Z111" i="14" s="1"/>
  <c r="W116" i="14"/>
  <c r="Y116" i="14" s="1"/>
  <c r="Z116" i="14" s="1"/>
  <c r="W899" i="14"/>
  <c r="Y899" i="14" s="1"/>
  <c r="Z899" i="14" s="1"/>
  <c r="W751" i="14"/>
  <c r="Y751" i="14" s="1"/>
  <c r="Z751" i="14" s="1"/>
  <c r="W64" i="14"/>
  <c r="Y64" i="14" s="1"/>
  <c r="Z64" i="14" s="1"/>
  <c r="W596" i="14"/>
  <c r="Y596" i="14" s="1"/>
  <c r="Z596" i="14" s="1"/>
  <c r="Y772" i="14"/>
  <c r="Z772" i="14" s="1"/>
  <c r="Y741" i="14"/>
  <c r="Z741" i="14" s="1"/>
  <c r="Y633" i="14"/>
  <c r="Z633" i="14" s="1"/>
  <c r="W780" i="14"/>
  <c r="Y780" i="14" s="1"/>
  <c r="Z780" i="14" s="1"/>
  <c r="W1252" i="14"/>
  <c r="Y1252" i="14" s="1"/>
  <c r="Z1252" i="14" s="1"/>
  <c r="Y43" i="14"/>
  <c r="Z43" i="14" s="1"/>
  <c r="W824" i="14"/>
  <c r="Y824" i="14" s="1"/>
  <c r="Z824" i="14" s="1"/>
  <c r="W1084" i="14"/>
  <c r="Y1084" i="14" s="1"/>
  <c r="Z1084" i="14" s="1"/>
  <c r="W479" i="14"/>
  <c r="Y479" i="14" s="1"/>
  <c r="Z479" i="14" s="1"/>
  <c r="W252" i="14"/>
  <c r="Y252" i="14" s="1"/>
  <c r="Z252" i="14" s="1"/>
  <c r="W786" i="14"/>
  <c r="Y786" i="14" s="1"/>
  <c r="Z786" i="14" s="1"/>
  <c r="W170" i="14"/>
  <c r="Y170" i="14" s="1"/>
  <c r="Z170" i="14" s="1"/>
  <c r="W940" i="14"/>
  <c r="Y940" i="14" s="1"/>
  <c r="Z940" i="14" s="1"/>
  <c r="Y709" i="3"/>
  <c r="Z709" i="3" s="1"/>
  <c r="Y494" i="3"/>
  <c r="Z494" i="3" s="1"/>
  <c r="W60" i="14"/>
  <c r="Y935" i="14"/>
  <c r="Z935" i="14" s="1"/>
  <c r="Y1184" i="14"/>
  <c r="Z1184" i="14" s="1"/>
  <c r="X985" i="3"/>
  <c r="W985" i="3"/>
  <c r="X350" i="3"/>
  <c r="W350" i="3"/>
  <c r="X320" i="14"/>
  <c r="W320" i="14"/>
  <c r="X164" i="14"/>
  <c r="X247" i="14"/>
  <c r="Y247" i="14" s="1"/>
  <c r="Z247" i="14" s="1"/>
  <c r="X60" i="14"/>
  <c r="W218" i="14"/>
  <c r="Y218" i="14" s="1"/>
  <c r="Z218" i="14" s="1"/>
  <c r="W832" i="14"/>
  <c r="Y832" i="14" s="1"/>
  <c r="Z832" i="14" s="1"/>
  <c r="W653" i="3"/>
  <c r="Y653" i="3" s="1"/>
  <c r="Z653" i="3" s="1"/>
  <c r="W397" i="3"/>
  <c r="Y397" i="3" s="1"/>
  <c r="Z397" i="3" s="1"/>
  <c r="X799" i="14"/>
  <c r="W799" i="14"/>
  <c r="X313" i="3"/>
  <c r="W313" i="3"/>
  <c r="X916" i="14"/>
  <c r="W916" i="14"/>
  <c r="W186" i="14"/>
  <c r="Y186" i="14" s="1"/>
  <c r="Z186" i="14" s="1"/>
  <c r="W698" i="14"/>
  <c r="Y698" i="14" s="1"/>
  <c r="Z698" i="14" s="1"/>
  <c r="W539" i="14"/>
  <c r="Y539" i="14" s="1"/>
  <c r="Z539" i="14" s="1"/>
  <c r="W444" i="14"/>
  <c r="Y444" i="14" s="1"/>
  <c r="Z444" i="14" s="1"/>
  <c r="W136" i="14"/>
  <c r="Y136" i="14" s="1"/>
  <c r="Z136" i="14" s="1"/>
  <c r="W72" i="14"/>
  <c r="Y72" i="14" s="1"/>
  <c r="Z72" i="14" s="1"/>
  <c r="W8" i="14"/>
  <c r="Y8" i="14" s="1"/>
  <c r="Z8" i="14" s="1"/>
  <c r="Y966" i="14"/>
  <c r="Z966" i="14" s="1"/>
  <c r="Y367" i="14"/>
  <c r="Z367" i="14" s="1"/>
  <c r="W1168" i="14"/>
  <c r="Y1168" i="14" s="1"/>
  <c r="Z1168" i="14" s="1"/>
  <c r="W528" i="14"/>
  <c r="Y528" i="14" s="1"/>
  <c r="Z528" i="14" s="1"/>
  <c r="W120" i="14"/>
  <c r="Y120" i="14" s="1"/>
  <c r="Z120" i="14" s="1"/>
  <c r="X496" i="14"/>
  <c r="W496" i="14"/>
  <c r="Y1192" i="14"/>
  <c r="Z1192" i="14" s="1"/>
  <c r="W1236" i="14"/>
  <c r="Y1236" i="14" s="1"/>
  <c r="Z1236" i="14" s="1"/>
  <c r="W840" i="14"/>
  <c r="Y840" i="14" s="1"/>
  <c r="Z840" i="14" s="1"/>
  <c r="Y599" i="14"/>
  <c r="Z599" i="14" s="1"/>
  <c r="Y1196" i="14"/>
  <c r="Z1196" i="14" s="1"/>
  <c r="Y1089" i="14"/>
  <c r="Z1089" i="14" s="1"/>
  <c r="Y1028" i="14"/>
  <c r="Z1028" i="14" s="1"/>
  <c r="Y1242" i="14"/>
  <c r="Z1242" i="14" s="1"/>
  <c r="Y910" i="14"/>
  <c r="Z910" i="14" s="1"/>
  <c r="Y427" i="14"/>
  <c r="Z427" i="14" s="1"/>
  <c r="Y172" i="14"/>
  <c r="Z172" i="14" s="1"/>
  <c r="Y100" i="14"/>
  <c r="Z100" i="14" s="1"/>
  <c r="Y52" i="14"/>
  <c r="Z52" i="14" s="1"/>
  <c r="W461" i="3"/>
  <c r="Y461" i="3" s="1"/>
  <c r="Z461" i="3" s="1"/>
  <c r="Y650" i="3"/>
  <c r="Z650" i="3" s="1"/>
  <c r="X154" i="3"/>
  <c r="W154" i="3"/>
  <c r="X829" i="3"/>
  <c r="W829" i="3"/>
  <c r="X301" i="3"/>
  <c r="W301" i="3"/>
  <c r="Y913" i="3"/>
  <c r="Z913" i="3" s="1"/>
  <c r="Y509" i="3"/>
  <c r="Z509" i="3" s="1"/>
  <c r="Y458" i="3"/>
  <c r="Z458" i="3" s="1"/>
  <c r="Y302" i="3"/>
  <c r="Z302" i="3" s="1"/>
  <c r="W568" i="14"/>
  <c r="Y568" i="14" s="1"/>
  <c r="Z568" i="14" s="1"/>
  <c r="Y1153" i="14"/>
  <c r="Z1153" i="14" s="1"/>
  <c r="W868" i="3"/>
  <c r="Y868" i="3" s="1"/>
  <c r="Z868" i="3" s="1"/>
  <c r="W969" i="14"/>
  <c r="Y969" i="14" s="1"/>
  <c r="Z969" i="14" s="1"/>
  <c r="W808" i="14"/>
  <c r="Y808" i="14" s="1"/>
  <c r="Z808" i="14" s="1"/>
  <c r="W600" i="14"/>
  <c r="Y600" i="14" s="1"/>
  <c r="Z600" i="14" s="1"/>
  <c r="W460" i="14"/>
  <c r="Y460" i="14" s="1"/>
  <c r="Z460" i="14" s="1"/>
  <c r="Y1038" i="3"/>
  <c r="Z1038" i="3" s="1"/>
  <c r="W237" i="3"/>
  <c r="Y237" i="3" s="1"/>
  <c r="Z237" i="3" s="1"/>
  <c r="X269" i="3"/>
  <c r="W269" i="3"/>
  <c r="X13" i="3"/>
  <c r="W13" i="3"/>
  <c r="Y46" i="3"/>
  <c r="Z46" i="3" s="1"/>
  <c r="W592" i="14"/>
  <c r="Y592" i="14" s="1"/>
  <c r="Z592" i="14" s="1"/>
  <c r="Y96" i="14"/>
  <c r="Z96" i="14" s="1"/>
  <c r="Y142" i="14"/>
  <c r="Z142" i="14" s="1"/>
  <c r="Y44" i="14"/>
  <c r="Z44" i="14" s="1"/>
  <c r="X701" i="3"/>
  <c r="W701" i="3"/>
  <c r="X669" i="3"/>
  <c r="W669" i="3"/>
  <c r="X605" i="3"/>
  <c r="W605" i="3"/>
  <c r="X477" i="3"/>
  <c r="W477" i="3"/>
  <c r="X861" i="3"/>
  <c r="W861" i="3"/>
  <c r="Y329" i="3"/>
  <c r="Z329" i="3" s="1"/>
  <c r="Y336" i="14"/>
  <c r="Z336" i="14" s="1"/>
  <c r="Y372" i="3"/>
  <c r="Z372" i="3" s="1"/>
  <c r="Y933" i="3"/>
  <c r="Z933" i="3" s="1"/>
  <c r="Y213" i="3"/>
  <c r="Z213" i="3" s="1"/>
  <c r="Y638" i="3"/>
  <c r="Z638" i="3" s="1"/>
  <c r="Y274" i="3"/>
  <c r="Z274" i="3" s="1"/>
  <c r="W809" i="3"/>
  <c r="Y809" i="3" s="1"/>
  <c r="Z809" i="3" s="1"/>
  <c r="W73" i="3"/>
  <c r="Y73" i="3" s="1"/>
  <c r="Z73" i="3" s="1"/>
  <c r="Y255" i="14"/>
  <c r="Z255" i="14" s="1"/>
  <c r="W883" i="14"/>
  <c r="Y883" i="14" s="1"/>
  <c r="Z883" i="14" s="1"/>
  <c r="W956" i="14"/>
  <c r="Y956" i="14" s="1"/>
  <c r="Z956" i="14" s="1"/>
  <c r="X789" i="3"/>
  <c r="W789" i="3"/>
  <c r="X281" i="3"/>
  <c r="W281" i="3"/>
  <c r="X753" i="3"/>
  <c r="W753" i="3"/>
  <c r="X517" i="3"/>
  <c r="W517" i="3"/>
  <c r="X398" i="3"/>
  <c r="W398" i="3"/>
  <c r="X989" i="3"/>
  <c r="W989" i="3"/>
  <c r="X529" i="3"/>
  <c r="W529" i="3"/>
  <c r="X101" i="3"/>
  <c r="W101" i="3"/>
  <c r="X702" i="3"/>
  <c r="W702" i="3"/>
  <c r="X521" i="3"/>
  <c r="W521" i="3"/>
  <c r="X908" i="14"/>
  <c r="W908" i="14"/>
  <c r="X1255" i="14"/>
  <c r="W1255" i="14"/>
  <c r="X67" i="14"/>
  <c r="W67" i="14"/>
  <c r="W69" i="14"/>
  <c r="Y69" i="14" s="1"/>
  <c r="Z69" i="14" s="1"/>
  <c r="W384" i="14"/>
  <c r="Y384" i="14" s="1"/>
  <c r="Z384" i="14" s="1"/>
  <c r="W776" i="14"/>
  <c r="Y776" i="14" s="1"/>
  <c r="Z776" i="14" s="1"/>
  <c r="W144" i="14"/>
  <c r="Y144" i="14" s="1"/>
  <c r="Z144" i="14" s="1"/>
  <c r="W812" i="14"/>
  <c r="Y812" i="14" s="1"/>
  <c r="Z812" i="14" s="1"/>
  <c r="W536" i="14"/>
  <c r="Y536" i="14" s="1"/>
  <c r="Z536" i="14" s="1"/>
  <c r="W296" i="14"/>
  <c r="Y296" i="14" s="1"/>
  <c r="Z296" i="14" s="1"/>
  <c r="W896" i="14"/>
  <c r="Y896" i="14" s="1"/>
  <c r="Z896" i="14" s="1"/>
  <c r="W276" i="14"/>
  <c r="Y276" i="14" s="1"/>
  <c r="Z276" i="14" s="1"/>
  <c r="Y339" i="14"/>
  <c r="Z339" i="14" s="1"/>
  <c r="Y108" i="14"/>
  <c r="Z108" i="14" s="1"/>
  <c r="W508" i="14"/>
  <c r="Y508" i="14" s="1"/>
  <c r="Z508" i="14" s="1"/>
  <c r="Y1118" i="14"/>
  <c r="Z1118" i="14" s="1"/>
  <c r="Y561" i="14"/>
  <c r="Z561" i="14" s="1"/>
  <c r="Y1180" i="14"/>
  <c r="Z1180" i="14" s="1"/>
  <c r="Y1075" i="14"/>
  <c r="Z1075" i="14" s="1"/>
  <c r="Y756" i="14"/>
  <c r="Z756" i="14" s="1"/>
  <c r="Y649" i="14"/>
  <c r="Z649" i="14" s="1"/>
  <c r="W512" i="14"/>
  <c r="Y512" i="14" s="1"/>
  <c r="Z512" i="14" s="1"/>
  <c r="W230" i="3"/>
  <c r="Y230" i="3" s="1"/>
  <c r="Z230" i="3" s="1"/>
  <c r="W249" i="3"/>
  <c r="Y249" i="3" s="1"/>
  <c r="Z249" i="3" s="1"/>
  <c r="W738" i="3"/>
  <c r="Y738" i="3" s="1"/>
  <c r="Z738" i="3" s="1"/>
  <c r="W1102" i="3"/>
  <c r="Y1102" i="3" s="1"/>
  <c r="Z1102" i="3" s="1"/>
  <c r="W122" i="3"/>
  <c r="Y122" i="3" s="1"/>
  <c r="Z122" i="3" s="1"/>
  <c r="W273" i="3"/>
  <c r="Y273" i="3" s="1"/>
  <c r="Z273" i="3" s="1"/>
  <c r="W194" i="3"/>
  <c r="Y194" i="3" s="1"/>
  <c r="Z194" i="3" s="1"/>
  <c r="W996" i="3"/>
  <c r="Y996" i="3" s="1"/>
  <c r="Z996" i="3" s="1"/>
  <c r="W860" i="14"/>
  <c r="Y860" i="14" s="1"/>
  <c r="Z860" i="14" s="1"/>
  <c r="W1043" i="14"/>
  <c r="Y1043" i="14" s="1"/>
  <c r="Z1043" i="14" s="1"/>
  <c r="W564" i="14"/>
  <c r="Y564" i="14" s="1"/>
  <c r="Z564" i="14" s="1"/>
  <c r="W543" i="14"/>
  <c r="Y543" i="14" s="1"/>
  <c r="Z543" i="14" s="1"/>
  <c r="W1159" i="14"/>
  <c r="Y1159" i="14" s="1"/>
  <c r="Z1159" i="14" s="1"/>
  <c r="W315" i="14"/>
  <c r="Y315" i="14" s="1"/>
  <c r="Z315" i="14" s="1"/>
  <c r="W500" i="14"/>
  <c r="Y500" i="14" s="1"/>
  <c r="Z500" i="14" s="1"/>
  <c r="W1107" i="14"/>
  <c r="Y1107" i="14" s="1"/>
  <c r="Z1107" i="14" s="1"/>
  <c r="W787" i="14"/>
  <c r="Y787" i="14" s="1"/>
  <c r="Z787" i="14" s="1"/>
  <c r="X573" i="3"/>
  <c r="W573" i="3"/>
  <c r="X489" i="3"/>
  <c r="W489" i="3"/>
  <c r="X613" i="3"/>
  <c r="W613" i="3"/>
  <c r="X413" i="3"/>
  <c r="W413" i="3"/>
  <c r="X834" i="3"/>
  <c r="W834" i="3"/>
  <c r="X1055" i="14"/>
  <c r="W1055" i="14"/>
  <c r="X1041" i="3"/>
  <c r="W1041" i="3"/>
  <c r="X853" i="3"/>
  <c r="W853" i="3"/>
  <c r="X597" i="3"/>
  <c r="W597" i="3"/>
  <c r="X433" i="3"/>
  <c r="W433" i="3"/>
  <c r="X409" i="3"/>
  <c r="W409" i="3"/>
  <c r="X558" i="3"/>
  <c r="W558" i="3"/>
  <c r="X664" i="14"/>
  <c r="W664" i="14"/>
  <c r="X854" i="3"/>
  <c r="W854" i="3"/>
  <c r="X734" i="3"/>
  <c r="W734" i="3"/>
  <c r="X158" i="3"/>
  <c r="W158" i="3"/>
  <c r="X153" i="3"/>
  <c r="W153" i="3"/>
  <c r="X921" i="3"/>
  <c r="W921" i="3"/>
  <c r="W511" i="14"/>
  <c r="Y511" i="14" s="1"/>
  <c r="Z511" i="14" s="1"/>
  <c r="W744" i="14"/>
  <c r="Y744" i="14" s="1"/>
  <c r="Z744" i="14" s="1"/>
  <c r="W632" i="14"/>
  <c r="Y632" i="14" s="1"/>
  <c r="Z632" i="14" s="1"/>
  <c r="W403" i="14"/>
  <c r="Y403" i="14" s="1"/>
  <c r="Z403" i="14" s="1"/>
  <c r="Y1044" i="14"/>
  <c r="Z1044" i="14" s="1"/>
  <c r="Y1183" i="14"/>
  <c r="Z1183" i="14" s="1"/>
  <c r="W952" i="14"/>
  <c r="Y952" i="14" s="1"/>
  <c r="Z952" i="14" s="1"/>
  <c r="W552" i="14"/>
  <c r="Y552" i="14" s="1"/>
  <c r="Z552" i="14" s="1"/>
  <c r="W996" i="14"/>
  <c r="Y996" i="14" s="1"/>
  <c r="Z996" i="14" s="1"/>
  <c r="W920" i="14"/>
  <c r="Y920" i="14" s="1"/>
  <c r="Z920" i="14" s="1"/>
  <c r="W1076" i="3"/>
  <c r="Y1076" i="3" s="1"/>
  <c r="Z1076" i="3" s="1"/>
  <c r="W392" i="14"/>
  <c r="Y392" i="14" s="1"/>
  <c r="Z392" i="14" s="1"/>
  <c r="W195" i="14"/>
  <c r="Y195" i="14" s="1"/>
  <c r="Z195" i="14" s="1"/>
  <c r="W468" i="14"/>
  <c r="Y468" i="14" s="1"/>
  <c r="Z468" i="14" s="1"/>
  <c r="W672" i="14"/>
  <c r="Y672" i="14" s="1"/>
  <c r="Z672" i="14" s="1"/>
  <c r="W135" i="14"/>
  <c r="Y135" i="14" s="1"/>
  <c r="Z135" i="14" s="1"/>
  <c r="W253" i="3"/>
  <c r="Y253" i="3" s="1"/>
  <c r="Z253" i="3" s="1"/>
  <c r="W1195" i="14"/>
  <c r="Y1195" i="14" s="1"/>
  <c r="Z1195" i="14" s="1"/>
  <c r="X817" i="3"/>
  <c r="W817" i="3"/>
  <c r="X357" i="3"/>
  <c r="W357" i="3"/>
  <c r="X581" i="3"/>
  <c r="W581" i="3"/>
  <c r="X793" i="3"/>
  <c r="W793" i="3"/>
  <c r="X229" i="3"/>
  <c r="W229" i="3"/>
  <c r="X726" i="3"/>
  <c r="W726" i="3"/>
  <c r="X689" i="3"/>
  <c r="W689" i="3"/>
  <c r="X465" i="3"/>
  <c r="W465" i="3"/>
  <c r="X745" i="3"/>
  <c r="W745" i="3"/>
  <c r="X874" i="3"/>
  <c r="W874" i="3"/>
  <c r="X884" i="3"/>
  <c r="W884" i="3"/>
  <c r="X1109" i="3"/>
  <c r="W1109" i="3"/>
  <c r="X945" i="3"/>
  <c r="W945" i="3"/>
  <c r="X637" i="3"/>
  <c r="W637" i="3"/>
  <c r="X537" i="3"/>
  <c r="W537" i="3"/>
  <c r="X317" i="3"/>
  <c r="W317" i="3"/>
  <c r="X5" i="3"/>
  <c r="W5" i="3"/>
  <c r="X686" i="3"/>
  <c r="W686" i="3"/>
  <c r="X574" i="3"/>
  <c r="W574" i="3"/>
  <c r="X994" i="3"/>
  <c r="W994" i="3"/>
  <c r="X825" i="3"/>
  <c r="W825" i="3"/>
  <c r="X569" i="3"/>
  <c r="W569" i="3"/>
  <c r="X233" i="3"/>
  <c r="W233" i="3"/>
  <c r="W356" i="3"/>
  <c r="Y356" i="3" s="1"/>
  <c r="Z356" i="3" s="1"/>
  <c r="W544" i="14"/>
  <c r="Y544" i="14" s="1"/>
  <c r="Z544" i="14" s="1"/>
  <c r="W889" i="14"/>
  <c r="Y889" i="14" s="1"/>
  <c r="Z889" i="14" s="1"/>
  <c r="W644" i="14"/>
  <c r="Y644" i="14" s="1"/>
  <c r="Z644" i="14" s="1"/>
  <c r="W1108" i="14"/>
  <c r="Y1108" i="14" s="1"/>
  <c r="Z1108" i="14" s="1"/>
  <c r="W20" i="14"/>
  <c r="Y20" i="14" s="1"/>
  <c r="Z20" i="14" s="1"/>
  <c r="W800" i="14"/>
  <c r="Y800" i="14" s="1"/>
  <c r="Z800" i="14" s="1"/>
  <c r="W872" i="14"/>
  <c r="Y872" i="14" s="1"/>
  <c r="Z872" i="14" s="1"/>
  <c r="W1223" i="14"/>
  <c r="Y1223" i="14" s="1"/>
  <c r="Z1223" i="14" s="1"/>
  <c r="W300" i="14"/>
  <c r="Y300" i="14" s="1"/>
  <c r="Z300" i="14" s="1"/>
  <c r="W716" i="14"/>
  <c r="Y716" i="14" s="1"/>
  <c r="Z716" i="14" s="1"/>
  <c r="W473" i="3"/>
  <c r="Y473" i="3" s="1"/>
  <c r="Z473" i="3" s="1"/>
  <c r="W722" i="3"/>
  <c r="Y722" i="3" s="1"/>
  <c r="Z722" i="3" s="1"/>
  <c r="W180" i="3"/>
  <c r="Y180" i="3" s="1"/>
  <c r="Z180" i="3" s="1"/>
  <c r="W796" i="14"/>
  <c r="Y796" i="14" s="1"/>
  <c r="Z796" i="14" s="1"/>
  <c r="W979" i="14"/>
  <c r="Y979" i="14" s="1"/>
  <c r="Z979" i="14" s="1"/>
  <c r="W827" i="14"/>
  <c r="Y827" i="14" s="1"/>
  <c r="Z827" i="14" s="1"/>
  <c r="W844" i="14"/>
  <c r="Y844" i="14" s="1"/>
  <c r="Z844" i="14" s="1"/>
  <c r="W211" i="14"/>
  <c r="Y211" i="14" s="1"/>
  <c r="Z211" i="14" s="1"/>
  <c r="W3" i="14"/>
  <c r="Y3" i="14" s="1"/>
  <c r="Z3" i="14" s="1"/>
  <c r="W424" i="14"/>
  <c r="Y424" i="14" s="1"/>
  <c r="Z424" i="14" s="1"/>
  <c r="W859" i="14"/>
  <c r="Y859" i="14" s="1"/>
  <c r="Z859" i="14" s="1"/>
  <c r="W24" i="14"/>
  <c r="Y24" i="14" s="1"/>
  <c r="Z24" i="14" s="1"/>
  <c r="W260" i="14"/>
  <c r="Y260" i="14" s="1"/>
  <c r="Z260" i="14" s="1"/>
  <c r="X1124" i="3"/>
  <c r="W1124" i="3"/>
  <c r="X900" i="3"/>
  <c r="W900" i="3"/>
  <c r="X644" i="3"/>
  <c r="W644" i="3"/>
  <c r="X388" i="3"/>
  <c r="W388" i="3"/>
  <c r="X132" i="3"/>
  <c r="W132" i="3"/>
  <c r="X1103" i="3"/>
  <c r="W1103" i="3"/>
  <c r="X1071" i="3"/>
  <c r="W1071" i="3"/>
  <c r="X1039" i="3"/>
  <c r="W1039" i="3"/>
  <c r="X1007" i="3"/>
  <c r="W1007" i="3"/>
  <c r="X975" i="3"/>
  <c r="W975" i="3"/>
  <c r="X943" i="3"/>
  <c r="W943" i="3"/>
  <c r="X911" i="3"/>
  <c r="W911" i="3"/>
  <c r="X879" i="3"/>
  <c r="W879" i="3"/>
  <c r="X847" i="3"/>
  <c r="W847" i="3"/>
  <c r="X815" i="3"/>
  <c r="W815" i="3"/>
  <c r="X783" i="3"/>
  <c r="W783" i="3"/>
  <c r="X751" i="3"/>
  <c r="W751" i="3"/>
  <c r="X719" i="3"/>
  <c r="W719" i="3"/>
  <c r="X687" i="3"/>
  <c r="W687" i="3"/>
  <c r="X655" i="3"/>
  <c r="W655" i="3"/>
  <c r="X623" i="3"/>
  <c r="W623" i="3"/>
  <c r="X591" i="3"/>
  <c r="W591" i="3"/>
  <c r="X559" i="3"/>
  <c r="W559" i="3"/>
  <c r="X527" i="3"/>
  <c r="W527" i="3"/>
  <c r="X495" i="3"/>
  <c r="W495" i="3"/>
  <c r="X1096" i="3"/>
  <c r="W1096" i="3"/>
  <c r="X1052" i="3"/>
  <c r="W1052" i="3"/>
  <c r="X968" i="3"/>
  <c r="W968" i="3"/>
  <c r="X924" i="3"/>
  <c r="W924" i="3"/>
  <c r="X840" i="3"/>
  <c r="W840" i="3"/>
  <c r="X796" i="3"/>
  <c r="W796" i="3"/>
  <c r="X712" i="3"/>
  <c r="W712" i="3"/>
  <c r="X668" i="3"/>
  <c r="W668" i="3"/>
  <c r="X584" i="3"/>
  <c r="W584" i="3"/>
  <c r="X540" i="3"/>
  <c r="W540" i="3"/>
  <c r="X456" i="3"/>
  <c r="W456" i="3"/>
  <c r="X412" i="3"/>
  <c r="W412" i="3"/>
  <c r="X328" i="3"/>
  <c r="W328" i="3"/>
  <c r="X284" i="3"/>
  <c r="W284" i="3"/>
  <c r="X200" i="3"/>
  <c r="W200" i="3"/>
  <c r="X156" i="3"/>
  <c r="W156" i="3"/>
  <c r="X116" i="3"/>
  <c r="W116" i="3"/>
  <c r="X84" i="3"/>
  <c r="W84" i="3"/>
  <c r="X52" i="3"/>
  <c r="W52" i="3"/>
  <c r="X20" i="3"/>
  <c r="W20" i="3"/>
  <c r="X471" i="3"/>
  <c r="W471" i="3"/>
  <c r="X439" i="3"/>
  <c r="W439" i="3"/>
  <c r="X407" i="3"/>
  <c r="W407" i="3"/>
  <c r="X375" i="3"/>
  <c r="W375" i="3"/>
  <c r="X343" i="3"/>
  <c r="W343" i="3"/>
  <c r="X311" i="3"/>
  <c r="W311" i="3"/>
  <c r="X279" i="3"/>
  <c r="W279" i="3"/>
  <c r="X247" i="3"/>
  <c r="W247" i="3"/>
  <c r="X215" i="3"/>
  <c r="W215" i="3"/>
  <c r="X183" i="3"/>
  <c r="W183" i="3"/>
  <c r="X151" i="3"/>
  <c r="W151" i="3"/>
  <c r="X119" i="3"/>
  <c r="W119" i="3"/>
  <c r="X87" i="3"/>
  <c r="W87" i="3"/>
  <c r="X55" i="3"/>
  <c r="W55" i="3"/>
  <c r="X23" i="3"/>
  <c r="W23" i="3"/>
  <c r="X1044" i="3"/>
  <c r="W1044" i="3"/>
  <c r="X788" i="3"/>
  <c r="W788" i="3"/>
  <c r="X532" i="3"/>
  <c r="W532" i="3"/>
  <c r="X276" i="3"/>
  <c r="W276" i="3"/>
  <c r="X1123" i="3"/>
  <c r="W1123" i="3"/>
  <c r="X1091" i="3"/>
  <c r="W1091" i="3"/>
  <c r="X1059" i="3"/>
  <c r="W1059" i="3"/>
  <c r="X1027" i="3"/>
  <c r="W1027" i="3"/>
  <c r="X995" i="3"/>
  <c r="W995" i="3"/>
  <c r="X963" i="3"/>
  <c r="W963" i="3"/>
  <c r="X931" i="3"/>
  <c r="W931" i="3"/>
  <c r="X899" i="3"/>
  <c r="W899" i="3"/>
  <c r="X867" i="3"/>
  <c r="W867" i="3"/>
  <c r="X835" i="3"/>
  <c r="W835" i="3"/>
  <c r="X803" i="3"/>
  <c r="W803" i="3"/>
  <c r="X771" i="3"/>
  <c r="W771" i="3"/>
  <c r="X739" i="3"/>
  <c r="W739" i="3"/>
  <c r="X707" i="3"/>
  <c r="W707" i="3"/>
  <c r="X675" i="3"/>
  <c r="W675" i="3"/>
  <c r="X643" i="3"/>
  <c r="W643" i="3"/>
  <c r="X611" i="3"/>
  <c r="W611" i="3"/>
  <c r="X579" i="3"/>
  <c r="W579" i="3"/>
  <c r="X547" i="3"/>
  <c r="W547" i="3"/>
  <c r="X515" i="3"/>
  <c r="W515" i="3"/>
  <c r="X1120" i="3"/>
  <c r="W1120" i="3"/>
  <c r="X1080" i="3"/>
  <c r="W1080" i="3"/>
  <c r="X1036" i="3"/>
  <c r="W1036" i="3"/>
  <c r="X992" i="3"/>
  <c r="W992" i="3"/>
  <c r="X952" i="3"/>
  <c r="W952" i="3"/>
  <c r="X908" i="3"/>
  <c r="W908" i="3"/>
  <c r="X864" i="3"/>
  <c r="W864" i="3"/>
  <c r="X824" i="3"/>
  <c r="W824" i="3"/>
  <c r="X780" i="3"/>
  <c r="W780" i="3"/>
  <c r="X736" i="3"/>
  <c r="W736" i="3"/>
  <c r="X696" i="3"/>
  <c r="W696" i="3"/>
  <c r="X652" i="3"/>
  <c r="W652" i="3"/>
  <c r="X608" i="3"/>
  <c r="W608" i="3"/>
  <c r="X568" i="3"/>
  <c r="W568" i="3"/>
  <c r="X524" i="3"/>
  <c r="W524" i="3"/>
  <c r="X480" i="3"/>
  <c r="W480" i="3"/>
  <c r="X440" i="3"/>
  <c r="W440" i="3"/>
  <c r="X396" i="3"/>
  <c r="W396" i="3"/>
  <c r="X352" i="3"/>
  <c r="W352" i="3"/>
  <c r="X312" i="3"/>
  <c r="W312" i="3"/>
  <c r="X268" i="3"/>
  <c r="W268" i="3"/>
  <c r="X224" i="3"/>
  <c r="W224" i="3"/>
  <c r="X184" i="3"/>
  <c r="W184" i="3"/>
  <c r="X140" i="3"/>
  <c r="W140" i="3"/>
  <c r="X104" i="3"/>
  <c r="W104" i="3"/>
  <c r="X72" i="3"/>
  <c r="W72" i="3"/>
  <c r="X40" i="3"/>
  <c r="W40" i="3"/>
  <c r="X8" i="3"/>
  <c r="W8" i="3"/>
  <c r="X459" i="3"/>
  <c r="W459" i="3"/>
  <c r="X427" i="3"/>
  <c r="W427" i="3"/>
  <c r="X395" i="3"/>
  <c r="W395" i="3"/>
  <c r="X363" i="3"/>
  <c r="W363" i="3"/>
  <c r="X331" i="3"/>
  <c r="W331" i="3"/>
  <c r="X299" i="3"/>
  <c r="W299" i="3"/>
  <c r="X383" i="3"/>
  <c r="W383" i="3"/>
  <c r="X351" i="3"/>
  <c r="W351" i="3"/>
  <c r="X319" i="3"/>
  <c r="W319" i="3"/>
  <c r="W1072" i="3"/>
  <c r="Y1072" i="3" s="1"/>
  <c r="Z1072" i="3" s="1"/>
  <c r="W816" i="3"/>
  <c r="W560" i="3"/>
  <c r="W304" i="3"/>
  <c r="Y304" i="3" s="1"/>
  <c r="Z304" i="3" s="1"/>
  <c r="X404" i="3"/>
  <c r="W404" i="3"/>
  <c r="X283" i="3"/>
  <c r="W283" i="3"/>
  <c r="X251" i="3"/>
  <c r="W251" i="3"/>
  <c r="X219" i="3"/>
  <c r="W219" i="3"/>
  <c r="X187" i="3"/>
  <c r="W187" i="3"/>
  <c r="X155" i="3"/>
  <c r="W155" i="3"/>
  <c r="X123" i="3"/>
  <c r="W123" i="3"/>
  <c r="X91" i="3"/>
  <c r="W91" i="3"/>
  <c r="X59" i="3"/>
  <c r="W59" i="3"/>
  <c r="X27" i="3"/>
  <c r="W27" i="3"/>
  <c r="X964" i="3"/>
  <c r="W964" i="3"/>
  <c r="X708" i="3"/>
  <c r="W708" i="3"/>
  <c r="X452" i="3"/>
  <c r="W452" i="3"/>
  <c r="X196" i="3"/>
  <c r="W196" i="3"/>
  <c r="X1111" i="3"/>
  <c r="W1111" i="3"/>
  <c r="X1079" i="3"/>
  <c r="W1079" i="3"/>
  <c r="X1047" i="3"/>
  <c r="W1047" i="3"/>
  <c r="X1015" i="3"/>
  <c r="W1015" i="3"/>
  <c r="X983" i="3"/>
  <c r="W983" i="3"/>
  <c r="X951" i="3"/>
  <c r="W951" i="3"/>
  <c r="X919" i="3"/>
  <c r="W919" i="3"/>
  <c r="X887" i="3"/>
  <c r="W887" i="3"/>
  <c r="X855" i="3"/>
  <c r="W855" i="3"/>
  <c r="X823" i="3"/>
  <c r="W823" i="3"/>
  <c r="X791" i="3"/>
  <c r="W791" i="3"/>
  <c r="X759" i="3"/>
  <c r="W759" i="3"/>
  <c r="X727" i="3"/>
  <c r="W727" i="3"/>
  <c r="X695" i="3"/>
  <c r="W695" i="3"/>
  <c r="X663" i="3"/>
  <c r="W663" i="3"/>
  <c r="X631" i="3"/>
  <c r="W631" i="3"/>
  <c r="X599" i="3"/>
  <c r="W599" i="3"/>
  <c r="X567" i="3"/>
  <c r="W567" i="3"/>
  <c r="X535" i="3"/>
  <c r="W535" i="3"/>
  <c r="X503" i="3"/>
  <c r="W503" i="3"/>
  <c r="X1104" i="3"/>
  <c r="W1104" i="3"/>
  <c r="X1064" i="3"/>
  <c r="W1064" i="3"/>
  <c r="X1020" i="3"/>
  <c r="W1020" i="3"/>
  <c r="X976" i="3"/>
  <c r="W976" i="3"/>
  <c r="X936" i="3"/>
  <c r="W936" i="3"/>
  <c r="X892" i="3"/>
  <c r="W892" i="3"/>
  <c r="X848" i="3"/>
  <c r="W848" i="3"/>
  <c r="X808" i="3"/>
  <c r="W808" i="3"/>
  <c r="X764" i="3"/>
  <c r="W764" i="3"/>
  <c r="X720" i="3"/>
  <c r="W720" i="3"/>
  <c r="X680" i="3"/>
  <c r="W680" i="3"/>
  <c r="X636" i="3"/>
  <c r="W636" i="3"/>
  <c r="X592" i="3"/>
  <c r="W592" i="3"/>
  <c r="X552" i="3"/>
  <c r="W552" i="3"/>
  <c r="X508" i="3"/>
  <c r="W508" i="3"/>
  <c r="X464" i="3"/>
  <c r="W464" i="3"/>
  <c r="X424" i="3"/>
  <c r="W424" i="3"/>
  <c r="X380" i="3"/>
  <c r="W380" i="3"/>
  <c r="X336" i="3"/>
  <c r="W336" i="3"/>
  <c r="X296" i="3"/>
  <c r="W296" i="3"/>
  <c r="X252" i="3"/>
  <c r="W252" i="3"/>
  <c r="X208" i="3"/>
  <c r="W208" i="3"/>
  <c r="X168" i="3"/>
  <c r="W168" i="3"/>
  <c r="X124" i="3"/>
  <c r="W124" i="3"/>
  <c r="X92" i="3"/>
  <c r="W92" i="3"/>
  <c r="X60" i="3"/>
  <c r="W60" i="3"/>
  <c r="X28" i="3"/>
  <c r="W28" i="3"/>
  <c r="X479" i="3"/>
  <c r="W479" i="3"/>
  <c r="X447" i="3"/>
  <c r="W447" i="3"/>
  <c r="X415" i="3"/>
  <c r="W415" i="3"/>
  <c r="X287" i="3"/>
  <c r="W287" i="3"/>
  <c r="X255" i="3"/>
  <c r="W255" i="3"/>
  <c r="X223" i="3"/>
  <c r="W223" i="3"/>
  <c r="X191" i="3"/>
  <c r="W191" i="3"/>
  <c r="X159" i="3"/>
  <c r="W159" i="3"/>
  <c r="X127" i="3"/>
  <c r="W127" i="3"/>
  <c r="X95" i="3"/>
  <c r="W95" i="3"/>
  <c r="X63" i="3"/>
  <c r="W63" i="3"/>
  <c r="X31" i="3"/>
  <c r="W31" i="3"/>
  <c r="X1108" i="3"/>
  <c r="W1108" i="3"/>
  <c r="X852" i="3"/>
  <c r="W852" i="3"/>
  <c r="X596" i="3"/>
  <c r="W596" i="3"/>
  <c r="X340" i="3"/>
  <c r="W340" i="3"/>
  <c r="X1115" i="3"/>
  <c r="W1115" i="3"/>
  <c r="X1083" i="3"/>
  <c r="W1083" i="3"/>
  <c r="X1051" i="3"/>
  <c r="W1051" i="3"/>
  <c r="X1019" i="3"/>
  <c r="W1019" i="3"/>
  <c r="X987" i="3"/>
  <c r="W987" i="3"/>
  <c r="X955" i="3"/>
  <c r="W955" i="3"/>
  <c r="X923" i="3"/>
  <c r="W923" i="3"/>
  <c r="X891" i="3"/>
  <c r="W891" i="3"/>
  <c r="X859" i="3"/>
  <c r="W859" i="3"/>
  <c r="X827" i="3"/>
  <c r="W827" i="3"/>
  <c r="X795" i="3"/>
  <c r="W795" i="3"/>
  <c r="X763" i="3"/>
  <c r="W763" i="3"/>
  <c r="X731" i="3"/>
  <c r="W731" i="3"/>
  <c r="X699" i="3"/>
  <c r="W699" i="3"/>
  <c r="X667" i="3"/>
  <c r="W667" i="3"/>
  <c r="X635" i="3"/>
  <c r="W635" i="3"/>
  <c r="X603" i="3"/>
  <c r="W603" i="3"/>
  <c r="X571" i="3"/>
  <c r="W571" i="3"/>
  <c r="X539" i="3"/>
  <c r="W539" i="3"/>
  <c r="X507" i="3"/>
  <c r="W507" i="3"/>
  <c r="X1112" i="3"/>
  <c r="W1112" i="3"/>
  <c r="X1068" i="3"/>
  <c r="W1068" i="3"/>
  <c r="X1024" i="3"/>
  <c r="W1024" i="3"/>
  <c r="X984" i="3"/>
  <c r="W984" i="3"/>
  <c r="X940" i="3"/>
  <c r="W940" i="3"/>
  <c r="X896" i="3"/>
  <c r="W896" i="3"/>
  <c r="X856" i="3"/>
  <c r="W856" i="3"/>
  <c r="X812" i="3"/>
  <c r="W812" i="3"/>
  <c r="X768" i="3"/>
  <c r="W768" i="3"/>
  <c r="X728" i="3"/>
  <c r="W728" i="3"/>
  <c r="X684" i="3"/>
  <c r="W684" i="3"/>
  <c r="X640" i="3"/>
  <c r="W640" i="3"/>
  <c r="X600" i="3"/>
  <c r="W600" i="3"/>
  <c r="X556" i="3"/>
  <c r="W556" i="3"/>
  <c r="X512" i="3"/>
  <c r="W512" i="3"/>
  <c r="X472" i="3"/>
  <c r="W472" i="3"/>
  <c r="X428" i="3"/>
  <c r="W428" i="3"/>
  <c r="X384" i="3"/>
  <c r="W384" i="3"/>
  <c r="X344" i="3"/>
  <c r="W344" i="3"/>
  <c r="X300" i="3"/>
  <c r="W300" i="3"/>
  <c r="X256" i="3"/>
  <c r="W256" i="3"/>
  <c r="X216" i="3"/>
  <c r="W216" i="3"/>
  <c r="X172" i="3"/>
  <c r="W172" i="3"/>
  <c r="X128" i="3"/>
  <c r="W128" i="3"/>
  <c r="X96" i="3"/>
  <c r="W96" i="3"/>
  <c r="X64" i="3"/>
  <c r="W64" i="3"/>
  <c r="X32" i="3"/>
  <c r="W32" i="3"/>
  <c r="X483" i="3"/>
  <c r="W483" i="3"/>
  <c r="X451" i="3"/>
  <c r="W451" i="3"/>
  <c r="X419" i="3"/>
  <c r="W419" i="3"/>
  <c r="X387" i="3"/>
  <c r="W387" i="3"/>
  <c r="X355" i="3"/>
  <c r="W355" i="3"/>
  <c r="X323" i="3"/>
  <c r="W323" i="3"/>
  <c r="X291" i="3"/>
  <c r="W291" i="3"/>
  <c r="X259" i="3"/>
  <c r="W259" i="3"/>
  <c r="X227" i="3"/>
  <c r="W227" i="3"/>
  <c r="X195" i="3"/>
  <c r="W195" i="3"/>
  <c r="X163" i="3"/>
  <c r="W163" i="3"/>
  <c r="X131" i="3"/>
  <c r="W131" i="3"/>
  <c r="X99" i="3"/>
  <c r="W99" i="3"/>
  <c r="X67" i="3"/>
  <c r="W67" i="3"/>
  <c r="X35" i="3"/>
  <c r="W35" i="3"/>
  <c r="X3" i="3"/>
  <c r="W3" i="3"/>
  <c r="W880" i="3"/>
  <c r="Y880" i="3" s="1"/>
  <c r="Z880" i="3" s="1"/>
  <c r="W624" i="3"/>
  <c r="Y624" i="3" s="1"/>
  <c r="Z624" i="3" s="1"/>
  <c r="W368" i="3"/>
  <c r="Y368" i="3" s="1"/>
  <c r="Z368" i="3" s="1"/>
  <c r="X1028" i="3"/>
  <c r="W1028" i="3"/>
  <c r="X772" i="3"/>
  <c r="W772" i="3"/>
  <c r="X516" i="3"/>
  <c r="W516" i="3"/>
  <c r="X260" i="3"/>
  <c r="W260" i="3"/>
  <c r="X1119" i="3"/>
  <c r="W1119" i="3"/>
  <c r="X1087" i="3"/>
  <c r="W1087" i="3"/>
  <c r="X1055" i="3"/>
  <c r="W1055" i="3"/>
  <c r="X1023" i="3"/>
  <c r="W1023" i="3"/>
  <c r="X991" i="3"/>
  <c r="W991" i="3"/>
  <c r="X959" i="3"/>
  <c r="W959" i="3"/>
  <c r="X927" i="3"/>
  <c r="W927" i="3"/>
  <c r="X895" i="3"/>
  <c r="W895" i="3"/>
  <c r="X863" i="3"/>
  <c r="W863" i="3"/>
  <c r="X831" i="3"/>
  <c r="W831" i="3"/>
  <c r="X799" i="3"/>
  <c r="W799" i="3"/>
  <c r="X767" i="3"/>
  <c r="W767" i="3"/>
  <c r="X735" i="3"/>
  <c r="W735" i="3"/>
  <c r="X703" i="3"/>
  <c r="W703" i="3"/>
  <c r="X671" i="3"/>
  <c r="W671" i="3"/>
  <c r="X639" i="3"/>
  <c r="W639" i="3"/>
  <c r="X607" i="3"/>
  <c r="W607" i="3"/>
  <c r="X575" i="3"/>
  <c r="W575" i="3"/>
  <c r="X543" i="3"/>
  <c r="W543" i="3"/>
  <c r="X511" i="3"/>
  <c r="W511" i="3"/>
  <c r="X1116" i="3"/>
  <c r="W1116" i="3"/>
  <c r="X1032" i="3"/>
  <c r="W1032" i="3"/>
  <c r="X988" i="3"/>
  <c r="W988" i="3"/>
  <c r="X904" i="3"/>
  <c r="W904" i="3"/>
  <c r="X860" i="3"/>
  <c r="W860" i="3"/>
  <c r="X776" i="3"/>
  <c r="W776" i="3"/>
  <c r="X732" i="3"/>
  <c r="W732" i="3"/>
  <c r="X648" i="3"/>
  <c r="W648" i="3"/>
  <c r="X604" i="3"/>
  <c r="W604" i="3"/>
  <c r="X520" i="3"/>
  <c r="W520" i="3"/>
  <c r="X476" i="3"/>
  <c r="W476" i="3"/>
  <c r="X392" i="3"/>
  <c r="W392" i="3"/>
  <c r="X348" i="3"/>
  <c r="W348" i="3"/>
  <c r="X264" i="3"/>
  <c r="W264" i="3"/>
  <c r="X220" i="3"/>
  <c r="W220" i="3"/>
  <c r="X136" i="3"/>
  <c r="W136" i="3"/>
  <c r="X100" i="3"/>
  <c r="W100" i="3"/>
  <c r="X68" i="3"/>
  <c r="W68" i="3"/>
  <c r="X36" i="3"/>
  <c r="W36" i="3"/>
  <c r="X4" i="3"/>
  <c r="W4" i="3"/>
  <c r="X455" i="3"/>
  <c r="W455" i="3"/>
  <c r="X423" i="3"/>
  <c r="W423" i="3"/>
  <c r="X391" i="3"/>
  <c r="W391" i="3"/>
  <c r="X359" i="3"/>
  <c r="W359" i="3"/>
  <c r="X327" i="3"/>
  <c r="W327" i="3"/>
  <c r="X295" i="3"/>
  <c r="W295" i="3"/>
  <c r="X263" i="3"/>
  <c r="W263" i="3"/>
  <c r="X231" i="3"/>
  <c r="W231" i="3"/>
  <c r="X199" i="3"/>
  <c r="W199" i="3"/>
  <c r="X167" i="3"/>
  <c r="W167" i="3"/>
  <c r="X135" i="3"/>
  <c r="W135" i="3"/>
  <c r="X103" i="3"/>
  <c r="W103" i="3"/>
  <c r="X71" i="3"/>
  <c r="W71" i="3"/>
  <c r="X39" i="3"/>
  <c r="W39" i="3"/>
  <c r="X7" i="3"/>
  <c r="W7" i="3"/>
  <c r="X916" i="3"/>
  <c r="W916" i="3"/>
  <c r="X660" i="3"/>
  <c r="W660" i="3"/>
  <c r="X148" i="3"/>
  <c r="W148" i="3"/>
  <c r="X1107" i="3"/>
  <c r="W1107" i="3"/>
  <c r="X1075" i="3"/>
  <c r="W1075" i="3"/>
  <c r="X1043" i="3"/>
  <c r="W1043" i="3"/>
  <c r="X1011" i="3"/>
  <c r="W1011" i="3"/>
  <c r="X979" i="3"/>
  <c r="W979" i="3"/>
  <c r="X947" i="3"/>
  <c r="W947" i="3"/>
  <c r="X915" i="3"/>
  <c r="W915" i="3"/>
  <c r="X883" i="3"/>
  <c r="W883" i="3"/>
  <c r="X851" i="3"/>
  <c r="W851" i="3"/>
  <c r="X819" i="3"/>
  <c r="W819" i="3"/>
  <c r="X787" i="3"/>
  <c r="W787" i="3"/>
  <c r="X755" i="3"/>
  <c r="W755" i="3"/>
  <c r="X723" i="3"/>
  <c r="W723" i="3"/>
  <c r="X691" i="3"/>
  <c r="W691" i="3"/>
  <c r="X659" i="3"/>
  <c r="W659" i="3"/>
  <c r="X627" i="3"/>
  <c r="W627" i="3"/>
  <c r="X595" i="3"/>
  <c r="W595" i="3"/>
  <c r="X563" i="3"/>
  <c r="W563" i="3"/>
  <c r="X531" i="3"/>
  <c r="W531" i="3"/>
  <c r="X499" i="3"/>
  <c r="W499" i="3"/>
  <c r="X1100" i="3"/>
  <c r="W1100" i="3"/>
  <c r="X1056" i="3"/>
  <c r="W1056" i="3"/>
  <c r="X1016" i="3"/>
  <c r="W1016" i="3"/>
  <c r="X972" i="3"/>
  <c r="W972" i="3"/>
  <c r="X928" i="3"/>
  <c r="W928" i="3"/>
  <c r="X888" i="3"/>
  <c r="W888" i="3"/>
  <c r="X844" i="3"/>
  <c r="W844" i="3"/>
  <c r="X800" i="3"/>
  <c r="W800" i="3"/>
  <c r="X760" i="3"/>
  <c r="W760" i="3"/>
  <c r="X716" i="3"/>
  <c r="W716" i="3"/>
  <c r="X672" i="3"/>
  <c r="W672" i="3"/>
  <c r="X632" i="3"/>
  <c r="W632" i="3"/>
  <c r="X588" i="3"/>
  <c r="W588" i="3"/>
  <c r="X544" i="3"/>
  <c r="W544" i="3"/>
  <c r="X504" i="3"/>
  <c r="W504" i="3"/>
  <c r="X460" i="3"/>
  <c r="W460" i="3"/>
  <c r="X416" i="3"/>
  <c r="W416" i="3"/>
  <c r="X376" i="3"/>
  <c r="W376" i="3"/>
  <c r="X332" i="3"/>
  <c r="W332" i="3"/>
  <c r="X288" i="3"/>
  <c r="W288" i="3"/>
  <c r="X248" i="3"/>
  <c r="W248" i="3"/>
  <c r="X204" i="3"/>
  <c r="W204" i="3"/>
  <c r="X160" i="3"/>
  <c r="W160" i="3"/>
  <c r="X120" i="3"/>
  <c r="W120" i="3"/>
  <c r="X88" i="3"/>
  <c r="W88" i="3"/>
  <c r="X56" i="3"/>
  <c r="W56" i="3"/>
  <c r="X24" i="3"/>
  <c r="W24" i="3"/>
  <c r="X475" i="3"/>
  <c r="W475" i="3"/>
  <c r="X443" i="3"/>
  <c r="W443" i="3"/>
  <c r="X411" i="3"/>
  <c r="W411" i="3"/>
  <c r="X379" i="3"/>
  <c r="W379" i="3"/>
  <c r="X347" i="3"/>
  <c r="W347" i="3"/>
  <c r="X315" i="3"/>
  <c r="W315" i="3"/>
  <c r="X324" i="3"/>
  <c r="W324" i="3"/>
  <c r="X367" i="3"/>
  <c r="W367" i="3"/>
  <c r="X303" i="3"/>
  <c r="W303" i="3"/>
  <c r="X275" i="3"/>
  <c r="W275" i="3"/>
  <c r="X211" i="3"/>
  <c r="W211" i="3"/>
  <c r="X147" i="3"/>
  <c r="W147" i="3"/>
  <c r="X83" i="3"/>
  <c r="W83" i="3"/>
  <c r="X19" i="3"/>
  <c r="W19" i="3"/>
  <c r="Y816" i="3"/>
  <c r="Z816" i="3" s="1"/>
  <c r="Y560" i="3"/>
  <c r="Z560" i="3" s="1"/>
  <c r="W944" i="3"/>
  <c r="Y944" i="3" s="1"/>
  <c r="Z944" i="3" s="1"/>
  <c r="W688" i="3"/>
  <c r="Y688" i="3" s="1"/>
  <c r="Z688" i="3" s="1"/>
  <c r="W432" i="3"/>
  <c r="Y432" i="3" s="1"/>
  <c r="Z432" i="3" s="1"/>
  <c r="W176" i="3"/>
  <c r="Y176" i="3" s="1"/>
  <c r="Z176" i="3" s="1"/>
  <c r="X267" i="3"/>
  <c r="W267" i="3"/>
  <c r="X235" i="3"/>
  <c r="W235" i="3"/>
  <c r="X203" i="3"/>
  <c r="W203" i="3"/>
  <c r="X171" i="3"/>
  <c r="W171" i="3"/>
  <c r="X139" i="3"/>
  <c r="W139" i="3"/>
  <c r="X107" i="3"/>
  <c r="W107" i="3"/>
  <c r="X75" i="3"/>
  <c r="W75" i="3"/>
  <c r="X43" i="3"/>
  <c r="W43" i="3"/>
  <c r="X11" i="3"/>
  <c r="W11" i="3"/>
  <c r="X1092" i="3"/>
  <c r="W1092" i="3"/>
  <c r="X836" i="3"/>
  <c r="W836" i="3"/>
  <c r="X580" i="3"/>
  <c r="W580" i="3"/>
  <c r="X1127" i="3"/>
  <c r="W1127" i="3"/>
  <c r="X1095" i="3"/>
  <c r="W1095" i="3"/>
  <c r="X1063" i="3"/>
  <c r="W1063" i="3"/>
  <c r="X1031" i="3"/>
  <c r="W1031" i="3"/>
  <c r="X999" i="3"/>
  <c r="W999" i="3"/>
  <c r="X967" i="3"/>
  <c r="W967" i="3"/>
  <c r="X935" i="3"/>
  <c r="W935" i="3"/>
  <c r="X903" i="3"/>
  <c r="W903" i="3"/>
  <c r="X871" i="3"/>
  <c r="W871" i="3"/>
  <c r="X839" i="3"/>
  <c r="W839" i="3"/>
  <c r="X807" i="3"/>
  <c r="W807" i="3"/>
  <c r="X775" i="3"/>
  <c r="W775" i="3"/>
  <c r="X743" i="3"/>
  <c r="W743" i="3"/>
  <c r="X711" i="3"/>
  <c r="W711" i="3"/>
  <c r="X679" i="3"/>
  <c r="W679" i="3"/>
  <c r="X647" i="3"/>
  <c r="W647" i="3"/>
  <c r="X615" i="3"/>
  <c r="W615" i="3"/>
  <c r="X583" i="3"/>
  <c r="W583" i="3"/>
  <c r="X551" i="3"/>
  <c r="W551" i="3"/>
  <c r="X519" i="3"/>
  <c r="W519" i="3"/>
  <c r="X487" i="3"/>
  <c r="W487" i="3"/>
  <c r="X1084" i="3"/>
  <c r="W1084" i="3"/>
  <c r="X1040" i="3"/>
  <c r="W1040" i="3"/>
  <c r="X1000" i="3"/>
  <c r="W1000" i="3"/>
  <c r="X956" i="3"/>
  <c r="W956" i="3"/>
  <c r="X912" i="3"/>
  <c r="W912" i="3"/>
  <c r="X872" i="3"/>
  <c r="W872" i="3"/>
  <c r="X828" i="3"/>
  <c r="W828" i="3"/>
  <c r="X784" i="3"/>
  <c r="W784" i="3"/>
  <c r="X744" i="3"/>
  <c r="W744" i="3"/>
  <c r="X700" i="3"/>
  <c r="W700" i="3"/>
  <c r="X656" i="3"/>
  <c r="W656" i="3"/>
  <c r="X616" i="3"/>
  <c r="W616" i="3"/>
  <c r="X572" i="3"/>
  <c r="W572" i="3"/>
  <c r="X528" i="3"/>
  <c r="W528" i="3"/>
  <c r="X488" i="3"/>
  <c r="W488" i="3"/>
  <c r="X444" i="3"/>
  <c r="W444" i="3"/>
  <c r="X400" i="3"/>
  <c r="W400" i="3"/>
  <c r="X360" i="3"/>
  <c r="W360" i="3"/>
  <c r="X316" i="3"/>
  <c r="W316" i="3"/>
  <c r="X272" i="3"/>
  <c r="W272" i="3"/>
  <c r="X232" i="3"/>
  <c r="W232" i="3"/>
  <c r="X188" i="3"/>
  <c r="W188" i="3"/>
  <c r="X144" i="3"/>
  <c r="W144" i="3"/>
  <c r="X108" i="3"/>
  <c r="W108" i="3"/>
  <c r="X76" i="3"/>
  <c r="W76" i="3"/>
  <c r="X44" i="3"/>
  <c r="W44" i="3"/>
  <c r="X12" i="3"/>
  <c r="W12" i="3"/>
  <c r="X463" i="3"/>
  <c r="W463" i="3"/>
  <c r="X431" i="3"/>
  <c r="W431" i="3"/>
  <c r="X399" i="3"/>
  <c r="W399" i="3"/>
  <c r="X335" i="3"/>
  <c r="W335" i="3"/>
  <c r="X271" i="3"/>
  <c r="W271" i="3"/>
  <c r="X239" i="3"/>
  <c r="W239" i="3"/>
  <c r="X207" i="3"/>
  <c r="W207" i="3"/>
  <c r="X175" i="3"/>
  <c r="W175" i="3"/>
  <c r="X143" i="3"/>
  <c r="W143" i="3"/>
  <c r="X111" i="3"/>
  <c r="W111" i="3"/>
  <c r="X79" i="3"/>
  <c r="W79" i="3"/>
  <c r="X47" i="3"/>
  <c r="W47" i="3"/>
  <c r="X15" i="3"/>
  <c r="W15" i="3"/>
  <c r="X980" i="3"/>
  <c r="W980" i="3"/>
  <c r="X724" i="3"/>
  <c r="W724" i="3"/>
  <c r="X468" i="3"/>
  <c r="W468" i="3"/>
  <c r="X212" i="3"/>
  <c r="W212" i="3"/>
  <c r="X1099" i="3"/>
  <c r="W1099" i="3"/>
  <c r="X1067" i="3"/>
  <c r="W1067" i="3"/>
  <c r="X1035" i="3"/>
  <c r="W1035" i="3"/>
  <c r="X1003" i="3"/>
  <c r="W1003" i="3"/>
  <c r="X971" i="3"/>
  <c r="W971" i="3"/>
  <c r="X939" i="3"/>
  <c r="W939" i="3"/>
  <c r="X907" i="3"/>
  <c r="W907" i="3"/>
  <c r="X875" i="3"/>
  <c r="W875" i="3"/>
  <c r="X843" i="3"/>
  <c r="W843" i="3"/>
  <c r="X811" i="3"/>
  <c r="W811" i="3"/>
  <c r="X779" i="3"/>
  <c r="W779" i="3"/>
  <c r="X747" i="3"/>
  <c r="W747" i="3"/>
  <c r="X715" i="3"/>
  <c r="W715" i="3"/>
  <c r="X683" i="3"/>
  <c r="W683" i="3"/>
  <c r="X651" i="3"/>
  <c r="W651" i="3"/>
  <c r="X619" i="3"/>
  <c r="W619" i="3"/>
  <c r="X587" i="3"/>
  <c r="W587" i="3"/>
  <c r="X555" i="3"/>
  <c r="W555" i="3"/>
  <c r="X523" i="3"/>
  <c r="W523" i="3"/>
  <c r="X491" i="3"/>
  <c r="W491" i="3"/>
  <c r="X1088" i="3"/>
  <c r="W1088" i="3"/>
  <c r="X1048" i="3"/>
  <c r="W1048" i="3"/>
  <c r="X1004" i="3"/>
  <c r="W1004" i="3"/>
  <c r="X960" i="3"/>
  <c r="W960" i="3"/>
  <c r="X920" i="3"/>
  <c r="W920" i="3"/>
  <c r="X876" i="3"/>
  <c r="W876" i="3"/>
  <c r="X832" i="3"/>
  <c r="W832" i="3"/>
  <c r="X792" i="3"/>
  <c r="W792" i="3"/>
  <c r="X748" i="3"/>
  <c r="W748" i="3"/>
  <c r="X704" i="3"/>
  <c r="W704" i="3"/>
  <c r="X664" i="3"/>
  <c r="W664" i="3"/>
  <c r="X620" i="3"/>
  <c r="W620" i="3"/>
  <c r="X576" i="3"/>
  <c r="W576" i="3"/>
  <c r="X536" i="3"/>
  <c r="W536" i="3"/>
  <c r="X492" i="3"/>
  <c r="W492" i="3"/>
  <c r="X448" i="3"/>
  <c r="W448" i="3"/>
  <c r="X408" i="3"/>
  <c r="W408" i="3"/>
  <c r="X364" i="3"/>
  <c r="W364" i="3"/>
  <c r="X320" i="3"/>
  <c r="W320" i="3"/>
  <c r="X280" i="3"/>
  <c r="W280" i="3"/>
  <c r="X236" i="3"/>
  <c r="W236" i="3"/>
  <c r="X192" i="3"/>
  <c r="W192" i="3"/>
  <c r="X152" i="3"/>
  <c r="W152" i="3"/>
  <c r="X80" i="3"/>
  <c r="W80" i="3"/>
  <c r="X16" i="3"/>
  <c r="W16" i="3"/>
  <c r="X467" i="3"/>
  <c r="W467" i="3"/>
  <c r="X435" i="3"/>
  <c r="W435" i="3"/>
  <c r="X403" i="3"/>
  <c r="W403" i="3"/>
  <c r="X371" i="3"/>
  <c r="W371" i="3"/>
  <c r="X339" i="3"/>
  <c r="W339" i="3"/>
  <c r="X307" i="3"/>
  <c r="W307" i="3"/>
  <c r="X243" i="3"/>
  <c r="W243" i="3"/>
  <c r="X179" i="3"/>
  <c r="W179" i="3"/>
  <c r="X115" i="3"/>
  <c r="W115" i="3"/>
  <c r="X51" i="3"/>
  <c r="W51" i="3"/>
  <c r="W1008" i="3"/>
  <c r="Y1008" i="3" s="1"/>
  <c r="Z1008" i="3" s="1"/>
  <c r="W752" i="3"/>
  <c r="Y752" i="3" s="1"/>
  <c r="Z752" i="3" s="1"/>
  <c r="W496" i="3"/>
  <c r="Y496" i="3" s="1"/>
  <c r="Z496" i="3" s="1"/>
  <c r="W240" i="3"/>
  <c r="Y240" i="3" s="1"/>
  <c r="Z240" i="3" s="1"/>
  <c r="Y48" i="3"/>
  <c r="Z48" i="3" s="1"/>
  <c r="W759" i="14"/>
  <c r="Y759" i="14" s="1"/>
  <c r="Z759" i="14" s="1"/>
  <c r="W518" i="14"/>
  <c r="Y518" i="14" s="1"/>
  <c r="Z518" i="14" s="1"/>
  <c r="W284" i="14"/>
  <c r="Y284" i="14" s="1"/>
  <c r="Z284" i="14" s="1"/>
  <c r="W682" i="14"/>
  <c r="Y682" i="14" s="1"/>
  <c r="Z682" i="14" s="1"/>
  <c r="W224" i="14"/>
  <c r="Y224" i="14" s="1"/>
  <c r="Z224" i="14" s="1"/>
  <c r="W248" i="14"/>
  <c r="Y248" i="14" s="1"/>
  <c r="Z248" i="14" s="1"/>
  <c r="W1148" i="14"/>
  <c r="Y1148" i="14" s="1"/>
  <c r="Z1148" i="14" s="1"/>
  <c r="W988" i="14"/>
  <c r="Y988" i="14" s="1"/>
  <c r="Z988" i="14" s="1"/>
  <c r="W785" i="14"/>
  <c r="Y785" i="14" s="1"/>
  <c r="Z785" i="14" s="1"/>
  <c r="W1091" i="14"/>
  <c r="Y1091" i="14" s="1"/>
  <c r="Z1091" i="14" s="1"/>
  <c r="Y109" i="14"/>
  <c r="Z109" i="14" s="1"/>
  <c r="W416" i="14"/>
  <c r="Y416" i="14" s="1"/>
  <c r="Z416" i="14" s="1"/>
  <c r="W576" i="14"/>
  <c r="Y576" i="14" s="1"/>
  <c r="Z576" i="14" s="1"/>
  <c r="W628" i="14"/>
  <c r="Y628" i="14" s="1"/>
  <c r="Z628" i="14" s="1"/>
  <c r="W372" i="14"/>
  <c r="Y372" i="14" s="1"/>
  <c r="Z372" i="14" s="1"/>
  <c r="W856" i="14"/>
  <c r="Y856" i="14" s="1"/>
  <c r="Z856" i="14" s="1"/>
  <c r="W324" i="14"/>
  <c r="Y324" i="14" s="1"/>
  <c r="Z324" i="14" s="1"/>
  <c r="X524" i="14"/>
  <c r="W524" i="14"/>
  <c r="W678" i="14"/>
  <c r="Y678" i="14" s="1"/>
  <c r="Z678" i="14" s="1"/>
  <c r="W1268" i="14"/>
  <c r="Y1268" i="14" s="1"/>
  <c r="Z1268" i="14" s="1"/>
  <c r="W314" i="14"/>
  <c r="Y314" i="14" s="1"/>
  <c r="Z314" i="14" s="1"/>
  <c r="X180" i="14"/>
  <c r="W180" i="14"/>
  <c r="X548" i="14"/>
  <c r="W548" i="14"/>
  <c r="X104" i="14"/>
  <c r="W104" i="14"/>
  <c r="X40" i="14"/>
  <c r="W40" i="14"/>
  <c r="W999" i="14"/>
  <c r="Y999" i="14" s="1"/>
  <c r="Z999" i="14" s="1"/>
  <c r="W1120" i="14"/>
  <c r="Y1120" i="14" s="1"/>
  <c r="Z1120" i="14" s="1"/>
  <c r="W767" i="14"/>
  <c r="Y767" i="14" s="1"/>
  <c r="Z767" i="14" s="1"/>
  <c r="W292" i="14"/>
  <c r="Y292" i="14" s="1"/>
  <c r="Z292" i="14" s="1"/>
  <c r="W171" i="14"/>
  <c r="Y171" i="14" s="1"/>
  <c r="Z171" i="14" s="1"/>
  <c r="W1237" i="14"/>
  <c r="Y1237" i="14" s="1"/>
  <c r="Z1237" i="14" s="1"/>
  <c r="W163" i="14"/>
  <c r="Y163" i="14" s="1"/>
  <c r="Z163" i="14" s="1"/>
  <c r="W193" i="14"/>
  <c r="Y193" i="14" s="1"/>
  <c r="Z193" i="14" s="1"/>
  <c r="W739" i="14"/>
  <c r="Y739" i="14" s="1"/>
  <c r="Z739" i="14" s="1"/>
  <c r="W542" i="14"/>
  <c r="Y542" i="14" s="1"/>
  <c r="Z542" i="14" s="1"/>
  <c r="W965" i="14"/>
  <c r="Y965" i="14" s="1"/>
  <c r="Z965" i="14" s="1"/>
  <c r="W842" i="14"/>
  <c r="Y842" i="14" s="1"/>
  <c r="Z842" i="14" s="1"/>
  <c r="W927" i="14"/>
  <c r="Y927" i="14" s="1"/>
  <c r="Z927" i="14" s="1"/>
  <c r="W352" i="14"/>
  <c r="Y352" i="14" s="1"/>
  <c r="Z352" i="14" s="1"/>
  <c r="W1151" i="14"/>
  <c r="Y1151" i="14" s="1"/>
  <c r="Z1151" i="14" s="1"/>
  <c r="W1022" i="14"/>
  <c r="Y1022" i="14" s="1"/>
  <c r="Z1022" i="14" s="1"/>
  <c r="W881" i="14"/>
  <c r="Y881" i="14" s="1"/>
  <c r="Z881" i="14" s="1"/>
  <c r="W437" i="14"/>
  <c r="Y437" i="14" s="1"/>
  <c r="Z437" i="14" s="1"/>
  <c r="W906" i="14"/>
  <c r="Y906" i="14" s="1"/>
  <c r="Z906" i="14" s="1"/>
  <c r="W662" i="14"/>
  <c r="W423" i="14"/>
  <c r="Y423" i="14" s="1"/>
  <c r="Z423" i="14" s="1"/>
  <c r="W801" i="14"/>
  <c r="Y801" i="14" s="1"/>
  <c r="Z801" i="14" s="1"/>
  <c r="W598" i="14"/>
  <c r="Y598" i="14" s="1"/>
  <c r="Z598" i="14" s="1"/>
  <c r="W480" i="14"/>
  <c r="Y480" i="14" s="1"/>
  <c r="Z480" i="14" s="1"/>
  <c r="W560" i="14"/>
  <c r="Y560" i="14" s="1"/>
  <c r="Z560" i="14" s="1"/>
  <c r="Y526" i="14"/>
  <c r="Z526" i="14" s="1"/>
  <c r="W1244" i="14"/>
  <c r="Y1244" i="14" s="1"/>
  <c r="Z1244" i="14" s="1"/>
  <c r="W1182" i="14"/>
  <c r="Y1182" i="14" s="1"/>
  <c r="Z1182" i="14" s="1"/>
  <c r="W1030" i="14"/>
  <c r="Y1030" i="14" s="1"/>
  <c r="Z1030" i="14" s="1"/>
  <c r="W720" i="14"/>
  <c r="Y720" i="14" s="1"/>
  <c r="Z720" i="14" s="1"/>
  <c r="W556" i="14"/>
  <c r="Y556" i="14" s="1"/>
  <c r="Z556" i="14" s="1"/>
  <c r="Y1213" i="14"/>
  <c r="Z1213" i="14" s="1"/>
  <c r="W968" i="14"/>
  <c r="Y968" i="14" s="1"/>
  <c r="Z968" i="14" s="1"/>
  <c r="W723" i="14"/>
  <c r="Y723" i="14" s="1"/>
  <c r="Z723" i="14" s="1"/>
  <c r="W483" i="14"/>
  <c r="Y483" i="14" s="1"/>
  <c r="Z483" i="14" s="1"/>
  <c r="W636" i="14"/>
  <c r="Y636" i="14" s="1"/>
  <c r="Z636" i="14" s="1"/>
  <c r="X442" i="14"/>
  <c r="W442" i="14"/>
  <c r="W1206" i="14"/>
  <c r="Y1206" i="14" s="1"/>
  <c r="Z1206" i="14" s="1"/>
  <c r="Y662" i="14"/>
  <c r="Z662" i="14" s="1"/>
  <c r="W922" i="14"/>
  <c r="Y922" i="14" s="1"/>
  <c r="Z922" i="14" s="1"/>
  <c r="W1144" i="14"/>
  <c r="Y1144" i="14" s="1"/>
  <c r="Z1144" i="14" s="1"/>
  <c r="W991" i="14"/>
  <c r="Y991" i="14" s="1"/>
  <c r="Z991" i="14" s="1"/>
  <c r="W398" i="14"/>
  <c r="Y398" i="14" s="1"/>
  <c r="Z398" i="14" s="1"/>
  <c r="W232" i="14"/>
  <c r="Y232" i="14" s="1"/>
  <c r="Z232" i="14" s="1"/>
  <c r="Y1061" i="14"/>
  <c r="Z1061" i="14" s="1"/>
  <c r="W344" i="14"/>
  <c r="Y344" i="14" s="1"/>
  <c r="Z344" i="14" s="1"/>
  <c r="W845" i="14"/>
  <c r="Y845" i="14" s="1"/>
  <c r="Z845" i="14" s="1"/>
  <c r="W601" i="14"/>
  <c r="Y601" i="14" s="1"/>
  <c r="Z601" i="14" s="1"/>
  <c r="Y89" i="3" l="1"/>
  <c r="Z89" i="3" s="1"/>
  <c r="Y1030" i="3"/>
  <c r="Z1030" i="3" s="1"/>
  <c r="Y140" i="14"/>
  <c r="Z140" i="14" s="1"/>
  <c r="Y1275" i="14"/>
  <c r="Z1275" i="14" s="1"/>
  <c r="Y705" i="14"/>
  <c r="Z705" i="14" s="1"/>
  <c r="Y930" i="3"/>
  <c r="Z930" i="3" s="1"/>
  <c r="Y279" i="14"/>
  <c r="Z279" i="14" s="1"/>
  <c r="Y407" i="14"/>
  <c r="Z407" i="14" s="1"/>
  <c r="Y492" i="14"/>
  <c r="Z492" i="14" s="1"/>
  <c r="Y919" i="14"/>
  <c r="Z919" i="14" s="1"/>
  <c r="Y259" i="14"/>
  <c r="Z259" i="14" s="1"/>
  <c r="Y711" i="14"/>
  <c r="Z711" i="14" s="1"/>
  <c r="Y9" i="14"/>
  <c r="Z9" i="14" s="1"/>
  <c r="Y628" i="3"/>
  <c r="Z628" i="3" s="1"/>
  <c r="Y820" i="3"/>
  <c r="Z820" i="3" s="1"/>
  <c r="Y288" i="14"/>
  <c r="Z288" i="14" s="1"/>
  <c r="Y1305" i="14"/>
  <c r="Z1305" i="14" s="1"/>
  <c r="Y182" i="3"/>
  <c r="Z182" i="3" s="1"/>
  <c r="Y1165" i="3"/>
  <c r="Z1165" i="3" s="1"/>
  <c r="Y549" i="3"/>
  <c r="Z549" i="3" s="1"/>
  <c r="Y1324" i="14"/>
  <c r="Z1324" i="14" s="1"/>
  <c r="Y1212" i="14"/>
  <c r="Z1212" i="14" s="1"/>
  <c r="Y337" i="14"/>
  <c r="Z337" i="14" s="1"/>
  <c r="Y578" i="3"/>
  <c r="Z578" i="3" s="1"/>
  <c r="Y465" i="14"/>
  <c r="Z465" i="14" s="1"/>
  <c r="Y873" i="14"/>
  <c r="Z873" i="14" s="1"/>
  <c r="Y1245" i="14"/>
  <c r="Z1245" i="14" s="1"/>
  <c r="Y1179" i="14"/>
  <c r="Z1179" i="14" s="1"/>
  <c r="Y1141" i="3"/>
  <c r="Z1141" i="3" s="1"/>
  <c r="Y1110" i="3"/>
  <c r="Z1110" i="3" s="1"/>
  <c r="Y138" i="3"/>
  <c r="Z138" i="3" s="1"/>
  <c r="Y1291" i="14"/>
  <c r="Z1291" i="14" s="1"/>
  <c r="Y1207" i="14"/>
  <c r="Z1207" i="14" s="1"/>
  <c r="Y1089" i="3"/>
  <c r="Z1089" i="3" s="1"/>
  <c r="Y454" i="3"/>
  <c r="Z454" i="3" s="1"/>
  <c r="Y353" i="3"/>
  <c r="Z353" i="3" s="1"/>
  <c r="Y277" i="3"/>
  <c r="Z277" i="3" s="1"/>
  <c r="Y1097" i="3"/>
  <c r="Z1097" i="3" s="1"/>
  <c r="Y475" i="14"/>
  <c r="Z475" i="14" s="1"/>
  <c r="Y333" i="3"/>
  <c r="Z333" i="3" s="1"/>
  <c r="Y696" i="14"/>
  <c r="Z696" i="14" s="1"/>
  <c r="Y1146" i="3"/>
  <c r="Z1146" i="3" s="1"/>
  <c r="Y949" i="3"/>
  <c r="Z949" i="3" s="1"/>
  <c r="Y973" i="14"/>
  <c r="Z973" i="14" s="1"/>
  <c r="Y1295" i="14"/>
  <c r="Z1295" i="14" s="1"/>
  <c r="Y1327" i="14"/>
  <c r="Z1327" i="14" s="1"/>
  <c r="Y1279" i="14"/>
  <c r="Z1279" i="14" s="1"/>
  <c r="Y1148" i="3"/>
  <c r="Z1148" i="3" s="1"/>
  <c r="Y1311" i="14"/>
  <c r="Z1311" i="14" s="1"/>
  <c r="Y1031" i="14"/>
  <c r="Z1031" i="14" s="1"/>
  <c r="Y137" i="14"/>
  <c r="Z137" i="14" s="1"/>
  <c r="Y641" i="3"/>
  <c r="Z641" i="3" s="1"/>
  <c r="Y745" i="14"/>
  <c r="Z745" i="14" s="1"/>
  <c r="Y474" i="3"/>
  <c r="Z474" i="3" s="1"/>
  <c r="Y21" i="3"/>
  <c r="Z21" i="3" s="1"/>
  <c r="Y455" i="14"/>
  <c r="Z455" i="14" s="1"/>
  <c r="Y778" i="14"/>
  <c r="Z778" i="14" s="1"/>
  <c r="Y777" i="14"/>
  <c r="Z777" i="14" s="1"/>
  <c r="Y417" i="14"/>
  <c r="Z417" i="14" s="1"/>
  <c r="Y923" i="14"/>
  <c r="Z923" i="14" s="1"/>
  <c r="Y58" i="3"/>
  <c r="Z58" i="3" s="1"/>
  <c r="Y649" i="3"/>
  <c r="Z649" i="3" s="1"/>
  <c r="Y1168" i="3"/>
  <c r="Z1168" i="3" s="1"/>
  <c r="Y387" i="14"/>
  <c r="Z387" i="14" s="1"/>
  <c r="Y390" i="3"/>
  <c r="Z390" i="3" s="1"/>
  <c r="Y1287" i="14"/>
  <c r="Z1287" i="14" s="1"/>
  <c r="Y443" i="14"/>
  <c r="Z443" i="14" s="1"/>
  <c r="Y1270" i="14"/>
  <c r="Z1270" i="14" s="1"/>
  <c r="Y121" i="3"/>
  <c r="Z121" i="3" s="1"/>
  <c r="Y1145" i="3"/>
  <c r="Z1145" i="3" s="1"/>
  <c r="Y452" i="14"/>
  <c r="Z452" i="14" s="1"/>
  <c r="Y852" i="14"/>
  <c r="Z852" i="14" s="1"/>
  <c r="Y1021" i="3"/>
  <c r="Z1021" i="3" s="1"/>
  <c r="Y657" i="3"/>
  <c r="Z657" i="3" s="1"/>
  <c r="Y548" i="3"/>
  <c r="Z548" i="3" s="1"/>
  <c r="Y1008" i="14"/>
  <c r="Z1008" i="14" s="1"/>
  <c r="Y1092" i="14"/>
  <c r="Z1092" i="14" s="1"/>
  <c r="Y41" i="14"/>
  <c r="Z41" i="14" s="1"/>
  <c r="Y278" i="3"/>
  <c r="Z278" i="3" s="1"/>
  <c r="Y161" i="3"/>
  <c r="Z161" i="3" s="1"/>
  <c r="Y673" i="3"/>
  <c r="Z673" i="3" s="1"/>
  <c r="Y601" i="3"/>
  <c r="Z601" i="3" s="1"/>
  <c r="Y541" i="3"/>
  <c r="Z541" i="3" s="1"/>
  <c r="Y1271" i="14"/>
  <c r="Z1271" i="14" s="1"/>
  <c r="Y854" i="3"/>
  <c r="Z854" i="3" s="1"/>
  <c r="Y1117" i="14"/>
  <c r="Z1117" i="14" s="1"/>
  <c r="Y129" i="3"/>
  <c r="Z129" i="3" s="1"/>
  <c r="Y997" i="14"/>
  <c r="Z997" i="14" s="1"/>
  <c r="Y432" i="14"/>
  <c r="Z432" i="14" s="1"/>
  <c r="Y618" i="3"/>
  <c r="Z618" i="3" s="1"/>
  <c r="Y348" i="14"/>
  <c r="Z348" i="14" s="1"/>
  <c r="Y624" i="14"/>
  <c r="Z624" i="14" s="1"/>
  <c r="Y1160" i="14"/>
  <c r="Z1160" i="14" s="1"/>
  <c r="Y1016" i="14"/>
  <c r="Z1016" i="14" s="1"/>
  <c r="Y585" i="3"/>
  <c r="Z585" i="3" s="1"/>
  <c r="Y97" i="3"/>
  <c r="Z97" i="3" s="1"/>
  <c r="Y19" i="14"/>
  <c r="Z19" i="14" s="1"/>
  <c r="Y25" i="14"/>
  <c r="Z25" i="14" s="1"/>
  <c r="Y167" i="14"/>
  <c r="Z167" i="14" s="1"/>
  <c r="Y304" i="14"/>
  <c r="Z304" i="14" s="1"/>
  <c r="Y1272" i="14"/>
  <c r="Z1272" i="14" s="1"/>
  <c r="Y1278" i="14"/>
  <c r="Z1278" i="14" s="1"/>
  <c r="Y1318" i="14"/>
  <c r="Z1318" i="14" s="1"/>
  <c r="Y1319" i="14"/>
  <c r="Z1319" i="14" s="1"/>
  <c r="Y1315" i="14"/>
  <c r="Z1315" i="14" s="1"/>
  <c r="Y1136" i="3"/>
  <c r="Z1136" i="3" s="1"/>
  <c r="Y1308" i="14"/>
  <c r="Z1308" i="14" s="1"/>
  <c r="Y1284" i="14"/>
  <c r="Z1284" i="14" s="1"/>
  <c r="Y1046" i="3"/>
  <c r="Z1046" i="3" s="1"/>
  <c r="Y354" i="3"/>
  <c r="Z354" i="3" s="1"/>
  <c r="Y1074" i="14"/>
  <c r="Z1074" i="14" s="1"/>
  <c r="Y1114" i="14"/>
  <c r="Z1114" i="14" s="1"/>
  <c r="Y244" i="3"/>
  <c r="Z244" i="3" s="1"/>
  <c r="Y633" i="3"/>
  <c r="Z633" i="3" s="1"/>
  <c r="Y877" i="3"/>
  <c r="Z877" i="3" s="1"/>
  <c r="Y1072" i="14"/>
  <c r="Z1072" i="14" s="1"/>
  <c r="Y312" i="14"/>
  <c r="Z312" i="14" s="1"/>
  <c r="Y383" i="14"/>
  <c r="Z383" i="14" s="1"/>
  <c r="Y594" i="3"/>
  <c r="Z594" i="3" s="1"/>
  <c r="Y1033" i="3"/>
  <c r="Z1033" i="3" s="1"/>
  <c r="Y1176" i="3"/>
  <c r="Z1176" i="3" s="1"/>
  <c r="Y901" i="3"/>
  <c r="Z901" i="3" s="1"/>
  <c r="Y816" i="14"/>
  <c r="Z816" i="14" s="1"/>
  <c r="Y1172" i="3"/>
  <c r="Z1172" i="3" s="1"/>
  <c r="Y1292" i="14"/>
  <c r="Z1292" i="14" s="1"/>
  <c r="Y1161" i="3"/>
  <c r="Z1161" i="3" s="1"/>
  <c r="Y389" i="3"/>
  <c r="Z389" i="3" s="1"/>
  <c r="Y884" i="14"/>
  <c r="Z884" i="14" s="1"/>
  <c r="Y545" i="14"/>
  <c r="Z545" i="14" s="1"/>
  <c r="Y681" i="14"/>
  <c r="Z681" i="14" s="1"/>
  <c r="Y915" i="14"/>
  <c r="Z915" i="14" s="1"/>
  <c r="Y582" i="3"/>
  <c r="Z582" i="3" s="1"/>
  <c r="Y442" i="3"/>
  <c r="Z442" i="3" s="1"/>
  <c r="Y708" i="14"/>
  <c r="Z708" i="14" s="1"/>
  <c r="Y280" i="14"/>
  <c r="Z280" i="14" s="1"/>
  <c r="Y22" i="3"/>
  <c r="Z22" i="3" s="1"/>
  <c r="Y289" i="14"/>
  <c r="Z289" i="14" s="1"/>
  <c r="Y228" i="14"/>
  <c r="Z228" i="14" s="1"/>
  <c r="Y1290" i="14"/>
  <c r="Z1290" i="14" s="1"/>
  <c r="Y1303" i="14"/>
  <c r="Z1303" i="14" s="1"/>
  <c r="Y219" i="14"/>
  <c r="Z219" i="14" s="1"/>
  <c r="Y987" i="14"/>
  <c r="Z987" i="14" s="1"/>
  <c r="Y1137" i="3"/>
  <c r="Z1137" i="3" s="1"/>
  <c r="Y937" i="14"/>
  <c r="Z937" i="14" s="1"/>
  <c r="Y1175" i="3"/>
  <c r="Z1175" i="3" s="1"/>
  <c r="Y1310" i="14"/>
  <c r="Z1310" i="14" s="1"/>
  <c r="Y1286" i="14"/>
  <c r="Z1286" i="14" s="1"/>
  <c r="Y1302" i="14"/>
  <c r="Z1302" i="14" s="1"/>
  <c r="Y1326" i="14"/>
  <c r="Z1326" i="14" s="1"/>
  <c r="Y1294" i="14"/>
  <c r="Z1294" i="14" s="1"/>
  <c r="Y401" i="3"/>
  <c r="Z401" i="3" s="1"/>
  <c r="Y149" i="3"/>
  <c r="Z149" i="3" s="1"/>
  <c r="Y164" i="14"/>
  <c r="Z164" i="14" s="1"/>
  <c r="Y60" i="14"/>
  <c r="Z60" i="14" s="1"/>
  <c r="Y313" i="3"/>
  <c r="Z313" i="3" s="1"/>
  <c r="Y477" i="3"/>
  <c r="Z477" i="3" s="1"/>
  <c r="Y669" i="3"/>
  <c r="Z669" i="3" s="1"/>
  <c r="Y13" i="3"/>
  <c r="Z13" i="3" s="1"/>
  <c r="Y829" i="3"/>
  <c r="Z829" i="3" s="1"/>
  <c r="Y154" i="3"/>
  <c r="Z154" i="3" s="1"/>
  <c r="Y496" i="14"/>
  <c r="Z496" i="14" s="1"/>
  <c r="Y799" i="14"/>
  <c r="Z799" i="14" s="1"/>
  <c r="Y861" i="3"/>
  <c r="Z861" i="3" s="1"/>
  <c r="Y605" i="3"/>
  <c r="Z605" i="3" s="1"/>
  <c r="Y701" i="3"/>
  <c r="Z701" i="3" s="1"/>
  <c r="Y269" i="3"/>
  <c r="Z269" i="3" s="1"/>
  <c r="Y301" i="3"/>
  <c r="Z301" i="3" s="1"/>
  <c r="Y916" i="14"/>
  <c r="Z916" i="14" s="1"/>
  <c r="Y320" i="14"/>
  <c r="Z320" i="14" s="1"/>
  <c r="Y350" i="3"/>
  <c r="Z350" i="3" s="1"/>
  <c r="Y985" i="3"/>
  <c r="Z985" i="3" s="1"/>
  <c r="Y40" i="14"/>
  <c r="Z40" i="14" s="1"/>
  <c r="Y548" i="14"/>
  <c r="Z548" i="14" s="1"/>
  <c r="Y569" i="3"/>
  <c r="Z569" i="3" s="1"/>
  <c r="Y574" i="3"/>
  <c r="Z574" i="3" s="1"/>
  <c r="Y5" i="3"/>
  <c r="Z5" i="3" s="1"/>
  <c r="Y537" i="3"/>
  <c r="Z537" i="3" s="1"/>
  <c r="Y945" i="3"/>
  <c r="Z945" i="3" s="1"/>
  <c r="Y884" i="3"/>
  <c r="Z884" i="3" s="1"/>
  <c r="Y745" i="3"/>
  <c r="Z745" i="3" s="1"/>
  <c r="Y689" i="3"/>
  <c r="Z689" i="3" s="1"/>
  <c r="Y726" i="3"/>
  <c r="Z726" i="3" s="1"/>
  <c r="Y229" i="3"/>
  <c r="Z229" i="3" s="1"/>
  <c r="Y581" i="3"/>
  <c r="Z581" i="3" s="1"/>
  <c r="Y357" i="3"/>
  <c r="Z357" i="3" s="1"/>
  <c r="Y921" i="3"/>
  <c r="Z921" i="3" s="1"/>
  <c r="Y558" i="3"/>
  <c r="Z558" i="3" s="1"/>
  <c r="Y433" i="3"/>
  <c r="Z433" i="3" s="1"/>
  <c r="Y853" i="3"/>
  <c r="Z853" i="3" s="1"/>
  <c r="Y1055" i="14"/>
  <c r="Z1055" i="14" s="1"/>
  <c r="Y413" i="3"/>
  <c r="Z413" i="3" s="1"/>
  <c r="Y573" i="3"/>
  <c r="Z573" i="3" s="1"/>
  <c r="Y67" i="14"/>
  <c r="Z67" i="14" s="1"/>
  <c r="Y908" i="14"/>
  <c r="Z908" i="14" s="1"/>
  <c r="Y702" i="3"/>
  <c r="Z702" i="3" s="1"/>
  <c r="Y529" i="3"/>
  <c r="Z529" i="3" s="1"/>
  <c r="Y517" i="3"/>
  <c r="Z517" i="3" s="1"/>
  <c r="Y789" i="3"/>
  <c r="Z789" i="3" s="1"/>
  <c r="Y233" i="3"/>
  <c r="Z233" i="3" s="1"/>
  <c r="Y825" i="3"/>
  <c r="Z825" i="3" s="1"/>
  <c r="Y994" i="3"/>
  <c r="Z994" i="3" s="1"/>
  <c r="Y686" i="3"/>
  <c r="Z686" i="3" s="1"/>
  <c r="Y317" i="3"/>
  <c r="Z317" i="3" s="1"/>
  <c r="Y637" i="3"/>
  <c r="Z637" i="3" s="1"/>
  <c r="Y1109" i="3"/>
  <c r="Z1109" i="3" s="1"/>
  <c r="Y874" i="3"/>
  <c r="Z874" i="3" s="1"/>
  <c r="Y465" i="3"/>
  <c r="Z465" i="3" s="1"/>
  <c r="Y793" i="3"/>
  <c r="Z793" i="3" s="1"/>
  <c r="Y817" i="3"/>
  <c r="Z817" i="3" s="1"/>
  <c r="Y153" i="3"/>
  <c r="Z153" i="3" s="1"/>
  <c r="Y158" i="3"/>
  <c r="Z158" i="3" s="1"/>
  <c r="Y734" i="3"/>
  <c r="Z734" i="3" s="1"/>
  <c r="Y664" i="14"/>
  <c r="Z664" i="14" s="1"/>
  <c r="Y409" i="3"/>
  <c r="Z409" i="3" s="1"/>
  <c r="Y597" i="3"/>
  <c r="Z597" i="3" s="1"/>
  <c r="Y1041" i="3"/>
  <c r="Z1041" i="3" s="1"/>
  <c r="Y834" i="3"/>
  <c r="Z834" i="3" s="1"/>
  <c r="Y613" i="3"/>
  <c r="Z613" i="3" s="1"/>
  <c r="Y489" i="3"/>
  <c r="Z489" i="3" s="1"/>
  <c r="Y1255" i="14"/>
  <c r="Z1255" i="14" s="1"/>
  <c r="Y521" i="3"/>
  <c r="Z521" i="3" s="1"/>
  <c r="Y101" i="3"/>
  <c r="Z101" i="3" s="1"/>
  <c r="Y989" i="3"/>
  <c r="Z989" i="3" s="1"/>
  <c r="Y398" i="3"/>
  <c r="Z398" i="3" s="1"/>
  <c r="Y753" i="3"/>
  <c r="Z753" i="3" s="1"/>
  <c r="Y281" i="3"/>
  <c r="Z281" i="3" s="1"/>
  <c r="Y3" i="3"/>
  <c r="Z3" i="3" s="1"/>
  <c r="Y67" i="3"/>
  <c r="Z67" i="3" s="1"/>
  <c r="Y131" i="3"/>
  <c r="Z131" i="3" s="1"/>
  <c r="Y195" i="3"/>
  <c r="Z195" i="3" s="1"/>
  <c r="Y259" i="3"/>
  <c r="Z259" i="3" s="1"/>
  <c r="Y323" i="3"/>
  <c r="Z323" i="3" s="1"/>
  <c r="Y387" i="3"/>
  <c r="Z387" i="3" s="1"/>
  <c r="Y451" i="3"/>
  <c r="Z451" i="3" s="1"/>
  <c r="Y32" i="3"/>
  <c r="Z32" i="3" s="1"/>
  <c r="Y96" i="3"/>
  <c r="Z96" i="3" s="1"/>
  <c r="Y172" i="3"/>
  <c r="Z172" i="3" s="1"/>
  <c r="Y256" i="3"/>
  <c r="Z256" i="3" s="1"/>
  <c r="Y344" i="3"/>
  <c r="Z344" i="3" s="1"/>
  <c r="Y428" i="3"/>
  <c r="Z428" i="3" s="1"/>
  <c r="Y512" i="3"/>
  <c r="Z512" i="3" s="1"/>
  <c r="Y600" i="3"/>
  <c r="Z600" i="3" s="1"/>
  <c r="Y684" i="3"/>
  <c r="Z684" i="3" s="1"/>
  <c r="Y768" i="3"/>
  <c r="Z768" i="3" s="1"/>
  <c r="Y856" i="3"/>
  <c r="Z856" i="3" s="1"/>
  <c r="Y940" i="3"/>
  <c r="Z940" i="3" s="1"/>
  <c r="Y1024" i="3"/>
  <c r="Z1024" i="3" s="1"/>
  <c r="Y1112" i="3"/>
  <c r="Z1112" i="3" s="1"/>
  <c r="Y539" i="3"/>
  <c r="Z539" i="3" s="1"/>
  <c r="Y603" i="3"/>
  <c r="Z603" i="3" s="1"/>
  <c r="Y667" i="3"/>
  <c r="Z667" i="3" s="1"/>
  <c r="Y731" i="3"/>
  <c r="Z731" i="3" s="1"/>
  <c r="Y795" i="3"/>
  <c r="Z795" i="3" s="1"/>
  <c r="Y859" i="3"/>
  <c r="Z859" i="3" s="1"/>
  <c r="Y923" i="3"/>
  <c r="Z923" i="3" s="1"/>
  <c r="Y987" i="3"/>
  <c r="Z987" i="3" s="1"/>
  <c r="Y1051" i="3"/>
  <c r="Z1051" i="3" s="1"/>
  <c r="Y1115" i="3"/>
  <c r="Z1115" i="3" s="1"/>
  <c r="Y596" i="3"/>
  <c r="Z596" i="3" s="1"/>
  <c r="Y1108" i="3"/>
  <c r="Z1108" i="3" s="1"/>
  <c r="Y63" i="3"/>
  <c r="Z63" i="3" s="1"/>
  <c r="Y127" i="3"/>
  <c r="Z127" i="3" s="1"/>
  <c r="Y191" i="3"/>
  <c r="Z191" i="3" s="1"/>
  <c r="Y255" i="3"/>
  <c r="Z255" i="3" s="1"/>
  <c r="Y415" i="3"/>
  <c r="Z415" i="3" s="1"/>
  <c r="Y479" i="3"/>
  <c r="Z479" i="3" s="1"/>
  <c r="Y60" i="3"/>
  <c r="Z60" i="3" s="1"/>
  <c r="Y124" i="3"/>
  <c r="Z124" i="3" s="1"/>
  <c r="Y208" i="3"/>
  <c r="Z208" i="3" s="1"/>
  <c r="Y296" i="3"/>
  <c r="Z296" i="3" s="1"/>
  <c r="Y380" i="3"/>
  <c r="Z380" i="3" s="1"/>
  <c r="Y464" i="3"/>
  <c r="Z464" i="3" s="1"/>
  <c r="Y552" i="3"/>
  <c r="Z552" i="3" s="1"/>
  <c r="Y636" i="3"/>
  <c r="Z636" i="3" s="1"/>
  <c r="Y720" i="3"/>
  <c r="Z720" i="3" s="1"/>
  <c r="Y808" i="3"/>
  <c r="Z808" i="3" s="1"/>
  <c r="Y892" i="3"/>
  <c r="Z892" i="3" s="1"/>
  <c r="Y976" i="3"/>
  <c r="Z976" i="3" s="1"/>
  <c r="Y1064" i="3"/>
  <c r="Z1064" i="3" s="1"/>
  <c r="Y503" i="3"/>
  <c r="Z503" i="3" s="1"/>
  <c r="Y567" i="3"/>
  <c r="Z567" i="3" s="1"/>
  <c r="Y631" i="3"/>
  <c r="Z631" i="3" s="1"/>
  <c r="Y695" i="3"/>
  <c r="Z695" i="3" s="1"/>
  <c r="Y759" i="3"/>
  <c r="Z759" i="3" s="1"/>
  <c r="Y823" i="3"/>
  <c r="Z823" i="3" s="1"/>
  <c r="Y887" i="3"/>
  <c r="Z887" i="3" s="1"/>
  <c r="Y951" i="3"/>
  <c r="Z951" i="3" s="1"/>
  <c r="Y1015" i="3"/>
  <c r="Z1015" i="3" s="1"/>
  <c r="Y1079" i="3"/>
  <c r="Z1079" i="3" s="1"/>
  <c r="Y196" i="3"/>
  <c r="Z196" i="3" s="1"/>
  <c r="Y708" i="3"/>
  <c r="Z708" i="3" s="1"/>
  <c r="Y27" i="3"/>
  <c r="Z27" i="3" s="1"/>
  <c r="Y91" i="3"/>
  <c r="Z91" i="3" s="1"/>
  <c r="Y155" i="3"/>
  <c r="Z155" i="3" s="1"/>
  <c r="Y219" i="3"/>
  <c r="Z219" i="3" s="1"/>
  <c r="Y283" i="3"/>
  <c r="Z283" i="3" s="1"/>
  <c r="Y35" i="3"/>
  <c r="Z35" i="3" s="1"/>
  <c r="Y99" i="3"/>
  <c r="Z99" i="3" s="1"/>
  <c r="Y163" i="3"/>
  <c r="Z163" i="3" s="1"/>
  <c r="Y227" i="3"/>
  <c r="Z227" i="3" s="1"/>
  <c r="Y291" i="3"/>
  <c r="Z291" i="3" s="1"/>
  <c r="Y355" i="3"/>
  <c r="Z355" i="3" s="1"/>
  <c r="Y419" i="3"/>
  <c r="Z419" i="3" s="1"/>
  <c r="Y483" i="3"/>
  <c r="Z483" i="3" s="1"/>
  <c r="Y64" i="3"/>
  <c r="Z64" i="3" s="1"/>
  <c r="Y128" i="3"/>
  <c r="Z128" i="3" s="1"/>
  <c r="Y216" i="3"/>
  <c r="Z216" i="3" s="1"/>
  <c r="Y300" i="3"/>
  <c r="Z300" i="3" s="1"/>
  <c r="Y384" i="3"/>
  <c r="Z384" i="3" s="1"/>
  <c r="Y472" i="3"/>
  <c r="Z472" i="3" s="1"/>
  <c r="Y556" i="3"/>
  <c r="Z556" i="3" s="1"/>
  <c r="Y640" i="3"/>
  <c r="Z640" i="3" s="1"/>
  <c r="Y728" i="3"/>
  <c r="Z728" i="3" s="1"/>
  <c r="Y812" i="3"/>
  <c r="Z812" i="3" s="1"/>
  <c r="Y896" i="3"/>
  <c r="Z896" i="3" s="1"/>
  <c r="Y984" i="3"/>
  <c r="Z984" i="3" s="1"/>
  <c r="Y1068" i="3"/>
  <c r="Z1068" i="3" s="1"/>
  <c r="Y507" i="3"/>
  <c r="Z507" i="3" s="1"/>
  <c r="Y571" i="3"/>
  <c r="Z571" i="3" s="1"/>
  <c r="Y635" i="3"/>
  <c r="Z635" i="3" s="1"/>
  <c r="Y699" i="3"/>
  <c r="Z699" i="3" s="1"/>
  <c r="Y763" i="3"/>
  <c r="Z763" i="3" s="1"/>
  <c r="Y827" i="3"/>
  <c r="Z827" i="3" s="1"/>
  <c r="Y891" i="3"/>
  <c r="Z891" i="3" s="1"/>
  <c r="Y955" i="3"/>
  <c r="Z955" i="3" s="1"/>
  <c r="Y1019" i="3"/>
  <c r="Z1019" i="3" s="1"/>
  <c r="Y1083" i="3"/>
  <c r="Z1083" i="3" s="1"/>
  <c r="Y340" i="3"/>
  <c r="Z340" i="3" s="1"/>
  <c r="Y852" i="3"/>
  <c r="Z852" i="3" s="1"/>
  <c r="Y31" i="3"/>
  <c r="Z31" i="3" s="1"/>
  <c r="Y95" i="3"/>
  <c r="Z95" i="3" s="1"/>
  <c r="Y159" i="3"/>
  <c r="Z159" i="3" s="1"/>
  <c r="Y223" i="3"/>
  <c r="Z223" i="3" s="1"/>
  <c r="Y287" i="3"/>
  <c r="Z287" i="3" s="1"/>
  <c r="Y447" i="3"/>
  <c r="Z447" i="3" s="1"/>
  <c r="Y28" i="3"/>
  <c r="Z28" i="3" s="1"/>
  <c r="Y92" i="3"/>
  <c r="Z92" i="3" s="1"/>
  <c r="Y168" i="3"/>
  <c r="Z168" i="3" s="1"/>
  <c r="Y252" i="3"/>
  <c r="Z252" i="3" s="1"/>
  <c r="Y336" i="3"/>
  <c r="Z336" i="3" s="1"/>
  <c r="Y424" i="3"/>
  <c r="Z424" i="3" s="1"/>
  <c r="Y508" i="3"/>
  <c r="Z508" i="3" s="1"/>
  <c r="Y592" i="3"/>
  <c r="Z592" i="3" s="1"/>
  <c r="Y680" i="3"/>
  <c r="Z680" i="3" s="1"/>
  <c r="Y764" i="3"/>
  <c r="Z764" i="3" s="1"/>
  <c r="Y848" i="3"/>
  <c r="Z848" i="3" s="1"/>
  <c r="Y936" i="3"/>
  <c r="Z936" i="3" s="1"/>
  <c r="Y1020" i="3"/>
  <c r="Z1020" i="3" s="1"/>
  <c r="Y1104" i="3"/>
  <c r="Z1104" i="3" s="1"/>
  <c r="Y535" i="3"/>
  <c r="Z535" i="3" s="1"/>
  <c r="Y599" i="3"/>
  <c r="Z599" i="3" s="1"/>
  <c r="Y663" i="3"/>
  <c r="Z663" i="3" s="1"/>
  <c r="Y727" i="3"/>
  <c r="Z727" i="3" s="1"/>
  <c r="Y791" i="3"/>
  <c r="Z791" i="3" s="1"/>
  <c r="Y855" i="3"/>
  <c r="Z855" i="3" s="1"/>
  <c r="Y919" i="3"/>
  <c r="Z919" i="3" s="1"/>
  <c r="Y983" i="3"/>
  <c r="Z983" i="3" s="1"/>
  <c r="Y1047" i="3"/>
  <c r="Z1047" i="3" s="1"/>
  <c r="Y1111" i="3"/>
  <c r="Z1111" i="3" s="1"/>
  <c r="Y452" i="3"/>
  <c r="Z452" i="3" s="1"/>
  <c r="Y964" i="3"/>
  <c r="Z964" i="3" s="1"/>
  <c r="Y59" i="3"/>
  <c r="Z59" i="3" s="1"/>
  <c r="Y123" i="3"/>
  <c r="Z123" i="3" s="1"/>
  <c r="Y187" i="3"/>
  <c r="Z187" i="3" s="1"/>
  <c r="Y251" i="3"/>
  <c r="Z251" i="3" s="1"/>
  <c r="Y404" i="3"/>
  <c r="Z404" i="3" s="1"/>
  <c r="Y51" i="3"/>
  <c r="Z51" i="3" s="1"/>
  <c r="Y179" i="3"/>
  <c r="Z179" i="3" s="1"/>
  <c r="Y307" i="3"/>
  <c r="Z307" i="3" s="1"/>
  <c r="Y371" i="3"/>
  <c r="Z371" i="3" s="1"/>
  <c r="Y435" i="3"/>
  <c r="Z435" i="3" s="1"/>
  <c r="Y16" i="3"/>
  <c r="Z16" i="3" s="1"/>
  <c r="Y152" i="3"/>
  <c r="Z152" i="3" s="1"/>
  <c r="Y236" i="3"/>
  <c r="Z236" i="3" s="1"/>
  <c r="Y320" i="3"/>
  <c r="Z320" i="3" s="1"/>
  <c r="Y408" i="3"/>
  <c r="Z408" i="3" s="1"/>
  <c r="Y492" i="3"/>
  <c r="Z492" i="3" s="1"/>
  <c r="Y576" i="3"/>
  <c r="Z576" i="3" s="1"/>
  <c r="Y664" i="3"/>
  <c r="Z664" i="3" s="1"/>
  <c r="Y748" i="3"/>
  <c r="Z748" i="3" s="1"/>
  <c r="Y832" i="3"/>
  <c r="Z832" i="3" s="1"/>
  <c r="Y920" i="3"/>
  <c r="Z920" i="3" s="1"/>
  <c r="Y1004" i="3"/>
  <c r="Z1004" i="3" s="1"/>
  <c r="Y1088" i="3"/>
  <c r="Z1088" i="3" s="1"/>
  <c r="Y523" i="3"/>
  <c r="Z523" i="3" s="1"/>
  <c r="Y587" i="3"/>
  <c r="Z587" i="3" s="1"/>
  <c r="Y651" i="3"/>
  <c r="Z651" i="3" s="1"/>
  <c r="Y715" i="3"/>
  <c r="Z715" i="3" s="1"/>
  <c r="Y779" i="3"/>
  <c r="Z779" i="3" s="1"/>
  <c r="Y843" i="3"/>
  <c r="Z843" i="3" s="1"/>
  <c r="Y907" i="3"/>
  <c r="Z907" i="3" s="1"/>
  <c r="Y971" i="3"/>
  <c r="Z971" i="3" s="1"/>
  <c r="Y1035" i="3"/>
  <c r="Z1035" i="3" s="1"/>
  <c r="Y1099" i="3"/>
  <c r="Z1099" i="3" s="1"/>
  <c r="Y468" i="3"/>
  <c r="Z468" i="3" s="1"/>
  <c r="Y980" i="3"/>
  <c r="Z980" i="3" s="1"/>
  <c r="Y47" i="3"/>
  <c r="Z47" i="3" s="1"/>
  <c r="Y111" i="3"/>
  <c r="Z111" i="3" s="1"/>
  <c r="Y175" i="3"/>
  <c r="Z175" i="3" s="1"/>
  <c r="Y239" i="3"/>
  <c r="Z239" i="3" s="1"/>
  <c r="Y335" i="3"/>
  <c r="Z335" i="3" s="1"/>
  <c r="Y431" i="3"/>
  <c r="Z431" i="3" s="1"/>
  <c r="Y12" i="3"/>
  <c r="Z12" i="3" s="1"/>
  <c r="Y76" i="3"/>
  <c r="Z76" i="3" s="1"/>
  <c r="Y144" i="3"/>
  <c r="Z144" i="3" s="1"/>
  <c r="Y232" i="3"/>
  <c r="Z232" i="3" s="1"/>
  <c r="Y316" i="3"/>
  <c r="Z316" i="3" s="1"/>
  <c r="Y400" i="3"/>
  <c r="Z400" i="3" s="1"/>
  <c r="Y488" i="3"/>
  <c r="Z488" i="3" s="1"/>
  <c r="Y572" i="3"/>
  <c r="Z572" i="3" s="1"/>
  <c r="Y656" i="3"/>
  <c r="Z656" i="3" s="1"/>
  <c r="Y744" i="3"/>
  <c r="Z744" i="3" s="1"/>
  <c r="Y828" i="3"/>
  <c r="Z828" i="3" s="1"/>
  <c r="Y912" i="3"/>
  <c r="Z912" i="3" s="1"/>
  <c r="Y1000" i="3"/>
  <c r="Z1000" i="3" s="1"/>
  <c r="Y1084" i="3"/>
  <c r="Z1084" i="3" s="1"/>
  <c r="Y519" i="3"/>
  <c r="Z519" i="3" s="1"/>
  <c r="Y583" i="3"/>
  <c r="Z583" i="3" s="1"/>
  <c r="Y647" i="3"/>
  <c r="Z647" i="3" s="1"/>
  <c r="Y711" i="3"/>
  <c r="Z711" i="3" s="1"/>
  <c r="Y775" i="3"/>
  <c r="Z775" i="3" s="1"/>
  <c r="Y839" i="3"/>
  <c r="Z839" i="3" s="1"/>
  <c r="Y903" i="3"/>
  <c r="Z903" i="3" s="1"/>
  <c r="Y967" i="3"/>
  <c r="Z967" i="3" s="1"/>
  <c r="Y1031" i="3"/>
  <c r="Z1031" i="3" s="1"/>
  <c r="Y1095" i="3"/>
  <c r="Z1095" i="3" s="1"/>
  <c r="Y580" i="3"/>
  <c r="Z580" i="3" s="1"/>
  <c r="Y1092" i="3"/>
  <c r="Z1092" i="3" s="1"/>
  <c r="Y43" i="3"/>
  <c r="Z43" i="3" s="1"/>
  <c r="Y107" i="3"/>
  <c r="Z107" i="3" s="1"/>
  <c r="Y171" i="3"/>
  <c r="Z171" i="3" s="1"/>
  <c r="Y235" i="3"/>
  <c r="Z235" i="3" s="1"/>
  <c r="Y19" i="3"/>
  <c r="Z19" i="3" s="1"/>
  <c r="Y147" i="3"/>
  <c r="Z147" i="3" s="1"/>
  <c r="Y275" i="3"/>
  <c r="Z275" i="3" s="1"/>
  <c r="Y367" i="3"/>
  <c r="Z367" i="3" s="1"/>
  <c r="Y315" i="3"/>
  <c r="Z315" i="3" s="1"/>
  <c r="Y379" i="3"/>
  <c r="Z379" i="3" s="1"/>
  <c r="Y443" i="3"/>
  <c r="Z443" i="3" s="1"/>
  <c r="Y24" i="3"/>
  <c r="Z24" i="3" s="1"/>
  <c r="Y88" i="3"/>
  <c r="Z88" i="3" s="1"/>
  <c r="Y160" i="3"/>
  <c r="Z160" i="3" s="1"/>
  <c r="Y248" i="3"/>
  <c r="Z248" i="3" s="1"/>
  <c r="Y332" i="3"/>
  <c r="Z332" i="3" s="1"/>
  <c r="Y416" i="3"/>
  <c r="Z416" i="3" s="1"/>
  <c r="Y504" i="3"/>
  <c r="Z504" i="3" s="1"/>
  <c r="Y588" i="3"/>
  <c r="Z588" i="3" s="1"/>
  <c r="Y672" i="3"/>
  <c r="Z672" i="3" s="1"/>
  <c r="Y760" i="3"/>
  <c r="Z760" i="3" s="1"/>
  <c r="Y844" i="3"/>
  <c r="Z844" i="3" s="1"/>
  <c r="Y928" i="3"/>
  <c r="Z928" i="3" s="1"/>
  <c r="Y1016" i="3"/>
  <c r="Z1016" i="3" s="1"/>
  <c r="Y1100" i="3"/>
  <c r="Z1100" i="3" s="1"/>
  <c r="Y531" i="3"/>
  <c r="Z531" i="3" s="1"/>
  <c r="Y595" i="3"/>
  <c r="Z595" i="3" s="1"/>
  <c r="Y659" i="3"/>
  <c r="Z659" i="3" s="1"/>
  <c r="Y723" i="3"/>
  <c r="Z723" i="3" s="1"/>
  <c r="Y787" i="3"/>
  <c r="Z787" i="3" s="1"/>
  <c r="Y851" i="3"/>
  <c r="Z851" i="3" s="1"/>
  <c r="Y915" i="3"/>
  <c r="Z915" i="3" s="1"/>
  <c r="Y979" i="3"/>
  <c r="Z979" i="3" s="1"/>
  <c r="Y1043" i="3"/>
  <c r="Z1043" i="3" s="1"/>
  <c r="Y1107" i="3"/>
  <c r="Z1107" i="3" s="1"/>
  <c r="Y660" i="3"/>
  <c r="Z660" i="3" s="1"/>
  <c r="Y7" i="3"/>
  <c r="Z7" i="3" s="1"/>
  <c r="Y71" i="3"/>
  <c r="Z71" i="3" s="1"/>
  <c r="Y135" i="3"/>
  <c r="Z135" i="3" s="1"/>
  <c r="Y199" i="3"/>
  <c r="Z199" i="3" s="1"/>
  <c r="Y263" i="3"/>
  <c r="Z263" i="3" s="1"/>
  <c r="Y327" i="3"/>
  <c r="Z327" i="3" s="1"/>
  <c r="Y391" i="3"/>
  <c r="Z391" i="3" s="1"/>
  <c r="Y455" i="3"/>
  <c r="Z455" i="3" s="1"/>
  <c r="Y36" i="3"/>
  <c r="Z36" i="3" s="1"/>
  <c r="Y100" i="3"/>
  <c r="Z100" i="3" s="1"/>
  <c r="Y220" i="3"/>
  <c r="Z220" i="3" s="1"/>
  <c r="Y348" i="3"/>
  <c r="Z348" i="3" s="1"/>
  <c r="Y476" i="3"/>
  <c r="Z476" i="3" s="1"/>
  <c r="Y604" i="3"/>
  <c r="Z604" i="3" s="1"/>
  <c r="Y732" i="3"/>
  <c r="Z732" i="3" s="1"/>
  <c r="Y860" i="3"/>
  <c r="Z860" i="3" s="1"/>
  <c r="Y988" i="3"/>
  <c r="Z988" i="3" s="1"/>
  <c r="Y1116" i="3"/>
  <c r="Z1116" i="3" s="1"/>
  <c r="Y543" i="3"/>
  <c r="Z543" i="3" s="1"/>
  <c r="Y607" i="3"/>
  <c r="Z607" i="3" s="1"/>
  <c r="Y671" i="3"/>
  <c r="Z671" i="3" s="1"/>
  <c r="Y735" i="3"/>
  <c r="Z735" i="3" s="1"/>
  <c r="Y799" i="3"/>
  <c r="Z799" i="3" s="1"/>
  <c r="Y863" i="3"/>
  <c r="Z863" i="3" s="1"/>
  <c r="Y927" i="3"/>
  <c r="Z927" i="3" s="1"/>
  <c r="Y991" i="3"/>
  <c r="Z991" i="3" s="1"/>
  <c r="Y1055" i="3"/>
  <c r="Z1055" i="3" s="1"/>
  <c r="Y1119" i="3"/>
  <c r="Z1119" i="3" s="1"/>
  <c r="Y516" i="3"/>
  <c r="Z516" i="3" s="1"/>
  <c r="Y1028" i="3"/>
  <c r="Z1028" i="3" s="1"/>
  <c r="Y319" i="3"/>
  <c r="Z319" i="3" s="1"/>
  <c r="Y383" i="3"/>
  <c r="Z383" i="3" s="1"/>
  <c r="Y331" i="3"/>
  <c r="Z331" i="3" s="1"/>
  <c r="Y395" i="3"/>
  <c r="Z395" i="3" s="1"/>
  <c r="Y459" i="3"/>
  <c r="Z459" i="3" s="1"/>
  <c r="Y40" i="3"/>
  <c r="Z40" i="3" s="1"/>
  <c r="Y104" i="3"/>
  <c r="Z104" i="3" s="1"/>
  <c r="Y184" i="3"/>
  <c r="Z184" i="3" s="1"/>
  <c r="Y268" i="3"/>
  <c r="Z268" i="3" s="1"/>
  <c r="Y352" i="3"/>
  <c r="Z352" i="3" s="1"/>
  <c r="Y440" i="3"/>
  <c r="Z440" i="3" s="1"/>
  <c r="Y524" i="3"/>
  <c r="Z524" i="3" s="1"/>
  <c r="Y608" i="3"/>
  <c r="Z608" i="3" s="1"/>
  <c r="Y696" i="3"/>
  <c r="Z696" i="3" s="1"/>
  <c r="Y780" i="3"/>
  <c r="Z780" i="3" s="1"/>
  <c r="Y864" i="3"/>
  <c r="Z864" i="3" s="1"/>
  <c r="Y952" i="3"/>
  <c r="Z952" i="3" s="1"/>
  <c r="Y1036" i="3"/>
  <c r="Z1036" i="3" s="1"/>
  <c r="Y1120" i="3"/>
  <c r="Z1120" i="3" s="1"/>
  <c r="Y547" i="3"/>
  <c r="Z547" i="3" s="1"/>
  <c r="Y611" i="3"/>
  <c r="Z611" i="3" s="1"/>
  <c r="Y675" i="3"/>
  <c r="Z675" i="3" s="1"/>
  <c r="Y739" i="3"/>
  <c r="Z739" i="3" s="1"/>
  <c r="Y803" i="3"/>
  <c r="Z803" i="3" s="1"/>
  <c r="Y867" i="3"/>
  <c r="Z867" i="3" s="1"/>
  <c r="Y931" i="3"/>
  <c r="Z931" i="3" s="1"/>
  <c r="Y995" i="3"/>
  <c r="Z995" i="3" s="1"/>
  <c r="Y1059" i="3"/>
  <c r="Z1059" i="3" s="1"/>
  <c r="Y1123" i="3"/>
  <c r="Z1123" i="3" s="1"/>
  <c r="Y532" i="3"/>
  <c r="Z532" i="3" s="1"/>
  <c r="Y1044" i="3"/>
  <c r="Z1044" i="3" s="1"/>
  <c r="Y55" i="3"/>
  <c r="Z55" i="3" s="1"/>
  <c r="Y119" i="3"/>
  <c r="Z119" i="3" s="1"/>
  <c r="Y183" i="3"/>
  <c r="Z183" i="3" s="1"/>
  <c r="Y247" i="3"/>
  <c r="Z247" i="3" s="1"/>
  <c r="Y311" i="3"/>
  <c r="Z311" i="3" s="1"/>
  <c r="Y375" i="3"/>
  <c r="Z375" i="3" s="1"/>
  <c r="Y439" i="3"/>
  <c r="Z439" i="3" s="1"/>
  <c r="Y20" i="3"/>
  <c r="Z20" i="3" s="1"/>
  <c r="Y84" i="3"/>
  <c r="Z84" i="3" s="1"/>
  <c r="Y156" i="3"/>
  <c r="Z156" i="3" s="1"/>
  <c r="Y284" i="3"/>
  <c r="Z284" i="3" s="1"/>
  <c r="Y412" i="3"/>
  <c r="Z412" i="3" s="1"/>
  <c r="Y540" i="3"/>
  <c r="Z540" i="3" s="1"/>
  <c r="Y668" i="3"/>
  <c r="Z668" i="3" s="1"/>
  <c r="Y796" i="3"/>
  <c r="Z796" i="3" s="1"/>
  <c r="Y924" i="3"/>
  <c r="Z924" i="3" s="1"/>
  <c r="Y1052" i="3"/>
  <c r="Z1052" i="3" s="1"/>
  <c r="Y495" i="3"/>
  <c r="Z495" i="3" s="1"/>
  <c r="Y559" i="3"/>
  <c r="Z559" i="3" s="1"/>
  <c r="Y623" i="3"/>
  <c r="Z623" i="3" s="1"/>
  <c r="Y687" i="3"/>
  <c r="Z687" i="3" s="1"/>
  <c r="Y751" i="3"/>
  <c r="Z751" i="3" s="1"/>
  <c r="Y815" i="3"/>
  <c r="Z815" i="3" s="1"/>
  <c r="Y879" i="3"/>
  <c r="Z879" i="3" s="1"/>
  <c r="Y943" i="3"/>
  <c r="Z943" i="3" s="1"/>
  <c r="Y1007" i="3"/>
  <c r="Z1007" i="3" s="1"/>
  <c r="Y1071" i="3"/>
  <c r="Z1071" i="3" s="1"/>
  <c r="Y132" i="3"/>
  <c r="Z132" i="3" s="1"/>
  <c r="Y644" i="3"/>
  <c r="Z644" i="3" s="1"/>
  <c r="Y1124" i="3"/>
  <c r="Z1124" i="3" s="1"/>
  <c r="Y115" i="3"/>
  <c r="Z115" i="3" s="1"/>
  <c r="Y243" i="3"/>
  <c r="Z243" i="3" s="1"/>
  <c r="Y339" i="3"/>
  <c r="Z339" i="3" s="1"/>
  <c r="Y403" i="3"/>
  <c r="Z403" i="3" s="1"/>
  <c r="Y467" i="3"/>
  <c r="Z467" i="3" s="1"/>
  <c r="Y80" i="3"/>
  <c r="Z80" i="3" s="1"/>
  <c r="Y192" i="3"/>
  <c r="Z192" i="3" s="1"/>
  <c r="Y280" i="3"/>
  <c r="Z280" i="3" s="1"/>
  <c r="Y364" i="3"/>
  <c r="Z364" i="3" s="1"/>
  <c r="Y448" i="3"/>
  <c r="Z448" i="3" s="1"/>
  <c r="Y536" i="3"/>
  <c r="Z536" i="3" s="1"/>
  <c r="Y620" i="3"/>
  <c r="Z620" i="3" s="1"/>
  <c r="Y704" i="3"/>
  <c r="Z704" i="3" s="1"/>
  <c r="Y792" i="3"/>
  <c r="Z792" i="3" s="1"/>
  <c r="Y876" i="3"/>
  <c r="Z876" i="3" s="1"/>
  <c r="Y960" i="3"/>
  <c r="Z960" i="3" s="1"/>
  <c r="Y1048" i="3"/>
  <c r="Z1048" i="3" s="1"/>
  <c r="Y491" i="3"/>
  <c r="Z491" i="3" s="1"/>
  <c r="Y555" i="3"/>
  <c r="Z555" i="3" s="1"/>
  <c r="Y619" i="3"/>
  <c r="Z619" i="3" s="1"/>
  <c r="Y683" i="3"/>
  <c r="Z683" i="3" s="1"/>
  <c r="Y747" i="3"/>
  <c r="Z747" i="3" s="1"/>
  <c r="Y811" i="3"/>
  <c r="Z811" i="3" s="1"/>
  <c r="Y875" i="3"/>
  <c r="Z875" i="3" s="1"/>
  <c r="Y939" i="3"/>
  <c r="Z939" i="3" s="1"/>
  <c r="Y1003" i="3"/>
  <c r="Z1003" i="3" s="1"/>
  <c r="Y1067" i="3"/>
  <c r="Z1067" i="3" s="1"/>
  <c r="Y212" i="3"/>
  <c r="Z212" i="3" s="1"/>
  <c r="Y724" i="3"/>
  <c r="Z724" i="3" s="1"/>
  <c r="Y15" i="3"/>
  <c r="Z15" i="3" s="1"/>
  <c r="Y79" i="3"/>
  <c r="Z79" i="3" s="1"/>
  <c r="Y143" i="3"/>
  <c r="Z143" i="3" s="1"/>
  <c r="Y207" i="3"/>
  <c r="Z207" i="3" s="1"/>
  <c r="Y271" i="3"/>
  <c r="Z271" i="3" s="1"/>
  <c r="Y399" i="3"/>
  <c r="Z399" i="3" s="1"/>
  <c r="Y463" i="3"/>
  <c r="Z463" i="3" s="1"/>
  <c r="Y44" i="3"/>
  <c r="Z44" i="3" s="1"/>
  <c r="Y108" i="3"/>
  <c r="Z108" i="3" s="1"/>
  <c r="Y188" i="3"/>
  <c r="Z188" i="3" s="1"/>
  <c r="Y272" i="3"/>
  <c r="Z272" i="3" s="1"/>
  <c r="Y360" i="3"/>
  <c r="Z360" i="3" s="1"/>
  <c r="Y444" i="3"/>
  <c r="Z444" i="3" s="1"/>
  <c r="Y528" i="3"/>
  <c r="Z528" i="3" s="1"/>
  <c r="Y616" i="3"/>
  <c r="Z616" i="3" s="1"/>
  <c r="Y700" i="3"/>
  <c r="Z700" i="3" s="1"/>
  <c r="Y784" i="3"/>
  <c r="Z784" i="3" s="1"/>
  <c r="Y872" i="3"/>
  <c r="Z872" i="3" s="1"/>
  <c r="Y956" i="3"/>
  <c r="Z956" i="3" s="1"/>
  <c r="Y1040" i="3"/>
  <c r="Z1040" i="3" s="1"/>
  <c r="Y487" i="3"/>
  <c r="Z487" i="3" s="1"/>
  <c r="Y551" i="3"/>
  <c r="Z551" i="3" s="1"/>
  <c r="Y615" i="3"/>
  <c r="Z615" i="3" s="1"/>
  <c r="Y679" i="3"/>
  <c r="Z679" i="3" s="1"/>
  <c r="Y743" i="3"/>
  <c r="Z743" i="3" s="1"/>
  <c r="Y807" i="3"/>
  <c r="Z807" i="3" s="1"/>
  <c r="Y871" i="3"/>
  <c r="Z871" i="3" s="1"/>
  <c r="Y935" i="3"/>
  <c r="Z935" i="3" s="1"/>
  <c r="Y999" i="3"/>
  <c r="Z999" i="3" s="1"/>
  <c r="Y1063" i="3"/>
  <c r="Z1063" i="3" s="1"/>
  <c r="Y1127" i="3"/>
  <c r="Z1127" i="3" s="1"/>
  <c r="Y836" i="3"/>
  <c r="Z836" i="3" s="1"/>
  <c r="Y11" i="3"/>
  <c r="Z11" i="3" s="1"/>
  <c r="Y75" i="3"/>
  <c r="Z75" i="3" s="1"/>
  <c r="Y139" i="3"/>
  <c r="Z139" i="3" s="1"/>
  <c r="Y203" i="3"/>
  <c r="Z203" i="3" s="1"/>
  <c r="Y267" i="3"/>
  <c r="Z267" i="3" s="1"/>
  <c r="Y83" i="3"/>
  <c r="Z83" i="3" s="1"/>
  <c r="Y211" i="3"/>
  <c r="Z211" i="3" s="1"/>
  <c r="Y303" i="3"/>
  <c r="Z303" i="3" s="1"/>
  <c r="Y324" i="3"/>
  <c r="Z324" i="3" s="1"/>
  <c r="Y347" i="3"/>
  <c r="Z347" i="3" s="1"/>
  <c r="Y411" i="3"/>
  <c r="Z411" i="3" s="1"/>
  <c r="Y475" i="3"/>
  <c r="Z475" i="3" s="1"/>
  <c r="Y56" i="3"/>
  <c r="Z56" i="3" s="1"/>
  <c r="Y120" i="3"/>
  <c r="Z120" i="3" s="1"/>
  <c r="Y204" i="3"/>
  <c r="Z204" i="3" s="1"/>
  <c r="Y288" i="3"/>
  <c r="Z288" i="3" s="1"/>
  <c r="Y376" i="3"/>
  <c r="Z376" i="3" s="1"/>
  <c r="Y460" i="3"/>
  <c r="Z460" i="3" s="1"/>
  <c r="Y544" i="3"/>
  <c r="Z544" i="3" s="1"/>
  <c r="Y632" i="3"/>
  <c r="Z632" i="3" s="1"/>
  <c r="Y716" i="3"/>
  <c r="Z716" i="3" s="1"/>
  <c r="Y800" i="3"/>
  <c r="Z800" i="3" s="1"/>
  <c r="Y888" i="3"/>
  <c r="Z888" i="3" s="1"/>
  <c r="Y972" i="3"/>
  <c r="Z972" i="3" s="1"/>
  <c r="Y1056" i="3"/>
  <c r="Z1056" i="3" s="1"/>
  <c r="Y499" i="3"/>
  <c r="Z499" i="3" s="1"/>
  <c r="Y563" i="3"/>
  <c r="Z563" i="3" s="1"/>
  <c r="Y627" i="3"/>
  <c r="Z627" i="3" s="1"/>
  <c r="Y691" i="3"/>
  <c r="Z691" i="3" s="1"/>
  <c r="Y755" i="3"/>
  <c r="Z755" i="3" s="1"/>
  <c r="Y819" i="3"/>
  <c r="Z819" i="3" s="1"/>
  <c r="Y883" i="3"/>
  <c r="Z883" i="3" s="1"/>
  <c r="Y947" i="3"/>
  <c r="Z947" i="3" s="1"/>
  <c r="Y1011" i="3"/>
  <c r="Z1011" i="3" s="1"/>
  <c r="Y1075" i="3"/>
  <c r="Z1075" i="3" s="1"/>
  <c r="Y148" i="3"/>
  <c r="Z148" i="3" s="1"/>
  <c r="Y916" i="3"/>
  <c r="Z916" i="3" s="1"/>
  <c r="Y39" i="3"/>
  <c r="Z39" i="3" s="1"/>
  <c r="Y103" i="3"/>
  <c r="Z103" i="3" s="1"/>
  <c r="Y167" i="3"/>
  <c r="Z167" i="3" s="1"/>
  <c r="Y231" i="3"/>
  <c r="Z231" i="3" s="1"/>
  <c r="Y295" i="3"/>
  <c r="Z295" i="3" s="1"/>
  <c r="Y359" i="3"/>
  <c r="Z359" i="3" s="1"/>
  <c r="Y423" i="3"/>
  <c r="Z423" i="3" s="1"/>
  <c r="Y4" i="3"/>
  <c r="Z4" i="3" s="1"/>
  <c r="Y68" i="3"/>
  <c r="Z68" i="3" s="1"/>
  <c r="Y136" i="3"/>
  <c r="Z136" i="3" s="1"/>
  <c r="Y264" i="3"/>
  <c r="Z264" i="3" s="1"/>
  <c r="Y392" i="3"/>
  <c r="Z392" i="3" s="1"/>
  <c r="Y520" i="3"/>
  <c r="Z520" i="3" s="1"/>
  <c r="Y648" i="3"/>
  <c r="Z648" i="3" s="1"/>
  <c r="Y776" i="3"/>
  <c r="Z776" i="3" s="1"/>
  <c r="Y904" i="3"/>
  <c r="Z904" i="3" s="1"/>
  <c r="Y1032" i="3"/>
  <c r="Z1032" i="3" s="1"/>
  <c r="Y511" i="3"/>
  <c r="Z511" i="3" s="1"/>
  <c r="Y575" i="3"/>
  <c r="Z575" i="3" s="1"/>
  <c r="Y639" i="3"/>
  <c r="Z639" i="3" s="1"/>
  <c r="Y703" i="3"/>
  <c r="Z703" i="3" s="1"/>
  <c r="Y767" i="3"/>
  <c r="Z767" i="3" s="1"/>
  <c r="Y831" i="3"/>
  <c r="Z831" i="3" s="1"/>
  <c r="Y895" i="3"/>
  <c r="Z895" i="3" s="1"/>
  <c r="Y959" i="3"/>
  <c r="Z959" i="3" s="1"/>
  <c r="Y1023" i="3"/>
  <c r="Z1023" i="3" s="1"/>
  <c r="Y1087" i="3"/>
  <c r="Z1087" i="3" s="1"/>
  <c r="Y260" i="3"/>
  <c r="Z260" i="3" s="1"/>
  <c r="Y772" i="3"/>
  <c r="Z772" i="3" s="1"/>
  <c r="Y351" i="3"/>
  <c r="Z351" i="3" s="1"/>
  <c r="Y299" i="3"/>
  <c r="Z299" i="3" s="1"/>
  <c r="Y363" i="3"/>
  <c r="Z363" i="3" s="1"/>
  <c r="Y427" i="3"/>
  <c r="Z427" i="3" s="1"/>
  <c r="Y8" i="3"/>
  <c r="Z8" i="3" s="1"/>
  <c r="Y72" i="3"/>
  <c r="Z72" i="3" s="1"/>
  <c r="Y140" i="3"/>
  <c r="Z140" i="3" s="1"/>
  <c r="Y224" i="3"/>
  <c r="Z224" i="3" s="1"/>
  <c r="Y312" i="3"/>
  <c r="Z312" i="3" s="1"/>
  <c r="Y396" i="3"/>
  <c r="Z396" i="3" s="1"/>
  <c r="Y480" i="3"/>
  <c r="Z480" i="3" s="1"/>
  <c r="Y568" i="3"/>
  <c r="Z568" i="3" s="1"/>
  <c r="Y652" i="3"/>
  <c r="Z652" i="3" s="1"/>
  <c r="Y736" i="3"/>
  <c r="Z736" i="3" s="1"/>
  <c r="Y824" i="3"/>
  <c r="Z824" i="3" s="1"/>
  <c r="Y908" i="3"/>
  <c r="Z908" i="3" s="1"/>
  <c r="Y992" i="3"/>
  <c r="Z992" i="3" s="1"/>
  <c r="Y1080" i="3"/>
  <c r="Z1080" i="3" s="1"/>
  <c r="Y515" i="3"/>
  <c r="Z515" i="3" s="1"/>
  <c r="Y579" i="3"/>
  <c r="Z579" i="3" s="1"/>
  <c r="Y643" i="3"/>
  <c r="Z643" i="3" s="1"/>
  <c r="Y707" i="3"/>
  <c r="Z707" i="3" s="1"/>
  <c r="Y771" i="3"/>
  <c r="Z771" i="3" s="1"/>
  <c r="Y835" i="3"/>
  <c r="Z835" i="3" s="1"/>
  <c r="Y899" i="3"/>
  <c r="Z899" i="3" s="1"/>
  <c r="Y963" i="3"/>
  <c r="Z963" i="3" s="1"/>
  <c r="Y1027" i="3"/>
  <c r="Z1027" i="3" s="1"/>
  <c r="Y1091" i="3"/>
  <c r="Z1091" i="3" s="1"/>
  <c r="Y276" i="3"/>
  <c r="Z276" i="3" s="1"/>
  <c r="Y788" i="3"/>
  <c r="Z788" i="3" s="1"/>
  <c r="Y23" i="3"/>
  <c r="Z23" i="3" s="1"/>
  <c r="Y87" i="3"/>
  <c r="Z87" i="3" s="1"/>
  <c r="Y151" i="3"/>
  <c r="Z151" i="3" s="1"/>
  <c r="Y215" i="3"/>
  <c r="Z215" i="3" s="1"/>
  <c r="Y279" i="3"/>
  <c r="Z279" i="3" s="1"/>
  <c r="Y343" i="3"/>
  <c r="Z343" i="3" s="1"/>
  <c r="Y407" i="3"/>
  <c r="Z407" i="3" s="1"/>
  <c r="Y471" i="3"/>
  <c r="Z471" i="3" s="1"/>
  <c r="Y52" i="3"/>
  <c r="Z52" i="3" s="1"/>
  <c r="Y116" i="3"/>
  <c r="Z116" i="3" s="1"/>
  <c r="Y200" i="3"/>
  <c r="Z200" i="3" s="1"/>
  <c r="Y328" i="3"/>
  <c r="Z328" i="3" s="1"/>
  <c r="Y456" i="3"/>
  <c r="Z456" i="3" s="1"/>
  <c r="Y584" i="3"/>
  <c r="Z584" i="3" s="1"/>
  <c r="Y712" i="3"/>
  <c r="Z712" i="3" s="1"/>
  <c r="Y840" i="3"/>
  <c r="Z840" i="3" s="1"/>
  <c r="Y968" i="3"/>
  <c r="Z968" i="3" s="1"/>
  <c r="Y1096" i="3"/>
  <c r="Z1096" i="3" s="1"/>
  <c r="Y527" i="3"/>
  <c r="Z527" i="3" s="1"/>
  <c r="Y591" i="3"/>
  <c r="Z591" i="3" s="1"/>
  <c r="Y655" i="3"/>
  <c r="Z655" i="3" s="1"/>
  <c r="Y719" i="3"/>
  <c r="Z719" i="3" s="1"/>
  <c r="Y783" i="3"/>
  <c r="Z783" i="3" s="1"/>
  <c r="Y847" i="3"/>
  <c r="Z847" i="3" s="1"/>
  <c r="Y911" i="3"/>
  <c r="Z911" i="3" s="1"/>
  <c r="Y975" i="3"/>
  <c r="Z975" i="3" s="1"/>
  <c r="Y1039" i="3"/>
  <c r="Z1039" i="3" s="1"/>
  <c r="Y1103" i="3"/>
  <c r="Z1103" i="3" s="1"/>
  <c r="Y388" i="3"/>
  <c r="Z388" i="3" s="1"/>
  <c r="Y900" i="3"/>
  <c r="Z900" i="3" s="1"/>
  <c r="Y524" i="14"/>
  <c r="Z524" i="14" s="1"/>
  <c r="Y104" i="14"/>
  <c r="Z104" i="14" s="1"/>
  <c r="Y180" i="14"/>
  <c r="Z180" i="14" s="1"/>
  <c r="Y442" i="14"/>
  <c r="Z442" i="14" s="1"/>
  <c r="Z1333" i="14" l="1"/>
  <c r="Z1181" i="3"/>
  <c r="Z1334" i="14"/>
  <c r="Z1335" i="14" s="1"/>
  <c r="Z1336" i="14" s="1"/>
  <c r="Z1182" i="3"/>
  <c r="Z1183" i="3" l="1"/>
  <c r="Z1184" i="3" s="1"/>
</calcChain>
</file>

<file path=xl/sharedStrings.xml><?xml version="1.0" encoding="utf-8"?>
<sst xmlns="http://schemas.openxmlformats.org/spreadsheetml/2006/main" count="125" uniqueCount="85">
  <si>
    <t>Data</t>
  </si>
  <si>
    <t>T Min</t>
  </si>
  <si>
    <t>T Max</t>
  </si>
  <si>
    <t>UR Med</t>
  </si>
  <si>
    <t>Declividade da curva de de pressão de saturação</t>
  </si>
  <si>
    <t>Temperatura média</t>
  </si>
  <si>
    <t>Saldo de radiação</t>
  </si>
  <si>
    <t>Balanço de ondas curtas</t>
  </si>
  <si>
    <t xml:space="preserve">Albedo </t>
  </si>
  <si>
    <t>α</t>
  </si>
  <si>
    <t>Balanço de ondas longas</t>
  </si>
  <si>
    <t>Temperatura máxima absoluta</t>
  </si>
  <si>
    <t>K</t>
  </si>
  <si>
    <t>Temperatura mínima absoluta</t>
  </si>
  <si>
    <t xml:space="preserve">Pressão atual de pressão de vapor </t>
  </si>
  <si>
    <t xml:space="preserve">Pressão de saturação do vapor a temperatura máxima </t>
  </si>
  <si>
    <t xml:space="preserve">Pressão de saturação do vapor a temperatura mínima </t>
  </si>
  <si>
    <t>Radiação solar extraterrestre</t>
  </si>
  <si>
    <t>Constante Solar</t>
  </si>
  <si>
    <t>Inverso da distância relativa terra/sol</t>
  </si>
  <si>
    <t xml:space="preserve">dr (rad) </t>
  </si>
  <si>
    <t xml:space="preserve">Ângulo horário </t>
  </si>
  <si>
    <t xml:space="preserve">Latitude </t>
  </si>
  <si>
    <t xml:space="preserve"> φ (rad)</t>
  </si>
  <si>
    <t xml:space="preserve">Declinação solar </t>
  </si>
  <si>
    <t>δ (rad)</t>
  </si>
  <si>
    <t>Radiação solar para dias de céu claro (n=N)</t>
  </si>
  <si>
    <t xml:space="preserve">Pressão média de saturação do vapor </t>
  </si>
  <si>
    <t>es (kPa)</t>
  </si>
  <si>
    <t>Constante Psicométrica</t>
  </si>
  <si>
    <t xml:space="preserve">γ </t>
  </si>
  <si>
    <t xml:space="preserve">Fluxo de calor no solo </t>
  </si>
  <si>
    <t>Evapotranspiração de Referencia</t>
  </si>
  <si>
    <t>ETo (mm/dia)</t>
  </si>
  <si>
    <t>T Med</t>
  </si>
  <si>
    <t>Δ</t>
  </si>
  <si>
    <t>V Med 2m</t>
  </si>
  <si>
    <t>es    (kPa)</t>
  </si>
  <si>
    <t>--------------------</t>
  </si>
  <si>
    <t>BDMEP - INMET</t>
  </si>
  <si>
    <t>Estação Operante</t>
  </si>
  <si>
    <t>Inicio de operação: 01/01/1912</t>
  </si>
  <si>
    <t>Periodo solicitado dos dados: 01/01/1960 a 26/03/2015</t>
  </si>
  <si>
    <t>Os dados listados abaixo são os que encontram-se digitados no BDMEP</t>
  </si>
  <si>
    <t xml:space="preserve">Altitude  (metros): </t>
  </si>
  <si>
    <t xml:space="preserve">Longitude (graus) : </t>
  </si>
  <si>
    <t xml:space="preserve">Latitude  (graus) : </t>
  </si>
  <si>
    <t>Pressão atmosférica em função da altitude</t>
  </si>
  <si>
    <t xml:space="preserve">J Dias Julianos </t>
  </si>
  <si>
    <t>ωs (rad)</t>
  </si>
  <si>
    <t>V Med    10m</t>
  </si>
  <si>
    <t>T Kelvin Max</t>
  </si>
  <si>
    <t>T Kelvin Min</t>
  </si>
  <si>
    <t xml:space="preserve">ETo (mm/dia) </t>
  </si>
  <si>
    <r>
      <t>e</t>
    </r>
    <r>
      <rPr>
        <b/>
        <vertAlign val="superscript"/>
        <sz val="11"/>
        <rFont val="Calibri"/>
        <family val="2"/>
        <scheme val="minor"/>
      </rPr>
      <t>o</t>
    </r>
    <r>
      <rPr>
        <b/>
        <vertAlign val="subscript"/>
        <sz val="11"/>
        <rFont val="Calibri"/>
        <family val="2"/>
        <scheme val="minor"/>
      </rPr>
      <t>(Tmax)</t>
    </r>
    <r>
      <rPr>
        <b/>
        <sz val="11"/>
        <rFont val="Calibri"/>
        <family val="2"/>
        <scheme val="minor"/>
      </rPr>
      <t xml:space="preserve">  (kPa)</t>
    </r>
  </si>
  <si>
    <r>
      <t>e</t>
    </r>
    <r>
      <rPr>
        <b/>
        <vertAlign val="superscript"/>
        <sz val="11"/>
        <rFont val="Calibri"/>
        <family val="2"/>
        <scheme val="minor"/>
      </rPr>
      <t>o</t>
    </r>
    <r>
      <rPr>
        <b/>
        <vertAlign val="subscript"/>
        <sz val="11"/>
        <rFont val="Calibri"/>
        <family val="2"/>
        <scheme val="minor"/>
      </rPr>
      <t>(Tmin)</t>
    </r>
    <r>
      <rPr>
        <b/>
        <sz val="11"/>
        <rFont val="Calibri"/>
        <family val="2"/>
        <scheme val="minor"/>
      </rPr>
      <t xml:space="preserve">  (kPa)</t>
    </r>
  </si>
  <si>
    <r>
      <t>e</t>
    </r>
    <r>
      <rPr>
        <b/>
        <vertAlign val="subscript"/>
        <sz val="11"/>
        <rFont val="Calibri"/>
        <family val="2"/>
        <scheme val="minor"/>
      </rPr>
      <t xml:space="preserve">a     </t>
    </r>
    <r>
      <rPr>
        <b/>
        <sz val="11"/>
        <rFont val="Calibri"/>
        <family val="2"/>
        <scheme val="minor"/>
      </rPr>
      <t>(kPa)</t>
    </r>
  </si>
  <si>
    <r>
      <t>Ra                      (MJ m-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dia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</si>
  <si>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R</t>
    </r>
    <r>
      <rPr>
        <b/>
        <vertAlign val="subscript"/>
        <sz val="11"/>
        <rFont val="Calibri"/>
        <family val="2"/>
        <scheme val="minor"/>
      </rPr>
      <t>s</t>
    </r>
    <r>
      <rPr>
        <b/>
        <sz val="11"/>
        <rFont val="Calibri"/>
        <family val="2"/>
        <scheme val="minor"/>
      </rPr>
      <t xml:space="preserve">                      (MJ m</t>
    </r>
    <r>
      <rPr>
        <b/>
        <vertAlign val="superscript"/>
        <sz val="11"/>
        <rFont val="Calibri"/>
        <family val="2"/>
        <scheme val="minor"/>
      </rPr>
      <t>-2</t>
    </r>
    <r>
      <rPr>
        <b/>
        <sz val="11"/>
        <rFont val="Calibri"/>
        <family val="2"/>
        <scheme val="minor"/>
      </rPr>
      <t xml:space="preserve"> dia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</si>
  <si>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R</t>
    </r>
    <r>
      <rPr>
        <b/>
        <vertAlign val="subscript"/>
        <sz val="11"/>
        <rFont val="Calibri"/>
        <family val="2"/>
        <scheme val="minor"/>
      </rPr>
      <t>so</t>
    </r>
    <r>
      <rPr>
        <b/>
        <sz val="11"/>
        <rFont val="Calibri"/>
        <family val="2"/>
        <scheme val="minor"/>
      </rPr>
      <t xml:space="preserve">                      (MJ m</t>
    </r>
    <r>
      <rPr>
        <b/>
        <vertAlign val="superscript"/>
        <sz val="11"/>
        <rFont val="Calibri"/>
        <family val="2"/>
        <scheme val="minor"/>
      </rPr>
      <t>-2</t>
    </r>
    <r>
      <rPr>
        <b/>
        <sz val="11"/>
        <rFont val="Calibri"/>
        <family val="2"/>
        <scheme val="minor"/>
      </rPr>
      <t xml:space="preserve"> dia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</si>
  <si>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R</t>
    </r>
    <r>
      <rPr>
        <b/>
        <vertAlign val="subscript"/>
        <sz val="11"/>
        <rFont val="Calibri"/>
        <family val="2"/>
        <scheme val="minor"/>
      </rPr>
      <t>nl</t>
    </r>
    <r>
      <rPr>
        <b/>
        <sz val="11"/>
        <rFont val="Calibri"/>
        <family val="2"/>
        <scheme val="minor"/>
      </rPr>
      <t xml:space="preserve">                      (MJ m</t>
    </r>
    <r>
      <rPr>
        <b/>
        <vertAlign val="superscript"/>
        <sz val="11"/>
        <rFont val="Calibri"/>
        <family val="2"/>
        <scheme val="minor"/>
      </rPr>
      <t>-2</t>
    </r>
    <r>
      <rPr>
        <b/>
        <sz val="11"/>
        <rFont val="Calibri"/>
        <family val="2"/>
        <scheme val="minor"/>
      </rPr>
      <t xml:space="preserve"> dia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</si>
  <si>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R</t>
    </r>
    <r>
      <rPr>
        <b/>
        <vertAlign val="subscript"/>
        <sz val="11"/>
        <rFont val="Calibri"/>
        <family val="2"/>
        <scheme val="minor"/>
      </rPr>
      <t>ns</t>
    </r>
    <r>
      <rPr>
        <b/>
        <sz val="11"/>
        <rFont val="Calibri"/>
        <family val="2"/>
        <scheme val="minor"/>
      </rPr>
      <t xml:space="preserve">                      (MJ m</t>
    </r>
    <r>
      <rPr>
        <b/>
        <vertAlign val="superscript"/>
        <sz val="11"/>
        <rFont val="Calibri"/>
        <family val="2"/>
        <scheme val="minor"/>
      </rPr>
      <t>-2</t>
    </r>
    <r>
      <rPr>
        <b/>
        <sz val="11"/>
        <rFont val="Calibri"/>
        <family val="2"/>
        <scheme val="minor"/>
      </rPr>
      <t xml:space="preserve"> dia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</si>
  <si>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R</t>
    </r>
    <r>
      <rPr>
        <b/>
        <vertAlign val="subscript"/>
        <sz val="11"/>
        <rFont val="Calibri"/>
        <family val="2"/>
        <scheme val="minor"/>
      </rPr>
      <t>n</t>
    </r>
    <r>
      <rPr>
        <b/>
        <sz val="11"/>
        <rFont val="Calibri"/>
        <family val="2"/>
        <scheme val="minor"/>
      </rPr>
      <t xml:space="preserve">                       (MJ m</t>
    </r>
    <r>
      <rPr>
        <b/>
        <vertAlign val="superscript"/>
        <sz val="11"/>
        <rFont val="Calibri"/>
        <family val="2"/>
        <scheme val="minor"/>
      </rPr>
      <t>-2</t>
    </r>
    <r>
      <rPr>
        <b/>
        <sz val="11"/>
        <rFont val="Calibri"/>
        <family val="2"/>
        <scheme val="minor"/>
      </rPr>
      <t xml:space="preserve"> dia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</si>
  <si>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Anos bissexto</t>
  </si>
  <si>
    <t>N =</t>
  </si>
  <si>
    <t>Total =</t>
  </si>
  <si>
    <t>M ETPo day =</t>
  </si>
  <si>
    <t>M ETPo month =</t>
  </si>
  <si>
    <t>mm</t>
  </si>
  <si>
    <t xml:space="preserve">Estação           : </t>
  </si>
  <si>
    <t>São Luiz Gonzaga</t>
  </si>
  <si>
    <t>VARIÁVEIS PARA OS CÁLCULOS  DE ETo</t>
  </si>
  <si>
    <r>
      <t>T (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C)</t>
    </r>
  </si>
  <si>
    <r>
      <t>e</t>
    </r>
    <r>
      <rPr>
        <vertAlign val="subscript"/>
        <sz val="11"/>
        <rFont val="Calibri"/>
        <family val="2"/>
        <scheme val="minor"/>
      </rPr>
      <t xml:space="preserve">a </t>
    </r>
    <r>
      <rPr>
        <sz val="11"/>
        <rFont val="Calibri"/>
        <family val="2"/>
        <scheme val="minor"/>
      </rPr>
      <t>(kPa)</t>
    </r>
  </si>
  <si>
    <r>
      <t>e</t>
    </r>
    <r>
      <rPr>
        <vertAlign val="superscript"/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(Tmax)</t>
    </r>
    <r>
      <rPr>
        <sz val="11"/>
        <rFont val="Calibri"/>
        <family val="2"/>
        <scheme val="minor"/>
      </rPr>
      <t xml:space="preserve">  (kPa)</t>
    </r>
  </si>
  <si>
    <r>
      <t>e</t>
    </r>
    <r>
      <rPr>
        <vertAlign val="superscript"/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(Tmin)</t>
    </r>
    <r>
      <rPr>
        <sz val="11"/>
        <rFont val="Calibri"/>
        <family val="2"/>
        <scheme val="minor"/>
      </rPr>
      <t xml:space="preserve">  (kPa)</t>
    </r>
  </si>
  <si>
    <r>
      <t xml:space="preserve">Δ  (kPa 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</si>
  <si>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P atm  (kPa)</t>
  </si>
  <si>
    <r>
      <t>R</t>
    </r>
    <r>
      <rPr>
        <vertAlign val="subscript"/>
        <sz val="11"/>
        <rFont val="Calibri"/>
        <family val="2"/>
        <scheme val="minor"/>
      </rPr>
      <t>n</t>
    </r>
    <r>
      <rPr>
        <sz val="11"/>
        <rFont val="Calibri"/>
        <family val="2"/>
        <scheme val="minor"/>
      </rPr>
      <t xml:space="preserve"> (MJ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</si>
  <si>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R</t>
    </r>
    <r>
      <rPr>
        <vertAlign val="subscript"/>
        <sz val="11"/>
        <rFont val="Calibri"/>
        <family val="2"/>
        <scheme val="minor"/>
      </rPr>
      <t>ns</t>
    </r>
    <r>
      <rPr>
        <sz val="11"/>
        <rFont val="Calibri"/>
        <family val="2"/>
        <scheme val="minor"/>
      </rPr>
      <t xml:space="preserve"> (MJ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</si>
  <si>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R</t>
    </r>
    <r>
      <rPr>
        <vertAlign val="subscript"/>
        <sz val="11"/>
        <rFont val="Calibri"/>
        <family val="2"/>
        <scheme val="minor"/>
      </rPr>
      <t>nl</t>
    </r>
    <r>
      <rPr>
        <sz val="11"/>
        <rFont val="Calibri"/>
        <family val="2"/>
        <scheme val="minor"/>
      </rPr>
      <t xml:space="preserve"> (MJ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</si>
  <si>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Ra (MJ m-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</si>
  <si>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Gsc (MJ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min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</si>
  <si>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Rso (MJ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</si>
  <si>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G (MJ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</si>
</sst>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164" fontId="3" fillId="0" borderId="0" xfId="0" applyNumberFormat="1" applyFont="1" applyAlignment="1" applyProtection="1">
      <alignment horizontal="center" vertical="center" wrapText="1"/>
    </xf>
    <xf numFmtId="0" fontId="1" fillId="0" borderId="0" xfId="0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6" fillId="0" borderId="0" xfId="0" applyFont="1"/>
    <xf numFmtId="0" fontId="7" fillId="0" borderId="0" xfId="0" applyFont="1" applyFill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</xf>
    <xf numFmtId="164" fontId="6" fillId="0" borderId="0" xfId="0" applyNumberFormat="1" applyFont="1" applyAlignment="1" applyProtection="1">
      <alignment horizontal="center" vertical="center" wrapText="1"/>
    </xf>
    <xf numFmtId="2" fontId="6" fillId="0" borderId="0" xfId="0" applyNumberFormat="1" applyFont="1" applyBorder="1" applyAlignment="1" applyProtection="1">
      <alignment horizontal="center" vertical="center"/>
    </xf>
    <xf numFmtId="164" fontId="6" fillId="0" borderId="0" xfId="0" applyNumberFormat="1" applyFont="1" applyAlignment="1" applyProtection="1">
      <alignment horizontal="center" vertical="center"/>
    </xf>
    <xf numFmtId="165" fontId="6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Fill="1" applyAlignment="1" applyProtection="1">
      <alignment horizontal="center" vertical="center"/>
    </xf>
    <xf numFmtId="0" fontId="10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/>
    <xf numFmtId="0" fontId="6" fillId="0" borderId="0" xfId="0" applyFont="1" applyBorder="1" applyAlignment="1" applyProtection="1">
      <alignment vertical="center"/>
    </xf>
    <xf numFmtId="0" fontId="6" fillId="0" borderId="0" xfId="0" applyFont="1" applyAlignment="1" applyProtection="1">
      <alignment vertical="center" wrapText="1"/>
    </xf>
    <xf numFmtId="0" fontId="6" fillId="0" borderId="0" xfId="0" applyFont="1" applyAlignment="1" applyProtection="1">
      <alignment horizontal="center" vertical="center" wrapText="1"/>
    </xf>
    <xf numFmtId="164" fontId="12" fillId="0" borderId="0" xfId="0" applyNumberFormat="1" applyFont="1" applyAlignment="1" applyProtection="1">
      <alignment horizontal="center" vertical="center" wrapText="1"/>
    </xf>
    <xf numFmtId="2" fontId="12" fillId="0" borderId="0" xfId="0" applyNumberFormat="1" applyFont="1" applyAlignment="1" applyProtection="1">
      <alignment horizontal="center" vertical="center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164" fontId="10" fillId="0" borderId="0" xfId="0" applyNumberFormat="1" applyFont="1" applyAlignment="1" applyProtection="1">
      <alignment horizontal="center" vertical="center" wrapText="1"/>
    </xf>
    <xf numFmtId="2" fontId="10" fillId="0" borderId="0" xfId="0" applyNumberFormat="1" applyFont="1" applyAlignment="1" applyProtection="1">
      <alignment horizontal="center" vertical="center"/>
    </xf>
    <xf numFmtId="164" fontId="10" fillId="0" borderId="0" xfId="0" applyNumberFormat="1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horizontal="center" vertical="center"/>
    </xf>
    <xf numFmtId="0" fontId="7" fillId="0" borderId="0" xfId="0" applyFont="1" applyFill="1" applyAlignment="1" applyProtection="1">
      <alignment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B15" sqref="B15:B37"/>
    </sheetView>
  </sheetViews>
  <sheetFormatPr defaultRowHeight="15" x14ac:dyDescent="0.25"/>
  <cols>
    <col min="1" max="1" width="21.140625" customWidth="1"/>
    <col min="2" max="2" width="16.85546875" bestFit="1" customWidth="1"/>
    <col min="3" max="3" width="16.7109375" customWidth="1"/>
  </cols>
  <sheetData>
    <row r="1" spans="1:10" x14ac:dyDescent="0.25">
      <c r="A1" s="35" t="s">
        <v>38</v>
      </c>
      <c r="B1" s="35"/>
      <c r="C1" s="35"/>
    </row>
    <row r="2" spans="1:10" x14ac:dyDescent="0.25">
      <c r="A2" s="35" t="s">
        <v>39</v>
      </c>
      <c r="B2" s="35"/>
      <c r="C2" s="35"/>
      <c r="D2" s="8"/>
      <c r="E2" s="8"/>
      <c r="F2" s="8"/>
      <c r="G2" s="8"/>
      <c r="H2" s="8"/>
      <c r="I2" s="8"/>
      <c r="J2" s="8"/>
    </row>
    <row r="3" spans="1:10" x14ac:dyDescent="0.25">
      <c r="A3" s="35" t="s">
        <v>38</v>
      </c>
      <c r="B3" s="35"/>
      <c r="C3" s="35"/>
      <c r="D3" s="3"/>
      <c r="E3" s="3"/>
      <c r="F3" s="3"/>
      <c r="G3" s="3"/>
      <c r="H3" s="3"/>
      <c r="I3" s="3"/>
      <c r="J3" s="3"/>
    </row>
    <row r="4" spans="1:10" x14ac:dyDescent="0.25">
      <c r="A4" s="35" t="s">
        <v>69</v>
      </c>
      <c r="B4" s="36" t="s">
        <v>70</v>
      </c>
      <c r="C4" s="35"/>
      <c r="D4" s="3"/>
      <c r="E4" s="3"/>
      <c r="F4" s="3"/>
      <c r="G4" s="3"/>
      <c r="H4" s="3"/>
      <c r="I4" s="3"/>
      <c r="J4" s="3"/>
    </row>
    <row r="5" spans="1:10" x14ac:dyDescent="0.25">
      <c r="A5" s="35" t="s">
        <v>46</v>
      </c>
      <c r="B5" s="36">
        <v>-28.4</v>
      </c>
      <c r="C5" s="35"/>
      <c r="D5" s="3"/>
      <c r="E5" s="3"/>
      <c r="F5" s="3"/>
      <c r="G5" s="3"/>
      <c r="H5" s="3"/>
      <c r="I5" s="3"/>
      <c r="J5" s="3"/>
    </row>
    <row r="6" spans="1:10" x14ac:dyDescent="0.25">
      <c r="A6" s="35" t="s">
        <v>45</v>
      </c>
      <c r="B6" s="36">
        <v>-55.01</v>
      </c>
      <c r="C6" s="35"/>
      <c r="D6" s="3"/>
      <c r="E6" s="3"/>
      <c r="F6" s="3"/>
      <c r="G6" s="3"/>
      <c r="H6" s="3"/>
      <c r="I6" s="3"/>
      <c r="J6" s="3"/>
    </row>
    <row r="7" spans="1:10" x14ac:dyDescent="0.25">
      <c r="A7" s="35" t="s">
        <v>44</v>
      </c>
      <c r="B7" s="36">
        <v>245.11</v>
      </c>
      <c r="C7" s="35"/>
      <c r="D7" s="3"/>
      <c r="E7" s="3"/>
      <c r="F7" s="3"/>
      <c r="G7" s="3"/>
      <c r="H7" s="3"/>
      <c r="I7" s="3"/>
      <c r="J7" s="3"/>
    </row>
    <row r="8" spans="1:10" x14ac:dyDescent="0.25">
      <c r="A8" s="35" t="s">
        <v>40</v>
      </c>
      <c r="B8" s="35"/>
      <c r="C8" s="35"/>
      <c r="D8" s="3"/>
      <c r="E8" s="3"/>
      <c r="F8" s="3"/>
      <c r="G8" s="3"/>
      <c r="H8" s="3"/>
      <c r="I8" s="3"/>
      <c r="J8" s="3"/>
    </row>
    <row r="9" spans="1:10" x14ac:dyDescent="0.25">
      <c r="A9" s="35" t="s">
        <v>41</v>
      </c>
      <c r="B9" s="35"/>
      <c r="C9" s="35"/>
      <c r="D9" s="3"/>
      <c r="E9" s="4"/>
      <c r="F9" s="3"/>
      <c r="G9" s="3"/>
      <c r="H9" s="3"/>
      <c r="I9" s="3"/>
      <c r="J9" s="3"/>
    </row>
    <row r="10" spans="1:10" x14ac:dyDescent="0.25">
      <c r="A10" s="35" t="s">
        <v>42</v>
      </c>
      <c r="B10" s="35"/>
      <c r="C10" s="35"/>
      <c r="D10" s="3"/>
      <c r="E10" s="4"/>
      <c r="F10" s="3"/>
      <c r="G10" s="3"/>
      <c r="H10" s="3"/>
      <c r="I10" s="3"/>
      <c r="J10" s="3"/>
    </row>
    <row r="11" spans="1:10" x14ac:dyDescent="0.25">
      <c r="A11" s="35" t="s">
        <v>43</v>
      </c>
      <c r="B11" s="35"/>
      <c r="C11" s="35"/>
      <c r="D11" s="3"/>
      <c r="E11" s="4"/>
      <c r="F11" s="3"/>
      <c r="G11" s="3"/>
      <c r="H11" s="3"/>
      <c r="I11" s="3"/>
      <c r="J11" s="3"/>
    </row>
    <row r="12" spans="1:10" x14ac:dyDescent="0.25">
      <c r="A12" s="35" t="s">
        <v>38</v>
      </c>
      <c r="B12" s="35"/>
      <c r="C12" s="35"/>
      <c r="D12" s="3"/>
      <c r="E12" s="3"/>
      <c r="F12" s="3"/>
      <c r="G12" s="3"/>
      <c r="H12" s="3"/>
      <c r="I12" s="3"/>
      <c r="J12" s="3"/>
    </row>
    <row r="13" spans="1:10" x14ac:dyDescent="0.25">
      <c r="A13" s="35"/>
      <c r="B13" s="35"/>
      <c r="C13" s="35"/>
      <c r="D13" s="3"/>
      <c r="E13" s="3"/>
      <c r="F13" s="3"/>
      <c r="G13" s="3"/>
      <c r="H13" s="5"/>
      <c r="I13" s="3"/>
      <c r="J13" s="3"/>
    </row>
    <row r="14" spans="1:10" x14ac:dyDescent="0.25">
      <c r="A14" s="37" t="s">
        <v>71</v>
      </c>
      <c r="B14" s="37"/>
      <c r="C14" s="37"/>
      <c r="D14" s="3"/>
      <c r="E14" s="3"/>
      <c r="F14" s="3"/>
      <c r="G14" s="3"/>
      <c r="H14" s="3"/>
      <c r="I14" s="3"/>
      <c r="J14" s="3"/>
    </row>
    <row r="15" spans="1:10" ht="45" x14ac:dyDescent="0.25">
      <c r="A15" s="38" t="s">
        <v>4</v>
      </c>
      <c r="B15" s="39" t="s">
        <v>76</v>
      </c>
      <c r="C15" s="40"/>
      <c r="D15" s="3"/>
      <c r="E15" s="3"/>
      <c r="F15" s="4"/>
      <c r="G15" s="3"/>
      <c r="H15" s="3"/>
      <c r="I15" s="3"/>
      <c r="J15" s="3"/>
    </row>
    <row r="16" spans="1:10" ht="17.25" x14ac:dyDescent="0.25">
      <c r="A16" s="38" t="s">
        <v>5</v>
      </c>
      <c r="B16" s="39" t="s">
        <v>72</v>
      </c>
      <c r="C16" s="41"/>
      <c r="D16" s="3"/>
      <c r="E16" s="6"/>
      <c r="F16" s="4"/>
      <c r="G16" s="3"/>
      <c r="H16" s="3"/>
      <c r="I16" s="3"/>
      <c r="J16" s="3"/>
    </row>
    <row r="17" spans="1:10" ht="30" x14ac:dyDescent="0.25">
      <c r="A17" s="42" t="s">
        <v>47</v>
      </c>
      <c r="B17" s="51" t="s">
        <v>77</v>
      </c>
      <c r="C17" s="43">
        <f>101.3*(((293-0.0065*B7)/293)^5.26)</f>
        <v>98.436003088840778</v>
      </c>
      <c r="D17" s="3"/>
      <c r="E17" s="6"/>
      <c r="F17" s="4"/>
      <c r="G17" s="3"/>
      <c r="H17" s="3"/>
      <c r="I17" s="3"/>
      <c r="J17" s="3"/>
    </row>
    <row r="18" spans="1:10" ht="18.75" x14ac:dyDescent="0.25">
      <c r="A18" s="38" t="s">
        <v>6</v>
      </c>
      <c r="B18" s="39" t="s">
        <v>78</v>
      </c>
      <c r="C18" s="25"/>
      <c r="D18" s="3"/>
      <c r="E18" s="4"/>
      <c r="F18" s="4"/>
      <c r="G18" s="3"/>
      <c r="H18" s="3"/>
      <c r="I18" s="3"/>
      <c r="J18" s="3"/>
    </row>
    <row r="19" spans="1:10" s="11" customFormat="1" ht="30" x14ac:dyDescent="0.25">
      <c r="A19" s="38" t="s">
        <v>7</v>
      </c>
      <c r="B19" s="39" t="s">
        <v>79</v>
      </c>
      <c r="C19" s="25"/>
      <c r="D19" s="3"/>
      <c r="E19" s="4"/>
      <c r="F19" s="4"/>
      <c r="G19" s="3"/>
      <c r="H19" s="3"/>
      <c r="I19" s="3"/>
      <c r="J19" s="3"/>
    </row>
    <row r="20" spans="1:10" s="11" customFormat="1" x14ac:dyDescent="0.25">
      <c r="A20" s="38" t="s">
        <v>8</v>
      </c>
      <c r="B20" s="39" t="s">
        <v>9</v>
      </c>
      <c r="C20" s="44">
        <v>0.23</v>
      </c>
      <c r="D20" s="3"/>
      <c r="E20" s="4"/>
      <c r="F20" s="4"/>
      <c r="G20" s="3"/>
      <c r="H20" s="3"/>
      <c r="I20" s="3"/>
      <c r="J20" s="3"/>
    </row>
    <row r="21" spans="1:10" s="11" customFormat="1" ht="30" x14ac:dyDescent="0.25">
      <c r="A21" s="38" t="s">
        <v>10</v>
      </c>
      <c r="B21" s="39" t="s">
        <v>80</v>
      </c>
      <c r="C21" s="45"/>
      <c r="D21" s="2"/>
      <c r="E21" s="4"/>
      <c r="F21" s="4"/>
      <c r="G21" s="3"/>
      <c r="H21" s="3"/>
      <c r="I21" s="3"/>
      <c r="J21" s="3"/>
    </row>
    <row r="22" spans="1:10" ht="30" x14ac:dyDescent="0.25">
      <c r="A22" s="38" t="s">
        <v>11</v>
      </c>
      <c r="B22" s="39" t="s">
        <v>12</v>
      </c>
      <c r="C22" s="46"/>
      <c r="D22" s="3"/>
      <c r="E22" s="4"/>
      <c r="F22" s="4"/>
      <c r="G22" s="3"/>
      <c r="H22" s="3"/>
      <c r="I22" s="3"/>
      <c r="J22" s="3"/>
    </row>
    <row r="23" spans="1:10" ht="30" x14ac:dyDescent="0.25">
      <c r="A23" s="38" t="s">
        <v>13</v>
      </c>
      <c r="B23" s="39" t="s">
        <v>12</v>
      </c>
      <c r="C23" s="46"/>
      <c r="D23" s="3"/>
      <c r="E23" s="4"/>
      <c r="F23" s="3"/>
      <c r="G23" s="3"/>
      <c r="H23" s="3"/>
      <c r="I23" s="3"/>
      <c r="J23" s="3"/>
    </row>
    <row r="24" spans="1:10" ht="28.5" customHeight="1" x14ac:dyDescent="0.25">
      <c r="A24" s="38" t="s">
        <v>14</v>
      </c>
      <c r="B24" s="39" t="s">
        <v>73</v>
      </c>
      <c r="C24" s="47"/>
      <c r="D24" s="9"/>
      <c r="E24" s="9"/>
      <c r="F24" s="9"/>
      <c r="G24" s="9"/>
      <c r="H24" s="9"/>
      <c r="I24" s="3"/>
      <c r="J24" s="3"/>
    </row>
    <row r="25" spans="1:10" ht="45" x14ac:dyDescent="0.25">
      <c r="A25" s="38" t="s">
        <v>15</v>
      </c>
      <c r="B25" s="39" t="s">
        <v>74</v>
      </c>
      <c r="C25" s="47"/>
      <c r="D25" s="3"/>
      <c r="E25" s="7"/>
      <c r="F25" s="3"/>
      <c r="G25" s="3"/>
      <c r="H25" s="3"/>
      <c r="I25" s="3"/>
      <c r="J25" s="3"/>
    </row>
    <row r="26" spans="1:10" ht="45" x14ac:dyDescent="0.25">
      <c r="A26" s="38" t="s">
        <v>16</v>
      </c>
      <c r="B26" s="39" t="s">
        <v>75</v>
      </c>
      <c r="C26" s="47"/>
    </row>
    <row r="27" spans="1:10" s="11" customFormat="1" ht="30" x14ac:dyDescent="0.25">
      <c r="A27" s="38" t="s">
        <v>17</v>
      </c>
      <c r="B27" s="39" t="s">
        <v>81</v>
      </c>
      <c r="C27" s="47"/>
    </row>
    <row r="28" spans="1:10" s="11" customFormat="1" ht="17.25" x14ac:dyDescent="0.25">
      <c r="A28" s="38" t="s">
        <v>18</v>
      </c>
      <c r="B28" s="39" t="s">
        <v>82</v>
      </c>
      <c r="C28" s="26">
        <v>8.2000000000000003E-2</v>
      </c>
    </row>
    <row r="29" spans="1:10" s="11" customFormat="1" ht="30" x14ac:dyDescent="0.25">
      <c r="A29" s="38" t="s">
        <v>19</v>
      </c>
      <c r="B29" s="39" t="s">
        <v>20</v>
      </c>
      <c r="C29" s="47"/>
    </row>
    <row r="30" spans="1:10" s="11" customFormat="1" x14ac:dyDescent="0.25">
      <c r="A30" s="38" t="s">
        <v>21</v>
      </c>
      <c r="B30" s="39" t="s">
        <v>49</v>
      </c>
      <c r="C30" s="48"/>
    </row>
    <row r="31" spans="1:10" s="11" customFormat="1" x14ac:dyDescent="0.25">
      <c r="A31" s="38" t="s">
        <v>22</v>
      </c>
      <c r="B31" s="39" t="s">
        <v>23</v>
      </c>
      <c r="C31" s="25">
        <f>PI()*B5/180</f>
        <v>-0.49567350756638956</v>
      </c>
    </row>
    <row r="32" spans="1:10" s="11" customFormat="1" x14ac:dyDescent="0.25">
      <c r="A32" s="38" t="s">
        <v>24</v>
      </c>
      <c r="B32" s="39" t="s">
        <v>25</v>
      </c>
      <c r="C32" s="47"/>
    </row>
    <row r="33" spans="1:3" ht="45" x14ac:dyDescent="0.25">
      <c r="A33" s="38" t="s">
        <v>26</v>
      </c>
      <c r="B33" s="39" t="s">
        <v>83</v>
      </c>
      <c r="C33" s="47"/>
    </row>
    <row r="34" spans="1:3" ht="30" x14ac:dyDescent="0.25">
      <c r="A34" s="38" t="s">
        <v>27</v>
      </c>
      <c r="B34" s="39" t="s">
        <v>28</v>
      </c>
      <c r="C34" s="47"/>
    </row>
    <row r="35" spans="1:3" s="11" customFormat="1" ht="30" x14ac:dyDescent="0.25">
      <c r="A35" s="38" t="s">
        <v>29</v>
      </c>
      <c r="B35" s="39" t="s">
        <v>30</v>
      </c>
      <c r="C35" s="25">
        <f>0.665*(10^-3)*C17</f>
        <v>6.5459942054079123E-2</v>
      </c>
    </row>
    <row r="36" spans="1:3" s="11" customFormat="1" ht="17.25" x14ac:dyDescent="0.25">
      <c r="A36" s="38" t="s">
        <v>31</v>
      </c>
      <c r="B36" s="39" t="s">
        <v>84</v>
      </c>
      <c r="C36" s="44">
        <v>0</v>
      </c>
    </row>
    <row r="37" spans="1:3" ht="30" x14ac:dyDescent="0.25">
      <c r="A37" s="49" t="s">
        <v>32</v>
      </c>
      <c r="B37" s="50" t="s">
        <v>33</v>
      </c>
      <c r="C37" s="27"/>
    </row>
    <row r="39" spans="1:3" x14ac:dyDescent="0.25">
      <c r="A39" s="10" t="s">
        <v>63</v>
      </c>
      <c r="B39">
        <v>1964</v>
      </c>
    </row>
    <row r="40" spans="1:3" x14ac:dyDescent="0.25">
      <c r="B40">
        <v>1968</v>
      </c>
    </row>
    <row r="41" spans="1:3" x14ac:dyDescent="0.25">
      <c r="B41">
        <v>1972</v>
      </c>
    </row>
    <row r="42" spans="1:3" x14ac:dyDescent="0.25">
      <c r="B42">
        <v>1976</v>
      </c>
    </row>
    <row r="43" spans="1:3" x14ac:dyDescent="0.25">
      <c r="B43" s="28">
        <v>1980</v>
      </c>
    </row>
    <row r="44" spans="1:3" x14ac:dyDescent="0.25">
      <c r="B44" s="28">
        <v>1984</v>
      </c>
    </row>
    <row r="45" spans="1:3" x14ac:dyDescent="0.25">
      <c r="B45" s="28">
        <v>1988</v>
      </c>
    </row>
    <row r="46" spans="1:3" x14ac:dyDescent="0.25">
      <c r="B46">
        <v>1992</v>
      </c>
    </row>
    <row r="47" spans="1:3" x14ac:dyDescent="0.25">
      <c r="B47">
        <v>1996</v>
      </c>
    </row>
    <row r="48" spans="1:3" x14ac:dyDescent="0.25">
      <c r="B48">
        <v>2000</v>
      </c>
    </row>
    <row r="49" spans="2:2" x14ac:dyDescent="0.25">
      <c r="B49">
        <v>2004</v>
      </c>
    </row>
    <row r="50" spans="2:2" x14ac:dyDescent="0.25">
      <c r="B50">
        <v>2008</v>
      </c>
    </row>
    <row r="51" spans="2:2" x14ac:dyDescent="0.25">
      <c r="B51">
        <v>2012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7"/>
  <sheetViews>
    <sheetView zoomScaleNormal="100" workbookViewId="0">
      <selection activeCell="A2" sqref="A2"/>
    </sheetView>
  </sheetViews>
  <sheetFormatPr defaultRowHeight="15" x14ac:dyDescent="0.25"/>
  <cols>
    <col min="1" max="1" width="10.7109375" style="11" bestFit="1" customWidth="1"/>
    <col min="2" max="2" width="5.85546875" style="11" bestFit="1" customWidth="1"/>
    <col min="3" max="3" width="6.140625" style="11" bestFit="1" customWidth="1"/>
    <col min="4" max="4" width="8.140625" style="11" bestFit="1" customWidth="1"/>
    <col min="5" max="5" width="9" style="11" bestFit="1" customWidth="1"/>
    <col min="6" max="6" width="7.85546875" style="13" bestFit="1" customWidth="1"/>
    <col min="7" max="7" width="2.28515625" style="11" customWidth="1"/>
    <col min="8" max="9" width="9.140625" style="17"/>
    <col min="10" max="10" width="9.140625" style="19"/>
    <col min="11" max="11" width="7.7109375" style="17" bestFit="1" customWidth="1"/>
    <col min="12" max="12" width="7.42578125" style="17" bestFit="1" customWidth="1"/>
    <col min="13" max="13" width="7.28515625" style="17" bestFit="1" customWidth="1"/>
    <col min="14" max="15" width="9.140625" style="17"/>
    <col min="16" max="16" width="11.85546875" style="17" bestFit="1" customWidth="1"/>
    <col min="17" max="17" width="9.140625" style="17"/>
    <col min="18" max="18" width="14.140625" style="17" customWidth="1"/>
    <col min="19" max="20" width="9.140625" style="17"/>
    <col min="21" max="22" width="13.140625" style="17" customWidth="1"/>
    <col min="23" max="23" width="13" style="17" customWidth="1"/>
    <col min="24" max="24" width="13.140625" style="17" customWidth="1"/>
    <col min="25" max="25" width="15.28515625" style="17" bestFit="1" customWidth="1"/>
    <col min="26" max="26" width="9.140625" style="20"/>
    <col min="27" max="16384" width="9.140625" style="11"/>
  </cols>
  <sheetData>
    <row r="1" spans="1:26" s="15" customFormat="1" ht="45" x14ac:dyDescent="0.25">
      <c r="A1" s="14" t="s">
        <v>0</v>
      </c>
      <c r="B1" s="14" t="s">
        <v>1</v>
      </c>
      <c r="C1" s="14" t="s">
        <v>2</v>
      </c>
      <c r="D1" s="14" t="s">
        <v>48</v>
      </c>
      <c r="E1" s="14" t="s">
        <v>50</v>
      </c>
      <c r="F1" s="14" t="s">
        <v>3</v>
      </c>
      <c r="H1" s="15" t="s">
        <v>34</v>
      </c>
      <c r="I1" s="15" t="s">
        <v>35</v>
      </c>
      <c r="J1" s="16" t="s">
        <v>36</v>
      </c>
      <c r="K1" s="21" t="s">
        <v>54</v>
      </c>
      <c r="L1" s="21" t="s">
        <v>55</v>
      </c>
      <c r="M1" s="21" t="s">
        <v>37</v>
      </c>
      <c r="N1" s="21" t="s">
        <v>56</v>
      </c>
      <c r="O1" s="21" t="s">
        <v>25</v>
      </c>
      <c r="P1" s="21" t="s">
        <v>49</v>
      </c>
      <c r="Q1" s="21" t="s">
        <v>20</v>
      </c>
      <c r="R1" s="21" t="s">
        <v>57</v>
      </c>
      <c r="S1" s="15" t="s">
        <v>51</v>
      </c>
      <c r="T1" s="15" t="s">
        <v>52</v>
      </c>
      <c r="U1" s="21" t="s">
        <v>58</v>
      </c>
      <c r="V1" s="21" t="s">
        <v>59</v>
      </c>
      <c r="W1" s="21" t="s">
        <v>60</v>
      </c>
      <c r="X1" s="21" t="s">
        <v>61</v>
      </c>
      <c r="Y1" s="21" t="s">
        <v>62</v>
      </c>
      <c r="Z1" s="12" t="s">
        <v>53</v>
      </c>
    </row>
    <row r="2" spans="1:26" x14ac:dyDescent="0.25">
      <c r="A2" s="1">
        <v>22282</v>
      </c>
      <c r="B2">
        <v>18.8</v>
      </c>
      <c r="C2">
        <v>33.299999999999997</v>
      </c>
      <c r="D2">
        <v>1</v>
      </c>
      <c r="E2">
        <v>0</v>
      </c>
      <c r="F2">
        <v>68.75</v>
      </c>
      <c r="H2" s="22">
        <f>(C2+B2)/2</f>
        <v>26.049999999999997</v>
      </c>
      <c r="I2" s="23">
        <f>4098*(0.6108*EXP(17.27*H2/(H2+237.3)))/(H2+237.3)^2</f>
        <v>0.19921133453623621</v>
      </c>
      <c r="J2" s="24">
        <f>E2*(4.87/(LN(67.8*10-5.42)))</f>
        <v>0</v>
      </c>
      <c r="K2" s="25">
        <f>0.6108*EXP((17.27*C2)/(C2+237.3))</f>
        <v>5.1154132953859861</v>
      </c>
      <c r="L2" s="25">
        <f>0.6108*EXP((17.27*B2)/(B2+237.3))</f>
        <v>2.1701248415136294</v>
      </c>
      <c r="M2" s="25">
        <f>(K2+L2)/2</f>
        <v>3.642769068449808</v>
      </c>
      <c r="N2" s="25">
        <f>F2/100*((K2+L2)/2)</f>
        <v>2.5044037345592431</v>
      </c>
      <c r="O2" s="25">
        <f>0.409*SIN((2*PI()/365*D2)-1.39)</f>
        <v>-0.40100809259462372</v>
      </c>
      <c r="P2" s="26">
        <f>ACOS(-TAN(Dados!$C$31)*TAN(O2))</f>
        <v>1.8020995380098959</v>
      </c>
      <c r="Q2" s="25">
        <f>1+0.033*COS((2*PI()/365)*D2)</f>
        <v>1.0329951106939008</v>
      </c>
      <c r="R2" s="25">
        <f>(24*60/PI())*Dados!$C$28*Q2*(P2*SIN(Dados!$C$31)*SIN(O2)+COS(Dados!$C$31)*COS(O2)*SIN(P2))</f>
        <v>43.596802901252339</v>
      </c>
      <c r="S2" s="17">
        <f>C2+273.16</f>
        <v>306.46000000000004</v>
      </c>
      <c r="T2" s="17">
        <f>B2+273.16</f>
        <v>291.96000000000004</v>
      </c>
      <c r="U2" s="17">
        <f>0.16*SQRT(C2-B2)*R2</f>
        <v>26.561868722960575</v>
      </c>
      <c r="V2" s="25">
        <f>(0.75+2*10^(-5)*Dados!$B$7)*R2</f>
        <v>32.911322423121774</v>
      </c>
      <c r="W2" s="23">
        <f>(4.903*10^-9)*((S2^4+T2^4)/2)*(0.34-0.14*SQRT(N2))*(1.35*(U2/V2)-0.35)</f>
        <v>3.4544610543994647</v>
      </c>
      <c r="X2" s="25">
        <f>(1-Dados!$C$20)*U2</f>
        <v>20.452638916679643</v>
      </c>
      <c r="Y2" s="18">
        <f>X2-W2</f>
        <v>16.99817786228018</v>
      </c>
      <c r="Z2" s="27">
        <f>((0.408*I2*(Y2-0)+Dados!$C$35*(900/(H2+273))*J2*(M2-N2))/(I2+Dados!$C$35*(1+(0.34*J2))))</f>
        <v>5.2199911302171254</v>
      </c>
    </row>
    <row r="3" spans="1:26" x14ac:dyDescent="0.25">
      <c r="A3" s="1">
        <v>22283</v>
      </c>
      <c r="B3">
        <v>22.2</v>
      </c>
      <c r="C3">
        <v>34.1</v>
      </c>
      <c r="D3">
        <v>2</v>
      </c>
      <c r="E3">
        <v>1</v>
      </c>
      <c r="F3">
        <v>67</v>
      </c>
      <c r="H3" s="22">
        <f t="shared" ref="H3:H63" si="0">(C3+B3)/2</f>
        <v>28.15</v>
      </c>
      <c r="I3" s="23">
        <f t="shared" ref="I3:I63" si="1">4098*(0.6108*EXP(17.27*H3/(H3+237.3)))/(H3+237.3)^2</f>
        <v>0.22175898387159163</v>
      </c>
      <c r="J3" s="24">
        <f t="shared" ref="J3:J63" si="2">E3*(4.87/(LN(67.8*10-5.42)))</f>
        <v>0.74795107516794412</v>
      </c>
      <c r="K3" s="25">
        <f t="shared" ref="K3:K63" si="3">0.6108*EXP((17.27*C3)/(C3+237.3))</f>
        <v>5.3489488866095956</v>
      </c>
      <c r="L3" s="25">
        <f t="shared" ref="L3:L63" si="4">0.6108*EXP((17.27*B3)/(B3+237.3))</f>
        <v>2.6763336594163714</v>
      </c>
      <c r="M3" s="25">
        <f t="shared" ref="M3:M63" si="5">(K3+L3)/2</f>
        <v>4.0126412730129832</v>
      </c>
      <c r="N3" s="25">
        <f t="shared" ref="N3:N63" si="6">F3/100*((K3+L3)/2)</f>
        <v>2.6884696529186991</v>
      </c>
      <c r="O3" s="25">
        <f t="shared" ref="O3:O63" si="7">0.409*SIN((2*PI()/365*D3)-1.39)</f>
        <v>-0.39956372457913614</v>
      </c>
      <c r="P3" s="26">
        <f>ACOS(-TAN(Dados!$C$31)*TAN(O3))</f>
        <v>1.8011536593991815</v>
      </c>
      <c r="Q3" s="25">
        <f t="shared" ref="Q3:Q63" si="8">1+0.033*COS((2*PI()/365)*D3)</f>
        <v>1.0329804442244102</v>
      </c>
      <c r="R3" s="25">
        <f>(24*60/PI())*Dados!$C$28*Q3*(P3*SIN(Dados!$C$31)*SIN(O3)+COS(Dados!$C$31)*COS(O3)*SIN(P3))</f>
        <v>43.570641955749437</v>
      </c>
      <c r="S3" s="17">
        <f t="shared" ref="S3:S63" si="9">C3+273.16</f>
        <v>307.26000000000005</v>
      </c>
      <c r="T3" s="17">
        <f t="shared" ref="T3:T63" si="10">B3+273.16</f>
        <v>295.36</v>
      </c>
      <c r="U3" s="17">
        <f t="shared" ref="U3:U63" si="11">0.16*SQRT(C3-B3)*R3</f>
        <v>24.048468392611984</v>
      </c>
      <c r="V3" s="25">
        <f>(0.75+2*10^(-5)*Dados!$B$7)*R3</f>
        <v>32.891573467807554</v>
      </c>
      <c r="W3" s="23">
        <f t="shared" ref="W3:W63" si="12">(4.903*10^-9)*((S3^4+T3^4)/2)*(0.34-0.14*SQRT(N3))*(1.35*(U3/V3)-0.35)</f>
        <v>2.8500953285038442</v>
      </c>
      <c r="X3" s="25">
        <f>(1-Dados!$C$20)*U3</f>
        <v>18.517320662311228</v>
      </c>
      <c r="Y3" s="18">
        <f t="shared" ref="Y3:Y63" si="13">X3-W3</f>
        <v>15.667225333807384</v>
      </c>
      <c r="Z3" s="27">
        <f>((0.408*I3*(Y3-0)+Dados!$C$35*(900/(H3+273))*J3*(M3-N3))/(I3+Dados!$C$35*(1+(0.34*J3))))</f>
        <v>5.3026365441202854</v>
      </c>
    </row>
    <row r="4" spans="1:26" x14ac:dyDescent="0.25">
      <c r="A4" s="1">
        <v>22284</v>
      </c>
      <c r="B4">
        <v>21.3</v>
      </c>
      <c r="C4">
        <v>34.5</v>
      </c>
      <c r="D4">
        <v>3</v>
      </c>
      <c r="E4">
        <v>1.3333330000000001</v>
      </c>
      <c r="F4">
        <v>70.5</v>
      </c>
      <c r="H4" s="22">
        <f t="shared" si="0"/>
        <v>27.9</v>
      </c>
      <c r="I4" s="23">
        <f t="shared" si="1"/>
        <v>0.21896719002536724</v>
      </c>
      <c r="J4" s="24">
        <f t="shared" si="2"/>
        <v>0.99726785090690051</v>
      </c>
      <c r="K4" s="25">
        <f t="shared" si="3"/>
        <v>5.4691459026600384</v>
      </c>
      <c r="L4" s="25">
        <f t="shared" si="4"/>
        <v>2.5332049812438213</v>
      </c>
      <c r="M4" s="25">
        <f t="shared" si="5"/>
        <v>4.0011754419519301</v>
      </c>
      <c r="N4" s="25">
        <f t="shared" si="6"/>
        <v>2.8208286865761107</v>
      </c>
      <c r="O4" s="25">
        <f t="shared" si="7"/>
        <v>-0.39800095720876433</v>
      </c>
      <c r="P4" s="26">
        <f>ACOS(-TAN(Dados!$C$31)*TAN(O4))</f>
        <v>1.8001317785621451</v>
      </c>
      <c r="Q4" s="25">
        <f t="shared" si="8"/>
        <v>1.0329560049375197</v>
      </c>
      <c r="R4" s="25">
        <f>(24*60/PI())*Dados!$C$28*Q4*(P4*SIN(Dados!$C$31)*SIN(O4)+COS(Dados!$C$31)*COS(O4)*SIN(P4))</f>
        <v>43.541904505350651</v>
      </c>
      <c r="S4" s="17">
        <f t="shared" si="9"/>
        <v>307.66000000000003</v>
      </c>
      <c r="T4" s="17">
        <f t="shared" si="10"/>
        <v>294.46000000000004</v>
      </c>
      <c r="U4" s="17">
        <f t="shared" si="11"/>
        <v>25.311295217991184</v>
      </c>
      <c r="V4" s="25">
        <f>(0.75+2*10^(-5)*Dados!$B$7)*R4</f>
        <v>32.869879503279115</v>
      </c>
      <c r="W4" s="23">
        <f t="shared" si="12"/>
        <v>2.9209899295932304</v>
      </c>
      <c r="X4" s="25">
        <f>(1-Dados!$C$20)*U4</f>
        <v>19.489697317853214</v>
      </c>
      <c r="Y4" s="18">
        <f t="shared" si="13"/>
        <v>16.568707388259984</v>
      </c>
      <c r="Z4" s="27">
        <f>((0.408*I4*(Y4-0)+Dados!$C$35*(900/(H4+273))*J4*(M4-N4))/(I4+Dados!$C$35*(1+(0.34*J4))))</f>
        <v>5.5791593189890092</v>
      </c>
    </row>
    <row r="5" spans="1:26" x14ac:dyDescent="0.25">
      <c r="A5" s="1">
        <v>22285</v>
      </c>
      <c r="B5">
        <v>17.600000000000001</v>
      </c>
      <c r="C5">
        <v>31.4</v>
      </c>
      <c r="D5">
        <v>4</v>
      </c>
      <c r="E5">
        <v>1.6666669999999999</v>
      </c>
      <c r="F5">
        <v>59</v>
      </c>
      <c r="H5" s="22">
        <f t="shared" si="0"/>
        <v>24.5</v>
      </c>
      <c r="I5" s="23">
        <f t="shared" si="1"/>
        <v>0.18383500912050901</v>
      </c>
      <c r="J5" s="24">
        <f t="shared" si="2"/>
        <v>1.2465853745969318</v>
      </c>
      <c r="K5" s="25">
        <f t="shared" si="3"/>
        <v>4.5959173166475438</v>
      </c>
      <c r="L5" s="25">
        <f t="shared" si="4"/>
        <v>2.0126465426273383</v>
      </c>
      <c r="M5" s="25">
        <f t="shared" si="5"/>
        <v>3.3042819296374413</v>
      </c>
      <c r="N5" s="25">
        <f t="shared" si="6"/>
        <v>1.9495263384860901</v>
      </c>
      <c r="O5" s="25">
        <f t="shared" si="7"/>
        <v>-0.39632025356520739</v>
      </c>
      <c r="P5" s="26">
        <f>ACOS(-TAN(Dados!$C$31)*TAN(O5))</f>
        <v>1.7990345490421549</v>
      </c>
      <c r="Q5" s="25">
        <f t="shared" si="8"/>
        <v>1.0329218000751172</v>
      </c>
      <c r="R5" s="25">
        <f>(24*60/PI())*Dados!$C$28*Q5*(P5*SIN(Dados!$C$31)*SIN(O5)+COS(Dados!$C$31)*COS(O5)*SIN(P5))</f>
        <v>43.510583132946387</v>
      </c>
      <c r="S5" s="17">
        <f t="shared" si="9"/>
        <v>304.56</v>
      </c>
      <c r="T5" s="17">
        <f t="shared" si="10"/>
        <v>290.76000000000005</v>
      </c>
      <c r="U5" s="17">
        <f t="shared" si="11"/>
        <v>25.861542799480272</v>
      </c>
      <c r="V5" s="25">
        <f>(0.75+2*10^(-5)*Dados!$B$7)*R5</f>
        <v>32.846234930344117</v>
      </c>
      <c r="W5" s="23">
        <f t="shared" si="12"/>
        <v>3.9785684075368586</v>
      </c>
      <c r="X5" s="25">
        <f>(1-Dados!$C$20)*U5</f>
        <v>19.913387955599809</v>
      </c>
      <c r="Y5" s="18">
        <f t="shared" si="13"/>
        <v>15.934819548062951</v>
      </c>
      <c r="Z5" s="27">
        <f>((0.408*I5*(Y5-0)+Dados!$C$35*(900/(H5+273))*J5*(M5-N5))/(I5+Dados!$C$35*(1+(0.34*J5))))</f>
        <v>5.5213186167462727</v>
      </c>
    </row>
    <row r="6" spans="1:26" x14ac:dyDescent="0.25">
      <c r="A6" s="1">
        <v>22286</v>
      </c>
      <c r="B6">
        <v>18.8</v>
      </c>
      <c r="C6">
        <v>32.1</v>
      </c>
      <c r="D6">
        <v>5</v>
      </c>
      <c r="E6">
        <v>1.3333330000000001</v>
      </c>
      <c r="F6">
        <v>69.75</v>
      </c>
      <c r="H6" s="22">
        <f t="shared" si="0"/>
        <v>25.450000000000003</v>
      </c>
      <c r="I6" s="23">
        <f t="shared" si="1"/>
        <v>0.19313557107365054</v>
      </c>
      <c r="J6" s="24">
        <f t="shared" si="2"/>
        <v>0.99726785090690051</v>
      </c>
      <c r="K6" s="25">
        <f t="shared" si="3"/>
        <v>4.7817101702880001</v>
      </c>
      <c r="L6" s="25">
        <f t="shared" si="4"/>
        <v>2.1701248415136294</v>
      </c>
      <c r="M6" s="25">
        <f t="shared" si="5"/>
        <v>3.4759175059008145</v>
      </c>
      <c r="N6" s="25">
        <f t="shared" si="6"/>
        <v>2.424452460365818</v>
      </c>
      <c r="O6" s="25">
        <f t="shared" si="7"/>
        <v>-0.3945221116772275</v>
      </c>
      <c r="P6" s="26">
        <f>ACOS(-TAN(Dados!$C$31)*TAN(O6))</f>
        <v>1.7978626675349139</v>
      </c>
      <c r="Q6" s="25">
        <f t="shared" si="8"/>
        <v>1.032877839772842</v>
      </c>
      <c r="R6" s="25">
        <f>(24*60/PI())*Dados!$C$28*Q6*(P6*SIN(Dados!$C$31)*SIN(O6)+COS(Dados!$C$31)*COS(O6)*SIN(P6))</f>
        <v>43.476670111019743</v>
      </c>
      <c r="S6" s="17">
        <f t="shared" si="9"/>
        <v>305.26000000000005</v>
      </c>
      <c r="T6" s="17">
        <f t="shared" si="10"/>
        <v>291.96000000000004</v>
      </c>
      <c r="U6" s="17">
        <f t="shared" si="11"/>
        <v>25.368925734952224</v>
      </c>
      <c r="V6" s="25">
        <f>(0.75+2*10^(-5)*Dados!$B$7)*R6</f>
        <v>32.82063391548305</v>
      </c>
      <c r="W6" s="23">
        <f t="shared" si="12"/>
        <v>3.3083339661431488</v>
      </c>
      <c r="X6" s="25">
        <f>(1-Dados!$C$20)*U6</f>
        <v>19.534072815913213</v>
      </c>
      <c r="Y6" s="18">
        <f t="shared" si="13"/>
        <v>16.225738849770064</v>
      </c>
      <c r="Z6" s="27">
        <f>((0.408*I6*(Y6-0)+Dados!$C$35*(900/(H6+273))*J6*(M6-N6))/(I6+Dados!$C$35*(1+(0.34*J6))))</f>
        <v>5.2906555040367786</v>
      </c>
    </row>
    <row r="7" spans="1:26" x14ac:dyDescent="0.25">
      <c r="A7" s="1">
        <v>22287</v>
      </c>
      <c r="B7">
        <v>17.8</v>
      </c>
      <c r="C7">
        <v>27.1</v>
      </c>
      <c r="D7">
        <v>6</v>
      </c>
      <c r="E7">
        <v>1.3333330000000001</v>
      </c>
      <c r="F7">
        <v>74.75</v>
      </c>
      <c r="H7" s="22">
        <f t="shared" si="0"/>
        <v>22.450000000000003</v>
      </c>
      <c r="I7" s="23">
        <f t="shared" si="1"/>
        <v>0.16504496359864701</v>
      </c>
      <c r="J7" s="24">
        <f t="shared" si="2"/>
        <v>0.99726785090690051</v>
      </c>
      <c r="K7" s="25">
        <f t="shared" si="3"/>
        <v>3.5863105663510559</v>
      </c>
      <c r="L7" s="25">
        <f t="shared" si="4"/>
        <v>2.038176335166181</v>
      </c>
      <c r="M7" s="25">
        <f t="shared" si="5"/>
        <v>2.8122434507586185</v>
      </c>
      <c r="N7" s="25">
        <f t="shared" si="6"/>
        <v>2.1021519794420676</v>
      </c>
      <c r="O7" s="25">
        <f t="shared" si="7"/>
        <v>-0.39260706437307313</v>
      </c>
      <c r="P7" s="26">
        <f>ACOS(-TAN(Dados!$C$31)*TAN(O7))</f>
        <v>1.7966168724134355</v>
      </c>
      <c r="Q7" s="25">
        <f t="shared" si="8"/>
        <v>1.0328241370570801</v>
      </c>
      <c r="R7" s="25">
        <f>(24*60/PI())*Dados!$C$28*Q7*(P7*SIN(Dados!$C$31)*SIN(O7)+COS(Dados!$C$31)*COS(O7)*SIN(P7))</f>
        <v>43.440157426390698</v>
      </c>
      <c r="S7" s="17">
        <f t="shared" si="9"/>
        <v>300.26000000000005</v>
      </c>
      <c r="T7" s="17">
        <f t="shared" si="10"/>
        <v>290.96000000000004</v>
      </c>
      <c r="U7" s="17">
        <f t="shared" si="11"/>
        <v>21.195948097757384</v>
      </c>
      <c r="V7" s="25">
        <f>(0.75+2*10^(-5)*Dados!$B$7)*R7</f>
        <v>32.793070409528674</v>
      </c>
      <c r="W7" s="23">
        <f t="shared" si="12"/>
        <v>2.684776284889546</v>
      </c>
      <c r="X7" s="25">
        <f>(1-Dados!$C$20)*U7</f>
        <v>16.320880035273188</v>
      </c>
      <c r="Y7" s="18">
        <f t="shared" si="13"/>
        <v>13.636103750383642</v>
      </c>
      <c r="Z7" s="27">
        <f>((0.408*I7*(Y7-0)+Dados!$C$35*(900/(H7+273))*J7*(M7-N7))/(I7+Dados!$C$35*(1+(0.34*J7))))</f>
        <v>4.1924771003224439</v>
      </c>
    </row>
    <row r="8" spans="1:26" x14ac:dyDescent="0.25">
      <c r="A8" s="1">
        <v>22288</v>
      </c>
      <c r="B8">
        <v>17</v>
      </c>
      <c r="C8">
        <v>29.6</v>
      </c>
      <c r="D8">
        <v>7</v>
      </c>
      <c r="E8">
        <v>1.3333330000000001</v>
      </c>
      <c r="F8">
        <v>58.75</v>
      </c>
      <c r="H8" s="22">
        <f t="shared" si="0"/>
        <v>23.3</v>
      </c>
      <c r="I8" s="23">
        <f t="shared" si="1"/>
        <v>0.1726290323213637</v>
      </c>
      <c r="J8" s="24">
        <f t="shared" si="2"/>
        <v>0.99726785090690051</v>
      </c>
      <c r="K8" s="25">
        <f t="shared" si="3"/>
        <v>4.1466816501200547</v>
      </c>
      <c r="L8" s="25">
        <f t="shared" si="4"/>
        <v>1.9377293518704448</v>
      </c>
      <c r="M8" s="25">
        <f t="shared" si="5"/>
        <v>3.0422055009952498</v>
      </c>
      <c r="N8" s="25">
        <f t="shared" si="6"/>
        <v>1.7872957318347094</v>
      </c>
      <c r="O8" s="25">
        <f t="shared" si="7"/>
        <v>-0.39057567912259061</v>
      </c>
      <c r="P8" s="26">
        <f>ACOS(-TAN(Dados!$C$31)*TAN(O8))</f>
        <v>1.7952979421830866</v>
      </c>
      <c r="Q8" s="25">
        <f t="shared" si="8"/>
        <v>1.0327607078411054</v>
      </c>
      <c r="R8" s="25">
        <f>(24*60/PI())*Dados!$C$28*Q8*(P8*SIN(Dados!$C$31)*SIN(O8)+COS(Dados!$C$31)*COS(O8)*SIN(P8))</f>
        <v>43.40103680664042</v>
      </c>
      <c r="S8" s="17">
        <f t="shared" si="9"/>
        <v>302.76000000000005</v>
      </c>
      <c r="T8" s="17">
        <f t="shared" si="10"/>
        <v>290.16000000000003</v>
      </c>
      <c r="U8" s="17">
        <f t="shared" si="11"/>
        <v>24.649343656063461</v>
      </c>
      <c r="V8" s="25">
        <f>(0.75+2*10^(-5)*Dados!$B$7)*R8</f>
        <v>32.763538167613824</v>
      </c>
      <c r="W8" s="23">
        <f t="shared" si="12"/>
        <v>3.8634460160622441</v>
      </c>
      <c r="X8" s="25">
        <f>(1-Dados!$C$20)*U8</f>
        <v>18.979994615168867</v>
      </c>
      <c r="Y8" s="18">
        <f t="shared" si="13"/>
        <v>15.116548599106622</v>
      </c>
      <c r="Z8" s="27">
        <f>((0.408*I8*(Y8-0)+Dados!$C$35*(900/(H8+273))*J8*(M8-N8))/(I8+Dados!$C$35*(1+(0.34*J8))))</f>
        <v>5.0465274793718651</v>
      </c>
    </row>
    <row r="9" spans="1:26" x14ac:dyDescent="0.25">
      <c r="A9" s="1">
        <v>22289</v>
      </c>
      <c r="B9">
        <v>18</v>
      </c>
      <c r="C9">
        <v>33.9</v>
      </c>
      <c r="D9">
        <v>8</v>
      </c>
      <c r="E9">
        <v>0.66666700000000001</v>
      </c>
      <c r="F9">
        <v>63.25</v>
      </c>
      <c r="H9" s="22">
        <f t="shared" si="0"/>
        <v>25.95</v>
      </c>
      <c r="I9" s="23">
        <f t="shared" si="1"/>
        <v>0.19818767999703066</v>
      </c>
      <c r="J9" s="24">
        <f t="shared" si="2"/>
        <v>0.49863429942898779</v>
      </c>
      <c r="K9" s="25">
        <f t="shared" si="3"/>
        <v>5.2897146042222154</v>
      </c>
      <c r="L9" s="25">
        <f t="shared" si="4"/>
        <v>2.0639892026604851</v>
      </c>
      <c r="M9" s="25">
        <f t="shared" si="5"/>
        <v>3.6768519034413503</v>
      </c>
      <c r="N9" s="25">
        <f t="shared" si="6"/>
        <v>2.3256088289266539</v>
      </c>
      <c r="O9" s="25">
        <f t="shared" si="7"/>
        <v>-0.38842855786907049</v>
      </c>
      <c r="P9" s="26">
        <f>ACOS(-TAN(Dados!$C$31)*TAN(O9))</f>
        <v>1.7939066938731225</v>
      </c>
      <c r="Q9" s="25">
        <f t="shared" si="8"/>
        <v>1.0326875709203633</v>
      </c>
      <c r="R9" s="25">
        <f>(24*60/PI())*Dados!$C$28*Q9*(P9*SIN(Dados!$C$31)*SIN(O9)+COS(Dados!$C$31)*COS(O9)*SIN(P9))</f>
        <v>43.35929974820008</v>
      </c>
      <c r="S9" s="17">
        <f t="shared" si="9"/>
        <v>307.06</v>
      </c>
      <c r="T9" s="17">
        <f t="shared" si="10"/>
        <v>291.16000000000003</v>
      </c>
      <c r="U9" s="17">
        <f t="shared" si="11"/>
        <v>27.663097316447981</v>
      </c>
      <c r="V9" s="25">
        <f>(0.75+2*10^(-5)*Dados!$B$7)*R9</f>
        <v>32.732030770375687</v>
      </c>
      <c r="W9" s="23">
        <f t="shared" si="12"/>
        <v>3.943280411671632</v>
      </c>
      <c r="X9" s="25">
        <f>(1-Dados!$C$20)*U9</f>
        <v>21.300584933664947</v>
      </c>
      <c r="Y9" s="18">
        <f t="shared" si="13"/>
        <v>17.357304521993314</v>
      </c>
      <c r="Z9" s="27">
        <f>((0.408*I9*(Y9-0)+Dados!$C$35*(900/(H9+273))*J9*(M9-N9))/(I9+Dados!$C$35*(1+(0.34*J9))))</f>
        <v>5.5917306663191022</v>
      </c>
    </row>
    <row r="10" spans="1:26" x14ac:dyDescent="0.25">
      <c r="A10" s="1">
        <v>22290</v>
      </c>
      <c r="B10">
        <v>22.8</v>
      </c>
      <c r="C10">
        <v>34.299999999999997</v>
      </c>
      <c r="D10">
        <v>9</v>
      </c>
      <c r="E10">
        <v>1</v>
      </c>
      <c r="F10">
        <v>65.75</v>
      </c>
      <c r="H10" s="22">
        <f t="shared" si="0"/>
        <v>28.549999999999997</v>
      </c>
      <c r="I10" s="23">
        <f t="shared" si="1"/>
        <v>0.2262880308332702</v>
      </c>
      <c r="J10" s="24">
        <f t="shared" si="2"/>
        <v>0.74795107516794412</v>
      </c>
      <c r="K10" s="25">
        <f t="shared" si="3"/>
        <v>5.4087577693750832</v>
      </c>
      <c r="L10" s="25">
        <f t="shared" si="4"/>
        <v>2.7756312335019815</v>
      </c>
      <c r="M10" s="25">
        <f t="shared" si="5"/>
        <v>4.0921945014385326</v>
      </c>
      <c r="N10" s="25">
        <f t="shared" si="6"/>
        <v>2.6906178846958348</v>
      </c>
      <c r="O10" s="25">
        <f t="shared" si="7"/>
        <v>-0.38616633685087898</v>
      </c>
      <c r="P10" s="26">
        <f>ACOS(-TAN(Dados!$C$31)*TAN(O10))</f>
        <v>1.7924439813713136</v>
      </c>
      <c r="Q10" s="25">
        <f t="shared" si="8"/>
        <v>1.032604747966902</v>
      </c>
      <c r="R10" s="25">
        <f>(24*60/PI())*Dados!$C$28*Q10*(P10*SIN(Dados!$C$31)*SIN(O10)+COS(Dados!$C$31)*COS(O10)*SIN(P10))</f>
        <v>43.314937546086441</v>
      </c>
      <c r="S10" s="17">
        <f t="shared" si="9"/>
        <v>307.46000000000004</v>
      </c>
      <c r="T10" s="17">
        <f t="shared" si="10"/>
        <v>295.96000000000004</v>
      </c>
      <c r="U10" s="17">
        <f t="shared" si="11"/>
        <v>23.502095970881633</v>
      </c>
      <c r="V10" s="25">
        <f>(0.75+2*10^(-5)*Dados!$B$7)*R10</f>
        <v>32.698541646403257</v>
      </c>
      <c r="W10" s="23">
        <f t="shared" si="12"/>
        <v>2.7872466985693727</v>
      </c>
      <c r="X10" s="25">
        <f>(1-Dados!$C$20)*U10</f>
        <v>18.096613897578859</v>
      </c>
      <c r="Y10" s="18">
        <f t="shared" si="13"/>
        <v>15.309367199009486</v>
      </c>
      <c r="Z10" s="27">
        <f>((0.408*I10*(Y10-0)+Dados!$C$35*(900/(H10+273))*J10*(M10-N10))/(I10+Dados!$C$35*(1+(0.34*J10))))</f>
        <v>5.2473481700010174</v>
      </c>
    </row>
    <row r="11" spans="1:26" x14ac:dyDescent="0.25">
      <c r="A11" s="1">
        <v>22291</v>
      </c>
      <c r="B11">
        <v>20.8</v>
      </c>
      <c r="C11">
        <v>30.1</v>
      </c>
      <c r="D11">
        <v>10</v>
      </c>
      <c r="E11">
        <v>1</v>
      </c>
      <c r="F11">
        <v>87.75</v>
      </c>
      <c r="H11" s="22">
        <f t="shared" si="0"/>
        <v>25.450000000000003</v>
      </c>
      <c r="I11" s="23">
        <f t="shared" si="1"/>
        <v>0.19313557107365054</v>
      </c>
      <c r="J11" s="24">
        <f t="shared" si="2"/>
        <v>0.74795107516794412</v>
      </c>
      <c r="K11" s="25">
        <f t="shared" si="3"/>
        <v>4.2674631045407558</v>
      </c>
      <c r="L11" s="25">
        <f t="shared" si="4"/>
        <v>2.4566163260716172</v>
      </c>
      <c r="M11" s="25">
        <f t="shared" si="5"/>
        <v>3.3620397153061865</v>
      </c>
      <c r="N11" s="25">
        <f t="shared" si="6"/>
        <v>2.9501898501811783</v>
      </c>
      <c r="O11" s="25">
        <f t="shared" si="7"/>
        <v>-0.38378968641292643</v>
      </c>
      <c r="P11" s="26">
        <f>ACOS(-TAN(Dados!$C$31)*TAN(O11))</f>
        <v>1.7909106937083643</v>
      </c>
      <c r="Q11" s="25">
        <f t="shared" si="8"/>
        <v>1.03251226352295</v>
      </c>
      <c r="R11" s="25">
        <f>(24*60/PI())*Dados!$C$28*Q11*(P11*SIN(Dados!$C$31)*SIN(O11)+COS(Dados!$C$31)*COS(O11)*SIN(P11))</f>
        <v>43.267941325262903</v>
      </c>
      <c r="S11" s="17">
        <f t="shared" si="9"/>
        <v>303.26000000000005</v>
      </c>
      <c r="T11" s="17">
        <f t="shared" si="10"/>
        <v>293.96000000000004</v>
      </c>
      <c r="U11" s="17">
        <f t="shared" si="11"/>
        <v>21.111917934024937</v>
      </c>
      <c r="V11" s="25">
        <f>(0.75+2*10^(-5)*Dados!$B$7)*R11</f>
        <v>32.663064095911878</v>
      </c>
      <c r="W11" s="23">
        <f t="shared" si="12"/>
        <v>2.0306513497189873</v>
      </c>
      <c r="X11" s="25">
        <f>(1-Dados!$C$20)*U11</f>
        <v>16.256176809199204</v>
      </c>
      <c r="Y11" s="18">
        <f t="shared" si="13"/>
        <v>14.225525459480217</v>
      </c>
      <c r="Z11" s="27">
        <f>((0.408*I11*(Y11-0)+Dados!$C$35*(900/(H11+273))*J11*(M11-N11))/(I11+Dados!$C$35*(1+(0.34*J11))))</f>
        <v>4.2935616677664665</v>
      </c>
    </row>
    <row r="12" spans="1:26" x14ac:dyDescent="0.25">
      <c r="A12" s="1">
        <v>22292</v>
      </c>
      <c r="B12">
        <v>17.7</v>
      </c>
      <c r="C12">
        <v>31.3</v>
      </c>
      <c r="D12">
        <v>11</v>
      </c>
      <c r="E12">
        <v>1</v>
      </c>
      <c r="F12">
        <v>71.25</v>
      </c>
      <c r="H12" s="22">
        <f t="shared" si="0"/>
        <v>24.5</v>
      </c>
      <c r="I12" s="23">
        <f t="shared" si="1"/>
        <v>0.18383500912050901</v>
      </c>
      <c r="J12" s="24">
        <f t="shared" si="2"/>
        <v>0.74795107516794412</v>
      </c>
      <c r="K12" s="25">
        <f t="shared" si="3"/>
        <v>4.5698943880770111</v>
      </c>
      <c r="L12" s="25">
        <f t="shared" si="4"/>
        <v>2.0253762197498539</v>
      </c>
      <c r="M12" s="25">
        <f t="shared" si="5"/>
        <v>3.2976353039134327</v>
      </c>
      <c r="N12" s="25">
        <f t="shared" si="6"/>
        <v>2.3495651540383209</v>
      </c>
      <c r="O12" s="25">
        <f t="shared" si="7"/>
        <v>-0.38129931080802987</v>
      </c>
      <c r="P12" s="26">
        <f>ACOS(-TAN(Dados!$C$31)*TAN(O12))</f>
        <v>1.7893077532989132</v>
      </c>
      <c r="Q12" s="25">
        <f t="shared" si="8"/>
        <v>1.032410144993644</v>
      </c>
      <c r="R12" s="25">
        <f>(24*60/PI())*Dados!$C$28*Q12*(P12*SIN(Dados!$C$31)*SIN(O12)+COS(Dados!$C$31)*COS(O12)*SIN(P12))</f>
        <v>43.218302073601429</v>
      </c>
      <c r="S12" s="17">
        <f t="shared" si="9"/>
        <v>304.46000000000004</v>
      </c>
      <c r="T12" s="17">
        <f t="shared" si="10"/>
        <v>290.86</v>
      </c>
      <c r="U12" s="17">
        <f t="shared" si="11"/>
        <v>25.50099566952203</v>
      </c>
      <c r="V12" s="25">
        <f>(0.75+2*10^(-5)*Dados!$B$7)*R12</f>
        <v>32.625591315626281</v>
      </c>
      <c r="W12" s="23">
        <f t="shared" si="12"/>
        <v>3.4144577205307538</v>
      </c>
      <c r="X12" s="25">
        <f>(1-Dados!$C$20)*U12</f>
        <v>19.635766665531964</v>
      </c>
      <c r="Y12" s="18">
        <f t="shared" si="13"/>
        <v>16.221308945001212</v>
      </c>
      <c r="Z12" s="27">
        <f>((0.408*I12*(Y12-0)+Dados!$C$35*(900/(H12+273))*J12*(M12-N12))/(I12+Dados!$C$35*(1+(0.34*J12))))</f>
        <v>5.1029966534698898</v>
      </c>
    </row>
    <row r="13" spans="1:26" x14ac:dyDescent="0.25">
      <c r="A13" s="1">
        <v>22293</v>
      </c>
      <c r="B13">
        <v>18.600000000000001</v>
      </c>
      <c r="C13">
        <v>35.299999999999997</v>
      </c>
      <c r="D13">
        <v>12</v>
      </c>
      <c r="E13">
        <v>0.66666700000000001</v>
      </c>
      <c r="F13">
        <v>64.25</v>
      </c>
      <c r="H13" s="22">
        <f t="shared" si="0"/>
        <v>26.95</v>
      </c>
      <c r="I13" s="23">
        <f t="shared" si="1"/>
        <v>0.20862615347804067</v>
      </c>
      <c r="J13" s="24">
        <f t="shared" si="2"/>
        <v>0.49863429942898779</v>
      </c>
      <c r="K13" s="25">
        <f t="shared" si="3"/>
        <v>5.7165849731789038</v>
      </c>
      <c r="L13" s="25">
        <f t="shared" si="4"/>
        <v>2.143152914469288</v>
      </c>
      <c r="M13" s="25">
        <f t="shared" si="5"/>
        <v>3.9298689438240961</v>
      </c>
      <c r="N13" s="25">
        <f t="shared" si="6"/>
        <v>2.5249407964069817</v>
      </c>
      <c r="O13" s="25">
        <f t="shared" si="7"/>
        <v>-0.37869594798822787</v>
      </c>
      <c r="P13" s="26">
        <f>ACOS(-TAN(Dados!$C$31)*TAN(O13))</f>
        <v>1.7876361141459312</v>
      </c>
      <c r="Q13" s="25">
        <f t="shared" si="8"/>
        <v>1.0322984226389083</v>
      </c>
      <c r="R13" s="25">
        <f>(24*60/PI())*Dados!$C$28*Q13*(P13*SIN(Dados!$C$31)*SIN(O13)+COS(Dados!$C$31)*COS(O13)*SIN(P13))</f>
        <v>43.166010676417521</v>
      </c>
      <c r="S13" s="17">
        <f t="shared" si="9"/>
        <v>308.46000000000004</v>
      </c>
      <c r="T13" s="17">
        <f t="shared" si="10"/>
        <v>291.76000000000005</v>
      </c>
      <c r="U13" s="17">
        <f t="shared" si="11"/>
        <v>28.224101939891671</v>
      </c>
      <c r="V13" s="25">
        <f>(0.75+2*10^(-5)*Dados!$B$7)*R13</f>
        <v>32.58611642485107</v>
      </c>
      <c r="W13" s="23">
        <f t="shared" si="12"/>
        <v>3.8478250695815492</v>
      </c>
      <c r="X13" s="25">
        <f>(1-Dados!$C$20)*U13</f>
        <v>21.732558493716589</v>
      </c>
      <c r="Y13" s="18">
        <f t="shared" si="13"/>
        <v>17.884733424135039</v>
      </c>
      <c r="Z13" s="27">
        <f>((0.408*I13*(Y13-0)+Dados!$C$35*(900/(H13+273))*J13*(M13-N13))/(I13+Dados!$C$35*(1+(0.34*J13))))</f>
        <v>5.8205775565834728</v>
      </c>
    </row>
    <row r="14" spans="1:26" x14ac:dyDescent="0.25">
      <c r="A14" s="1">
        <v>22294</v>
      </c>
      <c r="B14">
        <v>23.2</v>
      </c>
      <c r="C14">
        <v>35.5</v>
      </c>
      <c r="D14">
        <v>13</v>
      </c>
      <c r="E14">
        <v>0.66666700000000001</v>
      </c>
      <c r="F14">
        <v>58.75</v>
      </c>
      <c r="H14" s="22">
        <f t="shared" si="0"/>
        <v>29.35</v>
      </c>
      <c r="I14" s="23">
        <f t="shared" si="1"/>
        <v>0.2355794465421393</v>
      </c>
      <c r="J14" s="24">
        <f t="shared" si="2"/>
        <v>0.49863429942898779</v>
      </c>
      <c r="K14" s="25">
        <f t="shared" si="3"/>
        <v>5.7799401422607124</v>
      </c>
      <c r="L14" s="25">
        <f t="shared" si="4"/>
        <v>2.8436029029276386</v>
      </c>
      <c r="M14" s="25">
        <f t="shared" si="5"/>
        <v>4.3117715225941753</v>
      </c>
      <c r="N14" s="25">
        <f t="shared" si="6"/>
        <v>2.5331657695240781</v>
      </c>
      <c r="O14" s="25">
        <f t="shared" si="7"/>
        <v>-0.37598036938610901</v>
      </c>
      <c r="P14" s="26">
        <f>ACOS(-TAN(Dados!$C$31)*TAN(O14))</f>
        <v>1.7858967600153355</v>
      </c>
      <c r="Q14" s="25">
        <f t="shared" si="8"/>
        <v>1.0321771295644875</v>
      </c>
      <c r="R14" s="25">
        <f>(24*60/PI())*Dados!$C$28*Q14*(P14*SIN(Dados!$C$31)*SIN(O14)+COS(Dados!$C$31)*COS(O14)*SIN(P14))</f>
        <v>43.111057952545892</v>
      </c>
      <c r="S14" s="17">
        <f t="shared" si="9"/>
        <v>308.66000000000003</v>
      </c>
      <c r="T14" s="17">
        <f t="shared" si="10"/>
        <v>296.36</v>
      </c>
      <c r="U14" s="17">
        <f t="shared" si="11"/>
        <v>24.191412060998282</v>
      </c>
      <c r="V14" s="25">
        <f>(0.75+2*10^(-5)*Dados!$B$7)*R14</f>
        <v>32.544632492704388</v>
      </c>
      <c r="W14" s="23">
        <f t="shared" si="12"/>
        <v>3.1519705465083661</v>
      </c>
      <c r="X14" s="25">
        <f>(1-Dados!$C$20)*U14</f>
        <v>18.627387286968677</v>
      </c>
      <c r="Y14" s="18">
        <f t="shared" si="13"/>
        <v>15.475416740460311</v>
      </c>
      <c r="Z14" s="27">
        <f>((0.408*I14*(Y14-0)+Dados!$C$35*(900/(H14+273))*J14*(M14-N14))/(I14+Dados!$C$35*(1+(0.34*J14))))</f>
        <v>5.3189818515922971</v>
      </c>
    </row>
    <row r="15" spans="1:26" x14ac:dyDescent="0.25">
      <c r="A15" s="1">
        <v>22295</v>
      </c>
      <c r="B15">
        <v>23.2</v>
      </c>
      <c r="C15">
        <v>33.1</v>
      </c>
      <c r="D15">
        <v>14</v>
      </c>
      <c r="E15">
        <v>2</v>
      </c>
      <c r="F15">
        <v>68</v>
      </c>
      <c r="H15" s="22">
        <f t="shared" si="0"/>
        <v>28.15</v>
      </c>
      <c r="I15" s="23">
        <f t="shared" si="1"/>
        <v>0.22175898387159163</v>
      </c>
      <c r="J15" s="24">
        <f t="shared" si="2"/>
        <v>1.4959021503358882</v>
      </c>
      <c r="K15" s="25">
        <f t="shared" si="3"/>
        <v>5.0584314955346112</v>
      </c>
      <c r="L15" s="25">
        <f t="shared" si="4"/>
        <v>2.8436029029276386</v>
      </c>
      <c r="M15" s="25">
        <f t="shared" si="5"/>
        <v>3.9510171992311252</v>
      </c>
      <c r="N15" s="25">
        <f t="shared" si="6"/>
        <v>2.6866916954771654</v>
      </c>
      <c r="O15" s="25">
        <f t="shared" si="7"/>
        <v>-0.37315337968622003</v>
      </c>
      <c r="P15" s="26">
        <f>ACOS(-TAN(Dados!$C$31)*TAN(O15))</f>
        <v>1.7840907025875921</v>
      </c>
      <c r="Q15" s="25">
        <f t="shared" si="8"/>
        <v>1.0320463017121373</v>
      </c>
      <c r="R15" s="25">
        <f>(24*60/PI())*Dados!$C$28*Q15*(P15*SIN(Dados!$C$31)*SIN(O15)+COS(Dados!$C$31)*COS(O15)*SIN(P15))</f>
        <v>43.053434691921325</v>
      </c>
      <c r="S15" s="17">
        <f t="shared" si="9"/>
        <v>306.26000000000005</v>
      </c>
      <c r="T15" s="17">
        <f t="shared" si="10"/>
        <v>296.36</v>
      </c>
      <c r="U15" s="17">
        <f t="shared" si="11"/>
        <v>21.67431515952137</v>
      </c>
      <c r="V15" s="25">
        <f>(0.75+2*10^(-5)*Dados!$B$7)*R15</f>
        <v>32.501132566487726</v>
      </c>
      <c r="W15" s="23">
        <f t="shared" si="12"/>
        <v>2.4618681285567341</v>
      </c>
      <c r="X15" s="25">
        <f>(1-Dados!$C$20)*U15</f>
        <v>16.689222672831455</v>
      </c>
      <c r="Y15" s="18">
        <f t="shared" si="13"/>
        <v>14.227354544274721</v>
      </c>
      <c r="Z15" s="27">
        <f>((0.408*I15*(Y15-0)+Dados!$C$35*(900/(H15+273))*J15*(M15-N15))/(I15+Dados!$C$35*(1+(0.34*J15))))</f>
        <v>5.1706412765555703</v>
      </c>
    </row>
    <row r="16" spans="1:26" x14ac:dyDescent="0.25">
      <c r="A16" s="1">
        <v>22296</v>
      </c>
      <c r="B16">
        <v>23.2</v>
      </c>
      <c r="C16">
        <v>34.4</v>
      </c>
      <c r="D16">
        <v>15</v>
      </c>
      <c r="E16">
        <v>1.3333330000000001</v>
      </c>
      <c r="F16">
        <v>66</v>
      </c>
      <c r="H16" s="22">
        <f t="shared" si="0"/>
        <v>28.799999999999997</v>
      </c>
      <c r="I16" s="23">
        <f t="shared" si="1"/>
        <v>0.22915793801256812</v>
      </c>
      <c r="J16" s="24">
        <f t="shared" si="2"/>
        <v>0.99726785090690051</v>
      </c>
      <c r="K16" s="25">
        <f t="shared" si="3"/>
        <v>5.4388791379242765</v>
      </c>
      <c r="L16" s="25">
        <f t="shared" si="4"/>
        <v>2.8436029029276386</v>
      </c>
      <c r="M16" s="25">
        <f t="shared" si="5"/>
        <v>4.1412410204259578</v>
      </c>
      <c r="N16" s="25">
        <f t="shared" si="6"/>
        <v>2.7332190734811324</v>
      </c>
      <c r="O16" s="25">
        <f t="shared" si="7"/>
        <v>-0.37021581658662056</v>
      </c>
      <c r="P16" s="26">
        <f>ACOS(-TAN(Dados!$C$31)*TAN(O16))</f>
        <v>1.7822189795930035</v>
      </c>
      <c r="Q16" s="25">
        <f t="shared" si="8"/>
        <v>1.0319059778489741</v>
      </c>
      <c r="R16" s="25">
        <f>(24*60/PI())*Dados!$C$28*Q16*(P16*SIN(Dados!$C$31)*SIN(O16)+COS(Dados!$C$31)*COS(O16)*SIN(P16))</f>
        <v>42.993131694624417</v>
      </c>
      <c r="S16" s="17">
        <f t="shared" si="9"/>
        <v>307.56</v>
      </c>
      <c r="T16" s="17">
        <f t="shared" si="10"/>
        <v>296.36</v>
      </c>
      <c r="U16" s="17">
        <f t="shared" si="11"/>
        <v>23.021206210820782</v>
      </c>
      <c r="V16" s="25">
        <f>(0.75+2*10^(-5)*Dados!$B$7)*R16</f>
        <v>32.455609701161698</v>
      </c>
      <c r="W16" s="23">
        <f t="shared" si="12"/>
        <v>2.6938057094424908</v>
      </c>
      <c r="X16" s="25">
        <f>(1-Dados!$C$20)*U16</f>
        <v>17.726328782332004</v>
      </c>
      <c r="Y16" s="18">
        <f t="shared" si="13"/>
        <v>15.032523072889514</v>
      </c>
      <c r="Z16" s="27">
        <f>((0.408*I16*(Y16-0)+Dados!$C$35*(900/(H16+273))*J16*(M16-N16))/(I16+Dados!$C$35*(1+(0.34*J16))))</f>
        <v>5.30152480196233</v>
      </c>
    </row>
    <row r="17" spans="1:26" x14ac:dyDescent="0.25">
      <c r="A17" s="1">
        <v>22297</v>
      </c>
      <c r="B17">
        <v>24.2</v>
      </c>
      <c r="C17">
        <v>35.700000000000003</v>
      </c>
      <c r="D17">
        <v>16</v>
      </c>
      <c r="E17">
        <v>0.66666700000000001</v>
      </c>
      <c r="F17">
        <v>66</v>
      </c>
      <c r="H17" s="22">
        <f t="shared" si="0"/>
        <v>29.950000000000003</v>
      </c>
      <c r="I17" s="23">
        <f t="shared" si="1"/>
        <v>0.24275628140844813</v>
      </c>
      <c r="J17" s="24">
        <f t="shared" si="2"/>
        <v>0.49863429942898779</v>
      </c>
      <c r="K17" s="25">
        <f t="shared" si="3"/>
        <v>5.8439030830807326</v>
      </c>
      <c r="L17" s="25">
        <f t="shared" si="4"/>
        <v>3.0199258182559934</v>
      </c>
      <c r="M17" s="25">
        <f t="shared" si="5"/>
        <v>4.431914450668363</v>
      </c>
      <c r="N17" s="25">
        <f t="shared" si="6"/>
        <v>2.9250635374411198</v>
      </c>
      <c r="O17" s="25">
        <f t="shared" si="7"/>
        <v>-0.36716855055065478</v>
      </c>
      <c r="P17" s="26">
        <f>ACOS(-TAN(Dados!$C$31)*TAN(O17))</f>
        <v>1.7802826529372653</v>
      </c>
      <c r="Q17" s="25">
        <f t="shared" si="8"/>
        <v>1.031756199555987</v>
      </c>
      <c r="R17" s="25">
        <f>(24*60/PI())*Dados!$C$28*Q17*(P17*SIN(Dados!$C$31)*SIN(O17)+COS(Dados!$C$31)*COS(O17)*SIN(P17))</f>
        <v>42.930139811347644</v>
      </c>
      <c r="S17" s="17">
        <f t="shared" si="9"/>
        <v>308.86</v>
      </c>
      <c r="T17" s="17">
        <f t="shared" si="10"/>
        <v>297.36</v>
      </c>
      <c r="U17" s="17">
        <f t="shared" si="11"/>
        <v>23.293309953781034</v>
      </c>
      <c r="V17" s="25">
        <f>(0.75+2*10^(-5)*Dados!$B$7)*R17</f>
        <v>32.408056989893922</v>
      </c>
      <c r="W17" s="23">
        <f t="shared" si="12"/>
        <v>2.5872505151435541</v>
      </c>
      <c r="X17" s="25">
        <f>(1-Dados!$C$20)*U17</f>
        <v>17.935848664411395</v>
      </c>
      <c r="Y17" s="18">
        <f t="shared" si="13"/>
        <v>15.348598149267842</v>
      </c>
      <c r="Z17" s="27">
        <f>((0.408*I17*(Y17-0)+Dados!$C$35*(900/(H17+273))*J17*(M17-N17))/(I17+Dados!$C$35*(1+(0.34*J17))))</f>
        <v>5.2184110769582137</v>
      </c>
    </row>
    <row r="18" spans="1:26" x14ac:dyDescent="0.25">
      <c r="A18" s="1">
        <v>22298</v>
      </c>
      <c r="B18">
        <v>19.600000000000001</v>
      </c>
      <c r="C18">
        <v>32.9</v>
      </c>
      <c r="D18">
        <v>17</v>
      </c>
      <c r="E18">
        <v>3</v>
      </c>
      <c r="F18">
        <v>87.25</v>
      </c>
      <c r="H18" s="22">
        <f t="shared" si="0"/>
        <v>26.25</v>
      </c>
      <c r="I18" s="23">
        <f t="shared" si="1"/>
        <v>0.2012719980595416</v>
      </c>
      <c r="J18" s="24">
        <f t="shared" si="2"/>
        <v>2.2438532255038321</v>
      </c>
      <c r="K18" s="25">
        <f t="shared" si="3"/>
        <v>5.0020014811114493</v>
      </c>
      <c r="L18" s="25">
        <f t="shared" si="4"/>
        <v>2.2810057729824531</v>
      </c>
      <c r="M18" s="25">
        <f t="shared" si="5"/>
        <v>3.6415036270469514</v>
      </c>
      <c r="N18" s="25">
        <f t="shared" si="6"/>
        <v>3.1772119145984652</v>
      </c>
      <c r="O18" s="25">
        <f t="shared" si="7"/>
        <v>-0.36401248454901453</v>
      </c>
      <c r="P18" s="26">
        <f>ACOS(-TAN(Dados!$C$31)*TAN(O18))</f>
        <v>1.7782828068237315</v>
      </c>
      <c r="Q18" s="25">
        <f t="shared" si="8"/>
        <v>1.0315970112157162</v>
      </c>
      <c r="R18" s="25">
        <f>(24*60/PI())*Dados!$C$28*Q18*(P18*SIN(Dados!$C$31)*SIN(O18)+COS(Dados!$C$31)*COS(O18)*SIN(P18))</f>
        <v>42.864449985232994</v>
      </c>
      <c r="S18" s="17">
        <f t="shared" si="9"/>
        <v>306.06</v>
      </c>
      <c r="T18" s="17">
        <f t="shared" si="10"/>
        <v>292.76000000000005</v>
      </c>
      <c r="U18" s="17">
        <f t="shared" si="11"/>
        <v>25.011691225849589</v>
      </c>
      <c r="V18" s="25">
        <f>(0.75+2*10^(-5)*Dados!$B$7)*R18</f>
        <v>32.358467595642352</v>
      </c>
      <c r="W18" s="23">
        <f t="shared" si="12"/>
        <v>2.4790094181758988</v>
      </c>
      <c r="X18" s="25">
        <f>(1-Dados!$C$20)*U18</f>
        <v>19.259002243904185</v>
      </c>
      <c r="Y18" s="18">
        <f t="shared" si="13"/>
        <v>16.779992825728286</v>
      </c>
      <c r="Z18" s="27">
        <f>((0.408*I18*(Y18-0)+Dados!$C$35*(900/(H18+273))*J18*(M18-N18))/(I18+Dados!$C$35*(1+(0.34*J18))))</f>
        <v>4.9990450697688988</v>
      </c>
    </row>
    <row r="19" spans="1:26" x14ac:dyDescent="0.25">
      <c r="A19" s="1">
        <v>22299</v>
      </c>
      <c r="B19">
        <v>18.600000000000001</v>
      </c>
      <c r="C19">
        <v>31.9</v>
      </c>
      <c r="D19">
        <v>18</v>
      </c>
      <c r="E19">
        <v>0.66666700000000001</v>
      </c>
      <c r="F19">
        <v>72</v>
      </c>
      <c r="H19" s="22">
        <f t="shared" si="0"/>
        <v>25.25</v>
      </c>
      <c r="I19" s="23">
        <f t="shared" si="1"/>
        <v>0.19114532166868012</v>
      </c>
      <c r="J19" s="24">
        <f t="shared" si="2"/>
        <v>0.49863429942898779</v>
      </c>
      <c r="K19" s="25">
        <f t="shared" si="3"/>
        <v>4.727972500374011</v>
      </c>
      <c r="L19" s="25">
        <f t="shared" si="4"/>
        <v>2.143152914469288</v>
      </c>
      <c r="M19" s="25">
        <f t="shared" si="5"/>
        <v>3.4355627074216493</v>
      </c>
      <c r="N19" s="25">
        <f t="shared" si="6"/>
        <v>2.4736051493435873</v>
      </c>
      <c r="O19" s="25">
        <f t="shared" si="7"/>
        <v>-0.36074855379216958</v>
      </c>
      <c r="P19" s="26">
        <f>ACOS(-TAN(Dados!$C$31)*TAN(O19))</f>
        <v>1.7762205458786531</v>
      </c>
      <c r="Q19" s="25">
        <f t="shared" si="8"/>
        <v>1.031428459999103</v>
      </c>
      <c r="R19" s="25">
        <f>(24*60/PI())*Dados!$C$28*Q19*(P19*SIN(Dados!$C$31)*SIN(O19)+COS(Dados!$C$31)*COS(O19)*SIN(P19))</f>
        <v>42.796053295027434</v>
      </c>
      <c r="S19" s="17">
        <f t="shared" si="9"/>
        <v>305.06</v>
      </c>
      <c r="T19" s="17">
        <f t="shared" si="10"/>
        <v>291.76000000000005</v>
      </c>
      <c r="U19" s="17">
        <f t="shared" si="11"/>
        <v>24.971781302897565</v>
      </c>
      <c r="V19" s="25">
        <f>(0.75+2*10^(-5)*Dados!$B$7)*R19</f>
        <v>32.306834783733457</v>
      </c>
      <c r="W19" s="23">
        <f t="shared" si="12"/>
        <v>3.2400357648033289</v>
      </c>
      <c r="X19" s="25">
        <f>(1-Dados!$C$20)*U19</f>
        <v>19.228271603231125</v>
      </c>
      <c r="Y19" s="18">
        <f t="shared" si="13"/>
        <v>15.988235838427796</v>
      </c>
      <c r="Z19" s="27">
        <f>((0.408*I19*(Y19-0)+Dados!$C$35*(900/(H19+273))*J19*(M19-N19))/(I19+Dados!$C$35*(1+(0.34*J19))))</f>
        <v>5.0116291269881392</v>
      </c>
    </row>
    <row r="20" spans="1:26" x14ac:dyDescent="0.25">
      <c r="A20" s="1">
        <v>22300</v>
      </c>
      <c r="B20">
        <v>21</v>
      </c>
      <c r="C20">
        <v>34.9</v>
      </c>
      <c r="D20">
        <v>19</v>
      </c>
      <c r="E20">
        <v>1</v>
      </c>
      <c r="F20">
        <v>77.25</v>
      </c>
      <c r="H20" s="22">
        <f t="shared" si="0"/>
        <v>27.95</v>
      </c>
      <c r="I20" s="23">
        <f t="shared" si="1"/>
        <v>0.21952317339604846</v>
      </c>
      <c r="J20" s="24">
        <f t="shared" si="2"/>
        <v>0.74795107516794412</v>
      </c>
      <c r="K20" s="25">
        <f t="shared" si="3"/>
        <v>5.5916786681589672</v>
      </c>
      <c r="L20" s="25">
        <f t="shared" si="4"/>
        <v>2.4870053972720654</v>
      </c>
      <c r="M20" s="25">
        <f t="shared" si="5"/>
        <v>4.0393420327155161</v>
      </c>
      <c r="N20" s="25">
        <f t="shared" si="6"/>
        <v>3.1203917202727358</v>
      </c>
      <c r="O20" s="25">
        <f t="shared" si="7"/>
        <v>-0.35737772545324453</v>
      </c>
      <c r="P20" s="26">
        <f>ACOS(-TAN(Dados!$C$31)*TAN(O20))</f>
        <v>1.7740969932854493</v>
      </c>
      <c r="Q20" s="25">
        <f t="shared" si="8"/>
        <v>1.0312505958515106</v>
      </c>
      <c r="R20" s="25">
        <f>(24*60/PI())*Dados!$C$28*Q20*(P20*SIN(Dados!$C$31)*SIN(O20)+COS(Dados!$C$31)*COS(O20)*SIN(P20))</f>
        <v>42.724940999497861</v>
      </c>
      <c r="S20" s="17">
        <f t="shared" si="9"/>
        <v>308.06</v>
      </c>
      <c r="T20" s="17">
        <f t="shared" si="10"/>
        <v>294.16000000000003</v>
      </c>
      <c r="U20" s="17">
        <f t="shared" si="11"/>
        <v>25.48642109831858</v>
      </c>
      <c r="V20" s="25">
        <f>(0.75+2*10^(-5)*Dados!$B$7)*R20</f>
        <v>32.253151955391132</v>
      </c>
      <c r="W20" s="23">
        <f t="shared" si="12"/>
        <v>2.6864896191172871</v>
      </c>
      <c r="X20" s="25">
        <f>(1-Dados!$C$20)*U20</f>
        <v>19.624544245705309</v>
      </c>
      <c r="Y20" s="18">
        <f t="shared" si="13"/>
        <v>16.93805462658802</v>
      </c>
      <c r="Z20" s="27">
        <f>((0.408*I20*(Y20-0)+Dados!$C$35*(900/(H20+273))*J20*(M20-N20))/(I20+Dados!$C$35*(1+(0.34*J20))))</f>
        <v>5.4756400445197224</v>
      </c>
    </row>
    <row r="21" spans="1:26" x14ac:dyDescent="0.25">
      <c r="A21" s="1">
        <v>22301</v>
      </c>
      <c r="B21">
        <v>24</v>
      </c>
      <c r="C21">
        <v>35.1</v>
      </c>
      <c r="D21">
        <v>20</v>
      </c>
      <c r="E21">
        <v>1</v>
      </c>
      <c r="F21">
        <v>60.25</v>
      </c>
      <c r="H21" s="22">
        <f t="shared" si="0"/>
        <v>29.55</v>
      </c>
      <c r="I21" s="23">
        <f t="shared" si="1"/>
        <v>0.23795166976480819</v>
      </c>
      <c r="J21" s="24">
        <f t="shared" si="2"/>
        <v>0.74795107516794412</v>
      </c>
      <c r="K21" s="25">
        <f t="shared" si="3"/>
        <v>5.6538327478295347</v>
      </c>
      <c r="L21" s="25">
        <f t="shared" si="4"/>
        <v>2.9839174771655594</v>
      </c>
      <c r="M21" s="25">
        <f t="shared" si="5"/>
        <v>4.3188751124975475</v>
      </c>
      <c r="N21" s="25">
        <f t="shared" si="6"/>
        <v>2.6021222552797725</v>
      </c>
      <c r="O21" s="25">
        <f t="shared" si="7"/>
        <v>-0.35390099838142475</v>
      </c>
      <c r="P21" s="26">
        <f>ACOS(-TAN(Dados!$C$31)*TAN(O21))</f>
        <v>1.7719132889338518</v>
      </c>
      <c r="Q21" s="25">
        <f t="shared" si="8"/>
        <v>1.0310634714779239</v>
      </c>
      <c r="R21" s="25">
        <f>(24*60/PI())*Dados!$C$28*Q21*(P21*SIN(Dados!$C$31)*SIN(O21)+COS(Dados!$C$31)*COS(O21)*SIN(P21))</f>
        <v>42.651104583042716</v>
      </c>
      <c r="S21" s="17">
        <f t="shared" si="9"/>
        <v>308.26000000000005</v>
      </c>
      <c r="T21" s="17">
        <f t="shared" si="10"/>
        <v>297.16000000000003</v>
      </c>
      <c r="U21" s="17">
        <f t="shared" si="11"/>
        <v>22.735879304904408</v>
      </c>
      <c r="V21" s="25">
        <f>(0.75+2*10^(-5)*Dados!$B$7)*R21</f>
        <v>32.197412682169031</v>
      </c>
      <c r="W21" s="23">
        <f t="shared" si="12"/>
        <v>2.8411956535921536</v>
      </c>
      <c r="X21" s="25">
        <f>(1-Dados!$C$20)*U21</f>
        <v>17.506627064776396</v>
      </c>
      <c r="Y21" s="18">
        <f t="shared" si="13"/>
        <v>14.665431411184242</v>
      </c>
      <c r="Z21" s="27">
        <f>((0.408*I21*(Y21-0)+Dados!$C$35*(900/(H21+273))*J21*(M21-N21))/(I21+Dados!$C$35*(1+(0.34*J21))))</f>
        <v>5.2297301592359862</v>
      </c>
    </row>
    <row r="22" spans="1:26" x14ac:dyDescent="0.25">
      <c r="A22" s="1">
        <v>22302</v>
      </c>
      <c r="B22">
        <v>23.8</v>
      </c>
      <c r="C22">
        <v>33.5</v>
      </c>
      <c r="D22">
        <v>21</v>
      </c>
      <c r="E22">
        <v>1.3333330000000001</v>
      </c>
      <c r="F22">
        <v>80</v>
      </c>
      <c r="H22" s="22">
        <f t="shared" si="0"/>
        <v>28.65</v>
      </c>
      <c r="I22" s="23">
        <f t="shared" si="1"/>
        <v>0.22743235016149782</v>
      </c>
      <c r="J22" s="24">
        <f t="shared" si="2"/>
        <v>0.99726785090690051</v>
      </c>
      <c r="K22" s="25">
        <f t="shared" si="3"/>
        <v>5.1729513859624818</v>
      </c>
      <c r="L22" s="25">
        <f t="shared" si="4"/>
        <v>2.9482843050220851</v>
      </c>
      <c r="M22" s="25">
        <f t="shared" si="5"/>
        <v>4.060617845492283</v>
      </c>
      <c r="N22" s="25">
        <f t="shared" si="6"/>
        <v>3.2484942763938265</v>
      </c>
      <c r="O22" s="25">
        <f t="shared" si="7"/>
        <v>-0.35031940280597534</v>
      </c>
      <c r="P22" s="26">
        <f>ACOS(-TAN(Dados!$C$31)*TAN(O22))</f>
        <v>1.7696705875895009</v>
      </c>
      <c r="Q22" s="25">
        <f t="shared" si="8"/>
        <v>1.0308671423273339</v>
      </c>
      <c r="R22" s="25">
        <f>(24*60/PI())*Dados!$C$28*Q22*(P22*SIN(Dados!$C$31)*SIN(O22)+COS(Dados!$C$31)*COS(O22)*SIN(P22))</f>
        <v>42.57453580243228</v>
      </c>
      <c r="S22" s="17">
        <f t="shared" si="9"/>
        <v>306.66000000000003</v>
      </c>
      <c r="T22" s="17">
        <f t="shared" si="10"/>
        <v>296.96000000000004</v>
      </c>
      <c r="U22" s="17">
        <f t="shared" si="11"/>
        <v>21.215622113248894</v>
      </c>
      <c r="V22" s="25">
        <f>(0.75+2*10^(-5)*Dados!$B$7)*R22</f>
        <v>32.13961074123489</v>
      </c>
      <c r="W22" s="23">
        <f t="shared" si="12"/>
        <v>1.9330086297880822</v>
      </c>
      <c r="X22" s="25">
        <f>(1-Dados!$C$20)*U22</f>
        <v>16.336029027201651</v>
      </c>
      <c r="Y22" s="18">
        <f t="shared" si="13"/>
        <v>14.403020397413568</v>
      </c>
      <c r="Z22" s="27">
        <f>((0.408*I22*(Y22-0)+Dados!$C$35*(900/(H22+273))*J22*(M22-N22))/(I22+Dados!$C$35*(1+(0.34*J22))))</f>
        <v>4.7436602478550007</v>
      </c>
    </row>
    <row r="23" spans="1:26" x14ac:dyDescent="0.25">
      <c r="A23" s="1">
        <v>22303</v>
      </c>
      <c r="B23">
        <v>21.8</v>
      </c>
      <c r="C23">
        <v>29.9</v>
      </c>
      <c r="D23">
        <v>22</v>
      </c>
      <c r="E23">
        <v>1.3333330000000001</v>
      </c>
      <c r="F23">
        <v>75.25</v>
      </c>
      <c r="H23" s="22">
        <f t="shared" si="0"/>
        <v>25.85</v>
      </c>
      <c r="I23" s="23">
        <f t="shared" si="1"/>
        <v>0.19716845660963872</v>
      </c>
      <c r="J23" s="24">
        <f t="shared" si="2"/>
        <v>0.99726785090690051</v>
      </c>
      <c r="K23" s="25">
        <f t="shared" si="3"/>
        <v>4.2187883965303437</v>
      </c>
      <c r="L23" s="25">
        <f t="shared" si="4"/>
        <v>2.6118719061836697</v>
      </c>
      <c r="M23" s="25">
        <f t="shared" si="5"/>
        <v>3.4153301513570069</v>
      </c>
      <c r="N23" s="25">
        <f t="shared" si="6"/>
        <v>2.5700359388961473</v>
      </c>
      <c r="O23" s="25">
        <f t="shared" si="7"/>
        <v>-0.34663400003096273</v>
      </c>
      <c r="P23" s="26">
        <f>ACOS(-TAN(Dados!$C$31)*TAN(O23))</f>
        <v>1.7673700570893165</v>
      </c>
      <c r="Q23" s="25">
        <f t="shared" si="8"/>
        <v>1.0306616665763046</v>
      </c>
      <c r="R23" s="25">
        <f>(24*60/PI())*Dados!$C$28*Q23*(P23*SIN(Dados!$C$31)*SIN(O23)+COS(Dados!$C$31)*COS(O23)*SIN(P23))</f>
        <v>42.495226734604927</v>
      </c>
      <c r="S23" s="17">
        <f t="shared" si="9"/>
        <v>303.06</v>
      </c>
      <c r="T23" s="17">
        <f t="shared" si="10"/>
        <v>294.96000000000004</v>
      </c>
      <c r="U23" s="17">
        <f t="shared" si="11"/>
        <v>19.350965687994893</v>
      </c>
      <c r="V23" s="25">
        <f>(0.75+2*10^(-5)*Dados!$B$7)*R23</f>
        <v>32.079740151452071</v>
      </c>
      <c r="W23" s="23">
        <f t="shared" si="12"/>
        <v>2.1053821230483072</v>
      </c>
      <c r="X23" s="25">
        <f>(1-Dados!$C$20)*U23</f>
        <v>14.900243579756069</v>
      </c>
      <c r="Y23" s="18">
        <f t="shared" si="13"/>
        <v>12.794861456707761</v>
      </c>
      <c r="Z23" s="27">
        <f>((0.408*I23*(Y23-0)+Dados!$C$35*(900/(H23+273))*J23*(M23-N23))/(I23+Dados!$C$35*(1+(0.34*J23))))</f>
        <v>4.1971938073700121</v>
      </c>
    </row>
    <row r="24" spans="1:26" x14ac:dyDescent="0.25">
      <c r="A24" s="1">
        <v>22304</v>
      </c>
      <c r="B24">
        <v>17.600000000000001</v>
      </c>
      <c r="C24">
        <v>34.1</v>
      </c>
      <c r="D24">
        <v>23</v>
      </c>
      <c r="E24">
        <v>0.66666700000000001</v>
      </c>
      <c r="F24">
        <v>61.5</v>
      </c>
      <c r="H24" s="22">
        <f t="shared" si="0"/>
        <v>25.85</v>
      </c>
      <c r="I24" s="23">
        <f t="shared" si="1"/>
        <v>0.19716845660963872</v>
      </c>
      <c r="J24" s="24">
        <f t="shared" si="2"/>
        <v>0.49863429942898779</v>
      </c>
      <c r="K24" s="25">
        <f t="shared" si="3"/>
        <v>5.3489488866095956</v>
      </c>
      <c r="L24" s="25">
        <f t="shared" si="4"/>
        <v>2.0126465426273383</v>
      </c>
      <c r="M24" s="25">
        <f t="shared" si="5"/>
        <v>3.6807977146184667</v>
      </c>
      <c r="N24" s="25">
        <f t="shared" si="6"/>
        <v>2.2636905944903569</v>
      </c>
      <c r="O24" s="25">
        <f t="shared" si="7"/>
        <v>-0.3428458821207665</v>
      </c>
      <c r="P24" s="26">
        <f>ACOS(-TAN(Dados!$C$31)*TAN(O24))</f>
        <v>1.7650128765676671</v>
      </c>
      <c r="Q24" s="25">
        <f t="shared" si="8"/>
        <v>1.0304471051117361</v>
      </c>
      <c r="R24" s="25">
        <f>(24*60/PI())*Dados!$C$28*Q24*(P24*SIN(Dados!$C$31)*SIN(O24)+COS(Dados!$C$31)*COS(O24)*SIN(P24))</f>
        <v>42.413169825442097</v>
      </c>
      <c r="S24" s="17">
        <f t="shared" si="9"/>
        <v>307.26000000000005</v>
      </c>
      <c r="T24" s="17">
        <f t="shared" si="10"/>
        <v>290.76000000000005</v>
      </c>
      <c r="U24" s="17">
        <f t="shared" si="11"/>
        <v>27.565297641939097</v>
      </c>
      <c r="V24" s="25">
        <f>(0.75+2*10^(-5)*Dados!$B$7)*R24</f>
        <v>32.01779521019985</v>
      </c>
      <c r="W24" s="23">
        <f t="shared" si="12"/>
        <v>4.137030189658323</v>
      </c>
      <c r="X24" s="25">
        <f>(1-Dados!$C$20)*U24</f>
        <v>21.225279184293104</v>
      </c>
      <c r="Y24" s="18">
        <f t="shared" si="13"/>
        <v>17.088248994634782</v>
      </c>
      <c r="Z24" s="27">
        <f>((0.408*I24*(Y24-0)+Dados!$C$35*(900/(H24+273))*J24*(M24-N24))/(I24+Dados!$C$35*(1+(0.34*J24))))</f>
        <v>5.5309252928829933</v>
      </c>
    </row>
    <row r="25" spans="1:26" x14ac:dyDescent="0.25">
      <c r="A25" s="1">
        <v>22305</v>
      </c>
      <c r="B25">
        <v>18</v>
      </c>
      <c r="C25">
        <v>34.9</v>
      </c>
      <c r="D25">
        <v>24</v>
      </c>
      <c r="E25">
        <v>1</v>
      </c>
      <c r="F25">
        <v>50</v>
      </c>
      <c r="H25" s="22">
        <f t="shared" si="0"/>
        <v>26.45</v>
      </c>
      <c r="I25" s="23">
        <f t="shared" si="1"/>
        <v>0.20335056951978117</v>
      </c>
      <c r="J25" s="24">
        <f t="shared" si="2"/>
        <v>0.74795107516794412</v>
      </c>
      <c r="K25" s="25">
        <f t="shared" si="3"/>
        <v>5.5916786681589672</v>
      </c>
      <c r="L25" s="25">
        <f t="shared" si="4"/>
        <v>2.0639892026604851</v>
      </c>
      <c r="M25" s="25">
        <f t="shared" si="5"/>
        <v>3.8278339354097262</v>
      </c>
      <c r="N25" s="25">
        <f t="shared" si="6"/>
        <v>1.9139169677048631</v>
      </c>
      <c r="O25" s="25">
        <f t="shared" si="7"/>
        <v>-0.33895617157647767</v>
      </c>
      <c r="P25" s="26">
        <f>ACOS(-TAN(Dados!$C$31)*TAN(O25))</f>
        <v>1.7626002347180736</v>
      </c>
      <c r="Q25" s="25">
        <f t="shared" si="8"/>
        <v>1.0302235215128204</v>
      </c>
      <c r="R25" s="25">
        <f>(24*60/PI())*Dados!$C$28*Q25*(P25*SIN(Dados!$C$31)*SIN(O25)+COS(Dados!$C$31)*COS(O25)*SIN(P25))</f>
        <v>42.328357939439776</v>
      </c>
      <c r="S25" s="17">
        <f t="shared" si="9"/>
        <v>308.06</v>
      </c>
      <c r="T25" s="17">
        <f t="shared" si="10"/>
        <v>291.16000000000003</v>
      </c>
      <c r="U25" s="17">
        <f t="shared" si="11"/>
        <v>27.841636306328265</v>
      </c>
      <c r="V25" s="25">
        <f>(0.75+2*10^(-5)*Dados!$B$7)*R25</f>
        <v>31.953770530870553</v>
      </c>
      <c r="W25" s="23">
        <f t="shared" si="12"/>
        <v>4.7992525521111586</v>
      </c>
      <c r="X25" s="25">
        <f>(1-Dados!$C$20)*U25</f>
        <v>21.438059955872763</v>
      </c>
      <c r="Y25" s="18">
        <f t="shared" si="13"/>
        <v>16.638807403761604</v>
      </c>
      <c r="Z25" s="27">
        <f>((0.408*I25*(Y25-0)+Dados!$C$35*(900/(H25+273))*J25*(M25-N25))/(I25+Dados!$C$35*(1+(0.34*J25))))</f>
        <v>5.82262331670817</v>
      </c>
    </row>
    <row r="26" spans="1:26" x14ac:dyDescent="0.25">
      <c r="A26" s="1">
        <v>22306</v>
      </c>
      <c r="B26">
        <v>19.100000000000001</v>
      </c>
      <c r="C26">
        <v>29.8</v>
      </c>
      <c r="D26">
        <v>25</v>
      </c>
      <c r="E26">
        <v>4</v>
      </c>
      <c r="F26">
        <v>73</v>
      </c>
      <c r="H26" s="22">
        <f t="shared" si="0"/>
        <v>24.450000000000003</v>
      </c>
      <c r="I26" s="23">
        <f t="shared" si="1"/>
        <v>0.18335615232868385</v>
      </c>
      <c r="J26" s="24">
        <f t="shared" si="2"/>
        <v>2.9918043006717765</v>
      </c>
      <c r="K26" s="25">
        <f t="shared" si="3"/>
        <v>4.1946326109173357</v>
      </c>
      <c r="L26" s="25">
        <f t="shared" si="4"/>
        <v>2.2111396340059919</v>
      </c>
      <c r="M26" s="25">
        <f t="shared" si="5"/>
        <v>3.2028861224616638</v>
      </c>
      <c r="N26" s="25">
        <f t="shared" si="6"/>
        <v>2.3381068693970146</v>
      </c>
      <c r="O26" s="25">
        <f t="shared" si="7"/>
        <v>-0.33496602100327749</v>
      </c>
      <c r="P26" s="26">
        <f>ACOS(-TAN(Dados!$C$31)*TAN(O26))</f>
        <v>1.7601333280948612</v>
      </c>
      <c r="Q26" s="25">
        <f t="shared" si="8"/>
        <v>1.0299909820322035</v>
      </c>
      <c r="R26" s="25">
        <f>(24*60/PI())*Dados!$C$28*Q26*(P26*SIN(Dados!$C$31)*SIN(O26)+COS(Dados!$C$31)*COS(O26)*SIN(P26))</f>
        <v>42.240784410189782</v>
      </c>
      <c r="S26" s="17">
        <f t="shared" si="9"/>
        <v>302.96000000000004</v>
      </c>
      <c r="T26" s="17">
        <f t="shared" si="10"/>
        <v>292.26000000000005</v>
      </c>
      <c r="U26" s="17">
        <f t="shared" si="11"/>
        <v>22.107714423018518</v>
      </c>
      <c r="V26" s="25">
        <f>(0.75+2*10^(-5)*Dados!$B$7)*R26</f>
        <v>31.887661080977967</v>
      </c>
      <c r="W26" s="23">
        <f t="shared" si="12"/>
        <v>2.8436701524374666</v>
      </c>
      <c r="X26" s="25">
        <f>(1-Dados!$C$20)*U26</f>
        <v>17.02294010572426</v>
      </c>
      <c r="Y26" s="18">
        <f t="shared" si="13"/>
        <v>14.179269953286793</v>
      </c>
      <c r="Z26" s="27">
        <f>((0.408*I26*(Y26-0)+Dados!$C$35*(900/(H26+273))*J26*(M26-N26))/(I26+Dados!$C$35*(1+(0.34*J26))))</f>
        <v>4.9878465194840009</v>
      </c>
    </row>
    <row r="27" spans="1:26" x14ac:dyDescent="0.25">
      <c r="A27" s="1">
        <v>22307</v>
      </c>
      <c r="B27">
        <v>14</v>
      </c>
      <c r="C27">
        <v>27.3</v>
      </c>
      <c r="D27">
        <v>26</v>
      </c>
      <c r="E27">
        <v>4</v>
      </c>
      <c r="F27">
        <v>57.75</v>
      </c>
      <c r="H27" s="22">
        <f t="shared" si="0"/>
        <v>20.65</v>
      </c>
      <c r="I27" s="23">
        <f t="shared" si="1"/>
        <v>0.14990918541685036</v>
      </c>
      <c r="J27" s="24">
        <f t="shared" si="2"/>
        <v>2.9918043006717765</v>
      </c>
      <c r="K27" s="25">
        <f t="shared" si="3"/>
        <v>3.6285738459938641</v>
      </c>
      <c r="L27" s="25">
        <f t="shared" si="4"/>
        <v>1.5986048594252917</v>
      </c>
      <c r="M27" s="25">
        <f t="shared" si="5"/>
        <v>2.6135893527095782</v>
      </c>
      <c r="N27" s="25">
        <f t="shared" si="6"/>
        <v>1.5093478511897813</v>
      </c>
      <c r="O27" s="25">
        <f t="shared" si="7"/>
        <v>-0.33087661276889524</v>
      </c>
      <c r="P27" s="26">
        <f>ACOS(-TAN(Dados!$C$31)*TAN(O27))</f>
        <v>1.7576133594588603</v>
      </c>
      <c r="Q27" s="25">
        <f t="shared" si="8"/>
        <v>1.0297495555763523</v>
      </c>
      <c r="R27" s="25">
        <f>(24*60/PI())*Dados!$C$28*Q27*(P27*SIN(Dados!$C$31)*SIN(O27)+COS(Dados!$C$31)*COS(O27)*SIN(P27))</f>
        <v>42.150443091579611</v>
      </c>
      <c r="S27" s="17">
        <f t="shared" si="9"/>
        <v>300.46000000000004</v>
      </c>
      <c r="T27" s="17">
        <f t="shared" si="10"/>
        <v>287.16000000000003</v>
      </c>
      <c r="U27" s="17">
        <f t="shared" si="11"/>
        <v>24.595063461738803</v>
      </c>
      <c r="V27" s="25">
        <f>(0.75+2*10^(-5)*Dados!$B$7)*R27</f>
        <v>31.819462220808248</v>
      </c>
      <c r="W27" s="23">
        <f t="shared" si="12"/>
        <v>4.2698969275493042</v>
      </c>
      <c r="X27" s="25">
        <f>(1-Dados!$C$20)*U27</f>
        <v>18.93819886553888</v>
      </c>
      <c r="Y27" s="18">
        <f t="shared" si="13"/>
        <v>14.668301937989575</v>
      </c>
      <c r="Z27" s="27">
        <f>((0.408*I27*(Y27-0)+Dados!$C$35*(900/(H27+273))*J27*(M27-N27))/(I27+Dados!$C$35*(1+(0.34*J27))))</f>
        <v>5.5326424209398608</v>
      </c>
    </row>
    <row r="28" spans="1:26" x14ac:dyDescent="0.25">
      <c r="A28" s="1">
        <v>22308</v>
      </c>
      <c r="B28">
        <v>14.2</v>
      </c>
      <c r="C28">
        <v>28.3</v>
      </c>
      <c r="D28">
        <v>27</v>
      </c>
      <c r="E28">
        <v>2.6666669999999999</v>
      </c>
      <c r="F28">
        <v>53.75</v>
      </c>
      <c r="H28" s="22">
        <f t="shared" si="0"/>
        <v>21.25</v>
      </c>
      <c r="I28" s="23">
        <f t="shared" si="1"/>
        <v>0.15481827486152347</v>
      </c>
      <c r="J28" s="24">
        <f t="shared" si="2"/>
        <v>1.9945364497648759</v>
      </c>
      <c r="K28" s="25">
        <f t="shared" si="3"/>
        <v>3.8464613723885481</v>
      </c>
      <c r="L28" s="25">
        <f t="shared" si="4"/>
        <v>1.6194713704253727</v>
      </c>
      <c r="M28" s="25">
        <f t="shared" si="5"/>
        <v>2.7329663714069605</v>
      </c>
      <c r="N28" s="25">
        <f t="shared" si="6"/>
        <v>1.4689694246312412</v>
      </c>
      <c r="O28" s="25">
        <f t="shared" si="7"/>
        <v>-0.32668915865324738</v>
      </c>
      <c r="P28" s="26">
        <f>ACOS(-TAN(Dados!$C$31)*TAN(O28))</f>
        <v>1.7550415361709275</v>
      </c>
      <c r="Q28" s="25">
        <f t="shared" si="8"/>
        <v>1.0294993136851356</v>
      </c>
      <c r="R28" s="25">
        <f>(24*60/PI())*Dados!$C$28*Q28*(P28*SIN(Dados!$C$31)*SIN(O28)+COS(Dados!$C$31)*COS(O28)*SIN(P28))</f>
        <v>42.05732840961516</v>
      </c>
      <c r="S28" s="17">
        <f t="shared" si="9"/>
        <v>301.46000000000004</v>
      </c>
      <c r="T28" s="17">
        <f t="shared" si="10"/>
        <v>287.36</v>
      </c>
      <c r="U28" s="17">
        <f t="shared" si="11"/>
        <v>25.268020507779319</v>
      </c>
      <c r="V28" s="25">
        <f>(0.75+2*10^(-5)*Dados!$B$7)*R28</f>
        <v>31.749169742540985</v>
      </c>
      <c r="W28" s="23">
        <f t="shared" si="12"/>
        <v>4.5605167946453431</v>
      </c>
      <c r="X28" s="25">
        <f>(1-Dados!$C$20)*U28</f>
        <v>19.456375790990077</v>
      </c>
      <c r="Y28" s="18">
        <f t="shared" si="13"/>
        <v>14.895858996344733</v>
      </c>
      <c r="Z28" s="27">
        <f>((0.408*I28*(Y28-0)+Dados!$C$35*(900/(H28+273))*J28*(M28-N28))/(I28+Dados!$C$35*(1+(0.34*J28))))</f>
        <v>5.462192814019919</v>
      </c>
    </row>
    <row r="29" spans="1:26" x14ac:dyDescent="0.25">
      <c r="A29" s="1">
        <v>22309</v>
      </c>
      <c r="B29">
        <v>16.100000000000001</v>
      </c>
      <c r="C29">
        <v>29.9</v>
      </c>
      <c r="D29">
        <v>28</v>
      </c>
      <c r="E29">
        <v>0.66666700000000001</v>
      </c>
      <c r="F29">
        <v>47.75</v>
      </c>
      <c r="H29" s="22">
        <f t="shared" si="0"/>
        <v>23</v>
      </c>
      <c r="I29" s="23">
        <f t="shared" si="1"/>
        <v>0.16991941796793744</v>
      </c>
      <c r="J29" s="24">
        <f t="shared" si="2"/>
        <v>0.49863429942898779</v>
      </c>
      <c r="K29" s="25">
        <f t="shared" si="3"/>
        <v>4.2187883965303437</v>
      </c>
      <c r="L29" s="25">
        <f t="shared" si="4"/>
        <v>1.8299332444264929</v>
      </c>
      <c r="M29" s="25">
        <f t="shared" si="5"/>
        <v>3.0243608204784183</v>
      </c>
      <c r="N29" s="25">
        <f t="shared" si="6"/>
        <v>1.4441322917784447</v>
      </c>
      <c r="O29" s="25">
        <f t="shared" si="7"/>
        <v>-0.32240489948936107</v>
      </c>
      <c r="P29" s="26">
        <f>ACOS(-TAN(Dados!$C$31)*TAN(O29))</f>
        <v>1.7524190686367291</v>
      </c>
      <c r="Q29" s="25">
        <f t="shared" si="8"/>
        <v>1.0292403305106266</v>
      </c>
      <c r="R29" s="25">
        <f>(24*60/PI())*Dados!$C$28*Q29*(P29*SIN(Dados!$C$31)*SIN(O29)+COS(Dados!$C$31)*COS(O29)*SIN(P29))</f>
        <v>41.961435414766676</v>
      </c>
      <c r="S29" s="17">
        <f t="shared" si="9"/>
        <v>303.06</v>
      </c>
      <c r="T29" s="17">
        <f t="shared" si="10"/>
        <v>289.26000000000005</v>
      </c>
      <c r="U29" s="17">
        <f t="shared" si="11"/>
        <v>24.940770262509016</v>
      </c>
      <c r="V29" s="25">
        <f>(0.75+2*10^(-5)*Dados!$B$7)*R29</f>
        <v>31.676779909765276</v>
      </c>
      <c r="W29" s="23">
        <f t="shared" si="12"/>
        <v>4.6338650882412313</v>
      </c>
      <c r="X29" s="25">
        <f>(1-Dados!$C$20)*U29</f>
        <v>19.204393102131942</v>
      </c>
      <c r="Y29" s="18">
        <f t="shared" si="13"/>
        <v>14.57052801389071</v>
      </c>
      <c r="Z29" s="27">
        <f>((0.408*I29*(Y29-0)+Dados!$C$35*(900/(H29+273))*J29*(M29-N29))/(I29+Dados!$C$35*(1+(0.34*J29))))</f>
        <v>4.7345667268635605</v>
      </c>
    </row>
    <row r="30" spans="1:26" x14ac:dyDescent="0.25">
      <c r="A30" s="1">
        <v>22310</v>
      </c>
      <c r="B30">
        <v>17.3</v>
      </c>
      <c r="C30">
        <v>31.7</v>
      </c>
      <c r="D30">
        <v>29</v>
      </c>
      <c r="E30">
        <v>0.33333299999999999</v>
      </c>
      <c r="F30">
        <v>58.5</v>
      </c>
      <c r="H30" s="22">
        <f t="shared" si="0"/>
        <v>24.5</v>
      </c>
      <c r="I30" s="23">
        <f t="shared" si="1"/>
        <v>0.18383500912050901</v>
      </c>
      <c r="J30" s="24">
        <f t="shared" si="2"/>
        <v>0.2493167757389563</v>
      </c>
      <c r="K30" s="25">
        <f t="shared" si="3"/>
        <v>4.6747601804976453</v>
      </c>
      <c r="L30" s="25">
        <f t="shared" si="4"/>
        <v>1.974876858198171</v>
      </c>
      <c r="M30" s="25">
        <f t="shared" si="5"/>
        <v>3.3248185193479083</v>
      </c>
      <c r="N30" s="25">
        <f t="shared" si="6"/>
        <v>1.9450188338185261</v>
      </c>
      <c r="O30" s="25">
        <f t="shared" si="7"/>
        <v>-0.31802510479568846</v>
      </c>
      <c r="P30" s="26">
        <f>ACOS(-TAN(Dados!$C$31)*TAN(O30))</f>
        <v>1.7497471688058961</v>
      </c>
      <c r="Q30" s="25">
        <f t="shared" si="8"/>
        <v>1.0289726827951293</v>
      </c>
      <c r="R30" s="25">
        <f>(24*60/PI())*Dados!$C$28*Q30*(P30*SIN(Dados!$C$31)*SIN(O30)+COS(Dados!$C$31)*COS(O30)*SIN(P30))</f>
        <v>41.862759834734192</v>
      </c>
      <c r="S30" s="17">
        <f t="shared" si="9"/>
        <v>304.86</v>
      </c>
      <c r="T30" s="17">
        <f t="shared" si="10"/>
        <v>290.46000000000004</v>
      </c>
      <c r="U30" s="17">
        <f t="shared" si="11"/>
        <v>25.417280681927817</v>
      </c>
      <c r="V30" s="25">
        <f>(0.75+2*10^(-5)*Dados!$B$7)*R30</f>
        <v>31.602289497312476</v>
      </c>
      <c r="W30" s="23">
        <f t="shared" si="12"/>
        <v>4.1137469513528595</v>
      </c>
      <c r="X30" s="25">
        <f>(1-Dados!$C$20)*U30</f>
        <v>19.571306125084419</v>
      </c>
      <c r="Y30" s="18">
        <f t="shared" si="13"/>
        <v>15.457559173731561</v>
      </c>
      <c r="Z30" s="27">
        <f>((0.408*I30*(Y30-0)+Dados!$C$35*(900/(H30+273))*J30*(M30-N30))/(I30+Dados!$C$35*(1+(0.34*J30))))</f>
        <v>4.8167266282564221</v>
      </c>
    </row>
    <row r="31" spans="1:26" x14ac:dyDescent="0.25">
      <c r="A31" s="1">
        <v>22311</v>
      </c>
      <c r="B31">
        <v>20</v>
      </c>
      <c r="C31">
        <v>34.5</v>
      </c>
      <c r="D31">
        <v>30</v>
      </c>
      <c r="E31">
        <v>0.33333299999999999</v>
      </c>
      <c r="F31">
        <v>60</v>
      </c>
      <c r="H31" s="22">
        <f t="shared" si="0"/>
        <v>27.25</v>
      </c>
      <c r="I31" s="23">
        <f t="shared" si="1"/>
        <v>0.21184640181521044</v>
      </c>
      <c r="J31" s="24">
        <f t="shared" si="2"/>
        <v>0.2493167757389563</v>
      </c>
      <c r="K31" s="25">
        <f t="shared" si="3"/>
        <v>5.4691459026600384</v>
      </c>
      <c r="L31" s="25">
        <f t="shared" si="4"/>
        <v>2.3382812709274461</v>
      </c>
      <c r="M31" s="25">
        <f t="shared" si="5"/>
        <v>3.9037135867937423</v>
      </c>
      <c r="N31" s="25">
        <f t="shared" si="6"/>
        <v>2.3422281520762454</v>
      </c>
      <c r="O31" s="25">
        <f t="shared" si="7"/>
        <v>-0.31355107239992103</v>
      </c>
      <c r="P31" s="26">
        <f>ACOS(-TAN(Dados!$C$31)*TAN(O31))</f>
        <v>1.7470270487283313</v>
      </c>
      <c r="Q31" s="25">
        <f t="shared" si="8"/>
        <v>1.0286964498484381</v>
      </c>
      <c r="R31" s="25">
        <f>(24*60/PI())*Dados!$C$28*Q31*(P31*SIN(Dados!$C$31)*SIN(O31)+COS(Dados!$C$31)*COS(O31)*SIN(P31))</f>
        <v>41.761298127524682</v>
      </c>
      <c r="S31" s="17">
        <f t="shared" si="9"/>
        <v>307.66000000000003</v>
      </c>
      <c r="T31" s="17">
        <f t="shared" si="10"/>
        <v>293.16000000000003</v>
      </c>
      <c r="U31" s="17">
        <f t="shared" si="11"/>
        <v>25.443565691645382</v>
      </c>
      <c r="V31" s="25">
        <f>(0.75+2*10^(-5)*Dados!$B$7)*R31</f>
        <v>31.525695831324263</v>
      </c>
      <c r="W31" s="23">
        <f t="shared" si="12"/>
        <v>3.7262574400820929</v>
      </c>
      <c r="X31" s="25">
        <f>(1-Dados!$C$20)*U31</f>
        <v>19.591545582566944</v>
      </c>
      <c r="Y31" s="18">
        <f t="shared" si="13"/>
        <v>15.86528814248485</v>
      </c>
      <c r="Z31" s="27">
        <f>((0.408*I31*(Y31-0)+Dados!$C$35*(900/(H31+273))*J31*(M31-N31))/(I31+Dados!$C$35*(1+(0.34*J31))))</f>
        <v>5.118086725796922</v>
      </c>
    </row>
    <row r="32" spans="1:26" x14ac:dyDescent="0.25">
      <c r="A32" s="1">
        <v>22312</v>
      </c>
      <c r="B32">
        <v>20.8</v>
      </c>
      <c r="C32">
        <v>35.5</v>
      </c>
      <c r="D32">
        <v>31</v>
      </c>
      <c r="E32">
        <v>0.66666700000000001</v>
      </c>
      <c r="F32">
        <v>43.75</v>
      </c>
      <c r="H32" s="22">
        <f t="shared" si="0"/>
        <v>28.15</v>
      </c>
      <c r="I32" s="23">
        <f t="shared" si="1"/>
        <v>0.22175898387159163</v>
      </c>
      <c r="J32" s="24">
        <f t="shared" si="2"/>
        <v>0.49863429942898779</v>
      </c>
      <c r="K32" s="25">
        <f t="shared" si="3"/>
        <v>5.7799401422607124</v>
      </c>
      <c r="L32" s="25">
        <f t="shared" si="4"/>
        <v>2.4566163260716172</v>
      </c>
      <c r="M32" s="25">
        <f t="shared" si="5"/>
        <v>4.1182782341661648</v>
      </c>
      <c r="N32" s="25">
        <f t="shared" si="6"/>
        <v>1.801746727447697</v>
      </c>
      <c r="O32" s="25">
        <f t="shared" si="7"/>
        <v>-0.30898412805441511</v>
      </c>
      <c r="P32" s="26">
        <f>ACOS(-TAN(Dados!$C$31)*TAN(O32))</f>
        <v>1.7442599191701209</v>
      </c>
      <c r="Q32" s="25">
        <f t="shared" si="8"/>
        <v>1.0284117135243369</v>
      </c>
      <c r="R32" s="25">
        <f>(24*60/PI())*Dados!$C$28*Q32*(P32*SIN(Dados!$C$31)*SIN(O32)+COS(Dados!$C$31)*COS(O32)*SIN(P32))</f>
        <v>41.657047534730346</v>
      </c>
      <c r="S32" s="17">
        <f t="shared" si="9"/>
        <v>308.66000000000003</v>
      </c>
      <c r="T32" s="17">
        <f t="shared" si="10"/>
        <v>293.96000000000004</v>
      </c>
      <c r="U32" s="17">
        <f t="shared" si="11"/>
        <v>25.554485167497194</v>
      </c>
      <c r="V32" s="25">
        <f>(0.75+2*10^(-5)*Dados!$B$7)*R32</f>
        <v>31.446996829472514</v>
      </c>
      <c r="W32" s="23">
        <f t="shared" si="12"/>
        <v>4.6076187468132606</v>
      </c>
      <c r="X32" s="25">
        <f>(1-Dados!$C$20)*U32</f>
        <v>19.676953578972839</v>
      </c>
      <c r="Y32" s="18">
        <f t="shared" si="13"/>
        <v>15.069334832159578</v>
      </c>
      <c r="Z32" s="27">
        <f>((0.408*I32*(Y32-0)+Dados!$C$35*(900/(H32+273))*J32*(M32-N32))/(I32+Dados!$C$35*(1+(0.34*J32))))</f>
        <v>5.3279304860735008</v>
      </c>
    </row>
    <row r="33" spans="1:26" x14ac:dyDescent="0.25">
      <c r="A33" s="1">
        <v>22647</v>
      </c>
      <c r="B33">
        <v>20.8</v>
      </c>
      <c r="C33">
        <v>27.5</v>
      </c>
      <c r="D33">
        <v>1</v>
      </c>
      <c r="E33">
        <v>2</v>
      </c>
      <c r="F33">
        <v>81.25</v>
      </c>
      <c r="H33" s="22">
        <f t="shared" si="0"/>
        <v>24.15</v>
      </c>
      <c r="I33" s="23">
        <f t="shared" si="1"/>
        <v>0.18050503360802694</v>
      </c>
      <c r="J33" s="24">
        <f t="shared" si="2"/>
        <v>1.4959021503358882</v>
      </c>
      <c r="K33" s="25">
        <f t="shared" si="3"/>
        <v>3.671270209291702</v>
      </c>
      <c r="L33" s="25">
        <f t="shared" si="4"/>
        <v>2.4566163260716172</v>
      </c>
      <c r="M33" s="25">
        <f t="shared" si="5"/>
        <v>3.0639432676816596</v>
      </c>
      <c r="N33" s="25">
        <f t="shared" si="6"/>
        <v>2.4894539049913482</v>
      </c>
      <c r="O33" s="25">
        <f t="shared" si="7"/>
        <v>-0.40100809259462372</v>
      </c>
      <c r="P33" s="26">
        <f>ACOS(-TAN(Dados!$C$31)*TAN(O33))</f>
        <v>1.8020995380098959</v>
      </c>
      <c r="Q33" s="25">
        <f t="shared" si="8"/>
        <v>1.0329951106939008</v>
      </c>
      <c r="R33" s="25">
        <f>(24*60/PI())*Dados!$C$28*Q33*(P33*SIN(Dados!$C$31)*SIN(O33)+COS(Dados!$C$31)*COS(O33)*SIN(P33))</f>
        <v>43.596802901252339</v>
      </c>
      <c r="S33" s="17">
        <f t="shared" si="9"/>
        <v>300.66000000000003</v>
      </c>
      <c r="T33" s="17">
        <f t="shared" si="10"/>
        <v>293.96000000000004</v>
      </c>
      <c r="U33" s="17">
        <f t="shared" si="11"/>
        <v>18.055604210468552</v>
      </c>
      <c r="V33" s="25">
        <f>(0.75+2*10^(-5)*Dados!$B$7)*R33</f>
        <v>32.911322423121774</v>
      </c>
      <c r="W33" s="23">
        <f t="shared" si="12"/>
        <v>1.7837559606337938</v>
      </c>
      <c r="X33" s="25">
        <f>(1-Dados!$C$20)*U33</f>
        <v>13.902815242060786</v>
      </c>
      <c r="Y33" s="18">
        <f t="shared" si="13"/>
        <v>12.119059281426992</v>
      </c>
      <c r="Z33" s="27">
        <f>((0.408*I33*(Y33-0)+Dados!$C$35*(900/(H33+273))*J33*(M33-N33))/(I33+Dados!$C$35*(1+(0.34*J33))))</f>
        <v>3.8061688454181106</v>
      </c>
    </row>
    <row r="34" spans="1:26" x14ac:dyDescent="0.25">
      <c r="A34" s="1">
        <v>22648</v>
      </c>
      <c r="B34">
        <v>20.399999999999999</v>
      </c>
      <c r="C34">
        <v>27.9</v>
      </c>
      <c r="D34">
        <v>2</v>
      </c>
      <c r="E34">
        <v>1.6666669999999999</v>
      </c>
      <c r="F34">
        <v>68.5</v>
      </c>
      <c r="H34" s="22">
        <f t="shared" si="0"/>
        <v>24.15</v>
      </c>
      <c r="I34" s="23">
        <f t="shared" si="1"/>
        <v>0.18050503360802694</v>
      </c>
      <c r="J34" s="24">
        <f t="shared" si="2"/>
        <v>1.2465853745969318</v>
      </c>
      <c r="K34" s="25">
        <f t="shared" si="3"/>
        <v>3.7579771108740125</v>
      </c>
      <c r="L34" s="25">
        <f t="shared" si="4"/>
        <v>2.3968104104453793</v>
      </c>
      <c r="M34" s="25">
        <f t="shared" si="5"/>
        <v>3.0773937606596959</v>
      </c>
      <c r="N34" s="25">
        <f t="shared" si="6"/>
        <v>2.1080147260518918</v>
      </c>
      <c r="O34" s="25">
        <f t="shared" si="7"/>
        <v>-0.39956372457913614</v>
      </c>
      <c r="P34" s="26">
        <f>ACOS(-TAN(Dados!$C$31)*TAN(O34))</f>
        <v>1.8011536593991815</v>
      </c>
      <c r="Q34" s="25">
        <f t="shared" si="8"/>
        <v>1.0329804442244102</v>
      </c>
      <c r="R34" s="25">
        <f>(24*60/PI())*Dados!$C$28*Q34*(P34*SIN(Dados!$C$31)*SIN(O34)+COS(Dados!$C$31)*COS(O34)*SIN(P34))</f>
        <v>43.570641955749437</v>
      </c>
      <c r="S34" s="17">
        <f t="shared" si="9"/>
        <v>301.06</v>
      </c>
      <c r="T34" s="17">
        <f t="shared" si="10"/>
        <v>293.56</v>
      </c>
      <c r="U34" s="17">
        <f t="shared" si="11"/>
        <v>19.091698755315981</v>
      </c>
      <c r="V34" s="25">
        <f>(0.75+2*10^(-5)*Dados!$B$7)*R34</f>
        <v>32.891573467807554</v>
      </c>
      <c r="W34" s="23">
        <f t="shared" si="12"/>
        <v>2.2734144621841108</v>
      </c>
      <c r="X34" s="25">
        <f>(1-Dados!$C$20)*U34</f>
        <v>14.700608041593306</v>
      </c>
      <c r="Y34" s="18">
        <f t="shared" si="13"/>
        <v>12.427193579409195</v>
      </c>
      <c r="Z34" s="27">
        <f>((0.408*I34*(Y34-0)+Dados!$C$35*(900/(H34+273))*J34*(M34-N34))/(I34+Dados!$C$35*(1+(0.34*J34))))</f>
        <v>4.2190646925326734</v>
      </c>
    </row>
    <row r="35" spans="1:26" x14ac:dyDescent="0.25">
      <c r="A35" s="1">
        <v>22649</v>
      </c>
      <c r="B35">
        <v>15.8</v>
      </c>
      <c r="C35">
        <v>27.1</v>
      </c>
      <c r="D35">
        <v>3</v>
      </c>
      <c r="E35">
        <v>2</v>
      </c>
      <c r="F35">
        <v>69</v>
      </c>
      <c r="H35" s="22">
        <f t="shared" si="0"/>
        <v>21.450000000000003</v>
      </c>
      <c r="I35" s="23">
        <f t="shared" si="1"/>
        <v>0.15648453449809666</v>
      </c>
      <c r="J35" s="24">
        <f t="shared" si="2"/>
        <v>1.4959021503358882</v>
      </c>
      <c r="K35" s="25">
        <f t="shared" si="3"/>
        <v>3.5863105663510559</v>
      </c>
      <c r="L35" s="25">
        <f t="shared" si="4"/>
        <v>1.7951882816867184</v>
      </c>
      <c r="M35" s="25">
        <f t="shared" si="5"/>
        <v>2.6907494240188869</v>
      </c>
      <c r="N35" s="25">
        <f t="shared" si="6"/>
        <v>1.8566171025730318</v>
      </c>
      <c r="O35" s="25">
        <f t="shared" si="7"/>
        <v>-0.39800095720876433</v>
      </c>
      <c r="P35" s="26">
        <f>ACOS(-TAN(Dados!$C$31)*TAN(O35))</f>
        <v>1.8001317785621451</v>
      </c>
      <c r="Q35" s="25">
        <f t="shared" si="8"/>
        <v>1.0329560049375197</v>
      </c>
      <c r="R35" s="25">
        <f>(24*60/PI())*Dados!$C$28*Q35*(P35*SIN(Dados!$C$31)*SIN(O35)+COS(Dados!$C$31)*COS(O35)*SIN(P35))</f>
        <v>43.541904505350651</v>
      </c>
      <c r="S35" s="17">
        <f t="shared" si="9"/>
        <v>300.26000000000005</v>
      </c>
      <c r="T35" s="17">
        <f t="shared" si="10"/>
        <v>288.96000000000004</v>
      </c>
      <c r="U35" s="17">
        <f t="shared" si="11"/>
        <v>23.418907185090124</v>
      </c>
      <c r="V35" s="25">
        <f>(0.75+2*10^(-5)*Dados!$B$7)*R35</f>
        <v>32.869879503279115</v>
      </c>
      <c r="W35" s="23">
        <f t="shared" si="12"/>
        <v>3.3800959423644406</v>
      </c>
      <c r="X35" s="25">
        <f>(1-Dados!$C$20)*U35</f>
        <v>18.032558532519396</v>
      </c>
      <c r="Y35" s="18">
        <f t="shared" si="13"/>
        <v>14.652462590154954</v>
      </c>
      <c r="Z35" s="27">
        <f>((0.408*I35*(Y35-0)+Dados!$C$35*(900/(H35+273))*J35*(M35-N35))/(I35+Dados!$C$35*(1+(0.34*J35))))</f>
        <v>4.6433323436920793</v>
      </c>
    </row>
    <row r="36" spans="1:26" x14ac:dyDescent="0.25">
      <c r="A36" s="1">
        <v>22650</v>
      </c>
      <c r="B36">
        <v>14.4</v>
      </c>
      <c r="C36">
        <v>29.9</v>
      </c>
      <c r="D36">
        <v>4</v>
      </c>
      <c r="E36">
        <v>1</v>
      </c>
      <c r="F36">
        <v>40.25</v>
      </c>
      <c r="H36" s="22">
        <f t="shared" si="0"/>
        <v>22.15</v>
      </c>
      <c r="I36" s="23">
        <f t="shared" si="1"/>
        <v>0.16243630349003685</v>
      </c>
      <c r="J36" s="24">
        <f t="shared" si="2"/>
        <v>0.74795107516794412</v>
      </c>
      <c r="K36" s="25">
        <f t="shared" si="3"/>
        <v>4.2187883965303437</v>
      </c>
      <c r="L36" s="25">
        <f t="shared" si="4"/>
        <v>1.6405764392484408</v>
      </c>
      <c r="M36" s="25">
        <f t="shared" si="5"/>
        <v>2.9296824178893921</v>
      </c>
      <c r="N36" s="25">
        <f t="shared" si="6"/>
        <v>1.1791971732004805</v>
      </c>
      <c r="O36" s="25">
        <f t="shared" si="7"/>
        <v>-0.39632025356520739</v>
      </c>
      <c r="P36" s="26">
        <f>ACOS(-TAN(Dados!$C$31)*TAN(O36))</f>
        <v>1.7990345490421549</v>
      </c>
      <c r="Q36" s="25">
        <f t="shared" si="8"/>
        <v>1.0329218000751172</v>
      </c>
      <c r="R36" s="25">
        <f>(24*60/PI())*Dados!$C$28*Q36*(P36*SIN(Dados!$C$31)*SIN(O36)+COS(Dados!$C$31)*COS(O36)*SIN(P36))</f>
        <v>43.510583132946387</v>
      </c>
      <c r="S36" s="17">
        <f t="shared" si="9"/>
        <v>303.06</v>
      </c>
      <c r="T36" s="17">
        <f t="shared" si="10"/>
        <v>287.56</v>
      </c>
      <c r="U36" s="17">
        <f t="shared" si="11"/>
        <v>27.408213935333226</v>
      </c>
      <c r="V36" s="25">
        <f>(0.75+2*10^(-5)*Dados!$B$7)*R36</f>
        <v>32.846234930344117</v>
      </c>
      <c r="W36" s="23">
        <f t="shared" si="12"/>
        <v>5.4651094940976401</v>
      </c>
      <c r="X36" s="25">
        <f>(1-Dados!$C$20)*U36</f>
        <v>21.104324730206585</v>
      </c>
      <c r="Y36" s="18">
        <f t="shared" si="13"/>
        <v>15.639215236108946</v>
      </c>
      <c r="Z36" s="27">
        <f>((0.408*I36*(Y36-0)+Dados!$C$35*(900/(H36+273))*J36*(M36-N36))/(I36+Dados!$C$35*(1+(0.34*J36))))</f>
        <v>5.3071017025814999</v>
      </c>
    </row>
    <row r="37" spans="1:26" x14ac:dyDescent="0.25">
      <c r="A37" s="1">
        <v>22651</v>
      </c>
      <c r="B37">
        <v>15.4</v>
      </c>
      <c r="C37">
        <v>32.5</v>
      </c>
      <c r="D37">
        <v>5</v>
      </c>
      <c r="E37">
        <v>1</v>
      </c>
      <c r="F37">
        <v>47.75</v>
      </c>
      <c r="H37" s="22">
        <f t="shared" si="0"/>
        <v>23.95</v>
      </c>
      <c r="I37" s="23">
        <f t="shared" si="1"/>
        <v>0.17862512717512</v>
      </c>
      <c r="J37" s="24">
        <f t="shared" si="2"/>
        <v>0.74795107516794412</v>
      </c>
      <c r="K37" s="25">
        <f t="shared" si="3"/>
        <v>4.8907789302521092</v>
      </c>
      <c r="L37" s="25">
        <f t="shared" si="4"/>
        <v>1.7497618068909833</v>
      </c>
      <c r="M37" s="25">
        <f t="shared" si="5"/>
        <v>3.3202703685715464</v>
      </c>
      <c r="N37" s="25">
        <f t="shared" si="6"/>
        <v>1.5854291009929133</v>
      </c>
      <c r="O37" s="25">
        <f t="shared" si="7"/>
        <v>-0.3945221116772275</v>
      </c>
      <c r="P37" s="26">
        <f>ACOS(-TAN(Dados!$C$31)*TAN(O37))</f>
        <v>1.7978626675349139</v>
      </c>
      <c r="Q37" s="25">
        <f t="shared" si="8"/>
        <v>1.032877839772842</v>
      </c>
      <c r="R37" s="25">
        <f>(24*60/PI())*Dados!$C$28*Q37*(P37*SIN(Dados!$C$31)*SIN(O37)+COS(Dados!$C$31)*COS(O37)*SIN(P37))</f>
        <v>43.476670111019743</v>
      </c>
      <c r="S37" s="17">
        <f t="shared" si="9"/>
        <v>305.66000000000003</v>
      </c>
      <c r="T37" s="17">
        <f t="shared" si="10"/>
        <v>288.56</v>
      </c>
      <c r="U37" s="17">
        <f t="shared" si="11"/>
        <v>28.765657938664322</v>
      </c>
      <c r="V37" s="25">
        <f>(0.75+2*10^(-5)*Dados!$B$7)*R37</f>
        <v>32.82063391548305</v>
      </c>
      <c r="W37" s="23">
        <f t="shared" si="12"/>
        <v>5.2377014683879377</v>
      </c>
      <c r="X37" s="25">
        <f>(1-Dados!$C$20)*U37</f>
        <v>22.14955661277153</v>
      </c>
      <c r="Y37" s="18">
        <f t="shared" si="13"/>
        <v>16.911855144383594</v>
      </c>
      <c r="Z37" s="27">
        <f>((0.408*I37*(Y37-0)+Dados!$C$35*(900/(H37+273))*J37*(M37-N37))/(I37+Dados!$C$35*(1+(0.34*J37))))</f>
        <v>5.7145132320927408</v>
      </c>
    </row>
    <row r="38" spans="1:26" x14ac:dyDescent="0.25">
      <c r="A38" s="1">
        <v>22652</v>
      </c>
      <c r="B38">
        <v>18</v>
      </c>
      <c r="C38">
        <v>33.700000000000003</v>
      </c>
      <c r="D38">
        <v>6</v>
      </c>
      <c r="E38">
        <v>1</v>
      </c>
      <c r="F38">
        <v>47</v>
      </c>
      <c r="H38" s="22">
        <f t="shared" si="0"/>
        <v>25.85</v>
      </c>
      <c r="I38" s="23">
        <f t="shared" si="1"/>
        <v>0.19716845660963872</v>
      </c>
      <c r="J38" s="24">
        <f t="shared" si="2"/>
        <v>0.74795107516794412</v>
      </c>
      <c r="K38" s="25">
        <f t="shared" si="3"/>
        <v>5.2310503012853271</v>
      </c>
      <c r="L38" s="25">
        <f t="shared" si="4"/>
        <v>2.0639892026604851</v>
      </c>
      <c r="M38" s="25">
        <f t="shared" si="5"/>
        <v>3.6475197519729061</v>
      </c>
      <c r="N38" s="25">
        <f t="shared" si="6"/>
        <v>1.7143342834272657</v>
      </c>
      <c r="O38" s="25">
        <f t="shared" si="7"/>
        <v>-0.39260706437307313</v>
      </c>
      <c r="P38" s="26">
        <f>ACOS(-TAN(Dados!$C$31)*TAN(O38))</f>
        <v>1.7966168724134355</v>
      </c>
      <c r="Q38" s="25">
        <f t="shared" si="8"/>
        <v>1.0328241370570801</v>
      </c>
      <c r="R38" s="25">
        <f>(24*60/PI())*Dados!$C$28*Q38*(P38*SIN(Dados!$C$31)*SIN(O38)+COS(Dados!$C$31)*COS(O38)*SIN(P38))</f>
        <v>43.440157426390698</v>
      </c>
      <c r="S38" s="17">
        <f t="shared" si="9"/>
        <v>306.86</v>
      </c>
      <c r="T38" s="17">
        <f t="shared" si="10"/>
        <v>291.16000000000003</v>
      </c>
      <c r="U38" s="17">
        <f t="shared" si="11"/>
        <v>27.539826463943516</v>
      </c>
      <c r="V38" s="25">
        <f>(0.75+2*10^(-5)*Dados!$B$7)*R38</f>
        <v>32.793070409528674</v>
      </c>
      <c r="W38" s="23">
        <f t="shared" si="12"/>
        <v>4.8330558340856733</v>
      </c>
      <c r="X38" s="25">
        <f>(1-Dados!$C$20)*U38</f>
        <v>21.205666377236508</v>
      </c>
      <c r="Y38" s="18">
        <f t="shared" si="13"/>
        <v>16.372610543150834</v>
      </c>
      <c r="Z38" s="27">
        <f>((0.408*I38*(Y38-0)+Dados!$C$35*(900/(H38+273))*J38*(M38-N38))/(I38+Dados!$C$35*(1+(0.34*J38))))</f>
        <v>5.7367596603741973</v>
      </c>
    </row>
    <row r="39" spans="1:26" x14ac:dyDescent="0.25">
      <c r="A39" s="1">
        <v>22653</v>
      </c>
      <c r="B39">
        <v>20.399999999999999</v>
      </c>
      <c r="C39">
        <v>31</v>
      </c>
      <c r="D39">
        <v>7</v>
      </c>
      <c r="E39">
        <v>0.66666700000000001</v>
      </c>
      <c r="F39">
        <v>67</v>
      </c>
      <c r="H39" s="22">
        <f t="shared" si="0"/>
        <v>25.7</v>
      </c>
      <c r="I39" s="23">
        <f t="shared" si="1"/>
        <v>0.1956478966931286</v>
      </c>
      <c r="J39" s="24">
        <f t="shared" si="2"/>
        <v>0.49863429942898779</v>
      </c>
      <c r="K39" s="25">
        <f t="shared" si="3"/>
        <v>4.492592251118583</v>
      </c>
      <c r="L39" s="25">
        <f t="shared" si="4"/>
        <v>2.3968104104453793</v>
      </c>
      <c r="M39" s="25">
        <f t="shared" si="5"/>
        <v>3.4447013307819812</v>
      </c>
      <c r="N39" s="25">
        <f t="shared" si="6"/>
        <v>2.3079498916239274</v>
      </c>
      <c r="O39" s="25">
        <f t="shared" si="7"/>
        <v>-0.39057567912259061</v>
      </c>
      <c r="P39" s="26">
        <f>ACOS(-TAN(Dados!$C$31)*TAN(O39))</f>
        <v>1.7952979421830866</v>
      </c>
      <c r="Q39" s="25">
        <f t="shared" si="8"/>
        <v>1.0327607078411054</v>
      </c>
      <c r="R39" s="25">
        <f>(24*60/PI())*Dados!$C$28*Q39*(P39*SIN(Dados!$C$31)*SIN(O39)+COS(Dados!$C$31)*COS(O39)*SIN(P39))</f>
        <v>43.40103680664042</v>
      </c>
      <c r="S39" s="17">
        <f t="shared" si="9"/>
        <v>304.16000000000003</v>
      </c>
      <c r="T39" s="17">
        <f t="shared" si="10"/>
        <v>293.56</v>
      </c>
      <c r="U39" s="17">
        <f t="shared" si="11"/>
        <v>22.608566139520626</v>
      </c>
      <c r="V39" s="25">
        <f>(0.75+2*10^(-5)*Dados!$B$7)*R39</f>
        <v>32.763538167613824</v>
      </c>
      <c r="W39" s="23">
        <f t="shared" si="12"/>
        <v>2.9015290249276688</v>
      </c>
      <c r="X39" s="25">
        <f>(1-Dados!$C$20)*U39</f>
        <v>17.408595927430881</v>
      </c>
      <c r="Y39" s="18">
        <f t="shared" si="13"/>
        <v>14.507066902503212</v>
      </c>
      <c r="Z39" s="27">
        <f>((0.408*I39*(Y39-0)+Dados!$C$35*(900/(H39+273))*J39*(M39-N39))/(I39+Dados!$C$35*(1+(0.34*J39))))</f>
        <v>4.6649077720160186</v>
      </c>
    </row>
    <row r="40" spans="1:26" x14ac:dyDescent="0.25">
      <c r="A40" s="1">
        <v>22654</v>
      </c>
      <c r="B40">
        <v>20</v>
      </c>
      <c r="C40">
        <v>33.700000000000003</v>
      </c>
      <c r="D40">
        <v>8</v>
      </c>
      <c r="E40">
        <v>0.66666700000000001</v>
      </c>
      <c r="F40">
        <v>53.75</v>
      </c>
      <c r="H40" s="22">
        <f t="shared" si="0"/>
        <v>26.85</v>
      </c>
      <c r="I40" s="23">
        <f t="shared" si="1"/>
        <v>0.20756192850716065</v>
      </c>
      <c r="J40" s="24">
        <f t="shared" si="2"/>
        <v>0.49863429942898779</v>
      </c>
      <c r="K40" s="25">
        <f t="shared" si="3"/>
        <v>5.2310503012853271</v>
      </c>
      <c r="L40" s="25">
        <f t="shared" si="4"/>
        <v>2.3382812709274461</v>
      </c>
      <c r="M40" s="25">
        <f t="shared" si="5"/>
        <v>3.7846657861063866</v>
      </c>
      <c r="N40" s="25">
        <f t="shared" si="6"/>
        <v>2.0342578600321826</v>
      </c>
      <c r="O40" s="25">
        <f t="shared" si="7"/>
        <v>-0.38842855786907049</v>
      </c>
      <c r="P40" s="26">
        <f>ACOS(-TAN(Dados!$C$31)*TAN(O40))</f>
        <v>1.7939066938731225</v>
      </c>
      <c r="Q40" s="25">
        <f t="shared" si="8"/>
        <v>1.0326875709203633</v>
      </c>
      <c r="R40" s="25">
        <f>(24*60/PI())*Dados!$C$28*Q40*(P40*SIN(Dados!$C$31)*SIN(O40)+COS(Dados!$C$31)*COS(O40)*SIN(P40))</f>
        <v>43.35929974820008</v>
      </c>
      <c r="S40" s="17">
        <f t="shared" si="9"/>
        <v>306.86</v>
      </c>
      <c r="T40" s="17">
        <f t="shared" si="10"/>
        <v>293.16000000000003</v>
      </c>
      <c r="U40" s="17">
        <f t="shared" si="11"/>
        <v>25.678078723275686</v>
      </c>
      <c r="V40" s="25">
        <f>(0.75+2*10^(-5)*Dados!$B$7)*R40</f>
        <v>32.732030770375687</v>
      </c>
      <c r="W40" s="23">
        <f t="shared" si="12"/>
        <v>3.9643592772642333</v>
      </c>
      <c r="X40" s="25">
        <f>(1-Dados!$C$20)*U40</f>
        <v>19.77212061692228</v>
      </c>
      <c r="Y40" s="18">
        <f t="shared" si="13"/>
        <v>15.807761339658047</v>
      </c>
      <c r="Z40" s="27">
        <f>((0.408*I40*(Y40-0)+Dados!$C$35*(900/(H40+273))*J40*(M40-N40))/(I40+Dados!$C$35*(1+(0.34*J40))))</f>
        <v>5.3152715782338804</v>
      </c>
    </row>
    <row r="41" spans="1:26" x14ac:dyDescent="0.25">
      <c r="A41" s="1">
        <v>22655</v>
      </c>
      <c r="B41">
        <v>22</v>
      </c>
      <c r="C41">
        <v>35.5</v>
      </c>
      <c r="D41">
        <v>9</v>
      </c>
      <c r="E41">
        <v>1</v>
      </c>
      <c r="F41">
        <v>49.25</v>
      </c>
      <c r="H41" s="22">
        <f t="shared" si="0"/>
        <v>28.75</v>
      </c>
      <c r="I41" s="23">
        <f t="shared" si="1"/>
        <v>0.22858152484442446</v>
      </c>
      <c r="J41" s="24">
        <f t="shared" si="2"/>
        <v>0.74795107516794412</v>
      </c>
      <c r="K41" s="25">
        <f t="shared" si="3"/>
        <v>5.7799401422607124</v>
      </c>
      <c r="L41" s="25">
        <f t="shared" si="4"/>
        <v>2.6439311922105757</v>
      </c>
      <c r="M41" s="25">
        <f t="shared" si="5"/>
        <v>4.2119356672356441</v>
      </c>
      <c r="N41" s="25">
        <f t="shared" si="6"/>
        <v>2.0743783161135547</v>
      </c>
      <c r="O41" s="25">
        <f t="shared" si="7"/>
        <v>-0.38616633685087898</v>
      </c>
      <c r="P41" s="26">
        <f>ACOS(-TAN(Dados!$C$31)*TAN(O41))</f>
        <v>1.7924439813713136</v>
      </c>
      <c r="Q41" s="25">
        <f t="shared" si="8"/>
        <v>1.032604747966902</v>
      </c>
      <c r="R41" s="25">
        <f>(24*60/PI())*Dados!$C$28*Q41*(P41*SIN(Dados!$C$31)*SIN(O41)+COS(Dados!$C$31)*COS(O41)*SIN(P41))</f>
        <v>43.314937546086441</v>
      </c>
      <c r="S41" s="17">
        <f t="shared" si="9"/>
        <v>308.66000000000003</v>
      </c>
      <c r="T41" s="17">
        <f t="shared" si="10"/>
        <v>295.16000000000003</v>
      </c>
      <c r="U41" s="17">
        <f t="shared" si="11"/>
        <v>25.463878854823847</v>
      </c>
      <c r="V41" s="25">
        <f>(0.75+2*10^(-5)*Dados!$B$7)*R41</f>
        <v>32.698541646403257</v>
      </c>
      <c r="W41" s="23">
        <f t="shared" si="12"/>
        <v>3.9645937528254787</v>
      </c>
      <c r="X41" s="25">
        <f>(1-Dados!$C$20)*U41</f>
        <v>19.607186718214361</v>
      </c>
      <c r="Y41" s="18">
        <f t="shared" si="13"/>
        <v>15.642592965388882</v>
      </c>
      <c r="Z41" s="27">
        <f>((0.408*I41*(Y41-0)+Dados!$C$35*(900/(H41+273))*J41*(M41-N41))/(I41+Dados!$C$35*(1+(0.34*J41))))</f>
        <v>5.7002394970705028</v>
      </c>
    </row>
    <row r="42" spans="1:26" x14ac:dyDescent="0.25">
      <c r="A42" s="1">
        <v>22656</v>
      </c>
      <c r="B42">
        <v>20.100000000000001</v>
      </c>
      <c r="C42">
        <v>35.700000000000003</v>
      </c>
      <c r="D42">
        <v>10</v>
      </c>
      <c r="E42">
        <v>2</v>
      </c>
      <c r="F42">
        <v>47</v>
      </c>
      <c r="H42" s="22">
        <f t="shared" si="0"/>
        <v>27.900000000000002</v>
      </c>
      <c r="I42" s="23">
        <f t="shared" si="1"/>
        <v>0.21896719002536727</v>
      </c>
      <c r="J42" s="24">
        <f t="shared" si="2"/>
        <v>1.4959021503358882</v>
      </c>
      <c r="K42" s="25">
        <f t="shared" si="3"/>
        <v>5.8439030830807326</v>
      </c>
      <c r="L42" s="25">
        <f t="shared" si="4"/>
        <v>2.3527951289901101</v>
      </c>
      <c r="M42" s="25">
        <f t="shared" si="5"/>
        <v>4.0983491060354211</v>
      </c>
      <c r="N42" s="25">
        <f t="shared" si="6"/>
        <v>1.9262240798366479</v>
      </c>
      <c r="O42" s="25">
        <f t="shared" si="7"/>
        <v>-0.38378968641292643</v>
      </c>
      <c r="P42" s="26">
        <f>ACOS(-TAN(Dados!$C$31)*TAN(O42))</f>
        <v>1.7909106937083643</v>
      </c>
      <c r="Q42" s="25">
        <f t="shared" si="8"/>
        <v>1.03251226352295</v>
      </c>
      <c r="R42" s="25">
        <f>(24*60/PI())*Dados!$C$28*Q42*(P42*SIN(Dados!$C$31)*SIN(O42)+COS(Dados!$C$31)*COS(O42)*SIN(P42))</f>
        <v>43.267941325262903</v>
      </c>
      <c r="S42" s="17">
        <f t="shared" si="9"/>
        <v>308.86</v>
      </c>
      <c r="T42" s="17">
        <f t="shared" si="10"/>
        <v>293.26000000000005</v>
      </c>
      <c r="U42" s="17">
        <f t="shared" si="11"/>
        <v>27.343148047962227</v>
      </c>
      <c r="V42" s="25">
        <f>(0.75+2*10^(-5)*Dados!$B$7)*R42</f>
        <v>32.663064095911878</v>
      </c>
      <c r="W42" s="23">
        <f t="shared" si="12"/>
        <v>4.5965344607617942</v>
      </c>
      <c r="X42" s="25">
        <f>(1-Dados!$C$20)*U42</f>
        <v>21.054223996930915</v>
      </c>
      <c r="Y42" s="18">
        <f t="shared" si="13"/>
        <v>16.45768953616912</v>
      </c>
      <c r="Z42" s="27">
        <f>((0.408*I42*(Y42-0)+Dados!$C$35*(900/(H42+273))*J42*(M42-N42))/(I42+Dados!$C$35*(1+(0.34*J42))))</f>
        <v>6.6300189331507351</v>
      </c>
    </row>
    <row r="43" spans="1:26" x14ac:dyDescent="0.25">
      <c r="A43" s="1">
        <v>22657</v>
      </c>
      <c r="B43">
        <v>19</v>
      </c>
      <c r="C43">
        <v>32.9</v>
      </c>
      <c r="D43">
        <v>11</v>
      </c>
      <c r="E43">
        <v>1</v>
      </c>
      <c r="F43">
        <v>59.25</v>
      </c>
      <c r="H43" s="22">
        <f t="shared" si="0"/>
        <v>25.95</v>
      </c>
      <c r="I43" s="23">
        <f t="shared" si="1"/>
        <v>0.19818767999703066</v>
      </c>
      <c r="J43" s="24">
        <f t="shared" si="2"/>
        <v>0.74795107516794412</v>
      </c>
      <c r="K43" s="25">
        <f t="shared" si="3"/>
        <v>5.0020014811114493</v>
      </c>
      <c r="L43" s="25">
        <f t="shared" si="4"/>
        <v>2.1973933238855259</v>
      </c>
      <c r="M43" s="25">
        <f t="shared" si="5"/>
        <v>3.5996974024984878</v>
      </c>
      <c r="N43" s="25">
        <f t="shared" si="6"/>
        <v>2.1328207109803543</v>
      </c>
      <c r="O43" s="25">
        <f t="shared" si="7"/>
        <v>-0.38129931080802987</v>
      </c>
      <c r="P43" s="26">
        <f>ACOS(-TAN(Dados!$C$31)*TAN(O43))</f>
        <v>1.7893077532989132</v>
      </c>
      <c r="Q43" s="25">
        <f t="shared" si="8"/>
        <v>1.032410144993644</v>
      </c>
      <c r="R43" s="25">
        <f>(24*60/PI())*Dados!$C$28*Q43*(P43*SIN(Dados!$C$31)*SIN(O43)+COS(Dados!$C$31)*COS(O43)*SIN(P43))</f>
        <v>43.218302073601429</v>
      </c>
      <c r="S43" s="17">
        <f t="shared" si="9"/>
        <v>306.06</v>
      </c>
      <c r="T43" s="17">
        <f t="shared" si="10"/>
        <v>292.16000000000003</v>
      </c>
      <c r="U43" s="17">
        <f t="shared" si="11"/>
        <v>25.780722454715303</v>
      </c>
      <c r="V43" s="25">
        <f>(0.75+2*10^(-5)*Dados!$B$7)*R43</f>
        <v>32.625591315626281</v>
      </c>
      <c r="W43" s="23">
        <f t="shared" si="12"/>
        <v>3.825091805044615</v>
      </c>
      <c r="X43" s="25">
        <f>(1-Dados!$C$20)*U43</f>
        <v>19.851156290130785</v>
      </c>
      <c r="Y43" s="18">
        <f t="shared" si="13"/>
        <v>16.02606448508617</v>
      </c>
      <c r="Z43" s="27">
        <f>((0.408*I43*(Y43-0)+Dados!$C$35*(900/(H43+273))*J43*(M43-N43))/(I43+Dados!$C$35*(1+(0.34*J43))))</f>
        <v>5.3946584218498916</v>
      </c>
    </row>
    <row r="44" spans="1:26" x14ac:dyDescent="0.25">
      <c r="A44" s="1">
        <v>22658</v>
      </c>
      <c r="B44">
        <v>20</v>
      </c>
      <c r="C44">
        <v>29.5</v>
      </c>
      <c r="D44">
        <v>12</v>
      </c>
      <c r="E44">
        <v>1.6666669999999999</v>
      </c>
      <c r="F44">
        <v>82.75</v>
      </c>
      <c r="H44" s="22">
        <f t="shared" si="0"/>
        <v>24.75</v>
      </c>
      <c r="I44" s="23">
        <f t="shared" si="1"/>
        <v>0.18624513325562769</v>
      </c>
      <c r="J44" s="24">
        <f t="shared" si="2"/>
        <v>1.2465853745969318</v>
      </c>
      <c r="K44" s="25">
        <f t="shared" si="3"/>
        <v>4.1228854693811812</v>
      </c>
      <c r="L44" s="25">
        <f t="shared" si="4"/>
        <v>2.3382812709274461</v>
      </c>
      <c r="M44" s="25">
        <f t="shared" si="5"/>
        <v>3.2305833701543136</v>
      </c>
      <c r="N44" s="25">
        <f t="shared" si="6"/>
        <v>2.6733077388026945</v>
      </c>
      <c r="O44" s="25">
        <f t="shared" si="7"/>
        <v>-0.37869594798822787</v>
      </c>
      <c r="P44" s="26">
        <f>ACOS(-TAN(Dados!$C$31)*TAN(O44))</f>
        <v>1.7876361141459312</v>
      </c>
      <c r="Q44" s="25">
        <f t="shared" si="8"/>
        <v>1.0322984226389083</v>
      </c>
      <c r="R44" s="25">
        <f>(24*60/PI())*Dados!$C$28*Q44*(P44*SIN(Dados!$C$31)*SIN(O44)+COS(Dados!$C$31)*COS(O44)*SIN(P44))</f>
        <v>43.166010676417521</v>
      </c>
      <c r="S44" s="17">
        <f t="shared" si="9"/>
        <v>302.66000000000003</v>
      </c>
      <c r="T44" s="17">
        <f t="shared" si="10"/>
        <v>293.16000000000003</v>
      </c>
      <c r="U44" s="17">
        <f t="shared" si="11"/>
        <v>21.287452853281319</v>
      </c>
      <c r="V44" s="25">
        <f>(0.75+2*10^(-5)*Dados!$B$7)*R44</f>
        <v>32.58611642485107</v>
      </c>
      <c r="W44" s="23">
        <f t="shared" si="12"/>
        <v>2.2856174670302321</v>
      </c>
      <c r="X44" s="25">
        <f>(1-Dados!$C$20)*U44</f>
        <v>16.391338697026615</v>
      </c>
      <c r="Y44" s="18">
        <f t="shared" si="13"/>
        <v>14.105721229996384</v>
      </c>
      <c r="Z44" s="27">
        <f>((0.408*I44*(Y44-0)+Dados!$C$35*(900/(H44+273))*J44*(M44-N44))/(I44+Dados!$C$35*(1+(0.34*J44))))</f>
        <v>4.3275076511124171</v>
      </c>
    </row>
    <row r="45" spans="1:26" x14ac:dyDescent="0.25">
      <c r="A45" s="1">
        <v>22659</v>
      </c>
      <c r="B45">
        <v>21</v>
      </c>
      <c r="C45">
        <v>33</v>
      </c>
      <c r="D45">
        <v>13</v>
      </c>
      <c r="E45">
        <v>1.3333330000000001</v>
      </c>
      <c r="F45">
        <v>78.75</v>
      </c>
      <c r="H45" s="22">
        <f t="shared" si="0"/>
        <v>27</v>
      </c>
      <c r="I45" s="23">
        <f t="shared" si="1"/>
        <v>0.20915998442580921</v>
      </c>
      <c r="J45" s="24">
        <f t="shared" si="2"/>
        <v>0.99726785090690051</v>
      </c>
      <c r="K45" s="25">
        <f t="shared" si="3"/>
        <v>5.030147795606851</v>
      </c>
      <c r="L45" s="25">
        <f t="shared" si="4"/>
        <v>2.4870053972720654</v>
      </c>
      <c r="M45" s="25">
        <f t="shared" si="5"/>
        <v>3.7585765964394584</v>
      </c>
      <c r="N45" s="25">
        <f t="shared" si="6"/>
        <v>2.9598790696960733</v>
      </c>
      <c r="O45" s="25">
        <f t="shared" si="7"/>
        <v>-0.37598036938610901</v>
      </c>
      <c r="P45" s="26">
        <f>ACOS(-TAN(Dados!$C$31)*TAN(O45))</f>
        <v>1.7858967600153355</v>
      </c>
      <c r="Q45" s="25">
        <f t="shared" si="8"/>
        <v>1.0321771295644875</v>
      </c>
      <c r="R45" s="25">
        <f>(24*60/PI())*Dados!$C$28*Q45*(P45*SIN(Dados!$C$31)*SIN(O45)+COS(Dados!$C$31)*COS(O45)*SIN(P45))</f>
        <v>43.111057952545892</v>
      </c>
      <c r="S45" s="17">
        <f t="shared" si="9"/>
        <v>306.16000000000003</v>
      </c>
      <c r="T45" s="17">
        <f t="shared" si="10"/>
        <v>294.16000000000003</v>
      </c>
      <c r="U45" s="17">
        <f t="shared" si="11"/>
        <v>23.894573677393851</v>
      </c>
      <c r="V45" s="25">
        <f>(0.75+2*10^(-5)*Dados!$B$7)*R45</f>
        <v>32.544632492704388</v>
      </c>
      <c r="W45" s="23">
        <f t="shared" si="12"/>
        <v>2.5359636427927583</v>
      </c>
      <c r="X45" s="25">
        <f>(1-Dados!$C$20)*U45</f>
        <v>18.398821731593266</v>
      </c>
      <c r="Y45" s="18">
        <f t="shared" si="13"/>
        <v>15.862858088800508</v>
      </c>
      <c r="Z45" s="27">
        <f>((0.408*I45*(Y45-0)+Dados!$C$35*(900/(H45+273))*J45*(M45-N45))/(I45+Dados!$C$35*(1+(0.34*J45))))</f>
        <v>5.0877148113287545</v>
      </c>
    </row>
    <row r="46" spans="1:26" x14ac:dyDescent="0.25">
      <c r="A46" s="1">
        <v>22660</v>
      </c>
      <c r="B46">
        <v>18.7</v>
      </c>
      <c r="C46">
        <v>25.9</v>
      </c>
      <c r="D46">
        <v>14</v>
      </c>
      <c r="E46">
        <v>1.6666669999999999</v>
      </c>
      <c r="F46">
        <v>86.25</v>
      </c>
      <c r="H46" s="22">
        <f t="shared" si="0"/>
        <v>22.299999999999997</v>
      </c>
      <c r="I46" s="23">
        <f t="shared" si="1"/>
        <v>0.16373624674359952</v>
      </c>
      <c r="J46" s="24">
        <f t="shared" si="2"/>
        <v>1.2465853745969318</v>
      </c>
      <c r="K46" s="25">
        <f t="shared" si="3"/>
        <v>3.3416202151479171</v>
      </c>
      <c r="L46" s="25">
        <f t="shared" si="4"/>
        <v>2.1566019800756622</v>
      </c>
      <c r="M46" s="25">
        <f t="shared" si="5"/>
        <v>2.7491110976117898</v>
      </c>
      <c r="N46" s="25">
        <f t="shared" si="6"/>
        <v>2.3711083216901687</v>
      </c>
      <c r="O46" s="25">
        <f t="shared" si="7"/>
        <v>-0.37315337968622003</v>
      </c>
      <c r="P46" s="26">
        <f>ACOS(-TAN(Dados!$C$31)*TAN(O46))</f>
        <v>1.7840907025875921</v>
      </c>
      <c r="Q46" s="25">
        <f t="shared" si="8"/>
        <v>1.0320463017121373</v>
      </c>
      <c r="R46" s="25">
        <f>(24*60/PI())*Dados!$C$28*Q46*(P46*SIN(Dados!$C$31)*SIN(O46)+COS(Dados!$C$31)*COS(O46)*SIN(P46))</f>
        <v>43.053434691921325</v>
      </c>
      <c r="S46" s="17">
        <f t="shared" si="9"/>
        <v>299.06</v>
      </c>
      <c r="T46" s="17">
        <f t="shared" si="10"/>
        <v>291.86</v>
      </c>
      <c r="U46" s="17">
        <f t="shared" si="11"/>
        <v>18.483918074108892</v>
      </c>
      <c r="V46" s="25">
        <f>(0.75+2*10^(-5)*Dados!$B$7)*R46</f>
        <v>32.501132566487726</v>
      </c>
      <c r="W46" s="23">
        <f t="shared" si="12"/>
        <v>1.9439077100554976</v>
      </c>
      <c r="X46" s="25">
        <f>(1-Dados!$C$20)*U46</f>
        <v>14.232616917063847</v>
      </c>
      <c r="Y46" s="18">
        <f t="shared" si="13"/>
        <v>12.288709207008349</v>
      </c>
      <c r="Z46" s="27">
        <f>((0.408*I46*(Y46-0)+Dados!$C$35*(900/(H46+273))*J46*(M46-N46))/(I46+Dados!$C$35*(1+(0.34*J46))))</f>
        <v>3.5609357081009843</v>
      </c>
    </row>
    <row r="47" spans="1:26" x14ac:dyDescent="0.25">
      <c r="A47" s="1">
        <v>22661</v>
      </c>
      <c r="B47">
        <v>11.6</v>
      </c>
      <c r="C47">
        <v>23.9</v>
      </c>
      <c r="D47">
        <v>15</v>
      </c>
      <c r="E47">
        <v>2</v>
      </c>
      <c r="F47">
        <v>54</v>
      </c>
      <c r="H47" s="22">
        <f t="shared" si="0"/>
        <v>17.75</v>
      </c>
      <c r="I47" s="23">
        <f t="shared" si="1"/>
        <v>0.12799567564554948</v>
      </c>
      <c r="J47" s="24">
        <f t="shared" si="2"/>
        <v>1.4959021503358882</v>
      </c>
      <c r="K47" s="25">
        <f t="shared" si="3"/>
        <v>2.9660542018616081</v>
      </c>
      <c r="L47" s="25">
        <f t="shared" si="4"/>
        <v>1.3659958455711463</v>
      </c>
      <c r="M47" s="25">
        <f t="shared" si="5"/>
        <v>2.1660250237163772</v>
      </c>
      <c r="N47" s="25">
        <f t="shared" si="6"/>
        <v>1.1696535128068437</v>
      </c>
      <c r="O47" s="25">
        <f t="shared" si="7"/>
        <v>-0.37021581658662056</v>
      </c>
      <c r="P47" s="26">
        <f>ACOS(-TAN(Dados!$C$31)*TAN(O47))</f>
        <v>1.7822189795930035</v>
      </c>
      <c r="Q47" s="25">
        <f t="shared" si="8"/>
        <v>1.0319059778489741</v>
      </c>
      <c r="R47" s="25">
        <f>(24*60/PI())*Dados!$C$28*Q47*(P47*SIN(Dados!$C$31)*SIN(O47)+COS(Dados!$C$31)*COS(O47)*SIN(P47))</f>
        <v>42.993131694624417</v>
      </c>
      <c r="S47" s="17">
        <f t="shared" si="9"/>
        <v>297.06</v>
      </c>
      <c r="T47" s="17">
        <f t="shared" si="10"/>
        <v>284.76000000000005</v>
      </c>
      <c r="U47" s="17">
        <f t="shared" si="11"/>
        <v>24.125238720939446</v>
      </c>
      <c r="V47" s="25">
        <f>(0.75+2*10^(-5)*Dados!$B$7)*R47</f>
        <v>32.455609701161698</v>
      </c>
      <c r="W47" s="23">
        <f t="shared" si="12"/>
        <v>4.3392979356077319</v>
      </c>
      <c r="X47" s="25">
        <f>(1-Dados!$C$20)*U47</f>
        <v>18.576433815123373</v>
      </c>
      <c r="Y47" s="18">
        <f t="shared" si="13"/>
        <v>14.237135879515641</v>
      </c>
      <c r="Z47" s="27">
        <f>((0.408*I47*(Y47-0)+Dados!$C$35*(900/(H47+273))*J47*(M47-N47))/(I47+Dados!$C$35*(1+(0.34*J47))))</f>
        <v>4.6108526373519911</v>
      </c>
    </row>
    <row r="48" spans="1:26" x14ac:dyDescent="0.25">
      <c r="A48" s="1">
        <v>22662</v>
      </c>
      <c r="B48">
        <v>11.4</v>
      </c>
      <c r="C48">
        <v>26.7</v>
      </c>
      <c r="D48">
        <v>16</v>
      </c>
      <c r="E48">
        <v>1.6666669999999999</v>
      </c>
      <c r="F48">
        <v>52.5</v>
      </c>
      <c r="H48" s="22">
        <f t="shared" si="0"/>
        <v>19.05</v>
      </c>
      <c r="I48" s="23">
        <f t="shared" si="1"/>
        <v>0.13745722105530564</v>
      </c>
      <c r="J48" s="24">
        <f t="shared" si="2"/>
        <v>1.2465853745969318</v>
      </c>
      <c r="K48" s="25">
        <f t="shared" si="3"/>
        <v>3.5030684848343494</v>
      </c>
      <c r="L48" s="25">
        <f t="shared" si="4"/>
        <v>1.3480279711634873</v>
      </c>
      <c r="M48" s="25">
        <f t="shared" si="5"/>
        <v>2.4255482279989184</v>
      </c>
      <c r="N48" s="25">
        <f t="shared" si="6"/>
        <v>1.2734128196994323</v>
      </c>
      <c r="O48" s="25">
        <f t="shared" si="7"/>
        <v>-0.36716855055065478</v>
      </c>
      <c r="P48" s="26">
        <f>ACOS(-TAN(Dados!$C$31)*TAN(O48))</f>
        <v>1.7802826529372653</v>
      </c>
      <c r="Q48" s="25">
        <f t="shared" si="8"/>
        <v>1.031756199555987</v>
      </c>
      <c r="R48" s="25">
        <f>(24*60/PI())*Dados!$C$28*Q48*(P48*SIN(Dados!$C$31)*SIN(O48)+COS(Dados!$C$31)*COS(O48)*SIN(P48))</f>
        <v>42.930139811347644</v>
      </c>
      <c r="S48" s="17">
        <f t="shared" si="9"/>
        <v>299.86</v>
      </c>
      <c r="T48" s="17">
        <f t="shared" si="10"/>
        <v>284.56</v>
      </c>
      <c r="U48" s="17">
        <f t="shared" si="11"/>
        <v>26.867545988527059</v>
      </c>
      <c r="V48" s="25">
        <f>(0.75+2*10^(-5)*Dados!$B$7)*R48</f>
        <v>32.408056989893922</v>
      </c>
      <c r="W48" s="23">
        <f t="shared" si="12"/>
        <v>5.0254560784805671</v>
      </c>
      <c r="X48" s="25">
        <f>(1-Dados!$C$20)*U48</f>
        <v>20.688010411165838</v>
      </c>
      <c r="Y48" s="18">
        <f t="shared" si="13"/>
        <v>15.662554332685271</v>
      </c>
      <c r="Z48" s="27">
        <f>((0.408*I48*(Y48-0)+Dados!$C$35*(900/(H48+273))*J48*(M48-N48))/(I48+Dados!$C$35*(1+(0.34*J48))))</f>
        <v>5.0642198268652772</v>
      </c>
    </row>
    <row r="49" spans="1:26" x14ac:dyDescent="0.25">
      <c r="A49" s="1">
        <v>22663</v>
      </c>
      <c r="B49">
        <v>14.9</v>
      </c>
      <c r="C49">
        <v>31.9</v>
      </c>
      <c r="D49">
        <v>17</v>
      </c>
      <c r="E49">
        <v>1</v>
      </c>
      <c r="F49">
        <v>57</v>
      </c>
      <c r="H49" s="22">
        <f t="shared" si="0"/>
        <v>23.4</v>
      </c>
      <c r="I49" s="23">
        <f t="shared" si="1"/>
        <v>0.17354029886694897</v>
      </c>
      <c r="J49" s="24">
        <f t="shared" si="2"/>
        <v>0.74795107516794412</v>
      </c>
      <c r="K49" s="25">
        <f t="shared" si="3"/>
        <v>4.727972500374011</v>
      </c>
      <c r="L49" s="25">
        <f t="shared" si="4"/>
        <v>1.6943980378095331</v>
      </c>
      <c r="M49" s="25">
        <f t="shared" si="5"/>
        <v>3.2111852690917719</v>
      </c>
      <c r="N49" s="25">
        <f t="shared" si="6"/>
        <v>1.8303756033823098</v>
      </c>
      <c r="O49" s="25">
        <f t="shared" si="7"/>
        <v>-0.36401248454901453</v>
      </c>
      <c r="P49" s="26">
        <f>ACOS(-TAN(Dados!$C$31)*TAN(O49))</f>
        <v>1.7782828068237315</v>
      </c>
      <c r="Q49" s="25">
        <f t="shared" si="8"/>
        <v>1.0315970112157162</v>
      </c>
      <c r="R49" s="25">
        <f>(24*60/PI())*Dados!$C$28*Q49*(P49*SIN(Dados!$C$31)*SIN(O49)+COS(Dados!$C$31)*COS(O49)*SIN(P49))</f>
        <v>42.864449985232994</v>
      </c>
      <c r="S49" s="17">
        <f t="shared" si="9"/>
        <v>305.06</v>
      </c>
      <c r="T49" s="17">
        <f t="shared" si="10"/>
        <v>288.06</v>
      </c>
      <c r="U49" s="17">
        <f t="shared" si="11"/>
        <v>28.277544779699365</v>
      </c>
      <c r="V49" s="25">
        <f>(0.75+2*10^(-5)*Dados!$B$7)*R49</f>
        <v>32.358467595642352</v>
      </c>
      <c r="W49" s="23">
        <f t="shared" si="12"/>
        <v>4.7620478673708115</v>
      </c>
      <c r="X49" s="25">
        <f>(1-Dados!$C$20)*U49</f>
        <v>21.773709480368513</v>
      </c>
      <c r="Y49" s="18">
        <f t="shared" si="13"/>
        <v>17.011661612997703</v>
      </c>
      <c r="Z49" s="27">
        <f>((0.408*I49*(Y49-0)+Dados!$C$35*(900/(H49+273))*J49*(M49-N49))/(I49+Dados!$C$35*(1+(0.34*J49))))</f>
        <v>5.5145640811555028</v>
      </c>
    </row>
    <row r="50" spans="1:26" x14ac:dyDescent="0.25">
      <c r="A50" s="1">
        <v>22664</v>
      </c>
      <c r="B50">
        <v>19.600000000000001</v>
      </c>
      <c r="C50">
        <v>32.9</v>
      </c>
      <c r="D50">
        <v>18</v>
      </c>
      <c r="E50">
        <v>1.3333330000000001</v>
      </c>
      <c r="F50">
        <v>56.75</v>
      </c>
      <c r="H50" s="22">
        <f t="shared" si="0"/>
        <v>26.25</v>
      </c>
      <c r="I50" s="23">
        <f t="shared" si="1"/>
        <v>0.2012719980595416</v>
      </c>
      <c r="J50" s="24">
        <f t="shared" si="2"/>
        <v>0.99726785090690051</v>
      </c>
      <c r="K50" s="25">
        <f t="shared" si="3"/>
        <v>5.0020014811114493</v>
      </c>
      <c r="L50" s="25">
        <f t="shared" si="4"/>
        <v>2.2810057729824531</v>
      </c>
      <c r="M50" s="25">
        <f t="shared" si="5"/>
        <v>3.6415036270469514</v>
      </c>
      <c r="N50" s="25">
        <f t="shared" si="6"/>
        <v>2.0665533083491447</v>
      </c>
      <c r="O50" s="25">
        <f t="shared" si="7"/>
        <v>-0.36074855379216958</v>
      </c>
      <c r="P50" s="26">
        <f>ACOS(-TAN(Dados!$C$31)*TAN(O50))</f>
        <v>1.7762205458786531</v>
      </c>
      <c r="Q50" s="25">
        <f t="shared" si="8"/>
        <v>1.031428459999103</v>
      </c>
      <c r="R50" s="25">
        <f>(24*60/PI())*Dados!$C$28*Q50*(P50*SIN(Dados!$C$31)*SIN(O50)+COS(Dados!$C$31)*COS(O50)*SIN(P50))</f>
        <v>42.796053295027434</v>
      </c>
      <c r="S50" s="17">
        <f t="shared" si="9"/>
        <v>306.06</v>
      </c>
      <c r="T50" s="17">
        <f t="shared" si="10"/>
        <v>292.76000000000005</v>
      </c>
      <c r="U50" s="17">
        <f t="shared" si="11"/>
        <v>24.971781302897565</v>
      </c>
      <c r="V50" s="25">
        <f>(0.75+2*10^(-5)*Dados!$B$7)*R50</f>
        <v>32.306834783733457</v>
      </c>
      <c r="W50" s="23">
        <f t="shared" si="12"/>
        <v>3.8024402206994439</v>
      </c>
      <c r="X50" s="25">
        <f>(1-Dados!$C$20)*U50</f>
        <v>19.228271603231125</v>
      </c>
      <c r="Y50" s="18">
        <f t="shared" si="13"/>
        <v>15.425831382531682</v>
      </c>
      <c r="Z50" s="27">
        <f>((0.408*I50*(Y50-0)+Dados!$C$35*(900/(H50+273))*J50*(M50-N50))/(I50+Dados!$C$35*(1+(0.34*J50))))</f>
        <v>5.4545513480355563</v>
      </c>
    </row>
    <row r="51" spans="1:26" x14ac:dyDescent="0.25">
      <c r="A51" s="1">
        <v>22665</v>
      </c>
      <c r="B51">
        <v>20.8</v>
      </c>
      <c r="C51">
        <v>32.700000000000003</v>
      </c>
      <c r="D51">
        <v>19</v>
      </c>
      <c r="E51">
        <v>1.6666669999999999</v>
      </c>
      <c r="F51">
        <v>53.5</v>
      </c>
      <c r="H51" s="22">
        <f t="shared" si="0"/>
        <v>26.75</v>
      </c>
      <c r="I51" s="23">
        <f t="shared" si="1"/>
        <v>0.20650227313586342</v>
      </c>
      <c r="J51" s="24">
        <f t="shared" si="2"/>
        <v>1.2465853745969318</v>
      </c>
      <c r="K51" s="25">
        <f t="shared" si="3"/>
        <v>4.9461187754219553</v>
      </c>
      <c r="L51" s="25">
        <f t="shared" si="4"/>
        <v>2.4566163260716172</v>
      </c>
      <c r="M51" s="25">
        <f t="shared" si="5"/>
        <v>3.7013675507467863</v>
      </c>
      <c r="N51" s="25">
        <f t="shared" si="6"/>
        <v>1.9802316396495308</v>
      </c>
      <c r="O51" s="25">
        <f t="shared" si="7"/>
        <v>-0.35737772545324453</v>
      </c>
      <c r="P51" s="26">
        <f>ACOS(-TAN(Dados!$C$31)*TAN(O51))</f>
        <v>1.7740969932854493</v>
      </c>
      <c r="Q51" s="25">
        <f t="shared" si="8"/>
        <v>1.0312505958515106</v>
      </c>
      <c r="R51" s="25">
        <f>(24*60/PI())*Dados!$C$28*Q51*(P51*SIN(Dados!$C$31)*SIN(O51)+COS(Dados!$C$31)*COS(O51)*SIN(P51))</f>
        <v>42.724940999497861</v>
      </c>
      <c r="S51" s="17">
        <f t="shared" si="9"/>
        <v>305.86</v>
      </c>
      <c r="T51" s="17">
        <f t="shared" si="10"/>
        <v>293.96000000000004</v>
      </c>
      <c r="U51" s="17">
        <f t="shared" si="11"/>
        <v>23.581690493478138</v>
      </c>
      <c r="V51" s="25">
        <f>(0.75+2*10^(-5)*Dados!$B$7)*R51</f>
        <v>32.253151955391132</v>
      </c>
      <c r="W51" s="23">
        <f t="shared" si="12"/>
        <v>3.6218326820461488</v>
      </c>
      <c r="X51" s="25">
        <f>(1-Dados!$C$20)*U51</f>
        <v>18.157901679978167</v>
      </c>
      <c r="Y51" s="18">
        <f t="shared" si="13"/>
        <v>14.536068997932018</v>
      </c>
      <c r="Z51" s="27">
        <f>((0.408*I51*(Y51-0)+Dados!$C$35*(900/(H51+273))*J51*(M51-N51))/(I51+Dados!$C$35*(1+(0.34*J51))))</f>
        <v>5.4933678373195418</v>
      </c>
    </row>
    <row r="52" spans="1:26" x14ac:dyDescent="0.25">
      <c r="A52" s="1">
        <v>22666</v>
      </c>
      <c r="B52">
        <v>19.8</v>
      </c>
      <c r="C52">
        <v>32.9</v>
      </c>
      <c r="D52">
        <v>20</v>
      </c>
      <c r="E52">
        <v>2.3333330000000001</v>
      </c>
      <c r="F52">
        <v>69.75</v>
      </c>
      <c r="H52" s="22">
        <f t="shared" si="0"/>
        <v>26.35</v>
      </c>
      <c r="I52" s="23">
        <f t="shared" si="1"/>
        <v>0.20230903762868171</v>
      </c>
      <c r="J52" s="24">
        <f t="shared" si="2"/>
        <v>1.7452189260748447</v>
      </c>
      <c r="K52" s="25">
        <f t="shared" si="3"/>
        <v>5.0020014811114493</v>
      </c>
      <c r="L52" s="25">
        <f t="shared" si="4"/>
        <v>2.3094882494907831</v>
      </c>
      <c r="M52" s="25">
        <f t="shared" si="5"/>
        <v>3.6557448653011164</v>
      </c>
      <c r="N52" s="25">
        <f t="shared" si="6"/>
        <v>2.5498820435475289</v>
      </c>
      <c r="O52" s="25">
        <f t="shared" si="7"/>
        <v>-0.35390099838142475</v>
      </c>
      <c r="P52" s="26">
        <f>ACOS(-TAN(Dados!$C$31)*TAN(O52))</f>
        <v>1.7719132889338518</v>
      </c>
      <c r="Q52" s="25">
        <f t="shared" si="8"/>
        <v>1.0310634714779239</v>
      </c>
      <c r="R52" s="25">
        <f>(24*60/PI())*Dados!$C$28*Q52*(P52*SIN(Dados!$C$31)*SIN(O52)+COS(Dados!$C$31)*COS(O52)*SIN(P52))</f>
        <v>42.651104583042716</v>
      </c>
      <c r="S52" s="17">
        <f t="shared" si="9"/>
        <v>306.06</v>
      </c>
      <c r="T52" s="17">
        <f t="shared" si="10"/>
        <v>292.96000000000004</v>
      </c>
      <c r="U52" s="17">
        <f t="shared" si="11"/>
        <v>24.699372136583698</v>
      </c>
      <c r="V52" s="25">
        <f>(0.75+2*10^(-5)*Dados!$B$7)*R52</f>
        <v>32.197412682169031</v>
      </c>
      <c r="W52" s="23">
        <f t="shared" si="12"/>
        <v>3.1589763260451984</v>
      </c>
      <c r="X52" s="25">
        <f>(1-Dados!$C$20)*U52</f>
        <v>19.018516545169447</v>
      </c>
      <c r="Y52" s="18">
        <f t="shared" si="13"/>
        <v>15.859540219124248</v>
      </c>
      <c r="Z52" s="27">
        <f>((0.408*I52*(Y52-0)+Dados!$C$35*(900/(H52+273))*J52*(M52-N52))/(I52+Dados!$C$35*(1+(0.34*J52))))</f>
        <v>5.508311607126184</v>
      </c>
    </row>
    <row r="53" spans="1:26" x14ac:dyDescent="0.25">
      <c r="A53" s="1">
        <v>22667</v>
      </c>
      <c r="B53">
        <v>18</v>
      </c>
      <c r="C53">
        <v>33.4</v>
      </c>
      <c r="D53">
        <v>21</v>
      </c>
      <c r="E53">
        <v>1</v>
      </c>
      <c r="F53">
        <v>57.25</v>
      </c>
      <c r="H53" s="22">
        <f t="shared" si="0"/>
        <v>25.7</v>
      </c>
      <c r="I53" s="23">
        <f t="shared" si="1"/>
        <v>0.1956478966931286</v>
      </c>
      <c r="J53" s="24">
        <f t="shared" si="2"/>
        <v>0.74795107516794412</v>
      </c>
      <c r="K53" s="25">
        <f t="shared" si="3"/>
        <v>5.1441125216319277</v>
      </c>
      <c r="L53" s="25">
        <f t="shared" si="4"/>
        <v>2.0639892026604851</v>
      </c>
      <c r="M53" s="25">
        <f t="shared" si="5"/>
        <v>3.6040508621462064</v>
      </c>
      <c r="N53" s="25">
        <f t="shared" si="6"/>
        <v>2.0633191185787032</v>
      </c>
      <c r="O53" s="25">
        <f t="shared" si="7"/>
        <v>-0.35031940280597534</v>
      </c>
      <c r="P53" s="26">
        <f>ACOS(-TAN(Dados!$C$31)*TAN(O53))</f>
        <v>1.7696705875895009</v>
      </c>
      <c r="Q53" s="25">
        <f t="shared" si="8"/>
        <v>1.0308671423273339</v>
      </c>
      <c r="R53" s="25">
        <f>(24*60/PI())*Dados!$C$28*Q53*(P53*SIN(Dados!$C$31)*SIN(O53)+COS(Dados!$C$31)*COS(O53)*SIN(P53))</f>
        <v>42.57453580243228</v>
      </c>
      <c r="S53" s="17">
        <f t="shared" si="9"/>
        <v>306.56</v>
      </c>
      <c r="T53" s="17">
        <f t="shared" si="10"/>
        <v>291.16000000000003</v>
      </c>
      <c r="U53" s="17">
        <f t="shared" si="11"/>
        <v>26.731926881315346</v>
      </c>
      <c r="V53" s="25">
        <f>(0.75+2*10^(-5)*Dados!$B$7)*R53</f>
        <v>32.13961074123489</v>
      </c>
      <c r="W53" s="23">
        <f t="shared" si="12"/>
        <v>4.2156122710853916</v>
      </c>
      <c r="X53" s="25">
        <f>(1-Dados!$C$20)*U53</f>
        <v>20.583583698612816</v>
      </c>
      <c r="Y53" s="18">
        <f t="shared" si="13"/>
        <v>16.367971427527426</v>
      </c>
      <c r="Z53" s="27">
        <f>((0.408*I53*(Y53-0)+Dados!$C$35*(900/(H53+273))*J53*(M53-N53))/(I53+Dados!$C$35*(1+(0.34*J53))))</f>
        <v>5.5223367637120058</v>
      </c>
    </row>
    <row r="54" spans="1:26" x14ac:dyDescent="0.25">
      <c r="A54" s="1">
        <v>22668</v>
      </c>
      <c r="B54">
        <v>20.8</v>
      </c>
      <c r="C54">
        <v>29.8</v>
      </c>
      <c r="D54">
        <v>22</v>
      </c>
      <c r="E54">
        <v>2</v>
      </c>
      <c r="F54">
        <v>88.75</v>
      </c>
      <c r="H54" s="22">
        <f t="shared" si="0"/>
        <v>25.3</v>
      </c>
      <c r="I54" s="23">
        <f t="shared" si="1"/>
        <v>0.19164125727803297</v>
      </c>
      <c r="J54" s="24">
        <f t="shared" si="2"/>
        <v>1.4959021503358882</v>
      </c>
      <c r="K54" s="25">
        <f t="shared" si="3"/>
        <v>4.1946326109173357</v>
      </c>
      <c r="L54" s="25">
        <f t="shared" si="4"/>
        <v>2.4566163260716172</v>
      </c>
      <c r="M54" s="25">
        <f t="shared" si="5"/>
        <v>3.3256244684944765</v>
      </c>
      <c r="N54" s="25">
        <f t="shared" si="6"/>
        <v>2.9514917157888476</v>
      </c>
      <c r="O54" s="25">
        <f t="shared" si="7"/>
        <v>-0.34663400003096273</v>
      </c>
      <c r="P54" s="26">
        <f>ACOS(-TAN(Dados!$C$31)*TAN(O54))</f>
        <v>1.7673700570893165</v>
      </c>
      <c r="Q54" s="25">
        <f t="shared" si="8"/>
        <v>1.0306616665763046</v>
      </c>
      <c r="R54" s="25">
        <f>(24*60/PI())*Dados!$C$28*Q54*(P54*SIN(Dados!$C$31)*SIN(O54)+COS(Dados!$C$31)*COS(O54)*SIN(P54))</f>
        <v>42.495226734604927</v>
      </c>
      <c r="S54" s="17">
        <f t="shared" si="9"/>
        <v>302.96000000000004</v>
      </c>
      <c r="T54" s="17">
        <f t="shared" si="10"/>
        <v>293.96000000000004</v>
      </c>
      <c r="U54" s="17">
        <f t="shared" si="11"/>
        <v>20.397708832610363</v>
      </c>
      <c r="V54" s="25">
        <f>(0.75+2*10^(-5)*Dados!$B$7)*R54</f>
        <v>32.079740151452071</v>
      </c>
      <c r="W54" s="23">
        <f t="shared" si="12"/>
        <v>1.970318194008061</v>
      </c>
      <c r="X54" s="25">
        <f>(1-Dados!$C$20)*U54</f>
        <v>15.70623580110998</v>
      </c>
      <c r="Y54" s="18">
        <f t="shared" si="13"/>
        <v>13.735917607101918</v>
      </c>
      <c r="Z54" s="27">
        <f>((0.408*I54*(Y54-0)+Dados!$C$35*(900/(H54+273))*J54*(M54-N54))/(I54+Dados!$C$35*(1+(0.34*J54))))</f>
        <v>4.0790701993882337</v>
      </c>
    </row>
    <row r="55" spans="1:26" x14ac:dyDescent="0.25">
      <c r="A55" s="1">
        <v>22669</v>
      </c>
      <c r="B55">
        <v>19.2</v>
      </c>
      <c r="C55">
        <v>28.3</v>
      </c>
      <c r="D55">
        <v>23</v>
      </c>
      <c r="E55">
        <v>1.3333330000000001</v>
      </c>
      <c r="F55">
        <v>81</v>
      </c>
      <c r="H55" s="22">
        <f t="shared" si="0"/>
        <v>23.75</v>
      </c>
      <c r="I55" s="23">
        <f t="shared" si="1"/>
        <v>0.17676175645051403</v>
      </c>
      <c r="J55" s="24">
        <f t="shared" si="2"/>
        <v>0.99726785090690051</v>
      </c>
      <c r="K55" s="25">
        <f t="shared" si="3"/>
        <v>3.8464613723885481</v>
      </c>
      <c r="L55" s="25">
        <f t="shared" si="4"/>
        <v>2.2249611183378328</v>
      </c>
      <c r="M55" s="25">
        <f t="shared" si="5"/>
        <v>3.0357112453631903</v>
      </c>
      <c r="N55" s="25">
        <f t="shared" si="6"/>
        <v>2.4589261087441843</v>
      </c>
      <c r="O55" s="25">
        <f t="shared" si="7"/>
        <v>-0.3428458821207665</v>
      </c>
      <c r="P55" s="26">
        <f>ACOS(-TAN(Dados!$C$31)*TAN(O55))</f>
        <v>1.7650128765676671</v>
      </c>
      <c r="Q55" s="25">
        <f t="shared" si="8"/>
        <v>1.0304471051117361</v>
      </c>
      <c r="R55" s="25">
        <f>(24*60/PI())*Dados!$C$28*Q55*(P55*SIN(Dados!$C$31)*SIN(O55)+COS(Dados!$C$31)*COS(O55)*SIN(P55))</f>
        <v>42.413169825442097</v>
      </c>
      <c r="S55" s="17">
        <f t="shared" si="9"/>
        <v>301.46000000000004</v>
      </c>
      <c r="T55" s="17">
        <f t="shared" si="10"/>
        <v>292.36</v>
      </c>
      <c r="U55" s="17">
        <f t="shared" si="11"/>
        <v>20.471110864155659</v>
      </c>
      <c r="V55" s="25">
        <f>(0.75+2*10^(-5)*Dados!$B$7)*R55</f>
        <v>32.01779521019985</v>
      </c>
      <c r="W55" s="23">
        <f t="shared" si="12"/>
        <v>2.3587350687839499</v>
      </c>
      <c r="X55" s="25">
        <f>(1-Dados!$C$20)*U55</f>
        <v>15.762755365399858</v>
      </c>
      <c r="Y55" s="18">
        <f t="shared" si="13"/>
        <v>13.404020296615908</v>
      </c>
      <c r="Z55" s="27">
        <f>((0.408*I55*(Y55-0)+Dados!$C$35*(900/(H55+273))*J55*(M55-N55))/(I55+Dados!$C$35*(1+(0.34*J55))))</f>
        <v>4.0877754951650562</v>
      </c>
    </row>
    <row r="56" spans="1:26" x14ac:dyDescent="0.25">
      <c r="A56" s="1">
        <v>22670</v>
      </c>
      <c r="B56">
        <v>20.2</v>
      </c>
      <c r="C56">
        <v>31.6</v>
      </c>
      <c r="D56">
        <v>24</v>
      </c>
      <c r="E56">
        <v>1.3333330000000001</v>
      </c>
      <c r="F56">
        <v>62.25</v>
      </c>
      <c r="H56" s="22">
        <f t="shared" si="0"/>
        <v>25.9</v>
      </c>
      <c r="I56" s="23">
        <f t="shared" si="1"/>
        <v>0.19767751536034411</v>
      </c>
      <c r="J56" s="24">
        <f t="shared" si="2"/>
        <v>0.99726785090690051</v>
      </c>
      <c r="K56" s="25">
        <f t="shared" si="3"/>
        <v>4.6483496796026218</v>
      </c>
      <c r="L56" s="25">
        <f t="shared" si="4"/>
        <v>2.3673876975032684</v>
      </c>
      <c r="M56" s="25">
        <f t="shared" si="5"/>
        <v>3.5078686885529451</v>
      </c>
      <c r="N56" s="25">
        <f t="shared" si="6"/>
        <v>2.1836482586242085</v>
      </c>
      <c r="O56" s="25">
        <f t="shared" si="7"/>
        <v>-0.33895617157647767</v>
      </c>
      <c r="P56" s="26">
        <f>ACOS(-TAN(Dados!$C$31)*TAN(O56))</f>
        <v>1.7626002347180736</v>
      </c>
      <c r="Q56" s="25">
        <f t="shared" si="8"/>
        <v>1.0302235215128204</v>
      </c>
      <c r="R56" s="25">
        <f>(24*60/PI())*Dados!$C$28*Q56*(P56*SIN(Dados!$C$31)*SIN(O56)+COS(Dados!$C$31)*COS(O56)*SIN(P56))</f>
        <v>42.328357939439776</v>
      </c>
      <c r="S56" s="17">
        <f t="shared" si="9"/>
        <v>304.76000000000005</v>
      </c>
      <c r="T56" s="17">
        <f t="shared" si="10"/>
        <v>293.36</v>
      </c>
      <c r="U56" s="17">
        <f t="shared" si="11"/>
        <v>22.866717654404834</v>
      </c>
      <c r="V56" s="25">
        <f>(0.75+2*10^(-5)*Dados!$B$7)*R56</f>
        <v>31.953770530870553</v>
      </c>
      <c r="W56" s="23">
        <f t="shared" si="12"/>
        <v>3.2234702240327726</v>
      </c>
      <c r="X56" s="25">
        <f>(1-Dados!$C$20)*U56</f>
        <v>17.607372593891721</v>
      </c>
      <c r="Y56" s="18">
        <f t="shared" si="13"/>
        <v>14.383902369858948</v>
      </c>
      <c r="Z56" s="27">
        <f>((0.408*I56*(Y56-0)+Dados!$C$35*(900/(H56+273))*J56*(M56-N56))/(I56+Dados!$C$35*(1+(0.34*J56))))</f>
        <v>4.9780101488689894</v>
      </c>
    </row>
    <row r="57" spans="1:26" x14ac:dyDescent="0.25">
      <c r="A57" s="1">
        <v>22671</v>
      </c>
      <c r="B57">
        <v>18.600000000000001</v>
      </c>
      <c r="C57">
        <v>30.8</v>
      </c>
      <c r="D57">
        <v>25</v>
      </c>
      <c r="E57">
        <v>2</v>
      </c>
      <c r="F57">
        <v>57.25</v>
      </c>
      <c r="H57" s="22">
        <f t="shared" si="0"/>
        <v>24.700000000000003</v>
      </c>
      <c r="I57" s="23">
        <f t="shared" si="1"/>
        <v>0.18576099026505452</v>
      </c>
      <c r="J57" s="24">
        <f t="shared" si="2"/>
        <v>1.4959021503358882</v>
      </c>
      <c r="K57" s="25">
        <f t="shared" si="3"/>
        <v>4.4416910990407947</v>
      </c>
      <c r="L57" s="25">
        <f t="shared" si="4"/>
        <v>2.143152914469288</v>
      </c>
      <c r="M57" s="25">
        <f t="shared" si="5"/>
        <v>3.2924220067550412</v>
      </c>
      <c r="N57" s="25">
        <f t="shared" si="6"/>
        <v>1.8849115988672611</v>
      </c>
      <c r="O57" s="25">
        <f t="shared" si="7"/>
        <v>-0.33496602100327749</v>
      </c>
      <c r="P57" s="26">
        <f>ACOS(-TAN(Dados!$C$31)*TAN(O57))</f>
        <v>1.7601333280948612</v>
      </c>
      <c r="Q57" s="25">
        <f t="shared" si="8"/>
        <v>1.0299909820322035</v>
      </c>
      <c r="R57" s="25">
        <f>(24*60/PI())*Dados!$C$28*Q57*(P57*SIN(Dados!$C$31)*SIN(O57)+COS(Dados!$C$31)*COS(O57)*SIN(P57))</f>
        <v>42.240784410189782</v>
      </c>
      <c r="S57" s="17">
        <f t="shared" si="9"/>
        <v>303.96000000000004</v>
      </c>
      <c r="T57" s="17">
        <f t="shared" si="10"/>
        <v>291.76000000000005</v>
      </c>
      <c r="U57" s="17">
        <f t="shared" si="11"/>
        <v>23.606514726344621</v>
      </c>
      <c r="V57" s="25">
        <f>(0.75+2*10^(-5)*Dados!$B$7)*R57</f>
        <v>31.887661080977967</v>
      </c>
      <c r="W57" s="23">
        <f t="shared" si="12"/>
        <v>3.7133708123955884</v>
      </c>
      <c r="X57" s="25">
        <f>(1-Dados!$C$20)*U57</f>
        <v>18.177016339285359</v>
      </c>
      <c r="Y57" s="18">
        <f t="shared" si="13"/>
        <v>14.463645526889771</v>
      </c>
      <c r="Z57" s="27">
        <f>((0.408*I57*(Y57-0)+Dados!$C$35*(900/(H57+273))*J57*(M57-N57))/(I57+Dados!$C$35*(1+(0.34*J57))))</f>
        <v>5.3174075354180879</v>
      </c>
    </row>
    <row r="58" spans="1:26" x14ac:dyDescent="0.25">
      <c r="A58" s="1">
        <v>22672</v>
      </c>
      <c r="B58">
        <v>15.6</v>
      </c>
      <c r="C58">
        <v>31.1</v>
      </c>
      <c r="D58">
        <v>26</v>
      </c>
      <c r="E58">
        <v>2</v>
      </c>
      <c r="F58">
        <v>55.25</v>
      </c>
      <c r="H58" s="22">
        <f t="shared" si="0"/>
        <v>23.35</v>
      </c>
      <c r="I58" s="23">
        <f t="shared" si="1"/>
        <v>0.1730841596541125</v>
      </c>
      <c r="J58" s="24">
        <f t="shared" si="2"/>
        <v>1.4959021503358882</v>
      </c>
      <c r="K58" s="25">
        <f t="shared" si="3"/>
        <v>4.5182323834037019</v>
      </c>
      <c r="L58" s="25">
        <f t="shared" si="4"/>
        <v>1.7723474716742158</v>
      </c>
      <c r="M58" s="25">
        <f t="shared" si="5"/>
        <v>3.145289927538959</v>
      </c>
      <c r="N58" s="25">
        <f t="shared" si="6"/>
        <v>1.7377726849652748</v>
      </c>
      <c r="O58" s="25">
        <f t="shared" si="7"/>
        <v>-0.33087661276889524</v>
      </c>
      <c r="P58" s="26">
        <f>ACOS(-TAN(Dados!$C$31)*TAN(O58))</f>
        <v>1.7576133594588603</v>
      </c>
      <c r="Q58" s="25">
        <f t="shared" si="8"/>
        <v>1.0297495555763523</v>
      </c>
      <c r="R58" s="25">
        <f>(24*60/PI())*Dados!$C$28*Q58*(P58*SIN(Dados!$C$31)*SIN(O58)+COS(Dados!$C$31)*COS(O58)*SIN(P58))</f>
        <v>42.150443091579611</v>
      </c>
      <c r="S58" s="17">
        <f t="shared" si="9"/>
        <v>304.26000000000005</v>
      </c>
      <c r="T58" s="17">
        <f t="shared" si="10"/>
        <v>288.76000000000005</v>
      </c>
      <c r="U58" s="17">
        <f t="shared" si="11"/>
        <v>26.55143366369477</v>
      </c>
      <c r="V58" s="25">
        <f>(0.75+2*10^(-5)*Dados!$B$7)*R58</f>
        <v>31.819462220808248</v>
      </c>
      <c r="W58" s="23">
        <f t="shared" si="12"/>
        <v>4.5931691602932672</v>
      </c>
      <c r="X58" s="25">
        <f>(1-Dados!$C$20)*U58</f>
        <v>20.444603921044973</v>
      </c>
      <c r="Y58" s="18">
        <f t="shared" si="13"/>
        <v>15.851434760751705</v>
      </c>
      <c r="Z58" s="27">
        <f>((0.408*I58*(Y58-0)+Dados!$C$35*(900/(H58+273))*J58*(M58-N58))/(I58+Dados!$C$35*(1+(0.34*J58))))</f>
        <v>5.657696506935439</v>
      </c>
    </row>
    <row r="59" spans="1:26" x14ac:dyDescent="0.25">
      <c r="A59" s="1">
        <v>22673</v>
      </c>
      <c r="B59">
        <v>19.7</v>
      </c>
      <c r="C59">
        <v>31.1</v>
      </c>
      <c r="D59">
        <v>27</v>
      </c>
      <c r="E59">
        <v>2</v>
      </c>
      <c r="F59">
        <v>76</v>
      </c>
      <c r="H59" s="22">
        <f t="shared" si="0"/>
        <v>25.4</v>
      </c>
      <c r="I59" s="23">
        <f t="shared" si="1"/>
        <v>0.1926363801049692</v>
      </c>
      <c r="J59" s="24">
        <f t="shared" si="2"/>
        <v>1.4959021503358882</v>
      </c>
      <c r="K59" s="25">
        <f t="shared" si="3"/>
        <v>4.5182323834037019</v>
      </c>
      <c r="L59" s="25">
        <f t="shared" si="4"/>
        <v>2.2952083710657747</v>
      </c>
      <c r="M59" s="25">
        <f t="shared" si="5"/>
        <v>3.4067203772347385</v>
      </c>
      <c r="N59" s="25">
        <f t="shared" si="6"/>
        <v>2.5891074866984014</v>
      </c>
      <c r="O59" s="25">
        <f t="shared" si="7"/>
        <v>-0.32668915865324738</v>
      </c>
      <c r="P59" s="26">
        <f>ACOS(-TAN(Dados!$C$31)*TAN(O59))</f>
        <v>1.7550415361709275</v>
      </c>
      <c r="Q59" s="25">
        <f t="shared" si="8"/>
        <v>1.0294993136851356</v>
      </c>
      <c r="R59" s="25">
        <f>(24*60/PI())*Dados!$C$28*Q59*(P59*SIN(Dados!$C$31)*SIN(O59)+COS(Dados!$C$31)*COS(O59)*SIN(P59))</f>
        <v>42.05732840961516</v>
      </c>
      <c r="S59" s="17">
        <f t="shared" si="9"/>
        <v>304.26000000000005</v>
      </c>
      <c r="T59" s="17">
        <f t="shared" si="10"/>
        <v>292.86</v>
      </c>
      <c r="U59" s="17">
        <f t="shared" si="11"/>
        <v>22.720301491902791</v>
      </c>
      <c r="V59" s="25">
        <f>(0.75+2*10^(-5)*Dados!$B$7)*R59</f>
        <v>31.749169742540985</v>
      </c>
      <c r="W59" s="23">
        <f t="shared" si="12"/>
        <v>2.7596600999428098</v>
      </c>
      <c r="X59" s="25">
        <f>(1-Dados!$C$20)*U59</f>
        <v>17.494632148765149</v>
      </c>
      <c r="Y59" s="18">
        <f t="shared" si="13"/>
        <v>14.734972048822339</v>
      </c>
      <c r="Z59" s="27">
        <f>((0.408*I59*(Y59-0)+Dados!$C$35*(900/(H59+273))*J59*(M59-N59))/(I59+Dados!$C$35*(1+(0.34*J59))))</f>
        <v>4.8031161378849472</v>
      </c>
    </row>
    <row r="60" spans="1:26" x14ac:dyDescent="0.25">
      <c r="A60" s="1">
        <v>22674</v>
      </c>
      <c r="B60">
        <v>20.399999999999999</v>
      </c>
      <c r="C60">
        <v>33.299999999999997</v>
      </c>
      <c r="D60">
        <v>28</v>
      </c>
      <c r="E60">
        <v>1.6666669999999999</v>
      </c>
      <c r="F60">
        <v>62.25</v>
      </c>
      <c r="H60" s="22">
        <f t="shared" si="0"/>
        <v>26.849999999999998</v>
      </c>
      <c r="I60" s="23">
        <f t="shared" si="1"/>
        <v>0.20756192850716063</v>
      </c>
      <c r="J60" s="24">
        <f t="shared" si="2"/>
        <v>1.2465853745969318</v>
      </c>
      <c r="K60" s="25">
        <f t="shared" si="3"/>
        <v>5.1154132953859861</v>
      </c>
      <c r="L60" s="25">
        <f t="shared" si="4"/>
        <v>2.3968104104453793</v>
      </c>
      <c r="M60" s="25">
        <f t="shared" si="5"/>
        <v>3.7561118529156827</v>
      </c>
      <c r="N60" s="25">
        <f t="shared" si="6"/>
        <v>2.3381796284400127</v>
      </c>
      <c r="O60" s="25">
        <f t="shared" si="7"/>
        <v>-0.32240489948936107</v>
      </c>
      <c r="P60" s="26">
        <f>ACOS(-TAN(Dados!$C$31)*TAN(O60))</f>
        <v>1.7524190686367291</v>
      </c>
      <c r="Q60" s="25">
        <f t="shared" si="8"/>
        <v>1.0292403305106266</v>
      </c>
      <c r="R60" s="25">
        <f>(24*60/PI())*Dados!$C$28*Q60*(P60*SIN(Dados!$C$31)*SIN(O60)+COS(Dados!$C$31)*COS(O60)*SIN(P60))</f>
        <v>41.961435414766676</v>
      </c>
      <c r="S60" s="17">
        <f t="shared" si="9"/>
        <v>306.46000000000004</v>
      </c>
      <c r="T60" s="17">
        <f t="shared" si="10"/>
        <v>293.56</v>
      </c>
      <c r="U60" s="17">
        <f t="shared" si="11"/>
        <v>24.113773312719346</v>
      </c>
      <c r="V60" s="25">
        <f>(0.75+2*10^(-5)*Dados!$B$7)*R60</f>
        <v>31.676779909765276</v>
      </c>
      <c r="W60" s="23">
        <f t="shared" si="12"/>
        <v>3.3989328897073099</v>
      </c>
      <c r="X60" s="25">
        <f>(1-Dados!$C$20)*U60</f>
        <v>18.567605450793895</v>
      </c>
      <c r="Y60" s="18">
        <f t="shared" si="13"/>
        <v>15.168672561086584</v>
      </c>
      <c r="Z60" s="27">
        <f>((0.408*I60*(Y60-0)+Dados!$C$35*(900/(H60+273))*J60*(M60-N60))/(I60+Dados!$C$35*(1+(0.34*J60))))</f>
        <v>5.4256486004322459</v>
      </c>
    </row>
    <row r="61" spans="1:26" x14ac:dyDescent="0.25">
      <c r="A61" s="1">
        <v>22675</v>
      </c>
      <c r="B61">
        <v>19.100000000000001</v>
      </c>
      <c r="C61">
        <v>33.1</v>
      </c>
      <c r="D61">
        <v>29</v>
      </c>
      <c r="E61">
        <v>1.6666669999999999</v>
      </c>
      <c r="F61">
        <v>50.75</v>
      </c>
      <c r="H61" s="22">
        <f t="shared" si="0"/>
        <v>26.1</v>
      </c>
      <c r="I61" s="23">
        <f t="shared" si="1"/>
        <v>0.1997248282483387</v>
      </c>
      <c r="J61" s="24">
        <f t="shared" si="2"/>
        <v>1.2465853745969318</v>
      </c>
      <c r="K61" s="25">
        <f t="shared" si="3"/>
        <v>5.0584314955346112</v>
      </c>
      <c r="L61" s="25">
        <f t="shared" si="4"/>
        <v>2.2111396340059919</v>
      </c>
      <c r="M61" s="25">
        <f t="shared" si="5"/>
        <v>3.6347855647703016</v>
      </c>
      <c r="N61" s="25">
        <f t="shared" si="6"/>
        <v>1.8446536741209278</v>
      </c>
      <c r="O61" s="25">
        <f t="shared" si="7"/>
        <v>-0.31802510479568846</v>
      </c>
      <c r="P61" s="26">
        <f>ACOS(-TAN(Dados!$C$31)*TAN(O61))</f>
        <v>1.7497471688058961</v>
      </c>
      <c r="Q61" s="25">
        <f t="shared" si="8"/>
        <v>1.0289726827951293</v>
      </c>
      <c r="R61" s="25">
        <f>(24*60/PI())*Dados!$C$28*Q61*(P61*SIN(Dados!$C$31)*SIN(O61)+COS(Dados!$C$31)*COS(O61)*SIN(P61))</f>
        <v>41.862759834734192</v>
      </c>
      <c r="S61" s="17">
        <f t="shared" si="9"/>
        <v>306.26000000000005</v>
      </c>
      <c r="T61" s="17">
        <f t="shared" si="10"/>
        <v>292.26000000000005</v>
      </c>
      <c r="U61" s="17">
        <f t="shared" si="11"/>
        <v>25.061776730620267</v>
      </c>
      <c r="V61" s="25">
        <f>(0.75+2*10^(-5)*Dados!$B$7)*R61</f>
        <v>31.602289497312476</v>
      </c>
      <c r="W61" s="23">
        <f t="shared" si="12"/>
        <v>4.2603439011224626</v>
      </c>
      <c r="X61" s="25">
        <f>(1-Dados!$C$20)*U61</f>
        <v>19.297568082577605</v>
      </c>
      <c r="Y61" s="18">
        <f t="shared" si="13"/>
        <v>15.037224181455143</v>
      </c>
      <c r="Z61" s="27">
        <f>((0.408*I61*(Y61-0)+Dados!$C$35*(900/(H61+273))*J61*(M61-N61))/(I61+Dados!$C$35*(1+(0.34*J61))))</f>
        <v>5.6836241609733635</v>
      </c>
    </row>
    <row r="62" spans="1:26" x14ac:dyDescent="0.25">
      <c r="A62" s="1">
        <v>22676</v>
      </c>
      <c r="B62">
        <v>19</v>
      </c>
      <c r="C62">
        <v>32.200000000000003</v>
      </c>
      <c r="D62">
        <v>30</v>
      </c>
      <c r="E62">
        <v>2</v>
      </c>
      <c r="F62">
        <v>50.5</v>
      </c>
      <c r="H62" s="22">
        <f t="shared" si="0"/>
        <v>25.6</v>
      </c>
      <c r="I62" s="23">
        <f t="shared" si="1"/>
        <v>0.19463968475425519</v>
      </c>
      <c r="J62" s="24">
        <f t="shared" si="2"/>
        <v>1.4959021503358882</v>
      </c>
      <c r="K62" s="25">
        <f t="shared" si="3"/>
        <v>4.8087773652629577</v>
      </c>
      <c r="L62" s="25">
        <f t="shared" si="4"/>
        <v>2.1973933238855259</v>
      </c>
      <c r="M62" s="25">
        <f t="shared" si="5"/>
        <v>3.5030853445742416</v>
      </c>
      <c r="N62" s="25">
        <f t="shared" si="6"/>
        <v>1.769058099009992</v>
      </c>
      <c r="O62" s="25">
        <f t="shared" si="7"/>
        <v>-0.31355107239992103</v>
      </c>
      <c r="P62" s="26">
        <f>ACOS(-TAN(Dados!$C$31)*TAN(O62))</f>
        <v>1.7470270487283313</v>
      </c>
      <c r="Q62" s="25">
        <f t="shared" si="8"/>
        <v>1.0286964498484381</v>
      </c>
      <c r="R62" s="25">
        <f>(24*60/PI())*Dados!$C$28*Q62*(P62*SIN(Dados!$C$31)*SIN(O62)+COS(Dados!$C$31)*COS(O62)*SIN(P62))</f>
        <v>41.761298127524682</v>
      </c>
      <c r="S62" s="17">
        <f t="shared" si="9"/>
        <v>305.36</v>
      </c>
      <c r="T62" s="17">
        <f t="shared" si="10"/>
        <v>292.16000000000003</v>
      </c>
      <c r="U62" s="17">
        <f t="shared" si="11"/>
        <v>24.276212940167238</v>
      </c>
      <c r="V62" s="25">
        <f>(0.75+2*10^(-5)*Dados!$B$7)*R62</f>
        <v>31.525695831324263</v>
      </c>
      <c r="W62" s="23">
        <f t="shared" si="12"/>
        <v>4.1545809414843013</v>
      </c>
      <c r="X62" s="25">
        <f>(1-Dados!$C$20)*U62</f>
        <v>18.692683963928772</v>
      </c>
      <c r="Y62" s="18">
        <f t="shared" si="13"/>
        <v>14.538103022444471</v>
      </c>
      <c r="Z62" s="27">
        <f>((0.408*I62*(Y62-0)+Dados!$C$35*(900/(H62+273))*J62*(M62-N62))/(I62+Dados!$C$35*(1+(0.34*J62))))</f>
        <v>5.679409988562071</v>
      </c>
    </row>
    <row r="63" spans="1:26" x14ac:dyDescent="0.25">
      <c r="A63" s="1">
        <v>22677</v>
      </c>
      <c r="B63">
        <v>17</v>
      </c>
      <c r="C63">
        <v>32.5</v>
      </c>
      <c r="D63">
        <v>31</v>
      </c>
      <c r="E63">
        <v>1.6666669999999999</v>
      </c>
      <c r="F63">
        <v>49.75</v>
      </c>
      <c r="H63" s="22">
        <f t="shared" si="0"/>
        <v>24.75</v>
      </c>
      <c r="I63" s="23">
        <f t="shared" si="1"/>
        <v>0.18624513325562769</v>
      </c>
      <c r="J63" s="24">
        <f t="shared" si="2"/>
        <v>1.2465853745969318</v>
      </c>
      <c r="K63" s="25">
        <f t="shared" si="3"/>
        <v>4.8907789302521092</v>
      </c>
      <c r="L63" s="25">
        <f t="shared" si="4"/>
        <v>1.9377293518704448</v>
      </c>
      <c r="M63" s="25">
        <f t="shared" si="5"/>
        <v>3.414254141061277</v>
      </c>
      <c r="N63" s="25">
        <f t="shared" si="6"/>
        <v>1.6985914351779854</v>
      </c>
      <c r="O63" s="25">
        <f t="shared" si="7"/>
        <v>-0.30898412805441511</v>
      </c>
      <c r="P63" s="26">
        <f>ACOS(-TAN(Dados!$C$31)*TAN(O63))</f>
        <v>1.7442599191701209</v>
      </c>
      <c r="Q63" s="25">
        <f t="shared" si="8"/>
        <v>1.0284117135243369</v>
      </c>
      <c r="R63" s="25">
        <f>(24*60/PI())*Dados!$C$28*Q63*(P63*SIN(Dados!$C$31)*SIN(O63)+COS(Dados!$C$31)*COS(O63)*SIN(P63))</f>
        <v>41.657047534730346</v>
      </c>
      <c r="S63" s="17">
        <f t="shared" si="9"/>
        <v>305.66000000000003</v>
      </c>
      <c r="T63" s="17">
        <f t="shared" si="10"/>
        <v>290.16000000000003</v>
      </c>
      <c r="U63" s="17">
        <f t="shared" si="11"/>
        <v>26.240633623724083</v>
      </c>
      <c r="V63" s="25">
        <f>(0.75+2*10^(-5)*Dados!$B$7)*R63</f>
        <v>31.446996829472514</v>
      </c>
      <c r="W63" s="23">
        <f t="shared" si="12"/>
        <v>4.7433558722655036</v>
      </c>
      <c r="X63" s="25">
        <f>(1-Dados!$C$20)*U63</f>
        <v>20.205287890267545</v>
      </c>
      <c r="Y63" s="18">
        <f t="shared" si="13"/>
        <v>15.461932018002042</v>
      </c>
      <c r="Z63" s="27">
        <f>((0.408*I63*(Y63-0)+Dados!$C$35*(900/(H63+273))*J63*(M63-N63))/(I63+Dados!$C$35*(1+(0.34*J63))))</f>
        <v>5.7187308983703522</v>
      </c>
    </row>
    <row r="64" spans="1:26" x14ac:dyDescent="0.25">
      <c r="A64" s="1">
        <v>23012</v>
      </c>
      <c r="B64">
        <v>20.399999999999999</v>
      </c>
      <c r="C64">
        <v>36.4</v>
      </c>
      <c r="D64">
        <v>1</v>
      </c>
      <c r="E64">
        <v>1.3333330000000001</v>
      </c>
      <c r="F64">
        <v>47.75</v>
      </c>
      <c r="H64" s="22">
        <f t="shared" ref="H64:H124" si="14">(C64+B64)/2</f>
        <v>28.4</v>
      </c>
      <c r="I64" s="23">
        <f t="shared" ref="I64:I124" si="15">4098*(0.6108*EXP(17.27*H64/(H64+237.3)))/(H64+237.3)^2</f>
        <v>0.2245806202310468</v>
      </c>
      <c r="J64" s="24">
        <f t="shared" ref="J64:J124" si="16">E64*(4.87/(LN(67.8*10-5.42)))</f>
        <v>0.99726785090690051</v>
      </c>
      <c r="K64" s="25">
        <f t="shared" ref="K64:K124" si="17">0.6108*EXP((17.27*C64)/(C64+237.3))</f>
        <v>6.0726299897773925</v>
      </c>
      <c r="L64" s="25">
        <f t="shared" ref="L64:L124" si="18">0.6108*EXP((17.27*B64)/(B64+237.3))</f>
        <v>2.3968104104453793</v>
      </c>
      <c r="M64" s="25">
        <f t="shared" ref="M64:M124" si="19">(K64+L64)/2</f>
        <v>4.2347202001113864</v>
      </c>
      <c r="N64" s="25">
        <f t="shared" ref="N64:N124" si="20">F64/100*((K64+L64)/2)</f>
        <v>2.0220788955531868</v>
      </c>
      <c r="O64" s="25">
        <f t="shared" ref="O64:O124" si="21">0.409*SIN((2*PI()/365*D64)-1.39)</f>
        <v>-0.40100809259462372</v>
      </c>
      <c r="P64" s="26">
        <f>ACOS(-TAN(Dados!$C$31)*TAN(O64))</f>
        <v>1.8020995380098959</v>
      </c>
      <c r="Q64" s="25">
        <f t="shared" ref="Q64:Q124" si="22">1+0.033*COS((2*PI()/365)*D64)</f>
        <v>1.0329951106939008</v>
      </c>
      <c r="R64" s="25">
        <f>(24*60/PI())*Dados!$C$28*Q64*(P64*SIN(Dados!$C$31)*SIN(O64)+COS(Dados!$C$31)*COS(O64)*SIN(P64))</f>
        <v>43.596802901252339</v>
      </c>
      <c r="S64" s="17">
        <f t="shared" ref="S64:S124" si="23">C64+273.16</f>
        <v>309.56</v>
      </c>
      <c r="T64" s="17">
        <f t="shared" ref="T64:T124" si="24">B64+273.16</f>
        <v>293.56</v>
      </c>
      <c r="U64" s="17">
        <f t="shared" ref="U64:U124" si="25">0.16*SQRT(C64-B64)*R64</f>
        <v>27.901953856801498</v>
      </c>
      <c r="V64" s="25">
        <f>(0.75+2*10^(-5)*Dados!$B$7)*R64</f>
        <v>32.911322423121774</v>
      </c>
      <c r="W64" s="23">
        <f t="shared" ref="W64:W124" si="26">(4.903*10^-9)*((S64^4+T64^4)/2)*(0.34-0.14*SQRT(N64))*(1.35*(U64/V64)-0.35)</f>
        <v>4.5589498369109513</v>
      </c>
      <c r="X64" s="25">
        <f>(1-Dados!$C$20)*U64</f>
        <v>21.484504469737153</v>
      </c>
      <c r="Y64" s="18">
        <f t="shared" ref="Y64:Y124" si="27">X64-W64</f>
        <v>16.925554632826202</v>
      </c>
      <c r="Z64" s="27">
        <f>((0.408*I64*(Y64-0)+Dados!$C$35*(900/(H64+273))*J64*(M64-N64))/(I64+Dados!$C$35*(1+(0.34*J64))))</f>
        <v>6.3483618413663621</v>
      </c>
    </row>
    <row r="65" spans="1:26" x14ac:dyDescent="0.25">
      <c r="A65" s="1">
        <v>23013</v>
      </c>
      <c r="B65">
        <v>23.7</v>
      </c>
      <c r="C65">
        <v>38.799999999999997</v>
      </c>
      <c r="D65">
        <v>2</v>
      </c>
      <c r="E65">
        <v>0.66666700000000001</v>
      </c>
      <c r="F65">
        <v>41</v>
      </c>
      <c r="H65" s="22">
        <f t="shared" si="14"/>
        <v>31.25</v>
      </c>
      <c r="I65" s="23">
        <f t="shared" si="15"/>
        <v>0.2589369890830428</v>
      </c>
      <c r="J65" s="24">
        <f t="shared" si="16"/>
        <v>0.49863429942898779</v>
      </c>
      <c r="K65" s="25">
        <f t="shared" si="17"/>
        <v>6.916753867501046</v>
      </c>
      <c r="L65" s="25">
        <f t="shared" si="18"/>
        <v>2.9306073746865935</v>
      </c>
      <c r="M65" s="25">
        <f t="shared" si="19"/>
        <v>4.92368062109382</v>
      </c>
      <c r="N65" s="25">
        <f t="shared" si="20"/>
        <v>2.0187090546484661</v>
      </c>
      <c r="O65" s="25">
        <f t="shared" si="21"/>
        <v>-0.39956372457913614</v>
      </c>
      <c r="P65" s="26">
        <f>ACOS(-TAN(Dados!$C$31)*TAN(O65))</f>
        <v>1.8011536593991815</v>
      </c>
      <c r="Q65" s="25">
        <f t="shared" si="22"/>
        <v>1.0329804442244102</v>
      </c>
      <c r="R65" s="25">
        <f>(24*60/PI())*Dados!$C$28*Q65*(P65*SIN(Dados!$C$31)*SIN(O65)+COS(Dados!$C$31)*COS(O65)*SIN(P65))</f>
        <v>43.570641955749437</v>
      </c>
      <c r="S65" s="17">
        <f t="shared" si="23"/>
        <v>311.96000000000004</v>
      </c>
      <c r="T65" s="17">
        <f t="shared" si="24"/>
        <v>296.86</v>
      </c>
      <c r="U65" s="17">
        <f t="shared" si="25"/>
        <v>27.089588938907578</v>
      </c>
      <c r="V65" s="25">
        <f>(0.75+2*10^(-5)*Dados!$B$7)*R65</f>
        <v>32.891573467807554</v>
      </c>
      <c r="W65" s="23">
        <f t="shared" si="26"/>
        <v>4.5421293288808195</v>
      </c>
      <c r="X65" s="25">
        <f>(1-Dados!$C$20)*U65</f>
        <v>20.858983482958834</v>
      </c>
      <c r="Y65" s="18">
        <f t="shared" si="27"/>
        <v>16.316854154078015</v>
      </c>
      <c r="Z65" s="27">
        <f>((0.408*I65*(Y65-0)+Dados!$C$35*(900/(H65+273))*J65*(M65-N65))/(I65+Dados!$C$35*(1+(0.34*J65))))</f>
        <v>5.9741665840921128</v>
      </c>
    </row>
    <row r="66" spans="1:26" x14ac:dyDescent="0.25">
      <c r="A66" s="1">
        <v>23014</v>
      </c>
      <c r="B66">
        <v>25</v>
      </c>
      <c r="C66">
        <v>39.4</v>
      </c>
      <c r="D66">
        <v>3</v>
      </c>
      <c r="E66">
        <v>2.6666669999999999</v>
      </c>
      <c r="F66">
        <v>57.25</v>
      </c>
      <c r="H66" s="22">
        <f t="shared" si="14"/>
        <v>32.200000000000003</v>
      </c>
      <c r="I66" s="23">
        <f t="shared" si="15"/>
        <v>0.27132454649195892</v>
      </c>
      <c r="J66" s="24">
        <f t="shared" si="16"/>
        <v>1.9945364497648759</v>
      </c>
      <c r="K66" s="25">
        <f t="shared" si="17"/>
        <v>7.1429972622472837</v>
      </c>
      <c r="L66" s="25">
        <f t="shared" si="18"/>
        <v>3.1677777175068473</v>
      </c>
      <c r="M66" s="25">
        <f t="shared" si="19"/>
        <v>5.1553874898770653</v>
      </c>
      <c r="N66" s="25">
        <f t="shared" si="20"/>
        <v>2.9514593379546201</v>
      </c>
      <c r="O66" s="25">
        <f t="shared" si="21"/>
        <v>-0.39800095720876433</v>
      </c>
      <c r="P66" s="26">
        <f>ACOS(-TAN(Dados!$C$31)*TAN(O66))</f>
        <v>1.8001317785621451</v>
      </c>
      <c r="Q66" s="25">
        <f t="shared" si="22"/>
        <v>1.0329560049375197</v>
      </c>
      <c r="R66" s="25">
        <f>(24*60/PI())*Dados!$C$28*Q66*(P66*SIN(Dados!$C$31)*SIN(O66)+COS(Dados!$C$31)*COS(O66)*SIN(P66))</f>
        <v>43.541904505350651</v>
      </c>
      <c r="S66" s="17">
        <f t="shared" si="23"/>
        <v>312.56</v>
      </c>
      <c r="T66" s="17">
        <f t="shared" si="24"/>
        <v>298.16000000000003</v>
      </c>
      <c r="U66" s="17">
        <f t="shared" si="25"/>
        <v>26.436785644503413</v>
      </c>
      <c r="V66" s="25">
        <f>(0.75+2*10^(-5)*Dados!$B$7)*R66</f>
        <v>32.869879503279115</v>
      </c>
      <c r="W66" s="23">
        <f t="shared" si="26"/>
        <v>3.1308033971356082</v>
      </c>
      <c r="X66" s="25">
        <f>(1-Dados!$C$20)*U66</f>
        <v>20.356324946267627</v>
      </c>
      <c r="Y66" s="18">
        <f t="shared" si="27"/>
        <v>17.225521549132019</v>
      </c>
      <c r="Z66" s="27">
        <f>((0.408*I66*(Y66-0)+Dados!$C$35*(900/(H66+273))*J66*(M66-N66))/(I66+Dados!$C$35*(1+(0.34*J66))))</f>
        <v>7.2287244037596965</v>
      </c>
    </row>
    <row r="67" spans="1:26" x14ac:dyDescent="0.25">
      <c r="A67" s="1">
        <v>23015</v>
      </c>
      <c r="B67">
        <v>23.6</v>
      </c>
      <c r="C67">
        <v>38.9</v>
      </c>
      <c r="D67">
        <v>4</v>
      </c>
      <c r="E67">
        <v>1.6666669999999999</v>
      </c>
      <c r="F67">
        <v>51</v>
      </c>
      <c r="H67" s="22">
        <f t="shared" si="14"/>
        <v>31.25</v>
      </c>
      <c r="I67" s="23">
        <f t="shared" si="15"/>
        <v>0.2589369890830428</v>
      </c>
      <c r="J67" s="24">
        <f t="shared" si="16"/>
        <v>1.2465853745969318</v>
      </c>
      <c r="K67" s="25">
        <f t="shared" si="17"/>
        <v>6.9540247601744039</v>
      </c>
      <c r="L67" s="25">
        <f t="shared" si="18"/>
        <v>2.9130230003400173</v>
      </c>
      <c r="M67" s="25">
        <f t="shared" si="19"/>
        <v>4.9335238802572103</v>
      </c>
      <c r="N67" s="25">
        <f t="shared" si="20"/>
        <v>2.5160971789311772</v>
      </c>
      <c r="O67" s="25">
        <f t="shared" si="21"/>
        <v>-0.39632025356520739</v>
      </c>
      <c r="P67" s="26">
        <f>ACOS(-TAN(Dados!$C$31)*TAN(O67))</f>
        <v>1.7990345490421549</v>
      </c>
      <c r="Q67" s="25">
        <f t="shared" si="22"/>
        <v>1.0329218000751172</v>
      </c>
      <c r="R67" s="25">
        <f>(24*60/PI())*Dados!$C$28*Q67*(P67*SIN(Dados!$C$31)*SIN(O67)+COS(Dados!$C$31)*COS(O67)*SIN(P67))</f>
        <v>43.510583132946387</v>
      </c>
      <c r="S67" s="17">
        <f t="shared" si="23"/>
        <v>312.06</v>
      </c>
      <c r="T67" s="17">
        <f t="shared" si="24"/>
        <v>296.76000000000005</v>
      </c>
      <c r="U67" s="17">
        <f t="shared" si="25"/>
        <v>27.230812628359093</v>
      </c>
      <c r="V67" s="25">
        <f>(0.75+2*10^(-5)*Dados!$B$7)*R67</f>
        <v>32.846234930344117</v>
      </c>
      <c r="W67" s="23">
        <f t="shared" si="26"/>
        <v>3.8335570785003075</v>
      </c>
      <c r="X67" s="25">
        <f>(1-Dados!$C$20)*U67</f>
        <v>20.967725723836502</v>
      </c>
      <c r="Y67" s="18">
        <f t="shared" si="27"/>
        <v>17.134168645336196</v>
      </c>
      <c r="Z67" s="27">
        <f>((0.408*I67*(Y67-0)+Dados!$C$35*(900/(H67+273))*J67*(M67-N67))/(I67+Dados!$C$35*(1+(0.34*J67))))</f>
        <v>6.7975276399574582</v>
      </c>
    </row>
    <row r="68" spans="1:26" x14ac:dyDescent="0.25">
      <c r="A68" s="1">
        <v>23016</v>
      </c>
      <c r="B68">
        <v>24.2</v>
      </c>
      <c r="C68">
        <v>33.700000000000003</v>
      </c>
      <c r="D68">
        <v>5</v>
      </c>
      <c r="E68">
        <v>3.3333330000000001</v>
      </c>
      <c r="F68">
        <v>64.5</v>
      </c>
      <c r="H68" s="22">
        <f t="shared" si="14"/>
        <v>28.950000000000003</v>
      </c>
      <c r="I68" s="23">
        <f t="shared" si="15"/>
        <v>0.23089450520873803</v>
      </c>
      <c r="J68" s="24">
        <f t="shared" si="16"/>
        <v>2.4931700012427886</v>
      </c>
      <c r="K68" s="25">
        <f t="shared" si="17"/>
        <v>5.2310503012853271</v>
      </c>
      <c r="L68" s="25">
        <f t="shared" si="18"/>
        <v>3.0199258182559934</v>
      </c>
      <c r="M68" s="25">
        <f t="shared" si="19"/>
        <v>4.1254880597706602</v>
      </c>
      <c r="N68" s="25">
        <f t="shared" si="20"/>
        <v>2.660939798552076</v>
      </c>
      <c r="O68" s="25">
        <f t="shared" si="21"/>
        <v>-0.3945221116772275</v>
      </c>
      <c r="P68" s="26">
        <f>ACOS(-TAN(Dados!$C$31)*TAN(O68))</f>
        <v>1.7978626675349139</v>
      </c>
      <c r="Q68" s="25">
        <f t="shared" si="22"/>
        <v>1.032877839772842</v>
      </c>
      <c r="R68" s="25">
        <f>(24*60/PI())*Dados!$C$28*Q68*(P68*SIN(Dados!$C$31)*SIN(O68)+COS(Dados!$C$31)*COS(O68)*SIN(P68))</f>
        <v>43.476670111019743</v>
      </c>
      <c r="S68" s="17">
        <f t="shared" si="23"/>
        <v>306.86</v>
      </c>
      <c r="T68" s="17">
        <f t="shared" si="24"/>
        <v>297.36</v>
      </c>
      <c r="U68" s="17">
        <f t="shared" si="25"/>
        <v>21.440655522786635</v>
      </c>
      <c r="V68" s="25">
        <f>(0.75+2*10^(-5)*Dados!$B$7)*R68</f>
        <v>32.82063391548305</v>
      </c>
      <c r="W68" s="23">
        <f t="shared" si="26"/>
        <v>2.4286937596623108</v>
      </c>
      <c r="X68" s="25">
        <f>(1-Dados!$C$20)*U68</f>
        <v>16.50930475254571</v>
      </c>
      <c r="Y68" s="18">
        <f t="shared" si="27"/>
        <v>14.080610992883399</v>
      </c>
      <c r="Z68" s="27">
        <f>((0.408*I68*(Y68-0)+Dados!$C$35*(900/(H68+273))*J68*(M68-N68))/(I68+Dados!$C$35*(1+(0.34*J68))))</f>
        <v>5.7948725456840231</v>
      </c>
    </row>
    <row r="69" spans="1:26" x14ac:dyDescent="0.25">
      <c r="A69" s="1">
        <v>23017</v>
      </c>
      <c r="B69">
        <v>21.8</v>
      </c>
      <c r="C69">
        <v>37.1</v>
      </c>
      <c r="D69">
        <v>6</v>
      </c>
      <c r="E69">
        <v>1.3333330000000001</v>
      </c>
      <c r="F69">
        <v>80.5</v>
      </c>
      <c r="H69" s="22">
        <f t="shared" si="14"/>
        <v>29.450000000000003</v>
      </c>
      <c r="I69" s="23">
        <f t="shared" si="15"/>
        <v>0.23676306506070144</v>
      </c>
      <c r="J69" s="24">
        <f t="shared" si="16"/>
        <v>0.99726785090690051</v>
      </c>
      <c r="K69" s="25">
        <f t="shared" si="17"/>
        <v>6.3090731770616983</v>
      </c>
      <c r="L69" s="25">
        <f t="shared" si="18"/>
        <v>2.6118719061836697</v>
      </c>
      <c r="M69" s="25">
        <f t="shared" si="19"/>
        <v>4.4604725416226838</v>
      </c>
      <c r="N69" s="25">
        <f t="shared" si="20"/>
        <v>3.5906803960062605</v>
      </c>
      <c r="O69" s="25">
        <f t="shared" si="21"/>
        <v>-0.39260706437307313</v>
      </c>
      <c r="P69" s="26">
        <f>ACOS(-TAN(Dados!$C$31)*TAN(O69))</f>
        <v>1.7966168724134355</v>
      </c>
      <c r="Q69" s="25">
        <f t="shared" si="22"/>
        <v>1.0328241370570801</v>
      </c>
      <c r="R69" s="25">
        <f>(24*60/PI())*Dados!$C$28*Q69*(P69*SIN(Dados!$C$31)*SIN(O69)+COS(Dados!$C$31)*COS(O69)*SIN(P69))</f>
        <v>43.440157426390698</v>
      </c>
      <c r="S69" s="17">
        <f t="shared" si="23"/>
        <v>310.26000000000005</v>
      </c>
      <c r="T69" s="17">
        <f t="shared" si="24"/>
        <v>294.96000000000004</v>
      </c>
      <c r="U69" s="17">
        <f t="shared" si="25"/>
        <v>27.186737162544762</v>
      </c>
      <c r="V69" s="25">
        <f>(0.75+2*10^(-5)*Dados!$B$7)*R69</f>
        <v>32.793070409528674</v>
      </c>
      <c r="W69" s="23">
        <f t="shared" si="26"/>
        <v>2.3718800803747664</v>
      </c>
      <c r="X69" s="25">
        <f>(1-Dados!$C$20)*U69</f>
        <v>20.933787615159467</v>
      </c>
      <c r="Y69" s="18">
        <f t="shared" si="27"/>
        <v>18.561907534784702</v>
      </c>
      <c r="Z69" s="27">
        <f>((0.408*I69*(Y69-0)+Dados!$C$35*(900/(H69+273))*J69*(M69-N69))/(I69+Dados!$C$35*(1+(0.34*J69))))</f>
        <v>6.0478377387838762</v>
      </c>
    </row>
    <row r="70" spans="1:26" x14ac:dyDescent="0.25">
      <c r="A70" s="1">
        <v>23018</v>
      </c>
      <c r="B70">
        <v>21.4</v>
      </c>
      <c r="C70">
        <v>31.5</v>
      </c>
      <c r="D70">
        <v>7</v>
      </c>
      <c r="E70">
        <v>2</v>
      </c>
      <c r="F70">
        <v>85.75</v>
      </c>
      <c r="H70" s="22">
        <f t="shared" si="14"/>
        <v>26.45</v>
      </c>
      <c r="I70" s="23">
        <f t="shared" si="15"/>
        <v>0.20335056951978117</v>
      </c>
      <c r="J70" s="24">
        <f t="shared" si="16"/>
        <v>1.4959021503358882</v>
      </c>
      <c r="K70" s="25">
        <f t="shared" si="17"/>
        <v>4.6220689030255047</v>
      </c>
      <c r="L70" s="25">
        <f t="shared" si="18"/>
        <v>2.548770598472057</v>
      </c>
      <c r="M70" s="25">
        <f t="shared" si="19"/>
        <v>3.5854197507487808</v>
      </c>
      <c r="N70" s="25">
        <f t="shared" si="20"/>
        <v>3.0744974362670798</v>
      </c>
      <c r="O70" s="25">
        <f t="shared" si="21"/>
        <v>-0.39057567912259061</v>
      </c>
      <c r="P70" s="26">
        <f>ACOS(-TAN(Dados!$C$31)*TAN(O70))</f>
        <v>1.7952979421830866</v>
      </c>
      <c r="Q70" s="25">
        <f t="shared" si="22"/>
        <v>1.0327607078411054</v>
      </c>
      <c r="R70" s="25">
        <f>(24*60/PI())*Dados!$C$28*Q70*(P70*SIN(Dados!$C$31)*SIN(O70)+COS(Dados!$C$31)*COS(O70)*SIN(P70))</f>
        <v>43.40103680664042</v>
      </c>
      <c r="S70" s="17">
        <f t="shared" si="23"/>
        <v>304.66000000000003</v>
      </c>
      <c r="T70" s="17">
        <f t="shared" si="24"/>
        <v>294.56</v>
      </c>
      <c r="U70" s="17">
        <f t="shared" si="25"/>
        <v>22.068904434467729</v>
      </c>
      <c r="V70" s="25">
        <f>(0.75+2*10^(-5)*Dados!$B$7)*R70</f>
        <v>32.763538167613824</v>
      </c>
      <c r="W70" s="23">
        <f t="shared" si="26"/>
        <v>2.0923044932259227</v>
      </c>
      <c r="X70" s="25">
        <f>(1-Dados!$C$20)*U70</f>
        <v>16.993056414540153</v>
      </c>
      <c r="Y70" s="18">
        <f t="shared" si="27"/>
        <v>14.90075192131423</v>
      </c>
      <c r="Z70" s="27">
        <f>((0.408*I70*(Y70-0)+Dados!$C$35*(900/(H70+273))*J70*(M70-N70))/(I70+Dados!$C$35*(1+(0.34*J70))))</f>
        <v>4.5899375442099171</v>
      </c>
    </row>
    <row r="71" spans="1:26" x14ac:dyDescent="0.25">
      <c r="A71" s="1">
        <v>23019</v>
      </c>
      <c r="B71">
        <v>21.8</v>
      </c>
      <c r="C71">
        <v>29.7</v>
      </c>
      <c r="D71">
        <v>8</v>
      </c>
      <c r="E71">
        <v>1.6666669999999999</v>
      </c>
      <c r="F71">
        <v>83</v>
      </c>
      <c r="H71" s="22">
        <f t="shared" si="14"/>
        <v>25.75</v>
      </c>
      <c r="I71" s="23">
        <f t="shared" si="15"/>
        <v>0.19615364917180653</v>
      </c>
      <c r="J71" s="24">
        <f t="shared" si="16"/>
        <v>1.2465853745969318</v>
      </c>
      <c r="K71" s="25">
        <f t="shared" si="17"/>
        <v>4.1705971966496023</v>
      </c>
      <c r="L71" s="25">
        <f t="shared" si="18"/>
        <v>2.6118719061836697</v>
      </c>
      <c r="M71" s="25">
        <f t="shared" si="19"/>
        <v>3.3912345514166358</v>
      </c>
      <c r="N71" s="25">
        <f t="shared" si="20"/>
        <v>2.8147246776758075</v>
      </c>
      <c r="O71" s="25">
        <f t="shared" si="21"/>
        <v>-0.38842855786907049</v>
      </c>
      <c r="P71" s="26">
        <f>ACOS(-TAN(Dados!$C$31)*TAN(O71))</f>
        <v>1.7939066938731225</v>
      </c>
      <c r="Q71" s="25">
        <f t="shared" si="22"/>
        <v>1.0326875709203633</v>
      </c>
      <c r="R71" s="25">
        <f>(24*60/PI())*Dados!$C$28*Q71*(P71*SIN(Dados!$C$31)*SIN(O71)+COS(Dados!$C$31)*COS(O71)*SIN(P71))</f>
        <v>43.35929974820008</v>
      </c>
      <c r="S71" s="17">
        <f t="shared" si="23"/>
        <v>302.86</v>
      </c>
      <c r="T71" s="17">
        <f t="shared" si="24"/>
        <v>294.96000000000004</v>
      </c>
      <c r="U71" s="17">
        <f t="shared" si="25"/>
        <v>19.499154843481762</v>
      </c>
      <c r="V71" s="25">
        <f>(0.75+2*10^(-5)*Dados!$B$7)*R71</f>
        <v>32.732030770375687</v>
      </c>
      <c r="W71" s="23">
        <f t="shared" si="26"/>
        <v>1.8708254087084075</v>
      </c>
      <c r="X71" s="25">
        <f>(1-Dados!$C$20)*U71</f>
        <v>15.014349229480956</v>
      </c>
      <c r="Y71" s="18">
        <f t="shared" si="27"/>
        <v>13.143523820772549</v>
      </c>
      <c r="Z71" s="27">
        <f>((0.408*I71*(Y71-0)+Dados!$C$35*(900/(H71+273))*J71*(M71-N71))/(I71+Dados!$C$35*(1+(0.34*J71))))</f>
        <v>4.1250200075088399</v>
      </c>
    </row>
    <row r="72" spans="1:26" x14ac:dyDescent="0.25">
      <c r="A72" s="1">
        <v>23020</v>
      </c>
      <c r="B72">
        <v>23.8</v>
      </c>
      <c r="C72">
        <v>37.700000000000003</v>
      </c>
      <c r="D72">
        <v>9</v>
      </c>
      <c r="E72">
        <v>1.3333330000000001</v>
      </c>
      <c r="F72">
        <v>75.75</v>
      </c>
      <c r="H72" s="22">
        <f t="shared" si="14"/>
        <v>30.75</v>
      </c>
      <c r="I72" s="23">
        <f t="shared" si="15"/>
        <v>0.25260989948646662</v>
      </c>
      <c r="J72" s="24">
        <f t="shared" si="16"/>
        <v>0.99726785090690051</v>
      </c>
      <c r="K72" s="25">
        <f t="shared" si="17"/>
        <v>6.5180437616532609</v>
      </c>
      <c r="L72" s="25">
        <f t="shared" si="18"/>
        <v>2.9482843050220851</v>
      </c>
      <c r="M72" s="25">
        <f t="shared" si="19"/>
        <v>4.7331640333376725</v>
      </c>
      <c r="N72" s="25">
        <f t="shared" si="20"/>
        <v>3.5853717552532869</v>
      </c>
      <c r="O72" s="25">
        <f t="shared" si="21"/>
        <v>-0.38616633685087898</v>
      </c>
      <c r="P72" s="26">
        <f>ACOS(-TAN(Dados!$C$31)*TAN(O72))</f>
        <v>1.7924439813713136</v>
      </c>
      <c r="Q72" s="25">
        <f t="shared" si="22"/>
        <v>1.032604747966902</v>
      </c>
      <c r="R72" s="25">
        <f>(24*60/PI())*Dados!$C$28*Q72*(P72*SIN(Dados!$C$31)*SIN(O72)+COS(Dados!$C$31)*COS(O72)*SIN(P72))</f>
        <v>43.314937546086441</v>
      </c>
      <c r="S72" s="17">
        <f t="shared" si="23"/>
        <v>310.86</v>
      </c>
      <c r="T72" s="17">
        <f t="shared" si="24"/>
        <v>296.96000000000004</v>
      </c>
      <c r="U72" s="17">
        <f t="shared" si="25"/>
        <v>25.838367761816304</v>
      </c>
      <c r="V72" s="25">
        <f>(0.75+2*10^(-5)*Dados!$B$7)*R72</f>
        <v>32.698541646403257</v>
      </c>
      <c r="W72" s="23">
        <f t="shared" si="26"/>
        <v>2.2527623735894418</v>
      </c>
      <c r="X72" s="25">
        <f>(1-Dados!$C$20)*U72</f>
        <v>19.895543176598554</v>
      </c>
      <c r="Y72" s="18">
        <f t="shared" si="27"/>
        <v>17.642780803009114</v>
      </c>
      <c r="Z72" s="27">
        <f>((0.408*I72*(Y72-0)+Dados!$C$35*(900/(H72+273))*J72*(M72-N72))/(I72+Dados!$C$35*(1+(0.34*J72))))</f>
        <v>5.9963855797155627</v>
      </c>
    </row>
    <row r="73" spans="1:26" x14ac:dyDescent="0.25">
      <c r="A73" s="1">
        <v>23021</v>
      </c>
      <c r="B73">
        <v>17.8</v>
      </c>
      <c r="C73">
        <v>28.1</v>
      </c>
      <c r="D73">
        <v>10</v>
      </c>
      <c r="E73">
        <v>2</v>
      </c>
      <c r="F73">
        <v>86.5</v>
      </c>
      <c r="H73" s="22">
        <f t="shared" si="14"/>
        <v>22.950000000000003</v>
      </c>
      <c r="I73" s="23">
        <f t="shared" si="15"/>
        <v>0.16947132392254768</v>
      </c>
      <c r="J73" s="24">
        <f t="shared" si="16"/>
        <v>1.4959021503358882</v>
      </c>
      <c r="K73" s="25">
        <f t="shared" si="17"/>
        <v>3.8019951744225149</v>
      </c>
      <c r="L73" s="25">
        <f t="shared" si="18"/>
        <v>2.038176335166181</v>
      </c>
      <c r="M73" s="25">
        <f t="shared" si="19"/>
        <v>2.9200857547943482</v>
      </c>
      <c r="N73" s="25">
        <f t="shared" si="20"/>
        <v>2.5258741778971112</v>
      </c>
      <c r="O73" s="25">
        <f t="shared" si="21"/>
        <v>-0.38378968641292643</v>
      </c>
      <c r="P73" s="26">
        <f>ACOS(-TAN(Dados!$C$31)*TAN(O73))</f>
        <v>1.7909106937083643</v>
      </c>
      <c r="Q73" s="25">
        <f t="shared" si="22"/>
        <v>1.03251226352295</v>
      </c>
      <c r="R73" s="25">
        <f>(24*60/PI())*Dados!$C$28*Q73*(P73*SIN(Dados!$C$31)*SIN(O73)+COS(Dados!$C$31)*COS(O73)*SIN(P73))</f>
        <v>43.267941325262903</v>
      </c>
      <c r="S73" s="17">
        <f t="shared" si="23"/>
        <v>301.26000000000005</v>
      </c>
      <c r="T73" s="17">
        <f t="shared" si="24"/>
        <v>290.96000000000004</v>
      </c>
      <c r="U73" s="17">
        <f t="shared" si="25"/>
        <v>22.217993076875317</v>
      </c>
      <c r="V73" s="25">
        <f>(0.75+2*10^(-5)*Dados!$B$7)*R73</f>
        <v>32.663064095911878</v>
      </c>
      <c r="W73" s="23">
        <f t="shared" si="26"/>
        <v>2.5215361869657325</v>
      </c>
      <c r="X73" s="25">
        <f>(1-Dados!$C$20)*U73</f>
        <v>17.107854669193994</v>
      </c>
      <c r="Y73" s="18">
        <f t="shared" si="27"/>
        <v>14.586318482228261</v>
      </c>
      <c r="Z73" s="27">
        <f>((0.408*I73*(Y73-0)+Dados!$C$35*(900/(H73+273))*J73*(M73-N73))/(I73+Dados!$C$35*(1+(0.34*J73))))</f>
        <v>4.1977916246527558</v>
      </c>
    </row>
    <row r="74" spans="1:26" x14ac:dyDescent="0.25">
      <c r="A74" s="1">
        <v>23022</v>
      </c>
      <c r="B74">
        <v>16.600000000000001</v>
      </c>
      <c r="C74">
        <v>26.1</v>
      </c>
      <c r="D74">
        <v>11</v>
      </c>
      <c r="E74">
        <v>3.3333330000000001</v>
      </c>
      <c r="F74">
        <v>70.75</v>
      </c>
      <c r="H74" s="22">
        <f t="shared" si="14"/>
        <v>21.35</v>
      </c>
      <c r="I74" s="23">
        <f t="shared" si="15"/>
        <v>0.15564952035685375</v>
      </c>
      <c r="J74" s="24">
        <f t="shared" si="16"/>
        <v>2.4931700012427886</v>
      </c>
      <c r="K74" s="25">
        <f t="shared" si="17"/>
        <v>3.3813618118460984</v>
      </c>
      <c r="L74" s="25">
        <f t="shared" si="18"/>
        <v>1.889152127641528</v>
      </c>
      <c r="M74" s="25">
        <f t="shared" si="19"/>
        <v>2.6352569697438133</v>
      </c>
      <c r="N74" s="25">
        <f t="shared" si="20"/>
        <v>1.8644443060937479</v>
      </c>
      <c r="O74" s="25">
        <f t="shared" si="21"/>
        <v>-0.38129931080802987</v>
      </c>
      <c r="P74" s="26">
        <f>ACOS(-TAN(Dados!$C$31)*TAN(O74))</f>
        <v>1.7893077532989132</v>
      </c>
      <c r="Q74" s="25">
        <f t="shared" si="22"/>
        <v>1.032410144993644</v>
      </c>
      <c r="R74" s="25">
        <f>(24*60/PI())*Dados!$C$28*Q74*(P74*SIN(Dados!$C$31)*SIN(O74)+COS(Dados!$C$31)*COS(O74)*SIN(P74))</f>
        <v>43.218302073601429</v>
      </c>
      <c r="S74" s="17">
        <f t="shared" si="23"/>
        <v>299.26000000000005</v>
      </c>
      <c r="T74" s="17">
        <f t="shared" si="24"/>
        <v>289.76000000000005</v>
      </c>
      <c r="U74" s="17">
        <f t="shared" si="25"/>
        <v>21.313240518964143</v>
      </c>
      <c r="V74" s="25">
        <f>(0.75+2*10^(-5)*Dados!$B$7)*R74</f>
        <v>32.625591315626281</v>
      </c>
      <c r="W74" s="23">
        <f t="shared" si="26"/>
        <v>2.9247642530578983</v>
      </c>
      <c r="X74" s="25">
        <f>(1-Dados!$C$20)*U74</f>
        <v>16.411195199602389</v>
      </c>
      <c r="Y74" s="18">
        <f t="shared" si="27"/>
        <v>13.486430946544491</v>
      </c>
      <c r="Z74" s="27">
        <f>((0.408*I74*(Y74-0)+Dados!$C$35*(900/(H74+273))*J74*(M74-N74))/(I74+Dados!$C$35*(1+(0.34*J74))))</f>
        <v>4.4869969482992857</v>
      </c>
    </row>
    <row r="75" spans="1:26" x14ac:dyDescent="0.25">
      <c r="A75" s="1">
        <v>23023</v>
      </c>
      <c r="B75">
        <v>18.8</v>
      </c>
      <c r="C75">
        <v>27</v>
      </c>
      <c r="D75">
        <v>12</v>
      </c>
      <c r="E75">
        <v>2.3333330000000001</v>
      </c>
      <c r="F75">
        <v>74.25</v>
      </c>
      <c r="H75" s="22">
        <f t="shared" si="14"/>
        <v>22.9</v>
      </c>
      <c r="I75" s="23">
        <f t="shared" si="15"/>
        <v>0.1690242275340923</v>
      </c>
      <c r="J75" s="24">
        <f t="shared" si="16"/>
        <v>1.7452189260748447</v>
      </c>
      <c r="K75" s="25">
        <f t="shared" si="17"/>
        <v>3.5653401758108458</v>
      </c>
      <c r="L75" s="25">
        <f t="shared" si="18"/>
        <v>2.1701248415136294</v>
      </c>
      <c r="M75" s="25">
        <f t="shared" si="19"/>
        <v>2.8677325086622378</v>
      </c>
      <c r="N75" s="25">
        <f t="shared" si="20"/>
        <v>2.1292913876817119</v>
      </c>
      <c r="O75" s="25">
        <f t="shared" si="21"/>
        <v>-0.37869594798822787</v>
      </c>
      <c r="P75" s="26">
        <f>ACOS(-TAN(Dados!$C$31)*TAN(O75))</f>
        <v>1.7876361141459312</v>
      </c>
      <c r="Q75" s="25">
        <f t="shared" si="22"/>
        <v>1.0322984226389083</v>
      </c>
      <c r="R75" s="25">
        <f>(24*60/PI())*Dados!$C$28*Q75*(P75*SIN(Dados!$C$31)*SIN(O75)+COS(Dados!$C$31)*COS(O75)*SIN(P75))</f>
        <v>43.166010676417521</v>
      </c>
      <c r="S75" s="17">
        <f t="shared" si="23"/>
        <v>300.16000000000003</v>
      </c>
      <c r="T75" s="17">
        <f t="shared" si="24"/>
        <v>291.96000000000004</v>
      </c>
      <c r="U75" s="17">
        <f t="shared" si="25"/>
        <v>19.777382940173528</v>
      </c>
      <c r="V75" s="25">
        <f>(0.75+2*10^(-5)*Dados!$B$7)*R75</f>
        <v>32.58611642485107</v>
      </c>
      <c r="W75" s="23">
        <f t="shared" si="26"/>
        <v>2.402106120367633</v>
      </c>
      <c r="X75" s="25">
        <f>(1-Dados!$C$20)*U75</f>
        <v>15.228584863933616</v>
      </c>
      <c r="Y75" s="18">
        <f t="shared" si="27"/>
        <v>12.826478743565982</v>
      </c>
      <c r="Z75" s="27">
        <f>((0.408*I75*(Y75-0)+Dados!$C$35*(900/(H75+273))*J75*(M75-N75))/(I75+Dados!$C$35*(1+(0.34*J75))))</f>
        <v>4.1749629101299242</v>
      </c>
    </row>
    <row r="76" spans="1:26" x14ac:dyDescent="0.25">
      <c r="A76" s="1">
        <v>23024</v>
      </c>
      <c r="B76">
        <v>19.3</v>
      </c>
      <c r="C76">
        <v>31.9</v>
      </c>
      <c r="D76">
        <v>13</v>
      </c>
      <c r="E76">
        <v>1.3333330000000001</v>
      </c>
      <c r="F76">
        <v>70.25</v>
      </c>
      <c r="H76" s="22">
        <f t="shared" si="14"/>
        <v>25.6</v>
      </c>
      <c r="I76" s="23">
        <f t="shared" si="15"/>
        <v>0.19463968475425519</v>
      </c>
      <c r="J76" s="24">
        <f t="shared" si="16"/>
        <v>0.99726785090690051</v>
      </c>
      <c r="K76" s="25">
        <f t="shared" si="17"/>
        <v>4.727972500374011</v>
      </c>
      <c r="L76" s="25">
        <f t="shared" si="18"/>
        <v>2.238858124675362</v>
      </c>
      <c r="M76" s="25">
        <f t="shared" si="19"/>
        <v>3.4834153125246865</v>
      </c>
      <c r="N76" s="25">
        <f t="shared" si="20"/>
        <v>2.4470992570485923</v>
      </c>
      <c r="O76" s="25">
        <f t="shared" si="21"/>
        <v>-0.37598036938610901</v>
      </c>
      <c r="P76" s="26">
        <f>ACOS(-TAN(Dados!$C$31)*TAN(O76))</f>
        <v>1.7858967600153355</v>
      </c>
      <c r="Q76" s="25">
        <f t="shared" si="22"/>
        <v>1.0321771295644875</v>
      </c>
      <c r="R76" s="25">
        <f>(24*60/PI())*Dados!$C$28*Q76*(P76*SIN(Dados!$C$31)*SIN(O76)+COS(Dados!$C$31)*COS(O76)*SIN(P76))</f>
        <v>43.111057952545892</v>
      </c>
      <c r="S76" s="17">
        <f t="shared" si="23"/>
        <v>305.06</v>
      </c>
      <c r="T76" s="17">
        <f t="shared" si="24"/>
        <v>292.46000000000004</v>
      </c>
      <c r="U76" s="17">
        <f t="shared" si="25"/>
        <v>24.484652004584895</v>
      </c>
      <c r="V76" s="25">
        <f>(0.75+2*10^(-5)*Dados!$B$7)*R76</f>
        <v>32.544632492704388</v>
      </c>
      <c r="W76" s="23">
        <f t="shared" si="26"/>
        <v>3.1544900816641639</v>
      </c>
      <c r="X76" s="25">
        <f>(1-Dados!$C$20)*U76</f>
        <v>18.853182043530371</v>
      </c>
      <c r="Y76" s="18">
        <f t="shared" si="27"/>
        <v>15.698691961866206</v>
      </c>
      <c r="Z76" s="27">
        <f>((0.408*I76*(Y76-0)+Dados!$C$35*(900/(H76+273))*J76*(M76-N76))/(I76+Dados!$C$35*(1+(0.34*J76))))</f>
        <v>5.1385471737874351</v>
      </c>
    </row>
    <row r="77" spans="1:26" x14ac:dyDescent="0.25">
      <c r="A77" s="1">
        <v>23025</v>
      </c>
      <c r="B77">
        <v>21.3</v>
      </c>
      <c r="C77">
        <v>32.1</v>
      </c>
      <c r="D77">
        <v>14</v>
      </c>
      <c r="E77">
        <v>2</v>
      </c>
      <c r="F77">
        <v>67.25</v>
      </c>
      <c r="H77" s="22">
        <f t="shared" si="14"/>
        <v>26.700000000000003</v>
      </c>
      <c r="I77" s="23">
        <f t="shared" si="15"/>
        <v>0.20597415419609688</v>
      </c>
      <c r="J77" s="24">
        <f t="shared" si="16"/>
        <v>1.4959021503358882</v>
      </c>
      <c r="K77" s="25">
        <f t="shared" si="17"/>
        <v>4.7817101702880001</v>
      </c>
      <c r="L77" s="25">
        <f t="shared" si="18"/>
        <v>2.5332049812438213</v>
      </c>
      <c r="M77" s="25">
        <f t="shared" si="19"/>
        <v>3.6574575757659105</v>
      </c>
      <c r="N77" s="25">
        <f t="shared" si="20"/>
        <v>2.4596402197025746</v>
      </c>
      <c r="O77" s="25">
        <f t="shared" si="21"/>
        <v>-0.37315337968622003</v>
      </c>
      <c r="P77" s="26">
        <f>ACOS(-TAN(Dados!$C$31)*TAN(O77))</f>
        <v>1.7840907025875921</v>
      </c>
      <c r="Q77" s="25">
        <f t="shared" si="22"/>
        <v>1.0320463017121373</v>
      </c>
      <c r="R77" s="25">
        <f>(24*60/PI())*Dados!$C$28*Q77*(P77*SIN(Dados!$C$31)*SIN(O77)+COS(Dados!$C$31)*COS(O77)*SIN(P77))</f>
        <v>43.053434691921325</v>
      </c>
      <c r="S77" s="17">
        <f t="shared" si="23"/>
        <v>305.26000000000005</v>
      </c>
      <c r="T77" s="17">
        <f t="shared" si="24"/>
        <v>294.46000000000004</v>
      </c>
      <c r="U77" s="17">
        <f t="shared" si="25"/>
        <v>22.638083864487161</v>
      </c>
      <c r="V77" s="25">
        <f>(0.75+2*10^(-5)*Dados!$B$7)*R77</f>
        <v>32.501132566487726</v>
      </c>
      <c r="W77" s="23">
        <f t="shared" si="26"/>
        <v>2.8236967745665438</v>
      </c>
      <c r="X77" s="25">
        <f>(1-Dados!$C$20)*U77</f>
        <v>17.431324575655115</v>
      </c>
      <c r="Y77" s="18">
        <f t="shared" si="27"/>
        <v>14.607627801088571</v>
      </c>
      <c r="Z77" s="27">
        <f>((0.408*I77*(Y77-0)+Dados!$C$35*(900/(H77+273))*J77*(M77-N77))/(I77+Dados!$C$35*(1+(0.34*J77))))</f>
        <v>5.1843601322432953</v>
      </c>
    </row>
    <row r="78" spans="1:26" x14ac:dyDescent="0.25">
      <c r="A78" s="1">
        <v>23026</v>
      </c>
      <c r="B78">
        <v>19.600000000000001</v>
      </c>
      <c r="C78">
        <v>33.1</v>
      </c>
      <c r="D78">
        <v>15</v>
      </c>
      <c r="E78">
        <v>2</v>
      </c>
      <c r="F78">
        <v>56.75</v>
      </c>
      <c r="H78" s="22">
        <f t="shared" si="14"/>
        <v>26.35</v>
      </c>
      <c r="I78" s="23">
        <f t="shared" si="15"/>
        <v>0.20230903762868171</v>
      </c>
      <c r="J78" s="24">
        <f t="shared" si="16"/>
        <v>1.4959021503358882</v>
      </c>
      <c r="K78" s="25">
        <f t="shared" si="17"/>
        <v>5.0584314955346112</v>
      </c>
      <c r="L78" s="25">
        <f t="shared" si="18"/>
        <v>2.2810057729824531</v>
      </c>
      <c r="M78" s="25">
        <f t="shared" si="19"/>
        <v>3.6697186342585324</v>
      </c>
      <c r="N78" s="25">
        <f t="shared" si="20"/>
        <v>2.0825653249417173</v>
      </c>
      <c r="O78" s="25">
        <f t="shared" si="21"/>
        <v>-0.37021581658662056</v>
      </c>
      <c r="P78" s="26">
        <f>ACOS(-TAN(Dados!$C$31)*TAN(O78))</f>
        <v>1.7822189795930035</v>
      </c>
      <c r="Q78" s="25">
        <f t="shared" si="22"/>
        <v>1.0319059778489741</v>
      </c>
      <c r="R78" s="25">
        <f>(24*60/PI())*Dados!$C$28*Q78*(P78*SIN(Dados!$C$31)*SIN(O78)+COS(Dados!$C$31)*COS(O78)*SIN(P78))</f>
        <v>42.993131694624417</v>
      </c>
      <c r="S78" s="17">
        <f t="shared" si="23"/>
        <v>306.26000000000005</v>
      </c>
      <c r="T78" s="17">
        <f t="shared" si="24"/>
        <v>292.76000000000005</v>
      </c>
      <c r="U78" s="17">
        <f t="shared" si="25"/>
        <v>25.274696423066128</v>
      </c>
      <c r="V78" s="25">
        <f>(0.75+2*10^(-5)*Dados!$B$7)*R78</f>
        <v>32.455609701161698</v>
      </c>
      <c r="W78" s="23">
        <f t="shared" si="26"/>
        <v>3.8291765213238205</v>
      </c>
      <c r="X78" s="25">
        <f>(1-Dados!$C$20)*U78</f>
        <v>19.461516245760919</v>
      </c>
      <c r="Y78" s="18">
        <f t="shared" si="27"/>
        <v>15.632339724437099</v>
      </c>
      <c r="Z78" s="27">
        <f>((0.408*I78*(Y78-0)+Dados!$C$35*(900/(H78+273))*J78*(M78-N78))/(I78+Dados!$C$35*(1+(0.34*J78))))</f>
        <v>5.8379550624303747</v>
      </c>
    </row>
    <row r="79" spans="1:26" x14ac:dyDescent="0.25">
      <c r="A79" s="1">
        <v>23027</v>
      </c>
      <c r="B79">
        <v>19.8</v>
      </c>
      <c r="C79">
        <v>31.5</v>
      </c>
      <c r="D79">
        <v>16</v>
      </c>
      <c r="E79">
        <v>1.6666669999999999</v>
      </c>
      <c r="F79">
        <v>57.75</v>
      </c>
      <c r="H79" s="22">
        <f t="shared" si="14"/>
        <v>25.65</v>
      </c>
      <c r="I79" s="23">
        <f t="shared" si="15"/>
        <v>0.19514324251732765</v>
      </c>
      <c r="J79" s="24">
        <f t="shared" si="16"/>
        <v>1.2465853745969318</v>
      </c>
      <c r="K79" s="25">
        <f t="shared" si="17"/>
        <v>4.6220689030255047</v>
      </c>
      <c r="L79" s="25">
        <f t="shared" si="18"/>
        <v>2.3094882494907831</v>
      </c>
      <c r="M79" s="25">
        <f t="shared" si="19"/>
        <v>3.4657785762581437</v>
      </c>
      <c r="N79" s="25">
        <f t="shared" si="20"/>
        <v>2.001487127789078</v>
      </c>
      <c r="O79" s="25">
        <f t="shared" si="21"/>
        <v>-0.36716855055065478</v>
      </c>
      <c r="P79" s="26">
        <f>ACOS(-TAN(Dados!$C$31)*TAN(O79))</f>
        <v>1.7802826529372653</v>
      </c>
      <c r="Q79" s="25">
        <f t="shared" si="22"/>
        <v>1.031756199555987</v>
      </c>
      <c r="R79" s="25">
        <f>(24*60/PI())*Dados!$C$28*Q79*(P79*SIN(Dados!$C$31)*SIN(O79)+COS(Dados!$C$31)*COS(O79)*SIN(P79))</f>
        <v>42.930139811347644</v>
      </c>
      <c r="S79" s="17">
        <f t="shared" si="23"/>
        <v>304.66000000000003</v>
      </c>
      <c r="T79" s="17">
        <f t="shared" si="24"/>
        <v>292.96000000000004</v>
      </c>
      <c r="U79" s="17">
        <f t="shared" si="25"/>
        <v>23.494987396304989</v>
      </c>
      <c r="V79" s="25">
        <f>(0.75+2*10^(-5)*Dados!$B$7)*R79</f>
        <v>32.408056989893922</v>
      </c>
      <c r="W79" s="23">
        <f t="shared" si="26"/>
        <v>3.496130281671475</v>
      </c>
      <c r="X79" s="25">
        <f>(1-Dados!$C$20)*U79</f>
        <v>18.09114029515484</v>
      </c>
      <c r="Y79" s="18">
        <f t="shared" si="27"/>
        <v>14.595010013483366</v>
      </c>
      <c r="Z79" s="27">
        <f>((0.408*I79*(Y79-0)+Dados!$C$35*(900/(H79+273))*J79*(M79-N79))/(I79+Dados!$C$35*(1+(0.34*J79))))</f>
        <v>5.2787564332611554</v>
      </c>
    </row>
    <row r="80" spans="1:26" x14ac:dyDescent="0.25">
      <c r="A80" s="1">
        <v>23028</v>
      </c>
      <c r="B80">
        <v>17</v>
      </c>
      <c r="C80">
        <v>31.8</v>
      </c>
      <c r="D80">
        <v>17</v>
      </c>
      <c r="E80">
        <v>1.3333330000000001</v>
      </c>
      <c r="F80">
        <v>49.5</v>
      </c>
      <c r="H80" s="22">
        <f t="shared" si="14"/>
        <v>24.4</v>
      </c>
      <c r="I80" s="23">
        <f t="shared" si="15"/>
        <v>0.18287834725832475</v>
      </c>
      <c r="J80" s="24">
        <f t="shared" si="16"/>
        <v>0.99726785090690051</v>
      </c>
      <c r="K80" s="25">
        <f t="shared" si="17"/>
        <v>4.7013009415600848</v>
      </c>
      <c r="L80" s="25">
        <f t="shared" si="18"/>
        <v>1.9377293518704448</v>
      </c>
      <c r="M80" s="25">
        <f t="shared" si="19"/>
        <v>3.3195151467152648</v>
      </c>
      <c r="N80" s="25">
        <f t="shared" si="20"/>
        <v>1.6431599976240561</v>
      </c>
      <c r="O80" s="25">
        <f t="shared" si="21"/>
        <v>-0.36401248454901453</v>
      </c>
      <c r="P80" s="26">
        <f>ACOS(-TAN(Dados!$C$31)*TAN(O80))</f>
        <v>1.7782828068237315</v>
      </c>
      <c r="Q80" s="25">
        <f t="shared" si="22"/>
        <v>1.0315970112157162</v>
      </c>
      <c r="R80" s="25">
        <f>(24*60/PI())*Dados!$C$28*Q80*(P80*SIN(Dados!$C$31)*SIN(O80)+COS(Dados!$C$31)*COS(O80)*SIN(P80))</f>
        <v>42.864449985232994</v>
      </c>
      <c r="S80" s="17">
        <f t="shared" si="23"/>
        <v>304.96000000000004</v>
      </c>
      <c r="T80" s="17">
        <f t="shared" si="24"/>
        <v>290.16000000000003</v>
      </c>
      <c r="U80" s="17">
        <f t="shared" si="25"/>
        <v>26.384453057864299</v>
      </c>
      <c r="V80" s="25">
        <f>(0.75+2*10^(-5)*Dados!$B$7)*R80</f>
        <v>32.358467595642352</v>
      </c>
      <c r="W80" s="23">
        <f t="shared" si="26"/>
        <v>4.6500194883640775</v>
      </c>
      <c r="X80" s="25">
        <f>(1-Dados!$C$20)*U80</f>
        <v>20.316028854555512</v>
      </c>
      <c r="Y80" s="18">
        <f t="shared" si="27"/>
        <v>15.666009366191435</v>
      </c>
      <c r="Z80" s="27">
        <f>((0.408*I80*(Y80-0)+Dados!$C$35*(900/(H80+273))*J80*(M80-N80))/(I80+Dados!$C$35*(1+(0.34*J80))))</f>
        <v>5.5448970816716239</v>
      </c>
    </row>
    <row r="81" spans="1:26" x14ac:dyDescent="0.25">
      <c r="A81" s="1">
        <v>23029</v>
      </c>
      <c r="B81">
        <v>15.7</v>
      </c>
      <c r="C81">
        <v>32.700000000000003</v>
      </c>
      <c r="D81">
        <v>18</v>
      </c>
      <c r="E81">
        <v>1</v>
      </c>
      <c r="F81">
        <v>52.75</v>
      </c>
      <c r="H81" s="22">
        <f t="shared" si="14"/>
        <v>24.200000000000003</v>
      </c>
      <c r="I81" s="23">
        <f t="shared" si="15"/>
        <v>0.18097760754015935</v>
      </c>
      <c r="J81" s="24">
        <f t="shared" si="16"/>
        <v>0.74795107516794412</v>
      </c>
      <c r="K81" s="25">
        <f t="shared" si="17"/>
        <v>4.9461187754219553</v>
      </c>
      <c r="L81" s="25">
        <f t="shared" si="18"/>
        <v>1.7837358312436735</v>
      </c>
      <c r="M81" s="25">
        <f t="shared" si="19"/>
        <v>3.3649273033328146</v>
      </c>
      <c r="N81" s="25">
        <f t="shared" si="20"/>
        <v>1.7749991525080597</v>
      </c>
      <c r="O81" s="25">
        <f t="shared" si="21"/>
        <v>-0.36074855379216958</v>
      </c>
      <c r="P81" s="26">
        <f>ACOS(-TAN(Dados!$C$31)*TAN(O81))</f>
        <v>1.7762205458786531</v>
      </c>
      <c r="Q81" s="25">
        <f t="shared" si="22"/>
        <v>1.031428459999103</v>
      </c>
      <c r="R81" s="25">
        <f>(24*60/PI())*Dados!$C$28*Q81*(P81*SIN(Dados!$C$31)*SIN(O81)+COS(Dados!$C$31)*COS(O81)*SIN(P81))</f>
        <v>42.796053295027434</v>
      </c>
      <c r="S81" s="17">
        <f t="shared" si="23"/>
        <v>305.86</v>
      </c>
      <c r="T81" s="17">
        <f t="shared" si="24"/>
        <v>288.86</v>
      </c>
      <c r="U81" s="17">
        <f t="shared" si="25"/>
        <v>28.232423695193734</v>
      </c>
      <c r="V81" s="25">
        <f>(0.75+2*10^(-5)*Dados!$B$7)*R81</f>
        <v>32.306834783733457</v>
      </c>
      <c r="W81" s="23">
        <f t="shared" si="26"/>
        <v>4.9057996494952825</v>
      </c>
      <c r="X81" s="25">
        <f>(1-Dados!$C$20)*U81</f>
        <v>21.738966245299174</v>
      </c>
      <c r="Y81" s="18">
        <f t="shared" si="27"/>
        <v>16.833166595803892</v>
      </c>
      <c r="Z81" s="27">
        <f>((0.408*I81*(Y81-0)+Dados!$C$35*(900/(H81+273))*J81*(M81-N81))/(I81+Dados!$C$35*(1+(0.34*J81))))</f>
        <v>5.6205371064383849</v>
      </c>
    </row>
    <row r="82" spans="1:26" x14ac:dyDescent="0.25">
      <c r="A82" s="1">
        <v>23030</v>
      </c>
      <c r="B82">
        <v>19.2</v>
      </c>
      <c r="C82">
        <v>34.799999999999997</v>
      </c>
      <c r="D82">
        <v>19</v>
      </c>
      <c r="E82">
        <v>1.6666669999999999</v>
      </c>
      <c r="F82">
        <v>46</v>
      </c>
      <c r="H82" s="22">
        <f t="shared" si="14"/>
        <v>27</v>
      </c>
      <c r="I82" s="23">
        <f t="shared" si="15"/>
        <v>0.20915998442580921</v>
      </c>
      <c r="J82" s="24">
        <f t="shared" si="16"/>
        <v>1.2465853745969318</v>
      </c>
      <c r="K82" s="25">
        <f t="shared" si="17"/>
        <v>5.5608244417211337</v>
      </c>
      <c r="L82" s="25">
        <f t="shared" si="18"/>
        <v>2.2249611183378328</v>
      </c>
      <c r="M82" s="25">
        <f t="shared" si="19"/>
        <v>3.8928927800294835</v>
      </c>
      <c r="N82" s="25">
        <f t="shared" si="20"/>
        <v>1.7907306788135624</v>
      </c>
      <c r="O82" s="25">
        <f t="shared" si="21"/>
        <v>-0.35737772545324453</v>
      </c>
      <c r="P82" s="26">
        <f>ACOS(-TAN(Dados!$C$31)*TAN(O82))</f>
        <v>1.7740969932854493</v>
      </c>
      <c r="Q82" s="25">
        <f t="shared" si="22"/>
        <v>1.0312505958515106</v>
      </c>
      <c r="R82" s="25">
        <f>(24*60/PI())*Dados!$C$28*Q82*(P82*SIN(Dados!$C$31)*SIN(O82)+COS(Dados!$C$31)*COS(O82)*SIN(P82))</f>
        <v>42.724940999497861</v>
      </c>
      <c r="S82" s="17">
        <f t="shared" si="23"/>
        <v>307.96000000000004</v>
      </c>
      <c r="T82" s="17">
        <f t="shared" si="24"/>
        <v>292.36</v>
      </c>
      <c r="U82" s="17">
        <f t="shared" si="25"/>
        <v>26.999999336867518</v>
      </c>
      <c r="V82" s="25">
        <f>(0.75+2*10^(-5)*Dados!$B$7)*R82</f>
        <v>32.253151955391132</v>
      </c>
      <c r="W82" s="23">
        <f t="shared" si="26"/>
        <v>4.7588467293588055</v>
      </c>
      <c r="X82" s="25">
        <f>(1-Dados!$C$20)*U82</f>
        <v>20.789999489387988</v>
      </c>
      <c r="Y82" s="18">
        <f t="shared" si="27"/>
        <v>16.031152760029183</v>
      </c>
      <c r="Z82" s="27">
        <f>((0.408*I82*(Y82-0)+Dados!$C$35*(900/(H82+273))*J82*(M82-N82))/(I82+Dados!$C$35*(1+(0.34*J82))))</f>
        <v>6.2265034928482654</v>
      </c>
    </row>
    <row r="83" spans="1:26" x14ac:dyDescent="0.25">
      <c r="A83" s="1">
        <v>23031</v>
      </c>
      <c r="B83">
        <v>21.4</v>
      </c>
      <c r="C83">
        <v>35.9</v>
      </c>
      <c r="D83">
        <v>20</v>
      </c>
      <c r="E83">
        <v>0.66666700000000001</v>
      </c>
      <c r="F83">
        <v>53.5</v>
      </c>
      <c r="H83" s="22">
        <f t="shared" si="14"/>
        <v>28.65</v>
      </c>
      <c r="I83" s="23">
        <f t="shared" si="15"/>
        <v>0.22743235016149782</v>
      </c>
      <c r="J83" s="24">
        <f t="shared" si="16"/>
        <v>0.49863429942898779</v>
      </c>
      <c r="K83" s="25">
        <f t="shared" si="17"/>
        <v>5.9084786537204232</v>
      </c>
      <c r="L83" s="25">
        <f t="shared" si="18"/>
        <v>2.548770598472057</v>
      </c>
      <c r="M83" s="25">
        <f t="shared" si="19"/>
        <v>4.2286246260962397</v>
      </c>
      <c r="N83" s="25">
        <f t="shared" si="20"/>
        <v>2.2623141749614883</v>
      </c>
      <c r="O83" s="25">
        <f t="shared" si="21"/>
        <v>-0.35390099838142475</v>
      </c>
      <c r="P83" s="26">
        <f>ACOS(-TAN(Dados!$C$31)*TAN(O83))</f>
        <v>1.7719132889338518</v>
      </c>
      <c r="Q83" s="25">
        <f t="shared" si="22"/>
        <v>1.0310634714779239</v>
      </c>
      <c r="R83" s="25">
        <f>(24*60/PI())*Dados!$C$28*Q83*(P83*SIN(Dados!$C$31)*SIN(O83)+COS(Dados!$C$31)*COS(O83)*SIN(P83))</f>
        <v>42.651104583042716</v>
      </c>
      <c r="S83" s="17">
        <f t="shared" si="23"/>
        <v>309.06</v>
      </c>
      <c r="T83" s="17">
        <f t="shared" si="24"/>
        <v>294.56</v>
      </c>
      <c r="U83" s="17">
        <f t="shared" si="25"/>
        <v>25.985690817514048</v>
      </c>
      <c r="V83" s="25">
        <f>(0.75+2*10^(-5)*Dados!$B$7)*R83</f>
        <v>32.197412682169031</v>
      </c>
      <c r="W83" s="23">
        <f t="shared" si="26"/>
        <v>3.9073913656697905</v>
      </c>
      <c r="X83" s="25">
        <f>(1-Dados!$C$20)*U83</f>
        <v>20.008981929485817</v>
      </c>
      <c r="Y83" s="18">
        <f t="shared" si="27"/>
        <v>16.101590563816025</v>
      </c>
      <c r="Z83" s="27">
        <f>((0.408*I83*(Y83-0)+Dados!$C$35*(900/(H83+273))*J83*(M83-N83))/(I83+Dados!$C$35*(1+(0.34*J83))))</f>
        <v>5.5449061682805363</v>
      </c>
    </row>
    <row r="84" spans="1:26" x14ac:dyDescent="0.25">
      <c r="A84" s="1">
        <v>23032</v>
      </c>
      <c r="B84">
        <v>20.7</v>
      </c>
      <c r="C84">
        <v>34.700000000000003</v>
      </c>
      <c r="D84">
        <v>21</v>
      </c>
      <c r="E84">
        <v>1</v>
      </c>
      <c r="F84">
        <v>76.25</v>
      </c>
      <c r="H84" s="22">
        <f t="shared" si="14"/>
        <v>27.700000000000003</v>
      </c>
      <c r="I84" s="23">
        <f t="shared" si="15"/>
        <v>0.21675507376400333</v>
      </c>
      <c r="J84" s="24">
        <f t="shared" si="16"/>
        <v>0.74795107516794412</v>
      </c>
      <c r="K84" s="25">
        <f t="shared" si="17"/>
        <v>5.5301179659422894</v>
      </c>
      <c r="L84" s="25">
        <f t="shared" si="18"/>
        <v>2.4415438714941016</v>
      </c>
      <c r="M84" s="25">
        <f t="shared" si="19"/>
        <v>3.9858309187181957</v>
      </c>
      <c r="N84" s="25">
        <f t="shared" si="20"/>
        <v>3.0391960755226242</v>
      </c>
      <c r="O84" s="25">
        <f t="shared" si="21"/>
        <v>-0.35031940280597534</v>
      </c>
      <c r="P84" s="26">
        <f>ACOS(-TAN(Dados!$C$31)*TAN(O84))</f>
        <v>1.7696705875895009</v>
      </c>
      <c r="Q84" s="25">
        <f t="shared" si="22"/>
        <v>1.0308671423273339</v>
      </c>
      <c r="R84" s="25">
        <f>(24*60/PI())*Dados!$C$28*Q84*(P84*SIN(Dados!$C$31)*SIN(O84)+COS(Dados!$C$31)*COS(O84)*SIN(P84))</f>
        <v>42.57453580243228</v>
      </c>
      <c r="S84" s="17">
        <f t="shared" si="23"/>
        <v>307.86</v>
      </c>
      <c r="T84" s="17">
        <f t="shared" si="24"/>
        <v>293.86</v>
      </c>
      <c r="U84" s="17">
        <f t="shared" si="25"/>
        <v>25.487892219782783</v>
      </c>
      <c r="V84" s="25">
        <f>(0.75+2*10^(-5)*Dados!$B$7)*R84</f>
        <v>32.13961074123489</v>
      </c>
      <c r="W84" s="23">
        <f t="shared" si="26"/>
        <v>2.7860853819825415</v>
      </c>
      <c r="X84" s="25">
        <f>(1-Dados!$C$20)*U84</f>
        <v>19.625677009232742</v>
      </c>
      <c r="Y84" s="18">
        <f t="shared" si="27"/>
        <v>16.839591627250201</v>
      </c>
      <c r="Z84" s="27">
        <f>((0.408*I84*(Y84-0)+Dados!$C$35*(900/(H84+273))*J84*(M84-N84))/(I84+Dados!$C$35*(1+(0.34*J84))))</f>
        <v>5.4471607510832536</v>
      </c>
    </row>
    <row r="85" spans="1:26" x14ac:dyDescent="0.25">
      <c r="A85" s="1">
        <v>23033</v>
      </c>
      <c r="B85">
        <v>20.2</v>
      </c>
      <c r="C85">
        <v>29.1</v>
      </c>
      <c r="D85">
        <v>22</v>
      </c>
      <c r="E85">
        <v>1</v>
      </c>
      <c r="F85">
        <v>71</v>
      </c>
      <c r="H85" s="22">
        <f t="shared" si="14"/>
        <v>24.65</v>
      </c>
      <c r="I85" s="23">
        <f t="shared" si="15"/>
        <v>0.18527790820050849</v>
      </c>
      <c r="J85" s="24">
        <f t="shared" si="16"/>
        <v>0.74795107516794412</v>
      </c>
      <c r="K85" s="25">
        <f t="shared" si="17"/>
        <v>4.0288844232591545</v>
      </c>
      <c r="L85" s="25">
        <f t="shared" si="18"/>
        <v>2.3673876975032684</v>
      </c>
      <c r="M85" s="25">
        <f t="shared" si="19"/>
        <v>3.1981360603812115</v>
      </c>
      <c r="N85" s="25">
        <f t="shared" si="20"/>
        <v>2.27067660287066</v>
      </c>
      <c r="O85" s="25">
        <f t="shared" si="21"/>
        <v>-0.34663400003096273</v>
      </c>
      <c r="P85" s="26">
        <f>ACOS(-TAN(Dados!$C$31)*TAN(O85))</f>
        <v>1.7673700570893165</v>
      </c>
      <c r="Q85" s="25">
        <f t="shared" si="22"/>
        <v>1.0306616665763046</v>
      </c>
      <c r="R85" s="25">
        <f>(24*60/PI())*Dados!$C$28*Q85*(P85*SIN(Dados!$C$31)*SIN(O85)+COS(Dados!$C$31)*COS(O85)*SIN(P85))</f>
        <v>42.495226734604927</v>
      </c>
      <c r="S85" s="17">
        <f t="shared" si="23"/>
        <v>302.26000000000005</v>
      </c>
      <c r="T85" s="17">
        <f t="shared" si="24"/>
        <v>293.36</v>
      </c>
      <c r="U85" s="17">
        <f t="shared" si="25"/>
        <v>20.28407168751318</v>
      </c>
      <c r="V85" s="25">
        <f>(0.75+2*10^(-5)*Dados!$B$7)*R85</f>
        <v>32.079740151452071</v>
      </c>
      <c r="W85" s="23">
        <f t="shared" si="26"/>
        <v>2.5096179884483991</v>
      </c>
      <c r="X85" s="25">
        <f>(1-Dados!$C$20)*U85</f>
        <v>15.618735199385149</v>
      </c>
      <c r="Y85" s="18">
        <f t="shared" si="27"/>
        <v>13.10911721093675</v>
      </c>
      <c r="Z85" s="27">
        <f>((0.408*I85*(Y85-0)+Dados!$C$35*(900/(H85+273))*J85*(M85-N85))/(I85+Dados!$C$35*(1+(0.34*J85))))</f>
        <v>4.2196369968881688</v>
      </c>
    </row>
    <row r="86" spans="1:26" x14ac:dyDescent="0.25">
      <c r="A86" s="1">
        <v>23034</v>
      </c>
      <c r="B86">
        <v>18.5</v>
      </c>
      <c r="C86">
        <v>32.700000000000003</v>
      </c>
      <c r="D86">
        <v>23</v>
      </c>
      <c r="E86">
        <v>2</v>
      </c>
      <c r="F86">
        <v>58</v>
      </c>
      <c r="H86" s="22">
        <f t="shared" si="14"/>
        <v>25.6</v>
      </c>
      <c r="I86" s="23">
        <f t="shared" si="15"/>
        <v>0.19463968475425519</v>
      </c>
      <c r="J86" s="24">
        <f t="shared" si="16"/>
        <v>1.4959021503358882</v>
      </c>
      <c r="K86" s="25">
        <f t="shared" si="17"/>
        <v>4.9461187754219553</v>
      </c>
      <c r="L86" s="25">
        <f t="shared" si="18"/>
        <v>2.1297773032821605</v>
      </c>
      <c r="M86" s="25">
        <f t="shared" si="19"/>
        <v>3.5379480393520577</v>
      </c>
      <c r="N86" s="25">
        <f t="shared" si="20"/>
        <v>2.0520098628241934</v>
      </c>
      <c r="O86" s="25">
        <f t="shared" si="21"/>
        <v>-0.3428458821207665</v>
      </c>
      <c r="P86" s="26">
        <f>ACOS(-TAN(Dados!$C$31)*TAN(O86))</f>
        <v>1.7650128765676671</v>
      </c>
      <c r="Q86" s="25">
        <f t="shared" si="22"/>
        <v>1.0304471051117361</v>
      </c>
      <c r="R86" s="25">
        <f>(24*60/PI())*Dados!$C$28*Q86*(P86*SIN(Dados!$C$31)*SIN(O86)+COS(Dados!$C$31)*COS(O86)*SIN(P86))</f>
        <v>42.413169825442097</v>
      </c>
      <c r="S86" s="17">
        <f t="shared" si="23"/>
        <v>305.86</v>
      </c>
      <c r="T86" s="17">
        <f t="shared" si="24"/>
        <v>291.66000000000003</v>
      </c>
      <c r="U86" s="17">
        <f t="shared" si="25"/>
        <v>25.572011219725841</v>
      </c>
      <c r="V86" s="25">
        <f>(0.75+2*10^(-5)*Dados!$B$7)*R86</f>
        <v>32.01779521019985</v>
      </c>
      <c r="W86" s="23">
        <f t="shared" si="26"/>
        <v>3.980237277114163</v>
      </c>
      <c r="X86" s="25">
        <f>(1-Dados!$C$20)*U86</f>
        <v>19.690448639188897</v>
      </c>
      <c r="Y86" s="18">
        <f t="shared" si="27"/>
        <v>15.710211362074734</v>
      </c>
      <c r="Z86" s="27">
        <f>((0.408*I86*(Y86-0)+Dados!$C$35*(900/(H86+273))*J86*(M86-N86))/(I86+Dados!$C$35*(1+(0.34*J86))))</f>
        <v>5.7470975023173745</v>
      </c>
    </row>
    <row r="87" spans="1:26" x14ac:dyDescent="0.25">
      <c r="A87" s="1">
        <v>23035</v>
      </c>
      <c r="B87">
        <v>22.2</v>
      </c>
      <c r="C87">
        <v>31.9</v>
      </c>
      <c r="D87">
        <v>24</v>
      </c>
      <c r="E87">
        <v>0.66666700000000001</v>
      </c>
      <c r="F87">
        <v>76.25</v>
      </c>
      <c r="H87" s="22">
        <f t="shared" si="14"/>
        <v>27.049999999999997</v>
      </c>
      <c r="I87" s="23">
        <f t="shared" si="15"/>
        <v>0.20969496361300408</v>
      </c>
      <c r="J87" s="24">
        <f t="shared" si="16"/>
        <v>0.49863429942898779</v>
      </c>
      <c r="K87" s="25">
        <f t="shared" si="17"/>
        <v>4.727972500374011</v>
      </c>
      <c r="L87" s="25">
        <f t="shared" si="18"/>
        <v>2.6763336594163714</v>
      </c>
      <c r="M87" s="25">
        <f t="shared" si="19"/>
        <v>3.7021530798951909</v>
      </c>
      <c r="N87" s="25">
        <f t="shared" si="20"/>
        <v>2.8228917234200828</v>
      </c>
      <c r="O87" s="25">
        <f t="shared" si="21"/>
        <v>-0.33895617157647767</v>
      </c>
      <c r="P87" s="26">
        <f>ACOS(-TAN(Dados!$C$31)*TAN(O87))</f>
        <v>1.7626002347180736</v>
      </c>
      <c r="Q87" s="25">
        <f t="shared" si="22"/>
        <v>1.0302235215128204</v>
      </c>
      <c r="R87" s="25">
        <f>(24*60/PI())*Dados!$C$28*Q87*(P87*SIN(Dados!$C$31)*SIN(O87)+COS(Dados!$C$31)*COS(O87)*SIN(P87))</f>
        <v>42.328357939439776</v>
      </c>
      <c r="S87" s="17">
        <f t="shared" si="23"/>
        <v>305.06</v>
      </c>
      <c r="T87" s="17">
        <f t="shared" si="24"/>
        <v>295.36</v>
      </c>
      <c r="U87" s="17">
        <f t="shared" si="25"/>
        <v>21.092947457719291</v>
      </c>
      <c r="V87" s="25">
        <f>(0.75+2*10^(-5)*Dados!$B$7)*R87</f>
        <v>31.953770530870553</v>
      </c>
      <c r="W87" s="23">
        <f t="shared" si="26"/>
        <v>2.2616897803895646</v>
      </c>
      <c r="X87" s="25">
        <f>(1-Dados!$C$20)*U87</f>
        <v>16.241569542443855</v>
      </c>
      <c r="Y87" s="18">
        <f t="shared" si="27"/>
        <v>13.97987976205429</v>
      </c>
      <c r="Z87" s="27">
        <f>((0.408*I87*(Y87-0)+Dados!$C$35*(900/(H87+273))*J87*(M87-N87))/(I87+Dados!$C$35*(1+(0.34*J87))))</f>
        <v>4.4790517867327129</v>
      </c>
    </row>
    <row r="88" spans="1:26" x14ac:dyDescent="0.25">
      <c r="A88" s="1">
        <v>23036</v>
      </c>
      <c r="B88">
        <v>22.2</v>
      </c>
      <c r="C88">
        <v>32.299999999999997</v>
      </c>
      <c r="D88">
        <v>25</v>
      </c>
      <c r="E88">
        <v>0.66666700000000001</v>
      </c>
      <c r="F88">
        <v>81.5</v>
      </c>
      <c r="H88" s="22">
        <f t="shared" si="14"/>
        <v>27.25</v>
      </c>
      <c r="I88" s="23">
        <f t="shared" si="15"/>
        <v>0.21184640181521044</v>
      </c>
      <c r="J88" s="24">
        <f t="shared" si="16"/>
        <v>0.49863429942898779</v>
      </c>
      <c r="K88" s="25">
        <f t="shared" si="17"/>
        <v>4.8359775257467401</v>
      </c>
      <c r="L88" s="25">
        <f t="shared" si="18"/>
        <v>2.6763336594163714</v>
      </c>
      <c r="M88" s="25">
        <f t="shared" si="19"/>
        <v>3.756155592581556</v>
      </c>
      <c r="N88" s="25">
        <f t="shared" si="20"/>
        <v>3.061266807953968</v>
      </c>
      <c r="O88" s="25">
        <f t="shared" si="21"/>
        <v>-0.33496602100327749</v>
      </c>
      <c r="P88" s="26">
        <f>ACOS(-TAN(Dados!$C$31)*TAN(O88))</f>
        <v>1.7601333280948612</v>
      </c>
      <c r="Q88" s="25">
        <f t="shared" si="22"/>
        <v>1.0299909820322035</v>
      </c>
      <c r="R88" s="25">
        <f>(24*60/PI())*Dados!$C$28*Q88*(P88*SIN(Dados!$C$31)*SIN(O88)+COS(Dados!$C$31)*COS(O88)*SIN(P88))</f>
        <v>42.240784410189782</v>
      </c>
      <c r="S88" s="17">
        <f t="shared" si="23"/>
        <v>305.46000000000004</v>
      </c>
      <c r="T88" s="17">
        <f t="shared" si="24"/>
        <v>295.36</v>
      </c>
      <c r="U88" s="17">
        <f t="shared" si="25"/>
        <v>21.478930066546315</v>
      </c>
      <c r="V88" s="25">
        <f>(0.75+2*10^(-5)*Dados!$B$7)*R88</f>
        <v>31.887661080977967</v>
      </c>
      <c r="W88" s="23">
        <f t="shared" si="26"/>
        <v>2.12655202385384</v>
      </c>
      <c r="X88" s="25">
        <f>(1-Dados!$C$20)*U88</f>
        <v>16.538776151240665</v>
      </c>
      <c r="Y88" s="18">
        <f t="shared" si="27"/>
        <v>14.412224127386825</v>
      </c>
      <c r="Z88" s="27">
        <f>((0.408*I88*(Y88-0)+Dados!$C$35*(900/(H88+273))*J88*(M88-N88))/(I88+Dados!$C$35*(1+(0.34*J88))))</f>
        <v>4.5550129940034898</v>
      </c>
    </row>
    <row r="89" spans="1:26" x14ac:dyDescent="0.25">
      <c r="A89" s="1">
        <v>23037</v>
      </c>
      <c r="B89">
        <v>22.4</v>
      </c>
      <c r="C89">
        <v>33.299999999999997</v>
      </c>
      <c r="D89">
        <v>26</v>
      </c>
      <c r="E89">
        <v>0.33333299999999999</v>
      </c>
      <c r="F89">
        <v>79</v>
      </c>
      <c r="H89" s="22">
        <f t="shared" si="14"/>
        <v>27.849999999999998</v>
      </c>
      <c r="I89" s="23">
        <f t="shared" si="15"/>
        <v>0.21841239036576379</v>
      </c>
      <c r="J89" s="24">
        <f t="shared" si="16"/>
        <v>0.2493167757389563</v>
      </c>
      <c r="K89" s="25">
        <f t="shared" si="17"/>
        <v>5.1154132953859861</v>
      </c>
      <c r="L89" s="25">
        <f t="shared" si="18"/>
        <v>2.7090824052161175</v>
      </c>
      <c r="M89" s="25">
        <f t="shared" si="19"/>
        <v>3.9122478503010516</v>
      </c>
      <c r="N89" s="25">
        <f t="shared" si="20"/>
        <v>3.0906758017378309</v>
      </c>
      <c r="O89" s="25">
        <f t="shared" si="21"/>
        <v>-0.33087661276889524</v>
      </c>
      <c r="P89" s="26">
        <f>ACOS(-TAN(Dados!$C$31)*TAN(O89))</f>
        <v>1.7576133594588603</v>
      </c>
      <c r="Q89" s="25">
        <f t="shared" si="22"/>
        <v>1.0297495555763523</v>
      </c>
      <c r="R89" s="25">
        <f>(24*60/PI())*Dados!$C$28*Q89*(P89*SIN(Dados!$C$31)*SIN(O89)+COS(Dados!$C$31)*COS(O89)*SIN(P89))</f>
        <v>42.150443091579611</v>
      </c>
      <c r="S89" s="17">
        <f t="shared" si="23"/>
        <v>306.46000000000004</v>
      </c>
      <c r="T89" s="17">
        <f t="shared" si="24"/>
        <v>295.56</v>
      </c>
      <c r="U89" s="17">
        <f t="shared" si="25"/>
        <v>22.265649896868357</v>
      </c>
      <c r="V89" s="25">
        <f>(0.75+2*10^(-5)*Dados!$B$7)*R89</f>
        <v>31.819462220808248</v>
      </c>
      <c r="W89" s="23">
        <f t="shared" si="26"/>
        <v>2.2514456453478986</v>
      </c>
      <c r="X89" s="25">
        <f>(1-Dados!$C$20)*U89</f>
        <v>17.144550420588637</v>
      </c>
      <c r="Y89" s="18">
        <f t="shared" si="27"/>
        <v>14.893104775240738</v>
      </c>
      <c r="Z89" s="27">
        <f>((0.408*I89*(Y89-0)+Dados!$C$35*(900/(H89+273))*J89*(M89-N89))/(I89+Dados!$C$35*(1+(0.34*J89))))</f>
        <v>4.7241501921950633</v>
      </c>
    </row>
    <row r="90" spans="1:26" x14ac:dyDescent="0.25">
      <c r="A90" s="1">
        <v>23038</v>
      </c>
      <c r="B90">
        <v>21.8</v>
      </c>
      <c r="C90">
        <v>30.1</v>
      </c>
      <c r="D90">
        <v>27</v>
      </c>
      <c r="E90">
        <v>1.6666669999999999</v>
      </c>
      <c r="F90">
        <v>84.5</v>
      </c>
      <c r="H90" s="22">
        <f t="shared" si="14"/>
        <v>25.950000000000003</v>
      </c>
      <c r="I90" s="23">
        <f t="shared" si="15"/>
        <v>0.19818767999703069</v>
      </c>
      <c r="J90" s="24">
        <f t="shared" si="16"/>
        <v>1.2465853745969318</v>
      </c>
      <c r="K90" s="25">
        <f t="shared" si="17"/>
        <v>4.2674631045407558</v>
      </c>
      <c r="L90" s="25">
        <f t="shared" si="18"/>
        <v>2.6118719061836697</v>
      </c>
      <c r="M90" s="25">
        <f t="shared" si="19"/>
        <v>3.4396675053622126</v>
      </c>
      <c r="N90" s="25">
        <f t="shared" si="20"/>
        <v>2.9065190420310696</v>
      </c>
      <c r="O90" s="25">
        <f t="shared" si="21"/>
        <v>-0.32668915865324738</v>
      </c>
      <c r="P90" s="26">
        <f>ACOS(-TAN(Dados!$C$31)*TAN(O90))</f>
        <v>1.7550415361709275</v>
      </c>
      <c r="Q90" s="25">
        <f t="shared" si="22"/>
        <v>1.0294993136851356</v>
      </c>
      <c r="R90" s="25">
        <f>(24*60/PI())*Dados!$C$28*Q90*(P90*SIN(Dados!$C$31)*SIN(O90)+COS(Dados!$C$31)*COS(O90)*SIN(P90))</f>
        <v>42.05732840961516</v>
      </c>
      <c r="S90" s="17">
        <f t="shared" si="23"/>
        <v>303.26000000000005</v>
      </c>
      <c r="T90" s="17">
        <f t="shared" si="24"/>
        <v>294.96000000000004</v>
      </c>
      <c r="U90" s="17">
        <f t="shared" si="25"/>
        <v>19.38655807835195</v>
      </c>
      <c r="V90" s="25">
        <f>(0.75+2*10^(-5)*Dados!$B$7)*R90</f>
        <v>31.749169742540985</v>
      </c>
      <c r="W90" s="23">
        <f t="shared" si="26"/>
        <v>1.8882860912017363</v>
      </c>
      <c r="X90" s="25">
        <f>(1-Dados!$C$20)*U90</f>
        <v>14.927649720331001</v>
      </c>
      <c r="Y90" s="18">
        <f t="shared" si="27"/>
        <v>13.039363629129264</v>
      </c>
      <c r="Z90" s="27">
        <f>((0.408*I90*(Y90-0)+Dados!$C$35*(900/(H90+273))*J90*(M90-N90))/(I90+Dados!$C$35*(1+(0.34*J90))))</f>
        <v>4.0678722127680604</v>
      </c>
    </row>
    <row r="91" spans="1:26" x14ac:dyDescent="0.25">
      <c r="A91" s="1">
        <v>23039</v>
      </c>
      <c r="B91">
        <v>21.7</v>
      </c>
      <c r="C91">
        <v>24.9</v>
      </c>
      <c r="D91">
        <v>28</v>
      </c>
      <c r="E91">
        <v>1</v>
      </c>
      <c r="F91">
        <v>92.5</v>
      </c>
      <c r="H91" s="22">
        <f t="shared" si="14"/>
        <v>23.299999999999997</v>
      </c>
      <c r="I91" s="23">
        <f t="shared" si="15"/>
        <v>0.17262903232136367</v>
      </c>
      <c r="J91" s="24">
        <f t="shared" si="16"/>
        <v>0.74795107516794412</v>
      </c>
      <c r="K91" s="25">
        <f t="shared" si="17"/>
        <v>3.1489576792404375</v>
      </c>
      <c r="L91" s="25">
        <f t="shared" si="18"/>
        <v>2.5959699942202965</v>
      </c>
      <c r="M91" s="25">
        <f t="shared" si="19"/>
        <v>2.872463836730367</v>
      </c>
      <c r="N91" s="25">
        <f t="shared" si="20"/>
        <v>2.6570290489755894</v>
      </c>
      <c r="O91" s="25">
        <f t="shared" si="21"/>
        <v>-0.32240489948936107</v>
      </c>
      <c r="P91" s="26">
        <f>ACOS(-TAN(Dados!$C$31)*TAN(O91))</f>
        <v>1.7524190686367291</v>
      </c>
      <c r="Q91" s="25">
        <f t="shared" si="22"/>
        <v>1.0292403305106266</v>
      </c>
      <c r="R91" s="25">
        <f>(24*60/PI())*Dados!$C$28*Q91*(P91*SIN(Dados!$C$31)*SIN(O91)+COS(Dados!$C$31)*COS(O91)*SIN(P91))</f>
        <v>41.961435414766676</v>
      </c>
      <c r="S91" s="17">
        <f t="shared" si="23"/>
        <v>298.06</v>
      </c>
      <c r="T91" s="17">
        <f t="shared" si="24"/>
        <v>294.86</v>
      </c>
      <c r="U91" s="17">
        <f t="shared" si="25"/>
        <v>12.010063618673327</v>
      </c>
      <c r="V91" s="25">
        <f>(0.75+2*10^(-5)*Dados!$B$7)*R91</f>
        <v>31.676779909765276</v>
      </c>
      <c r="W91" s="23">
        <f t="shared" si="26"/>
        <v>0.6853626782245803</v>
      </c>
      <c r="X91" s="25">
        <f>(1-Dados!$C$20)*U91</f>
        <v>9.2477489863784612</v>
      </c>
      <c r="Y91" s="18">
        <f t="shared" si="27"/>
        <v>8.5623863081538811</v>
      </c>
      <c r="Z91" s="27">
        <f>((0.408*I91*(Y91-0)+Dados!$C$35*(900/(H91+273))*J91*(M91-N91))/(I91+Dados!$C$35*(1+(0.34*J91))))</f>
        <v>2.4932130315162913</v>
      </c>
    </row>
    <row r="92" spans="1:26" x14ac:dyDescent="0.25">
      <c r="A92" s="1">
        <v>23040</v>
      </c>
      <c r="B92">
        <v>20.8</v>
      </c>
      <c r="C92">
        <v>23.1</v>
      </c>
      <c r="D92">
        <v>29</v>
      </c>
      <c r="E92">
        <v>2</v>
      </c>
      <c r="F92">
        <v>88.25</v>
      </c>
      <c r="H92" s="22">
        <f t="shared" si="14"/>
        <v>21.950000000000003</v>
      </c>
      <c r="I92" s="23">
        <f t="shared" si="15"/>
        <v>0.16071661258687955</v>
      </c>
      <c r="J92" s="24">
        <f t="shared" si="16"/>
        <v>1.4959021503358882</v>
      </c>
      <c r="K92" s="25">
        <f t="shared" si="17"/>
        <v>2.8264752011366077</v>
      </c>
      <c r="L92" s="25">
        <f t="shared" si="18"/>
        <v>2.4566163260716172</v>
      </c>
      <c r="M92" s="25">
        <f t="shared" si="19"/>
        <v>2.6415457636041122</v>
      </c>
      <c r="N92" s="25">
        <f t="shared" si="20"/>
        <v>2.3311641363806288</v>
      </c>
      <c r="O92" s="25">
        <f t="shared" si="21"/>
        <v>-0.31802510479568846</v>
      </c>
      <c r="P92" s="26">
        <f>ACOS(-TAN(Dados!$C$31)*TAN(O92))</f>
        <v>1.7497471688058961</v>
      </c>
      <c r="Q92" s="25">
        <f t="shared" si="22"/>
        <v>1.0289726827951293</v>
      </c>
      <c r="R92" s="25">
        <f>(24*60/PI())*Dados!$C$28*Q92*(P92*SIN(Dados!$C$31)*SIN(O92)+COS(Dados!$C$31)*COS(O92)*SIN(P92))</f>
        <v>41.862759834734192</v>
      </c>
      <c r="S92" s="17">
        <f t="shared" si="23"/>
        <v>296.26000000000005</v>
      </c>
      <c r="T92" s="17">
        <f t="shared" si="24"/>
        <v>293.96000000000004</v>
      </c>
      <c r="U92" s="17">
        <f t="shared" si="25"/>
        <v>10.158082994273073</v>
      </c>
      <c r="V92" s="25">
        <f>(0.75+2*10^(-5)*Dados!$B$7)*R92</f>
        <v>31.602289497312476</v>
      </c>
      <c r="W92" s="23">
        <f t="shared" si="26"/>
        <v>0.39410269696105682</v>
      </c>
      <c r="X92" s="25">
        <f>(1-Dados!$C$20)*U92</f>
        <v>7.8217239055902663</v>
      </c>
      <c r="Y92" s="18">
        <f t="shared" si="27"/>
        <v>7.4276212086292093</v>
      </c>
      <c r="Z92" s="27">
        <f>((0.408*I92*(Y92-0)+Dados!$C$35*(900/(H92+273))*J92*(M92-N92))/(I92+Dados!$C$35*(1+(0.34*J92))))</f>
        <v>2.2345063003541883</v>
      </c>
    </row>
    <row r="93" spans="1:26" x14ac:dyDescent="0.25">
      <c r="A93" s="1">
        <v>23041</v>
      </c>
      <c r="B93">
        <v>18</v>
      </c>
      <c r="C93">
        <v>26.3</v>
      </c>
      <c r="D93">
        <v>30</v>
      </c>
      <c r="E93">
        <v>1.3333330000000001</v>
      </c>
      <c r="F93">
        <v>80</v>
      </c>
      <c r="H93" s="22">
        <f t="shared" si="14"/>
        <v>22.15</v>
      </c>
      <c r="I93" s="23">
        <f t="shared" si="15"/>
        <v>0.16243630349003685</v>
      </c>
      <c r="J93" s="24">
        <f t="shared" si="16"/>
        <v>0.99726785090690051</v>
      </c>
      <c r="K93" s="25">
        <f t="shared" si="17"/>
        <v>3.4215146678582187</v>
      </c>
      <c r="L93" s="25">
        <f t="shared" si="18"/>
        <v>2.0639892026604851</v>
      </c>
      <c r="M93" s="25">
        <f t="shared" si="19"/>
        <v>2.7427519352593519</v>
      </c>
      <c r="N93" s="25">
        <f t="shared" si="20"/>
        <v>2.1942015482074817</v>
      </c>
      <c r="O93" s="25">
        <f t="shared" si="21"/>
        <v>-0.31355107239992103</v>
      </c>
      <c r="P93" s="26">
        <f>ACOS(-TAN(Dados!$C$31)*TAN(O93))</f>
        <v>1.7470270487283313</v>
      </c>
      <c r="Q93" s="25">
        <f t="shared" si="22"/>
        <v>1.0286964498484381</v>
      </c>
      <c r="R93" s="25">
        <f>(24*60/PI())*Dados!$C$28*Q93*(P93*SIN(Dados!$C$31)*SIN(O93)+COS(Dados!$C$31)*COS(O93)*SIN(P93))</f>
        <v>41.761298127524682</v>
      </c>
      <c r="S93" s="17">
        <f t="shared" si="23"/>
        <v>299.46000000000004</v>
      </c>
      <c r="T93" s="17">
        <f t="shared" si="24"/>
        <v>291.16000000000003</v>
      </c>
      <c r="U93" s="17">
        <f t="shared" si="25"/>
        <v>19.250101282979614</v>
      </c>
      <c r="V93" s="25">
        <f>(0.75+2*10^(-5)*Dados!$B$7)*R93</f>
        <v>31.525695831324263</v>
      </c>
      <c r="W93" s="23">
        <f t="shared" si="26"/>
        <v>2.348448730484503</v>
      </c>
      <c r="X93" s="25">
        <f>(1-Dados!$C$20)*U93</f>
        <v>14.822577987894302</v>
      </c>
      <c r="Y93" s="18">
        <f t="shared" si="27"/>
        <v>12.4741292574098</v>
      </c>
      <c r="Z93" s="27">
        <f>((0.408*I93*(Y93-0)+Dados!$C$35*(900/(H93+273))*J93*(M93-N93))/(I93+Dados!$C$35*(1+(0.34*J93))))</f>
        <v>3.7422488707437864</v>
      </c>
    </row>
    <row r="94" spans="1:26" x14ac:dyDescent="0.25">
      <c r="A94" s="1">
        <v>23042</v>
      </c>
      <c r="B94">
        <v>18.100000000000001</v>
      </c>
      <c r="C94">
        <v>28.7</v>
      </c>
      <c r="D94">
        <v>31</v>
      </c>
      <c r="E94">
        <v>2.6666669999999999</v>
      </c>
      <c r="F94">
        <v>73.25</v>
      </c>
      <c r="H94" s="22">
        <f t="shared" si="14"/>
        <v>23.4</v>
      </c>
      <c r="I94" s="23">
        <f t="shared" si="15"/>
        <v>0.17354029886694897</v>
      </c>
      <c r="J94" s="24">
        <f t="shared" si="16"/>
        <v>1.9945364497648759</v>
      </c>
      <c r="K94" s="25">
        <f t="shared" si="17"/>
        <v>3.9367535029497236</v>
      </c>
      <c r="L94" s="25">
        <f t="shared" si="18"/>
        <v>2.0770026187312354</v>
      </c>
      <c r="M94" s="25">
        <f t="shared" si="19"/>
        <v>3.0068780608404797</v>
      </c>
      <c r="N94" s="25">
        <f t="shared" si="20"/>
        <v>2.2025381795656513</v>
      </c>
      <c r="O94" s="25">
        <f t="shared" si="21"/>
        <v>-0.30898412805441511</v>
      </c>
      <c r="P94" s="26">
        <f>ACOS(-TAN(Dados!$C$31)*TAN(O94))</f>
        <v>1.7442599191701209</v>
      </c>
      <c r="Q94" s="25">
        <f t="shared" si="22"/>
        <v>1.0284117135243369</v>
      </c>
      <c r="R94" s="25">
        <f>(24*60/PI())*Dados!$C$28*Q94*(P94*SIN(Dados!$C$31)*SIN(O94)+COS(Dados!$C$31)*COS(O94)*SIN(P94))</f>
        <v>41.657047534730346</v>
      </c>
      <c r="S94" s="17">
        <f t="shared" si="23"/>
        <v>301.86</v>
      </c>
      <c r="T94" s="17">
        <f t="shared" si="24"/>
        <v>291.26000000000005</v>
      </c>
      <c r="U94" s="17">
        <f t="shared" si="25"/>
        <v>21.700083308194333</v>
      </c>
      <c r="V94" s="25">
        <f>(0.75+2*10^(-5)*Dados!$B$7)*R94</f>
        <v>31.446996829472514</v>
      </c>
      <c r="W94" s="23">
        <f t="shared" si="26"/>
        <v>2.9219018269478578</v>
      </c>
      <c r="X94" s="25">
        <f>(1-Dados!$C$20)*U94</f>
        <v>16.709064147309636</v>
      </c>
      <c r="Y94" s="18">
        <f t="shared" si="27"/>
        <v>13.787162320361778</v>
      </c>
      <c r="Z94" s="27">
        <f>((0.408*I94*(Y94-0)+Dados!$C$35*(900/(H94+273))*J94*(M94-N94))/(I94+Dados!$C$35*(1+(0.34*J94))))</f>
        <v>4.5698919650535954</v>
      </c>
    </row>
    <row r="95" spans="1:26" x14ac:dyDescent="0.25">
      <c r="A95" s="1">
        <v>23377</v>
      </c>
      <c r="B95">
        <v>19.8</v>
      </c>
      <c r="C95">
        <v>27.2</v>
      </c>
      <c r="D95">
        <v>1</v>
      </c>
      <c r="E95">
        <v>2</v>
      </c>
      <c r="F95">
        <v>77.25</v>
      </c>
      <c r="H95" s="22">
        <f t="shared" si="14"/>
        <v>23.5</v>
      </c>
      <c r="I95" s="23">
        <f t="shared" si="15"/>
        <v>0.17445562008621771</v>
      </c>
      <c r="J95" s="24">
        <f t="shared" si="16"/>
        <v>1.4959021503358882</v>
      </c>
      <c r="K95" s="25">
        <f t="shared" si="17"/>
        <v>3.6073883025255133</v>
      </c>
      <c r="L95" s="25">
        <f t="shared" si="18"/>
        <v>2.3094882494907831</v>
      </c>
      <c r="M95" s="25">
        <f t="shared" si="19"/>
        <v>2.958438276008148</v>
      </c>
      <c r="N95" s="25">
        <f t="shared" si="20"/>
        <v>2.285393568216294</v>
      </c>
      <c r="O95" s="25">
        <f t="shared" si="21"/>
        <v>-0.40100809259462372</v>
      </c>
      <c r="P95" s="26">
        <f>ACOS(-TAN(Dados!$C$31)*TAN(O95))</f>
        <v>1.8020995380098959</v>
      </c>
      <c r="Q95" s="25">
        <f t="shared" si="22"/>
        <v>1.0329951106939008</v>
      </c>
      <c r="R95" s="25">
        <f>(24*60/PI())*Dados!$C$28*Q95*(P95*SIN(Dados!$C$31)*SIN(O95)+COS(Dados!$C$31)*COS(O95)*SIN(P95))</f>
        <v>43.596802901252339</v>
      </c>
      <c r="S95" s="17">
        <f t="shared" si="23"/>
        <v>300.36</v>
      </c>
      <c r="T95" s="17">
        <f t="shared" si="24"/>
        <v>292.96000000000004</v>
      </c>
      <c r="U95" s="17">
        <f t="shared" si="25"/>
        <v>18.975380125969135</v>
      </c>
      <c r="V95" s="25">
        <f>(0.75+2*10^(-5)*Dados!$B$7)*R95</f>
        <v>32.911322423121774</v>
      </c>
      <c r="W95" s="23">
        <f t="shared" si="26"/>
        <v>2.0898782010725636</v>
      </c>
      <c r="X95" s="25">
        <f>(1-Dados!$C$20)*U95</f>
        <v>14.611042696996234</v>
      </c>
      <c r="Y95" s="18">
        <f t="shared" si="27"/>
        <v>12.521164495923671</v>
      </c>
      <c r="Z95" s="27">
        <f>((0.408*I95*(Y95-0)+Dados!$C$35*(900/(H95+273))*J95*(M95-N95))/(I95+Dados!$C$35*(1+(0.34*J95))))</f>
        <v>3.9943094766995499</v>
      </c>
    </row>
    <row r="96" spans="1:26" x14ac:dyDescent="0.25">
      <c r="A96" s="1">
        <v>23378</v>
      </c>
      <c r="B96">
        <v>18.600000000000001</v>
      </c>
      <c r="C96">
        <v>30.2</v>
      </c>
      <c r="D96">
        <v>2</v>
      </c>
      <c r="E96">
        <v>1.3333330000000001</v>
      </c>
      <c r="F96">
        <v>61.75</v>
      </c>
      <c r="H96" s="22">
        <f t="shared" si="14"/>
        <v>24.4</v>
      </c>
      <c r="I96" s="23">
        <f t="shared" si="15"/>
        <v>0.18287834725832475</v>
      </c>
      <c r="J96" s="24">
        <f t="shared" si="16"/>
        <v>0.99726785090690051</v>
      </c>
      <c r="K96" s="25">
        <f t="shared" si="17"/>
        <v>4.2919830424837384</v>
      </c>
      <c r="L96" s="25">
        <f t="shared" si="18"/>
        <v>2.143152914469288</v>
      </c>
      <c r="M96" s="25">
        <f t="shared" si="19"/>
        <v>3.217567978476513</v>
      </c>
      <c r="N96" s="25">
        <f t="shared" si="20"/>
        <v>1.9868482267092469</v>
      </c>
      <c r="O96" s="25">
        <f t="shared" si="21"/>
        <v>-0.39956372457913614</v>
      </c>
      <c r="P96" s="26">
        <f>ACOS(-TAN(Dados!$C$31)*TAN(O96))</f>
        <v>1.8011536593991815</v>
      </c>
      <c r="Q96" s="25">
        <f t="shared" si="22"/>
        <v>1.0329804442244102</v>
      </c>
      <c r="R96" s="25">
        <f>(24*60/PI())*Dados!$C$28*Q96*(P96*SIN(Dados!$C$31)*SIN(O96)+COS(Dados!$C$31)*COS(O96)*SIN(P96))</f>
        <v>43.570641955749437</v>
      </c>
      <c r="S96" s="17">
        <f t="shared" si="23"/>
        <v>303.36</v>
      </c>
      <c r="T96" s="17">
        <f t="shared" si="24"/>
        <v>291.76000000000005</v>
      </c>
      <c r="U96" s="17">
        <f t="shared" si="25"/>
        <v>23.743401474428808</v>
      </c>
      <c r="V96" s="25">
        <f>(0.75+2*10^(-5)*Dados!$B$7)*R96</f>
        <v>32.891573467807554</v>
      </c>
      <c r="W96" s="23">
        <f t="shared" si="26"/>
        <v>3.4324656614203235</v>
      </c>
      <c r="X96" s="25">
        <f>(1-Dados!$C$20)*U96</f>
        <v>18.282419135310182</v>
      </c>
      <c r="Y96" s="18">
        <f t="shared" si="27"/>
        <v>14.849953473889858</v>
      </c>
      <c r="Z96" s="27">
        <f>((0.408*I96*(Y96-0)+Dados!$C$35*(900/(H96+273))*J96*(M96-N96))/(I96+Dados!$C$35*(1+(0.34*J96))))</f>
        <v>4.9944033793466529</v>
      </c>
    </row>
    <row r="97" spans="1:26" x14ac:dyDescent="0.25">
      <c r="A97" s="1">
        <v>23379</v>
      </c>
      <c r="B97">
        <v>17.5</v>
      </c>
      <c r="C97">
        <v>31.2</v>
      </c>
      <c r="D97">
        <v>3</v>
      </c>
      <c r="E97">
        <v>0.66666700000000001</v>
      </c>
      <c r="F97">
        <v>48.25</v>
      </c>
      <c r="H97" s="22">
        <f t="shared" si="14"/>
        <v>24.35</v>
      </c>
      <c r="I97" s="23">
        <f t="shared" si="15"/>
        <v>0.1824015920751953</v>
      </c>
      <c r="J97" s="24">
        <f t="shared" si="16"/>
        <v>0.49863429942898779</v>
      </c>
      <c r="K97" s="25">
        <f t="shared" si="17"/>
        <v>4.5439995866454055</v>
      </c>
      <c r="L97" s="25">
        <f t="shared" si="18"/>
        <v>1.9999869748999506</v>
      </c>
      <c r="M97" s="25">
        <f t="shared" si="19"/>
        <v>3.2719932807726781</v>
      </c>
      <c r="N97" s="25">
        <f t="shared" si="20"/>
        <v>1.5787367579728171</v>
      </c>
      <c r="O97" s="25">
        <f t="shared" si="21"/>
        <v>-0.39800095720876433</v>
      </c>
      <c r="P97" s="26">
        <f>ACOS(-TAN(Dados!$C$31)*TAN(O97))</f>
        <v>1.8001317785621451</v>
      </c>
      <c r="Q97" s="25">
        <f t="shared" si="22"/>
        <v>1.0329560049375197</v>
      </c>
      <c r="R97" s="25">
        <f>(24*60/PI())*Dados!$C$28*Q97*(P97*SIN(Dados!$C$31)*SIN(O97)+COS(Dados!$C$31)*COS(O97)*SIN(P97))</f>
        <v>43.541904505350651</v>
      </c>
      <c r="S97" s="17">
        <f t="shared" si="23"/>
        <v>304.36</v>
      </c>
      <c r="T97" s="17">
        <f t="shared" si="24"/>
        <v>290.66000000000003</v>
      </c>
      <c r="U97" s="17">
        <f t="shared" si="25"/>
        <v>25.786220214411077</v>
      </c>
      <c r="V97" s="25">
        <f>(0.75+2*10^(-5)*Dados!$B$7)*R97</f>
        <v>32.869879503279115</v>
      </c>
      <c r="W97" s="23">
        <f t="shared" si="26"/>
        <v>4.4835798535947129</v>
      </c>
      <c r="X97" s="25">
        <f>(1-Dados!$C$20)*U97</f>
        <v>19.85538956509653</v>
      </c>
      <c r="Y97" s="18">
        <f t="shared" si="27"/>
        <v>15.371809711501818</v>
      </c>
      <c r="Z97" s="27">
        <f>((0.408*I97*(Y97-0)+Dados!$C$35*(900/(H97+273))*J97*(M97-N97))/(I97+Dados!$C$35*(1+(0.34*J97))))</f>
        <v>5.0635442890133158</v>
      </c>
    </row>
    <row r="98" spans="1:26" x14ac:dyDescent="0.25">
      <c r="A98" s="1">
        <v>23380</v>
      </c>
      <c r="B98">
        <v>16.399999999999999</v>
      </c>
      <c r="C98">
        <v>33.1</v>
      </c>
      <c r="D98">
        <v>4</v>
      </c>
      <c r="E98">
        <v>0.66666700000000001</v>
      </c>
      <c r="F98">
        <v>48.75</v>
      </c>
      <c r="H98" s="22">
        <f t="shared" si="14"/>
        <v>24.75</v>
      </c>
      <c r="I98" s="23">
        <f t="shared" si="15"/>
        <v>0.18624513325562769</v>
      </c>
      <c r="J98" s="24">
        <f t="shared" si="16"/>
        <v>0.49863429942898779</v>
      </c>
      <c r="K98" s="25">
        <f t="shared" si="17"/>
        <v>5.0584314955346112</v>
      </c>
      <c r="L98" s="25">
        <f t="shared" si="18"/>
        <v>1.8652661127239329</v>
      </c>
      <c r="M98" s="25">
        <f t="shared" si="19"/>
        <v>3.4618488041292723</v>
      </c>
      <c r="N98" s="25">
        <f t="shared" si="20"/>
        <v>1.6876512920130202</v>
      </c>
      <c r="O98" s="25">
        <f t="shared" si="21"/>
        <v>-0.39632025356520739</v>
      </c>
      <c r="P98" s="26">
        <f>ACOS(-TAN(Dados!$C$31)*TAN(O98))</f>
        <v>1.7990345490421549</v>
      </c>
      <c r="Q98" s="25">
        <f t="shared" si="22"/>
        <v>1.0329218000751172</v>
      </c>
      <c r="R98" s="25">
        <f>(24*60/PI())*Dados!$C$28*Q98*(P98*SIN(Dados!$C$31)*SIN(O98)+COS(Dados!$C$31)*COS(O98)*SIN(P98))</f>
        <v>43.510583132946387</v>
      </c>
      <c r="S98" s="17">
        <f t="shared" si="23"/>
        <v>306.26000000000005</v>
      </c>
      <c r="T98" s="17">
        <f t="shared" si="24"/>
        <v>289.56</v>
      </c>
      <c r="U98" s="17">
        <f t="shared" si="25"/>
        <v>28.44940068736344</v>
      </c>
      <c r="V98" s="25">
        <f>(0.75+2*10^(-5)*Dados!$B$7)*R98</f>
        <v>32.846234930344117</v>
      </c>
      <c r="W98" s="23">
        <f t="shared" si="26"/>
        <v>5.0267325561969098</v>
      </c>
      <c r="X98" s="25">
        <f>(1-Dados!$C$20)*U98</f>
        <v>21.90603852926985</v>
      </c>
      <c r="Y98" s="18">
        <f t="shared" si="27"/>
        <v>16.879305973072938</v>
      </c>
      <c r="Z98" s="27">
        <f>((0.408*I98*(Y98-0)+Dados!$C$35*(900/(H98+273))*J98*(M98-N98))/(I98+Dados!$C$35*(1+(0.34*J98))))</f>
        <v>5.5466298822212883</v>
      </c>
    </row>
    <row r="99" spans="1:26" x14ac:dyDescent="0.25">
      <c r="A99" s="1">
        <v>23381</v>
      </c>
      <c r="B99">
        <v>20.6</v>
      </c>
      <c r="C99">
        <v>35.5</v>
      </c>
      <c r="D99">
        <v>5</v>
      </c>
      <c r="E99">
        <v>0.33333299999999999</v>
      </c>
      <c r="F99">
        <v>52.25</v>
      </c>
      <c r="H99" s="22">
        <f t="shared" si="14"/>
        <v>28.05</v>
      </c>
      <c r="I99" s="23">
        <f t="shared" si="15"/>
        <v>0.22063869924246318</v>
      </c>
      <c r="J99" s="24">
        <f t="shared" si="16"/>
        <v>0.2493167757389563</v>
      </c>
      <c r="K99" s="25">
        <f t="shared" si="17"/>
        <v>5.7799401422607124</v>
      </c>
      <c r="L99" s="25">
        <f t="shared" si="18"/>
        <v>2.4265523121060211</v>
      </c>
      <c r="M99" s="25">
        <f t="shared" si="19"/>
        <v>4.1032462271833667</v>
      </c>
      <c r="N99" s="25">
        <f t="shared" si="20"/>
        <v>2.1439461537033089</v>
      </c>
      <c r="O99" s="25">
        <f t="shared" si="21"/>
        <v>-0.3945221116772275</v>
      </c>
      <c r="P99" s="26">
        <f>ACOS(-TAN(Dados!$C$31)*TAN(O99))</f>
        <v>1.7978626675349139</v>
      </c>
      <c r="Q99" s="25">
        <f t="shared" si="22"/>
        <v>1.032877839772842</v>
      </c>
      <c r="R99" s="25">
        <f>(24*60/PI())*Dados!$C$28*Q99*(P99*SIN(Dados!$C$31)*SIN(O99)+COS(Dados!$C$31)*COS(O99)*SIN(P99))</f>
        <v>43.476670111019743</v>
      </c>
      <c r="S99" s="17">
        <f t="shared" si="23"/>
        <v>308.66000000000003</v>
      </c>
      <c r="T99" s="17">
        <f t="shared" si="24"/>
        <v>293.76000000000005</v>
      </c>
      <c r="U99" s="17">
        <f t="shared" si="25"/>
        <v>26.85155188650003</v>
      </c>
      <c r="V99" s="25">
        <f>(0.75+2*10^(-5)*Dados!$B$7)*R99</f>
        <v>32.82063391548305</v>
      </c>
      <c r="W99" s="23">
        <f t="shared" si="26"/>
        <v>4.1260881985433455</v>
      </c>
      <c r="X99" s="25">
        <f>(1-Dados!$C$20)*U99</f>
        <v>20.675694952605024</v>
      </c>
      <c r="Y99" s="18">
        <f t="shared" si="27"/>
        <v>16.549606754061678</v>
      </c>
      <c r="Z99" s="27">
        <f>((0.408*I99*(Y99-0)+Dados!$C$35*(900/(H99+273))*J99*(M99-N99))/(I99+Dados!$C$35*(1+(0.34*J99))))</f>
        <v>5.4360125760119402</v>
      </c>
    </row>
    <row r="100" spans="1:26" x14ac:dyDescent="0.25">
      <c r="A100" s="1">
        <v>23382</v>
      </c>
      <c r="B100">
        <v>23</v>
      </c>
      <c r="C100">
        <v>36.6</v>
      </c>
      <c r="D100">
        <v>6</v>
      </c>
      <c r="E100">
        <v>1.3333330000000001</v>
      </c>
      <c r="F100">
        <v>61.75</v>
      </c>
      <c r="H100" s="22">
        <f t="shared" si="14"/>
        <v>29.8</v>
      </c>
      <c r="I100" s="23">
        <f t="shared" si="15"/>
        <v>0.2409451045954186</v>
      </c>
      <c r="J100" s="24">
        <f t="shared" si="16"/>
        <v>0.99726785090690051</v>
      </c>
      <c r="K100" s="25">
        <f t="shared" si="17"/>
        <v>6.1393884592980328</v>
      </c>
      <c r="L100" s="25">
        <f t="shared" si="18"/>
        <v>2.809437622397069</v>
      </c>
      <c r="M100" s="25">
        <f t="shared" si="19"/>
        <v>4.4744130408475513</v>
      </c>
      <c r="N100" s="25">
        <f t="shared" si="20"/>
        <v>2.762950052723363</v>
      </c>
      <c r="O100" s="25">
        <f t="shared" si="21"/>
        <v>-0.39260706437307313</v>
      </c>
      <c r="P100" s="26">
        <f>ACOS(-TAN(Dados!$C$31)*TAN(O100))</f>
        <v>1.7966168724134355</v>
      </c>
      <c r="Q100" s="25">
        <f t="shared" si="22"/>
        <v>1.0328241370570801</v>
      </c>
      <c r="R100" s="25">
        <f>(24*60/PI())*Dados!$C$28*Q100*(P100*SIN(Dados!$C$31)*SIN(O100)+COS(Dados!$C$31)*COS(O100)*SIN(P100))</f>
        <v>43.440157426390698</v>
      </c>
      <c r="S100" s="17">
        <f t="shared" si="23"/>
        <v>309.76000000000005</v>
      </c>
      <c r="T100" s="17">
        <f t="shared" si="24"/>
        <v>296.16000000000003</v>
      </c>
      <c r="U100" s="17">
        <f t="shared" si="25"/>
        <v>25.631901607962291</v>
      </c>
      <c r="V100" s="25">
        <f>(0.75+2*10^(-5)*Dados!$B$7)*R100</f>
        <v>32.793070409528674</v>
      </c>
      <c r="W100" s="23">
        <f t="shared" si="26"/>
        <v>3.1346075055719247</v>
      </c>
      <c r="X100" s="25">
        <f>(1-Dados!$C$20)*U100</f>
        <v>19.736564238130963</v>
      </c>
      <c r="Y100" s="18">
        <f t="shared" si="27"/>
        <v>16.601956732559039</v>
      </c>
      <c r="Z100" s="27">
        <f>((0.408*I100*(Y100-0)+Dados!$C$35*(900/(H100+273))*J100*(M100-N100))/(I100+Dados!$C$35*(1+(0.34*J100))))</f>
        <v>5.9773000405330254</v>
      </c>
    </row>
    <row r="101" spans="1:26" x14ac:dyDescent="0.25">
      <c r="A101" s="1">
        <v>23383</v>
      </c>
      <c r="B101">
        <v>21.4</v>
      </c>
      <c r="C101">
        <v>26.9</v>
      </c>
      <c r="D101">
        <v>7</v>
      </c>
      <c r="E101">
        <v>2.6666669999999999</v>
      </c>
      <c r="F101">
        <v>74.25</v>
      </c>
      <c r="H101" s="22">
        <f t="shared" si="14"/>
        <v>24.15</v>
      </c>
      <c r="I101" s="23">
        <f t="shared" si="15"/>
        <v>0.18050503360802694</v>
      </c>
      <c r="J101" s="24">
        <f t="shared" si="16"/>
        <v>1.9945364497648759</v>
      </c>
      <c r="K101" s="25">
        <f t="shared" si="17"/>
        <v>3.5444766708090345</v>
      </c>
      <c r="L101" s="25">
        <f t="shared" si="18"/>
        <v>2.548770598472057</v>
      </c>
      <c r="M101" s="25">
        <f t="shared" si="19"/>
        <v>3.0466236346405458</v>
      </c>
      <c r="N101" s="25">
        <f t="shared" si="20"/>
        <v>2.2621180487206054</v>
      </c>
      <c r="O101" s="25">
        <f t="shared" si="21"/>
        <v>-0.39057567912259061</v>
      </c>
      <c r="P101" s="26">
        <f>ACOS(-TAN(Dados!$C$31)*TAN(O101))</f>
        <v>1.7952979421830866</v>
      </c>
      <c r="Q101" s="25">
        <f t="shared" si="22"/>
        <v>1.0327607078411054</v>
      </c>
      <c r="R101" s="25">
        <f>(24*60/PI())*Dados!$C$28*Q101*(P101*SIN(Dados!$C$31)*SIN(O101)+COS(Dados!$C$31)*COS(O101)*SIN(P101))</f>
        <v>43.40103680664042</v>
      </c>
      <c r="S101" s="17">
        <f t="shared" si="23"/>
        <v>300.06</v>
      </c>
      <c r="T101" s="17">
        <f t="shared" si="24"/>
        <v>294.56</v>
      </c>
      <c r="U101" s="17">
        <f t="shared" si="25"/>
        <v>16.285512562443436</v>
      </c>
      <c r="V101" s="25">
        <f>(0.75+2*10^(-5)*Dados!$B$7)*R101</f>
        <v>32.763538167613824</v>
      </c>
      <c r="W101" s="23">
        <f t="shared" si="26"/>
        <v>1.5926714307766128</v>
      </c>
      <c r="X101" s="25">
        <f>(1-Dados!$C$20)*U101</f>
        <v>12.539844673081447</v>
      </c>
      <c r="Y101" s="18">
        <f t="shared" si="27"/>
        <v>10.947173242304835</v>
      </c>
      <c r="Z101" s="27">
        <f>((0.408*I101*(Y101-0)+Dados!$C$35*(900/(H101+273))*J101*(M101-N101))/(I101+Dados!$C$35*(1+(0.34*J101))))</f>
        <v>3.845083838692084</v>
      </c>
    </row>
    <row r="102" spans="1:26" x14ac:dyDescent="0.25">
      <c r="A102" s="1">
        <v>23384</v>
      </c>
      <c r="B102">
        <v>18.600000000000001</v>
      </c>
      <c r="C102">
        <v>30.7</v>
      </c>
      <c r="D102">
        <v>8</v>
      </c>
      <c r="E102">
        <v>1.3333330000000001</v>
      </c>
      <c r="F102">
        <v>66.75</v>
      </c>
      <c r="H102" s="22">
        <f t="shared" si="14"/>
        <v>24.65</v>
      </c>
      <c r="I102" s="23">
        <f t="shared" si="15"/>
        <v>0.18527790820050849</v>
      </c>
      <c r="J102" s="24">
        <f t="shared" si="16"/>
        <v>0.99726785090690051</v>
      </c>
      <c r="K102" s="25">
        <f t="shared" si="17"/>
        <v>4.4164290333261924</v>
      </c>
      <c r="L102" s="25">
        <f t="shared" si="18"/>
        <v>2.143152914469288</v>
      </c>
      <c r="M102" s="25">
        <f t="shared" si="19"/>
        <v>3.2797909738977404</v>
      </c>
      <c r="N102" s="25">
        <f t="shared" si="20"/>
        <v>2.1892604750767415</v>
      </c>
      <c r="O102" s="25">
        <f t="shared" si="21"/>
        <v>-0.38842855786907049</v>
      </c>
      <c r="P102" s="26">
        <f>ACOS(-TAN(Dados!$C$31)*TAN(O102))</f>
        <v>1.7939066938731225</v>
      </c>
      <c r="Q102" s="25">
        <f t="shared" si="22"/>
        <v>1.0326875709203633</v>
      </c>
      <c r="R102" s="25">
        <f>(24*60/PI())*Dados!$C$28*Q102*(P102*SIN(Dados!$C$31)*SIN(O102)+COS(Dados!$C$31)*COS(O102)*SIN(P102))</f>
        <v>43.35929974820008</v>
      </c>
      <c r="S102" s="17">
        <f t="shared" si="23"/>
        <v>303.86</v>
      </c>
      <c r="T102" s="17">
        <f t="shared" si="24"/>
        <v>291.76000000000005</v>
      </c>
      <c r="U102" s="17">
        <f t="shared" si="25"/>
        <v>24.132089511952849</v>
      </c>
      <c r="V102" s="25">
        <f>(0.75+2*10^(-5)*Dados!$B$7)*R102</f>
        <v>32.732030770375687</v>
      </c>
      <c r="W102" s="23">
        <f t="shared" si="26"/>
        <v>3.3146052085481332</v>
      </c>
      <c r="X102" s="25">
        <f>(1-Dados!$C$20)*U102</f>
        <v>18.581708924203696</v>
      </c>
      <c r="Y102" s="18">
        <f t="shared" si="27"/>
        <v>15.267103715655562</v>
      </c>
      <c r="Z102" s="27">
        <f>((0.408*I102*(Y102-0)+Dados!$C$35*(900/(H102+273))*J102*(M102-N102))/(I102+Dados!$C$35*(1+(0.34*J102))))</f>
        <v>5.0171625515175817</v>
      </c>
    </row>
    <row r="103" spans="1:26" x14ac:dyDescent="0.25">
      <c r="A103" s="1">
        <v>23385</v>
      </c>
      <c r="B103">
        <v>17.8</v>
      </c>
      <c r="C103">
        <v>30.5</v>
      </c>
      <c r="D103">
        <v>9</v>
      </c>
      <c r="E103">
        <v>1.3333330000000001</v>
      </c>
      <c r="F103">
        <v>61.25</v>
      </c>
      <c r="H103" s="22">
        <f t="shared" si="14"/>
        <v>24.15</v>
      </c>
      <c r="I103" s="23">
        <f t="shared" si="15"/>
        <v>0.18050503360802694</v>
      </c>
      <c r="J103" s="24">
        <f t="shared" si="16"/>
        <v>0.99726785090690051</v>
      </c>
      <c r="K103" s="25">
        <f t="shared" si="17"/>
        <v>4.3662793205014685</v>
      </c>
      <c r="L103" s="25">
        <f t="shared" si="18"/>
        <v>2.038176335166181</v>
      </c>
      <c r="M103" s="25">
        <f t="shared" si="19"/>
        <v>3.2022278278338248</v>
      </c>
      <c r="N103" s="25">
        <f t="shared" si="20"/>
        <v>1.9613645445482177</v>
      </c>
      <c r="O103" s="25">
        <f t="shared" si="21"/>
        <v>-0.38616633685087898</v>
      </c>
      <c r="P103" s="26">
        <f>ACOS(-TAN(Dados!$C$31)*TAN(O103))</f>
        <v>1.7924439813713136</v>
      </c>
      <c r="Q103" s="25">
        <f t="shared" si="22"/>
        <v>1.032604747966902</v>
      </c>
      <c r="R103" s="25">
        <f>(24*60/PI())*Dados!$C$28*Q103*(P103*SIN(Dados!$C$31)*SIN(O103)+COS(Dados!$C$31)*COS(O103)*SIN(P103))</f>
        <v>43.314937546086441</v>
      </c>
      <c r="S103" s="17">
        <f t="shared" si="23"/>
        <v>303.66000000000003</v>
      </c>
      <c r="T103" s="17">
        <f t="shared" si="24"/>
        <v>290.96000000000004</v>
      </c>
      <c r="U103" s="17">
        <f t="shared" si="25"/>
        <v>24.697872009744071</v>
      </c>
      <c r="V103" s="25">
        <f>(0.75+2*10^(-5)*Dados!$B$7)*R103</f>
        <v>32.698541646403257</v>
      </c>
      <c r="W103" s="23">
        <f t="shared" si="26"/>
        <v>3.7026502953685583</v>
      </c>
      <c r="X103" s="25">
        <f>(1-Dados!$C$20)*U103</f>
        <v>19.017361447502935</v>
      </c>
      <c r="Y103" s="18">
        <f t="shared" si="27"/>
        <v>15.314711152134377</v>
      </c>
      <c r="Z103" s="27">
        <f>((0.408*I103*(Y103-0)+Dados!$C$35*(900/(H103+273))*J103*(M103-N103))/(I103+Dados!$C$35*(1+(0.34*J103))))</f>
        <v>5.120863513005637</v>
      </c>
    </row>
    <row r="104" spans="1:26" x14ac:dyDescent="0.25">
      <c r="A104" s="1">
        <v>23386</v>
      </c>
      <c r="B104">
        <v>17</v>
      </c>
      <c r="C104">
        <v>30.1</v>
      </c>
      <c r="D104">
        <v>10</v>
      </c>
      <c r="E104">
        <v>2</v>
      </c>
      <c r="F104">
        <v>56</v>
      </c>
      <c r="H104" s="22">
        <f t="shared" si="14"/>
        <v>23.55</v>
      </c>
      <c r="I104" s="23">
        <f t="shared" si="15"/>
        <v>0.17491480567482059</v>
      </c>
      <c r="J104" s="24">
        <f t="shared" si="16"/>
        <v>1.4959021503358882</v>
      </c>
      <c r="K104" s="25">
        <f t="shared" si="17"/>
        <v>4.2674631045407558</v>
      </c>
      <c r="L104" s="25">
        <f t="shared" si="18"/>
        <v>1.9377293518704448</v>
      </c>
      <c r="M104" s="25">
        <f t="shared" si="19"/>
        <v>3.1025962282056003</v>
      </c>
      <c r="N104" s="25">
        <f t="shared" si="20"/>
        <v>1.7374538877951364</v>
      </c>
      <c r="O104" s="25">
        <f t="shared" si="21"/>
        <v>-0.38378968641292643</v>
      </c>
      <c r="P104" s="26">
        <f>ACOS(-TAN(Dados!$C$31)*TAN(O104))</f>
        <v>1.7909106937083643</v>
      </c>
      <c r="Q104" s="25">
        <f t="shared" si="22"/>
        <v>1.03251226352295</v>
      </c>
      <c r="R104" s="25">
        <f>(24*60/PI())*Dados!$C$28*Q104*(P104*SIN(Dados!$C$31)*SIN(O104)+COS(Dados!$C$31)*COS(O104)*SIN(P104))</f>
        <v>43.267941325262903</v>
      </c>
      <c r="S104" s="17">
        <f t="shared" si="23"/>
        <v>303.26000000000005</v>
      </c>
      <c r="T104" s="17">
        <f t="shared" si="24"/>
        <v>290.16000000000003</v>
      </c>
      <c r="U104" s="17">
        <f t="shared" si="25"/>
        <v>25.056583992936694</v>
      </c>
      <c r="V104" s="25">
        <f>(0.75+2*10^(-5)*Dados!$B$7)*R104</f>
        <v>32.663064095911878</v>
      </c>
      <c r="W104" s="23">
        <f t="shared" si="26"/>
        <v>4.0622364783981562</v>
      </c>
      <c r="X104" s="25">
        <f>(1-Dados!$C$20)*U104</f>
        <v>19.293569674561255</v>
      </c>
      <c r="Y104" s="18">
        <f t="shared" si="27"/>
        <v>15.231333196163099</v>
      </c>
      <c r="Z104" s="27">
        <f>((0.408*I104*(Y104-0)+Dados!$C$35*(900/(H104+273))*J104*(M104-N104))/(I104+Dados!$C$35*(1+(0.34*J104))))</f>
        <v>5.4543596225852715</v>
      </c>
    </row>
    <row r="105" spans="1:26" x14ac:dyDescent="0.25">
      <c r="A105" s="1">
        <v>23387</v>
      </c>
      <c r="B105">
        <v>15.2</v>
      </c>
      <c r="C105">
        <v>32.4</v>
      </c>
      <c r="D105">
        <v>11</v>
      </c>
      <c r="E105">
        <v>1.3333330000000001</v>
      </c>
      <c r="F105">
        <v>56.25</v>
      </c>
      <c r="H105" s="22">
        <f t="shared" si="14"/>
        <v>23.799999999999997</v>
      </c>
      <c r="I105" s="23">
        <f t="shared" si="15"/>
        <v>0.17722605524927609</v>
      </c>
      <c r="J105" s="24">
        <f t="shared" si="16"/>
        <v>0.99726785090690051</v>
      </c>
      <c r="K105" s="25">
        <f t="shared" si="17"/>
        <v>4.8633111980528723</v>
      </c>
      <c r="L105" s="25">
        <f t="shared" si="18"/>
        <v>1.727428862466867</v>
      </c>
      <c r="M105" s="25">
        <f t="shared" si="19"/>
        <v>3.2953700302598694</v>
      </c>
      <c r="N105" s="25">
        <f t="shared" si="20"/>
        <v>1.8536456420211764</v>
      </c>
      <c r="O105" s="25">
        <f t="shared" si="21"/>
        <v>-0.38129931080802987</v>
      </c>
      <c r="P105" s="26">
        <f>ACOS(-TAN(Dados!$C$31)*TAN(O105))</f>
        <v>1.7893077532989132</v>
      </c>
      <c r="Q105" s="25">
        <f t="shared" si="22"/>
        <v>1.032410144993644</v>
      </c>
      <c r="R105" s="25">
        <f>(24*60/PI())*Dados!$C$28*Q105*(P105*SIN(Dados!$C$31)*SIN(O105)+COS(Dados!$C$31)*COS(O105)*SIN(P105))</f>
        <v>43.218302073601429</v>
      </c>
      <c r="S105" s="17">
        <f t="shared" si="23"/>
        <v>305.56</v>
      </c>
      <c r="T105" s="17">
        <f t="shared" si="24"/>
        <v>288.36</v>
      </c>
      <c r="U105" s="17">
        <f t="shared" si="25"/>
        <v>28.678201162868408</v>
      </c>
      <c r="V105" s="25">
        <f>(0.75+2*10^(-5)*Dados!$B$7)*R105</f>
        <v>32.625591315626281</v>
      </c>
      <c r="W105" s="23">
        <f t="shared" si="26"/>
        <v>4.7897335956079736</v>
      </c>
      <c r="X105" s="25">
        <f>(1-Dados!$C$20)*U105</f>
        <v>22.082214895408676</v>
      </c>
      <c r="Y105" s="18">
        <f t="shared" si="27"/>
        <v>17.292481299800702</v>
      </c>
      <c r="Z105" s="27">
        <f>((0.408*I105*(Y105-0)+Dados!$C$35*(900/(H105+273))*J105*(M105-N105))/(I105+Dados!$C$35*(1+(0.34*J105))))</f>
        <v>5.7980062396536418</v>
      </c>
    </row>
    <row r="106" spans="1:26" x14ac:dyDescent="0.25">
      <c r="A106" s="1">
        <v>23388</v>
      </c>
      <c r="B106">
        <v>19.8</v>
      </c>
      <c r="C106">
        <v>33.5</v>
      </c>
      <c r="D106">
        <v>12</v>
      </c>
      <c r="E106">
        <v>1.6666669999999999</v>
      </c>
      <c r="F106">
        <v>60</v>
      </c>
      <c r="H106" s="22">
        <f t="shared" si="14"/>
        <v>26.65</v>
      </c>
      <c r="I106" s="23">
        <f t="shared" si="15"/>
        <v>0.20544717183601532</v>
      </c>
      <c r="J106" s="24">
        <f t="shared" si="16"/>
        <v>1.2465853745969318</v>
      </c>
      <c r="K106" s="25">
        <f t="shared" si="17"/>
        <v>5.1729513859624818</v>
      </c>
      <c r="L106" s="25">
        <f t="shared" si="18"/>
        <v>2.3094882494907831</v>
      </c>
      <c r="M106" s="25">
        <f t="shared" si="19"/>
        <v>3.7412198177266323</v>
      </c>
      <c r="N106" s="25">
        <f t="shared" si="20"/>
        <v>2.2447318906359794</v>
      </c>
      <c r="O106" s="25">
        <f t="shared" si="21"/>
        <v>-0.37869594798822787</v>
      </c>
      <c r="P106" s="26">
        <f>ACOS(-TAN(Dados!$C$31)*TAN(O106))</f>
        <v>1.7876361141459312</v>
      </c>
      <c r="Q106" s="25">
        <f t="shared" si="22"/>
        <v>1.0322984226389083</v>
      </c>
      <c r="R106" s="25">
        <f>(24*60/PI())*Dados!$C$28*Q106*(P106*SIN(Dados!$C$31)*SIN(O106)+COS(Dados!$C$31)*COS(O106)*SIN(P106))</f>
        <v>43.166010676417521</v>
      </c>
      <c r="S106" s="17">
        <f t="shared" si="23"/>
        <v>306.66000000000003</v>
      </c>
      <c r="T106" s="17">
        <f t="shared" si="24"/>
        <v>292.96000000000004</v>
      </c>
      <c r="U106" s="17">
        <f t="shared" si="25"/>
        <v>25.563609808177773</v>
      </c>
      <c r="V106" s="25">
        <f>(0.75+2*10^(-5)*Dados!$B$7)*R106</f>
        <v>32.58611642485107</v>
      </c>
      <c r="W106" s="23">
        <f t="shared" si="26"/>
        <v>3.6699158452205203</v>
      </c>
      <c r="X106" s="25">
        <f>(1-Dados!$C$20)*U106</f>
        <v>19.683979552296886</v>
      </c>
      <c r="Y106" s="18">
        <f t="shared" si="27"/>
        <v>16.014063707076367</v>
      </c>
      <c r="Z106" s="27">
        <f>((0.408*I106*(Y106-0)+Dados!$C$35*(900/(H106+273))*J106*(M106-N106))/(I106+Dados!$C$35*(1+(0.34*J106))))</f>
        <v>5.7227635797578253</v>
      </c>
    </row>
    <row r="107" spans="1:26" x14ac:dyDescent="0.25">
      <c r="A107" s="1">
        <v>23389</v>
      </c>
      <c r="B107">
        <v>18</v>
      </c>
      <c r="C107">
        <v>31.5</v>
      </c>
      <c r="D107">
        <v>13</v>
      </c>
      <c r="E107">
        <v>1.3333330000000001</v>
      </c>
      <c r="F107">
        <v>51.25</v>
      </c>
      <c r="H107" s="22">
        <f t="shared" si="14"/>
        <v>24.75</v>
      </c>
      <c r="I107" s="23">
        <f t="shared" si="15"/>
        <v>0.18624513325562769</v>
      </c>
      <c r="J107" s="24">
        <f t="shared" si="16"/>
        <v>0.99726785090690051</v>
      </c>
      <c r="K107" s="25">
        <f t="shared" si="17"/>
        <v>4.6220689030255047</v>
      </c>
      <c r="L107" s="25">
        <f t="shared" si="18"/>
        <v>2.0639892026604851</v>
      </c>
      <c r="M107" s="25">
        <f t="shared" si="19"/>
        <v>3.3430290528429949</v>
      </c>
      <c r="N107" s="25">
        <f t="shared" si="20"/>
        <v>1.7133023895820347</v>
      </c>
      <c r="O107" s="25">
        <f t="shared" si="21"/>
        <v>-0.37598036938610901</v>
      </c>
      <c r="P107" s="26">
        <f>ACOS(-TAN(Dados!$C$31)*TAN(O107))</f>
        <v>1.7858967600153355</v>
      </c>
      <c r="Q107" s="25">
        <f t="shared" si="22"/>
        <v>1.0321771295644875</v>
      </c>
      <c r="R107" s="25">
        <f>(24*60/PI())*Dados!$C$28*Q107*(P107*SIN(Dados!$C$31)*SIN(O107)+COS(Dados!$C$31)*COS(O107)*SIN(P107))</f>
        <v>43.111057952545892</v>
      </c>
      <c r="S107" s="17">
        <f t="shared" si="23"/>
        <v>304.66000000000003</v>
      </c>
      <c r="T107" s="17">
        <f t="shared" si="24"/>
        <v>291.16000000000003</v>
      </c>
      <c r="U107" s="17">
        <f t="shared" si="25"/>
        <v>25.344022621270156</v>
      </c>
      <c r="V107" s="25">
        <f>(0.75+2*10^(-5)*Dados!$B$7)*R107</f>
        <v>32.544632492704388</v>
      </c>
      <c r="W107" s="23">
        <f t="shared" si="26"/>
        <v>4.2584650183414201</v>
      </c>
      <c r="X107" s="25">
        <f>(1-Dados!$C$20)*U107</f>
        <v>19.51489741837802</v>
      </c>
      <c r="Y107" s="18">
        <f t="shared" si="27"/>
        <v>15.2564324000366</v>
      </c>
      <c r="Z107" s="27">
        <f>((0.408*I107*(Y107-0)+Dados!$C$35*(900/(H107+273))*J107*(M107-N107))/(I107+Dados!$C$35*(1+(0.34*J107))))</f>
        <v>5.4066644774572499</v>
      </c>
    </row>
    <row r="108" spans="1:26" x14ac:dyDescent="0.25">
      <c r="A108" s="1">
        <v>23390</v>
      </c>
      <c r="B108">
        <v>17</v>
      </c>
      <c r="C108">
        <v>33</v>
      </c>
      <c r="D108">
        <v>14</v>
      </c>
      <c r="E108">
        <v>2</v>
      </c>
      <c r="F108">
        <v>58.5</v>
      </c>
      <c r="H108" s="22">
        <f t="shared" si="14"/>
        <v>25</v>
      </c>
      <c r="I108" s="23">
        <f t="shared" si="15"/>
        <v>0.18868182684282603</v>
      </c>
      <c r="J108" s="24">
        <f t="shared" si="16"/>
        <v>1.4959021503358882</v>
      </c>
      <c r="K108" s="25">
        <f t="shared" si="17"/>
        <v>5.030147795606851</v>
      </c>
      <c r="L108" s="25">
        <f t="shared" si="18"/>
        <v>1.9377293518704448</v>
      </c>
      <c r="M108" s="25">
        <f t="shared" si="19"/>
        <v>3.4839385737386479</v>
      </c>
      <c r="N108" s="25">
        <f t="shared" si="20"/>
        <v>2.0381040656371088</v>
      </c>
      <c r="O108" s="25">
        <f t="shared" si="21"/>
        <v>-0.37315337968622003</v>
      </c>
      <c r="P108" s="26">
        <f>ACOS(-TAN(Dados!$C$31)*TAN(O108))</f>
        <v>1.7840907025875921</v>
      </c>
      <c r="Q108" s="25">
        <f t="shared" si="22"/>
        <v>1.0320463017121373</v>
      </c>
      <c r="R108" s="25">
        <f>(24*60/PI())*Dados!$C$28*Q108*(P108*SIN(Dados!$C$31)*SIN(O108)+COS(Dados!$C$31)*COS(O108)*SIN(P108))</f>
        <v>43.053434691921325</v>
      </c>
      <c r="S108" s="17">
        <f t="shared" si="23"/>
        <v>306.16000000000003</v>
      </c>
      <c r="T108" s="17">
        <f t="shared" si="24"/>
        <v>290.16000000000003</v>
      </c>
      <c r="U108" s="17">
        <f t="shared" si="25"/>
        <v>27.554198202829649</v>
      </c>
      <c r="V108" s="25">
        <f>(0.75+2*10^(-5)*Dados!$B$7)*R108</f>
        <v>32.501132566487726</v>
      </c>
      <c r="W108" s="23">
        <f t="shared" si="26"/>
        <v>4.3328746775773439</v>
      </c>
      <c r="X108" s="25">
        <f>(1-Dados!$C$20)*U108</f>
        <v>21.216732616178831</v>
      </c>
      <c r="Y108" s="18">
        <f t="shared" si="27"/>
        <v>16.883857938601487</v>
      </c>
      <c r="Z108" s="27">
        <f>((0.408*I108*(Y108-0)+Dados!$C$35*(900/(H108+273))*J108*(M108-N108))/(I108+Dados!$C$35*(1+(0.34*J108))))</f>
        <v>6.0095034303180856</v>
      </c>
    </row>
    <row r="109" spans="1:26" x14ac:dyDescent="0.25">
      <c r="A109" s="1">
        <v>23391</v>
      </c>
      <c r="B109">
        <v>17.600000000000001</v>
      </c>
      <c r="C109">
        <v>34.9</v>
      </c>
      <c r="D109">
        <v>15</v>
      </c>
      <c r="E109">
        <v>1.6666669999999999</v>
      </c>
      <c r="F109">
        <v>49.5</v>
      </c>
      <c r="H109" s="22">
        <f t="shared" si="14"/>
        <v>26.25</v>
      </c>
      <c r="I109" s="23">
        <f t="shared" si="15"/>
        <v>0.2012719980595416</v>
      </c>
      <c r="J109" s="24">
        <f t="shared" si="16"/>
        <v>1.2465853745969318</v>
      </c>
      <c r="K109" s="25">
        <f t="shared" si="17"/>
        <v>5.5916786681589672</v>
      </c>
      <c r="L109" s="25">
        <f t="shared" si="18"/>
        <v>2.0126465426273383</v>
      </c>
      <c r="M109" s="25">
        <f t="shared" si="19"/>
        <v>3.8021626053931525</v>
      </c>
      <c r="N109" s="25">
        <f t="shared" si="20"/>
        <v>1.8820704896696105</v>
      </c>
      <c r="O109" s="25">
        <f t="shared" si="21"/>
        <v>-0.37021581658662056</v>
      </c>
      <c r="P109" s="26">
        <f>ACOS(-TAN(Dados!$C$31)*TAN(O109))</f>
        <v>1.7822189795930035</v>
      </c>
      <c r="Q109" s="25">
        <f t="shared" si="22"/>
        <v>1.0319059778489741</v>
      </c>
      <c r="R109" s="25">
        <f>(24*60/PI())*Dados!$C$28*Q109*(P109*SIN(Dados!$C$31)*SIN(O109)+COS(Dados!$C$31)*COS(O109)*SIN(P109))</f>
        <v>42.993131694624417</v>
      </c>
      <c r="S109" s="17">
        <f t="shared" si="23"/>
        <v>308.06</v>
      </c>
      <c r="T109" s="17">
        <f t="shared" si="24"/>
        <v>290.76000000000005</v>
      </c>
      <c r="U109" s="17">
        <f t="shared" si="25"/>
        <v>28.611598051751056</v>
      </c>
      <c r="V109" s="25">
        <f>(0.75+2*10^(-5)*Dados!$B$7)*R109</f>
        <v>32.455609701161698</v>
      </c>
      <c r="W109" s="23">
        <f t="shared" si="26"/>
        <v>4.9215903164638686</v>
      </c>
      <c r="X109" s="25">
        <f>(1-Dados!$C$20)*U109</f>
        <v>22.030930499848314</v>
      </c>
      <c r="Y109" s="18">
        <f t="shared" si="27"/>
        <v>17.109340183384447</v>
      </c>
      <c r="Z109" s="27">
        <f>((0.408*I109*(Y109-0)+Dados!$C$35*(900/(H109+273))*J109*(M109-N109))/(I109+Dados!$C$35*(1+(0.34*J109))))</f>
        <v>6.3713970923813124</v>
      </c>
    </row>
    <row r="110" spans="1:26" x14ac:dyDescent="0.25">
      <c r="A110" s="1">
        <v>23392</v>
      </c>
      <c r="B110">
        <v>17.2</v>
      </c>
      <c r="C110">
        <v>31.9</v>
      </c>
      <c r="D110">
        <v>16</v>
      </c>
      <c r="E110">
        <v>1.3333330000000001</v>
      </c>
      <c r="F110">
        <v>48.5</v>
      </c>
      <c r="H110" s="22">
        <f t="shared" si="14"/>
        <v>24.549999999999997</v>
      </c>
      <c r="I110" s="23">
        <f t="shared" si="15"/>
        <v>0.18431491947026027</v>
      </c>
      <c r="J110" s="24">
        <f t="shared" si="16"/>
        <v>0.99726785090690051</v>
      </c>
      <c r="K110" s="25">
        <f t="shared" si="17"/>
        <v>4.727972500374011</v>
      </c>
      <c r="L110" s="25">
        <f t="shared" si="18"/>
        <v>1.9624256575788694</v>
      </c>
      <c r="M110" s="25">
        <f t="shared" si="19"/>
        <v>3.3451990789764401</v>
      </c>
      <c r="N110" s="25">
        <f t="shared" si="20"/>
        <v>1.6224215533035733</v>
      </c>
      <c r="O110" s="25">
        <f t="shared" si="21"/>
        <v>-0.36716855055065478</v>
      </c>
      <c r="P110" s="26">
        <f>ACOS(-TAN(Dados!$C$31)*TAN(O110))</f>
        <v>1.7802826529372653</v>
      </c>
      <c r="Q110" s="25">
        <f t="shared" si="22"/>
        <v>1.031756199555987</v>
      </c>
      <c r="R110" s="25">
        <f>(24*60/PI())*Dados!$C$28*Q110*(P110*SIN(Dados!$C$31)*SIN(O110)+COS(Dados!$C$31)*COS(O110)*SIN(P110))</f>
        <v>42.930139811347644</v>
      </c>
      <c r="S110" s="17">
        <f t="shared" si="23"/>
        <v>305.06</v>
      </c>
      <c r="T110" s="17">
        <f t="shared" si="24"/>
        <v>290.36</v>
      </c>
      <c r="U110" s="17">
        <f t="shared" si="25"/>
        <v>26.335462688108763</v>
      </c>
      <c r="V110" s="25">
        <f>(0.75+2*10^(-5)*Dados!$B$7)*R110</f>
        <v>32.408056989893922</v>
      </c>
      <c r="W110" s="23">
        <f t="shared" si="26"/>
        <v>4.6688438073173337</v>
      </c>
      <c r="X110" s="25">
        <f>(1-Dados!$C$20)*U110</f>
        <v>20.278306269843746</v>
      </c>
      <c r="Y110" s="18">
        <f t="shared" si="27"/>
        <v>15.609462462526412</v>
      </c>
      <c r="Z110" s="27">
        <f>((0.408*I110*(Y110-0)+Dados!$C$35*(900/(H110+273))*J110*(M110-N110))/(I110+Dados!$C$35*(1+(0.34*J110))))</f>
        <v>5.5668244802422775</v>
      </c>
    </row>
    <row r="111" spans="1:26" x14ac:dyDescent="0.25">
      <c r="A111" s="1">
        <v>23393</v>
      </c>
      <c r="B111">
        <v>16.8</v>
      </c>
      <c r="C111">
        <v>29.7</v>
      </c>
      <c r="D111">
        <v>17</v>
      </c>
      <c r="E111">
        <v>2</v>
      </c>
      <c r="F111">
        <v>62</v>
      </c>
      <c r="H111" s="22">
        <f t="shared" si="14"/>
        <v>23.25</v>
      </c>
      <c r="I111" s="23">
        <f t="shared" si="15"/>
        <v>0.17217491508311963</v>
      </c>
      <c r="J111" s="24">
        <f t="shared" si="16"/>
        <v>1.4959021503358882</v>
      </c>
      <c r="K111" s="25">
        <f t="shared" si="17"/>
        <v>4.1705971966496023</v>
      </c>
      <c r="L111" s="25">
        <f t="shared" si="18"/>
        <v>1.913305694509122</v>
      </c>
      <c r="M111" s="25">
        <f t="shared" si="19"/>
        <v>3.0419514455793619</v>
      </c>
      <c r="N111" s="25">
        <f t="shared" si="20"/>
        <v>1.8860098962592045</v>
      </c>
      <c r="O111" s="25">
        <f t="shared" si="21"/>
        <v>-0.36401248454901453</v>
      </c>
      <c r="P111" s="26">
        <f>ACOS(-TAN(Dados!$C$31)*TAN(O111))</f>
        <v>1.7782828068237315</v>
      </c>
      <c r="Q111" s="25">
        <f t="shared" si="22"/>
        <v>1.0315970112157162</v>
      </c>
      <c r="R111" s="25">
        <f>(24*60/PI())*Dados!$C$28*Q111*(P111*SIN(Dados!$C$31)*SIN(O111)+COS(Dados!$C$31)*COS(O111)*SIN(P111))</f>
        <v>42.864449985232994</v>
      </c>
      <c r="S111" s="17">
        <f t="shared" si="23"/>
        <v>302.86</v>
      </c>
      <c r="T111" s="17">
        <f t="shared" si="24"/>
        <v>289.96000000000004</v>
      </c>
      <c r="U111" s="17">
        <f t="shared" si="25"/>
        <v>24.632704289104499</v>
      </c>
      <c r="V111" s="25">
        <f>(0.75+2*10^(-5)*Dados!$B$7)*R111</f>
        <v>32.358467595642352</v>
      </c>
      <c r="W111" s="23">
        <f t="shared" si="26"/>
        <v>3.7999149345332506</v>
      </c>
      <c r="X111" s="25">
        <f>(1-Dados!$C$20)*U111</f>
        <v>18.967182302610464</v>
      </c>
      <c r="Y111" s="18">
        <f t="shared" si="27"/>
        <v>15.167267368077214</v>
      </c>
      <c r="Z111" s="27">
        <f>((0.408*I111*(Y111-0)+Dados!$C$35*(900/(H111+273))*J111*(M111-N111))/(I111+Dados!$C$35*(1+(0.34*J111))))</f>
        <v>5.2018728207831231</v>
      </c>
    </row>
    <row r="112" spans="1:26" x14ac:dyDescent="0.25">
      <c r="A112" s="1">
        <v>23394</v>
      </c>
      <c r="B112">
        <v>15.4</v>
      </c>
      <c r="C112">
        <v>30.4</v>
      </c>
      <c r="D112">
        <v>18</v>
      </c>
      <c r="E112">
        <v>1.3333330000000001</v>
      </c>
      <c r="F112">
        <v>50.75</v>
      </c>
      <c r="H112" s="22">
        <f t="shared" si="14"/>
        <v>22.9</v>
      </c>
      <c r="I112" s="23">
        <f t="shared" si="15"/>
        <v>0.1690242275340923</v>
      </c>
      <c r="J112" s="24">
        <f t="shared" si="16"/>
        <v>0.99726785090690051</v>
      </c>
      <c r="K112" s="25">
        <f t="shared" si="17"/>
        <v>4.3413906376622462</v>
      </c>
      <c r="L112" s="25">
        <f t="shared" si="18"/>
        <v>1.7497618068909833</v>
      </c>
      <c r="M112" s="25">
        <f t="shared" si="19"/>
        <v>3.0455762222766145</v>
      </c>
      <c r="N112" s="25">
        <f t="shared" si="20"/>
        <v>1.5456299328053817</v>
      </c>
      <c r="O112" s="25">
        <f t="shared" si="21"/>
        <v>-0.36074855379216958</v>
      </c>
      <c r="P112" s="26">
        <f>ACOS(-TAN(Dados!$C$31)*TAN(O112))</f>
        <v>1.7762205458786531</v>
      </c>
      <c r="Q112" s="25">
        <f t="shared" si="22"/>
        <v>1.031428459999103</v>
      </c>
      <c r="R112" s="25">
        <f>(24*60/PI())*Dados!$C$28*Q112*(P112*SIN(Dados!$C$31)*SIN(O112)+COS(Dados!$C$31)*COS(O112)*SIN(P112))</f>
        <v>42.796053295027434</v>
      </c>
      <c r="S112" s="17">
        <f t="shared" si="23"/>
        <v>303.56</v>
      </c>
      <c r="T112" s="17">
        <f t="shared" si="24"/>
        <v>288.56</v>
      </c>
      <c r="U112" s="17">
        <f t="shared" si="25"/>
        <v>26.519744271207408</v>
      </c>
      <c r="V112" s="25">
        <f>(0.75+2*10^(-5)*Dados!$B$7)*R112</f>
        <v>32.306834783733457</v>
      </c>
      <c r="W112" s="23">
        <f t="shared" si="26"/>
        <v>4.7576244403497174</v>
      </c>
      <c r="X112" s="25">
        <f>(1-Dados!$C$20)*U112</f>
        <v>20.420203088829705</v>
      </c>
      <c r="Y112" s="18">
        <f t="shared" si="27"/>
        <v>15.662578648479988</v>
      </c>
      <c r="Z112" s="27">
        <f>((0.408*I112*(Y112-0)+Dados!$C$35*(900/(H112+273))*J112*(M112-N112))/(I112+Dados!$C$35*(1+(0.34*J112))))</f>
        <v>5.3683458464544422</v>
      </c>
    </row>
    <row r="113" spans="1:26" x14ac:dyDescent="0.25">
      <c r="A113" s="1">
        <v>23395</v>
      </c>
      <c r="B113">
        <v>16.8</v>
      </c>
      <c r="C113">
        <v>34.4</v>
      </c>
      <c r="D113">
        <v>19</v>
      </c>
      <c r="E113">
        <v>1.3333330000000001</v>
      </c>
      <c r="F113">
        <v>47.5</v>
      </c>
      <c r="H113" s="22">
        <f t="shared" si="14"/>
        <v>25.6</v>
      </c>
      <c r="I113" s="23">
        <f t="shared" si="15"/>
        <v>0.19463968475425519</v>
      </c>
      <c r="J113" s="24">
        <f t="shared" si="16"/>
        <v>0.99726785090690051</v>
      </c>
      <c r="K113" s="25">
        <f t="shared" si="17"/>
        <v>5.4388791379242765</v>
      </c>
      <c r="L113" s="25">
        <f t="shared" si="18"/>
        <v>1.913305694509122</v>
      </c>
      <c r="M113" s="25">
        <f t="shared" si="19"/>
        <v>3.676092416216699</v>
      </c>
      <c r="N113" s="25">
        <f t="shared" si="20"/>
        <v>1.746143897702932</v>
      </c>
      <c r="O113" s="25">
        <f t="shared" si="21"/>
        <v>-0.35737772545324453</v>
      </c>
      <c r="P113" s="26">
        <f>ACOS(-TAN(Dados!$C$31)*TAN(O113))</f>
        <v>1.7740969932854493</v>
      </c>
      <c r="Q113" s="25">
        <f t="shared" si="22"/>
        <v>1.0312505958515106</v>
      </c>
      <c r="R113" s="25">
        <f>(24*60/PI())*Dados!$C$28*Q113*(P113*SIN(Dados!$C$31)*SIN(O113)+COS(Dados!$C$31)*COS(O113)*SIN(P113))</f>
        <v>42.724940999497861</v>
      </c>
      <c r="S113" s="17">
        <f t="shared" si="23"/>
        <v>307.56</v>
      </c>
      <c r="T113" s="17">
        <f t="shared" si="24"/>
        <v>289.96000000000004</v>
      </c>
      <c r="U113" s="17">
        <f t="shared" si="25"/>
        <v>28.678589541005461</v>
      </c>
      <c r="V113" s="25">
        <f>(0.75+2*10^(-5)*Dados!$B$7)*R113</f>
        <v>32.253151955391132</v>
      </c>
      <c r="W113" s="23">
        <f t="shared" si="26"/>
        <v>5.1755553593517645</v>
      </c>
      <c r="X113" s="25">
        <f>(1-Dados!$C$20)*U113</f>
        <v>22.082513946574206</v>
      </c>
      <c r="Y113" s="18">
        <f t="shared" si="27"/>
        <v>16.906958587222441</v>
      </c>
      <c r="Z113" s="27">
        <f>((0.408*I113*(Y113-0)+Dados!$C$35*(900/(H113+273))*J113*(M113-N113))/(I113+Dados!$C$35*(1+(0.34*J113))))</f>
        <v>6.1013142996913938</v>
      </c>
    </row>
    <row r="114" spans="1:26" x14ac:dyDescent="0.25">
      <c r="A114" s="1">
        <v>23396</v>
      </c>
      <c r="B114">
        <v>19.8</v>
      </c>
      <c r="C114">
        <v>35.200000000000003</v>
      </c>
      <c r="D114">
        <v>20</v>
      </c>
      <c r="E114">
        <v>2</v>
      </c>
      <c r="F114">
        <v>45.5</v>
      </c>
      <c r="H114" s="22">
        <f t="shared" si="14"/>
        <v>27.5</v>
      </c>
      <c r="I114" s="23">
        <f t="shared" si="15"/>
        <v>0.21456176978003969</v>
      </c>
      <c r="J114" s="24">
        <f t="shared" si="16"/>
        <v>1.4959021503358882</v>
      </c>
      <c r="K114" s="25">
        <f t="shared" si="17"/>
        <v>5.6851337931165737</v>
      </c>
      <c r="L114" s="25">
        <f t="shared" si="18"/>
        <v>2.3094882494907831</v>
      </c>
      <c r="M114" s="25">
        <f t="shared" si="19"/>
        <v>3.9973110213036787</v>
      </c>
      <c r="N114" s="25">
        <f t="shared" si="20"/>
        <v>1.8187765146931738</v>
      </c>
      <c r="O114" s="25">
        <f t="shared" si="21"/>
        <v>-0.35390099838142475</v>
      </c>
      <c r="P114" s="26">
        <f>ACOS(-TAN(Dados!$C$31)*TAN(O114))</f>
        <v>1.7719132889338518</v>
      </c>
      <c r="Q114" s="25">
        <f t="shared" si="22"/>
        <v>1.0310634714779239</v>
      </c>
      <c r="R114" s="25">
        <f>(24*60/PI())*Dados!$C$28*Q114*(P114*SIN(Dados!$C$31)*SIN(O114)+COS(Dados!$C$31)*COS(O114)*SIN(P114))</f>
        <v>42.651104583042716</v>
      </c>
      <c r="S114" s="17">
        <f t="shared" si="23"/>
        <v>308.36</v>
      </c>
      <c r="T114" s="17">
        <f t="shared" si="24"/>
        <v>292.96000000000004</v>
      </c>
      <c r="U114" s="17">
        <f t="shared" si="25"/>
        <v>26.780003296150916</v>
      </c>
      <c r="V114" s="25">
        <f>(0.75+2*10^(-5)*Dados!$B$7)*R114</f>
        <v>32.197412682169031</v>
      </c>
      <c r="W114" s="23">
        <f t="shared" si="26"/>
        <v>4.7000258522655383</v>
      </c>
      <c r="X114" s="25">
        <f>(1-Dados!$C$20)*U114</f>
        <v>20.620602538036206</v>
      </c>
      <c r="Y114" s="18">
        <f t="shared" si="27"/>
        <v>15.920576685770667</v>
      </c>
      <c r="Z114" s="27">
        <f>((0.408*I114*(Y114-0)+Dados!$C$35*(900/(H114+273))*J114*(M114-N114))/(I114+Dados!$C$35*(1+(0.34*J114))))</f>
        <v>6.4874591162176376</v>
      </c>
    </row>
    <row r="115" spans="1:26" x14ac:dyDescent="0.25">
      <c r="A115" s="1">
        <v>23397</v>
      </c>
      <c r="B115">
        <v>19.8</v>
      </c>
      <c r="C115">
        <v>29.9</v>
      </c>
      <c r="D115">
        <v>21</v>
      </c>
      <c r="E115">
        <v>1.3333330000000001</v>
      </c>
      <c r="F115">
        <v>58</v>
      </c>
      <c r="H115" s="22">
        <f t="shared" si="14"/>
        <v>24.85</v>
      </c>
      <c r="I115" s="23">
        <f t="shared" si="15"/>
        <v>0.18721660940746795</v>
      </c>
      <c r="J115" s="24">
        <f t="shared" si="16"/>
        <v>0.99726785090690051</v>
      </c>
      <c r="K115" s="25">
        <f t="shared" si="17"/>
        <v>4.2187883965303437</v>
      </c>
      <c r="L115" s="25">
        <f t="shared" si="18"/>
        <v>2.3094882494907831</v>
      </c>
      <c r="M115" s="25">
        <f t="shared" si="19"/>
        <v>3.2641383230105632</v>
      </c>
      <c r="N115" s="25">
        <f t="shared" si="20"/>
        <v>1.8932002273461266</v>
      </c>
      <c r="O115" s="25">
        <f t="shared" si="21"/>
        <v>-0.35031940280597534</v>
      </c>
      <c r="P115" s="26">
        <f>ACOS(-TAN(Dados!$C$31)*TAN(O115))</f>
        <v>1.7696705875895009</v>
      </c>
      <c r="Q115" s="25">
        <f t="shared" si="22"/>
        <v>1.0308671423273339</v>
      </c>
      <c r="R115" s="25">
        <f>(24*60/PI())*Dados!$C$28*Q115*(P115*SIN(Dados!$C$31)*SIN(O115)+COS(Dados!$C$31)*COS(O115)*SIN(P115))</f>
        <v>42.57453580243228</v>
      </c>
      <c r="S115" s="17">
        <f t="shared" si="23"/>
        <v>303.06</v>
      </c>
      <c r="T115" s="17">
        <f t="shared" si="24"/>
        <v>292.96000000000004</v>
      </c>
      <c r="U115" s="17">
        <f t="shared" si="25"/>
        <v>21.64863862934137</v>
      </c>
      <c r="V115" s="25">
        <f>(0.75+2*10^(-5)*Dados!$B$7)*R115</f>
        <v>32.13961074123489</v>
      </c>
      <c r="W115" s="23">
        <f t="shared" si="26"/>
        <v>3.1930859103029245</v>
      </c>
      <c r="X115" s="25">
        <f>(1-Dados!$C$20)*U115</f>
        <v>16.669451744592855</v>
      </c>
      <c r="Y115" s="18">
        <f t="shared" si="27"/>
        <v>13.476365834289931</v>
      </c>
      <c r="Z115" s="27">
        <f>((0.408*I115*(Y115-0)+Dados!$C$35*(900/(H115+273))*J115*(M115-N115))/(I115+Dados!$C$35*(1+(0.34*J115))))</f>
        <v>4.7287839472561259</v>
      </c>
    </row>
    <row r="116" spans="1:26" x14ac:dyDescent="0.25">
      <c r="A116" s="1">
        <v>23398</v>
      </c>
      <c r="B116">
        <v>17.399999999999999</v>
      </c>
      <c r="C116">
        <v>31.9</v>
      </c>
      <c r="D116">
        <v>22</v>
      </c>
      <c r="E116">
        <v>1.3333330000000001</v>
      </c>
      <c r="F116">
        <v>55.25</v>
      </c>
      <c r="H116" s="22">
        <f t="shared" si="14"/>
        <v>24.65</v>
      </c>
      <c r="I116" s="23">
        <f t="shared" si="15"/>
        <v>0.18527790820050849</v>
      </c>
      <c r="J116" s="24">
        <f t="shared" si="16"/>
        <v>0.99726785090690051</v>
      </c>
      <c r="K116" s="25">
        <f t="shared" si="17"/>
        <v>4.727972500374011</v>
      </c>
      <c r="L116" s="25">
        <f t="shared" si="18"/>
        <v>1.9873971889021356</v>
      </c>
      <c r="M116" s="25">
        <f t="shared" si="19"/>
        <v>3.3576848446380732</v>
      </c>
      <c r="N116" s="25">
        <f t="shared" si="20"/>
        <v>1.8551208766625353</v>
      </c>
      <c r="O116" s="25">
        <f t="shared" si="21"/>
        <v>-0.34663400003096273</v>
      </c>
      <c r="P116" s="26">
        <f>ACOS(-TAN(Dados!$C$31)*TAN(O116))</f>
        <v>1.7673700570893165</v>
      </c>
      <c r="Q116" s="25">
        <f t="shared" si="22"/>
        <v>1.0306616665763046</v>
      </c>
      <c r="R116" s="25">
        <f>(24*60/PI())*Dados!$C$28*Q116*(P116*SIN(Dados!$C$31)*SIN(O116)+COS(Dados!$C$31)*COS(O116)*SIN(P116))</f>
        <v>42.495226734604927</v>
      </c>
      <c r="S116" s="17">
        <f t="shared" si="23"/>
        <v>305.06</v>
      </c>
      <c r="T116" s="17">
        <f t="shared" si="24"/>
        <v>290.56</v>
      </c>
      <c r="U116" s="17">
        <f t="shared" si="25"/>
        <v>25.890720391439455</v>
      </c>
      <c r="V116" s="25">
        <f>(0.75+2*10^(-5)*Dados!$B$7)*R116</f>
        <v>32.079740151452071</v>
      </c>
      <c r="W116" s="23">
        <f t="shared" si="26"/>
        <v>4.2740007625595489</v>
      </c>
      <c r="X116" s="25">
        <f>(1-Dados!$C$20)*U116</f>
        <v>19.935854701408381</v>
      </c>
      <c r="Y116" s="18">
        <f t="shared" si="27"/>
        <v>15.661853938848832</v>
      </c>
      <c r="Z116" s="27">
        <f>((0.408*I116*(Y116-0)+Dados!$C$35*(900/(H116+273))*J116*(M116-N116))/(I116+Dados!$C$35*(1+(0.34*J116))))</f>
        <v>5.4244838227034675</v>
      </c>
    </row>
    <row r="117" spans="1:26" x14ac:dyDescent="0.25">
      <c r="A117" s="1">
        <v>23399</v>
      </c>
      <c r="B117">
        <v>18.2</v>
      </c>
      <c r="C117">
        <v>35.5</v>
      </c>
      <c r="D117">
        <v>23</v>
      </c>
      <c r="E117">
        <v>1.6666669999999999</v>
      </c>
      <c r="F117">
        <v>48.25</v>
      </c>
      <c r="H117" s="22">
        <f t="shared" si="14"/>
        <v>26.85</v>
      </c>
      <c r="I117" s="23">
        <f t="shared" si="15"/>
        <v>0.20756192850716065</v>
      </c>
      <c r="J117" s="24">
        <f t="shared" si="16"/>
        <v>1.2465853745969318</v>
      </c>
      <c r="K117" s="25">
        <f t="shared" si="17"/>
        <v>5.7799401422607124</v>
      </c>
      <c r="L117" s="25">
        <f t="shared" si="18"/>
        <v>2.0900878010879693</v>
      </c>
      <c r="M117" s="25">
        <f t="shared" si="19"/>
        <v>3.9350139716743406</v>
      </c>
      <c r="N117" s="25">
        <f t="shared" si="20"/>
        <v>1.8986442413328692</v>
      </c>
      <c r="O117" s="25">
        <f t="shared" si="21"/>
        <v>-0.3428458821207665</v>
      </c>
      <c r="P117" s="26">
        <f>ACOS(-TAN(Dados!$C$31)*TAN(O117))</f>
        <v>1.7650128765676671</v>
      </c>
      <c r="Q117" s="25">
        <f t="shared" si="22"/>
        <v>1.0304471051117361</v>
      </c>
      <c r="R117" s="25">
        <f>(24*60/PI())*Dados!$C$28*Q117*(P117*SIN(Dados!$C$31)*SIN(O117)+COS(Dados!$C$31)*COS(O117)*SIN(P117))</f>
        <v>42.413169825442097</v>
      </c>
      <c r="S117" s="17">
        <f t="shared" si="23"/>
        <v>308.66000000000003</v>
      </c>
      <c r="T117" s="17">
        <f t="shared" si="24"/>
        <v>291.36</v>
      </c>
      <c r="U117" s="17">
        <f t="shared" si="25"/>
        <v>28.22563789410891</v>
      </c>
      <c r="V117" s="25">
        <f>(0.75+2*10^(-5)*Dados!$B$7)*R117</f>
        <v>32.01779521019985</v>
      </c>
      <c r="W117" s="23">
        <f t="shared" si="26"/>
        <v>4.9327630223500822</v>
      </c>
      <c r="X117" s="25">
        <f>(1-Dados!$C$20)*U117</f>
        <v>21.733741178463863</v>
      </c>
      <c r="Y117" s="18">
        <f t="shared" si="27"/>
        <v>16.800978156113779</v>
      </c>
      <c r="Z117" s="27">
        <f>((0.408*I117*(Y117-0)+Dados!$C$35*(900/(H117+273))*J117*(M117-N117))/(I117+Dados!$C$35*(1+(0.34*J117))))</f>
        <v>6.3888683313997845</v>
      </c>
    </row>
    <row r="118" spans="1:26" x14ac:dyDescent="0.25">
      <c r="A118" s="1">
        <v>23400</v>
      </c>
      <c r="B118">
        <v>22.1</v>
      </c>
      <c r="C118">
        <v>36.5</v>
      </c>
      <c r="D118">
        <v>24</v>
      </c>
      <c r="E118">
        <v>1</v>
      </c>
      <c r="F118">
        <v>44.25</v>
      </c>
      <c r="H118" s="22">
        <f t="shared" si="14"/>
        <v>29.3</v>
      </c>
      <c r="I118" s="23">
        <f t="shared" si="15"/>
        <v>0.2349895019498757</v>
      </c>
      <c r="J118" s="24">
        <f t="shared" si="16"/>
        <v>0.74795107516794412</v>
      </c>
      <c r="K118" s="25">
        <f t="shared" si="17"/>
        <v>6.1059301791053064</v>
      </c>
      <c r="L118" s="25">
        <f t="shared" si="18"/>
        <v>2.6600893350973012</v>
      </c>
      <c r="M118" s="25">
        <f t="shared" si="19"/>
        <v>4.3830097571013038</v>
      </c>
      <c r="N118" s="25">
        <f t="shared" si="20"/>
        <v>1.939481817517327</v>
      </c>
      <c r="O118" s="25">
        <f t="shared" si="21"/>
        <v>-0.33895617157647767</v>
      </c>
      <c r="P118" s="26">
        <f>ACOS(-TAN(Dados!$C$31)*TAN(O118))</f>
        <v>1.7626002347180736</v>
      </c>
      <c r="Q118" s="25">
        <f t="shared" si="22"/>
        <v>1.0302235215128204</v>
      </c>
      <c r="R118" s="25">
        <f>(24*60/PI())*Dados!$C$28*Q118*(P118*SIN(Dados!$C$31)*SIN(O118)+COS(Dados!$C$31)*COS(O118)*SIN(P118))</f>
        <v>42.328357939439776</v>
      </c>
      <c r="S118" s="17">
        <f t="shared" si="23"/>
        <v>309.66000000000003</v>
      </c>
      <c r="T118" s="17">
        <f t="shared" si="24"/>
        <v>295.26000000000005</v>
      </c>
      <c r="U118" s="17">
        <f t="shared" si="25"/>
        <v>25.699971975072241</v>
      </c>
      <c r="V118" s="25">
        <f>(0.75+2*10^(-5)*Dados!$B$7)*R118</f>
        <v>31.953770530870553</v>
      </c>
      <c r="W118" s="23">
        <f t="shared" si="26"/>
        <v>4.3935262499699039</v>
      </c>
      <c r="X118" s="25">
        <f>(1-Dados!$C$20)*U118</f>
        <v>19.788978420805627</v>
      </c>
      <c r="Y118" s="18">
        <f t="shared" si="27"/>
        <v>15.395452170835723</v>
      </c>
      <c r="Z118" s="27">
        <f>((0.408*I118*(Y118-0)+Dados!$C$35*(900/(H118+273))*J118*(M118-N118))/(I118+Dados!$C$35*(1+(0.34*J118))))</f>
        <v>5.7781556802072176</v>
      </c>
    </row>
    <row r="119" spans="1:26" x14ac:dyDescent="0.25">
      <c r="A119" s="1">
        <v>23401</v>
      </c>
      <c r="B119">
        <v>23.6</v>
      </c>
      <c r="C119">
        <v>37.299999999999997</v>
      </c>
      <c r="D119">
        <v>25</v>
      </c>
      <c r="E119">
        <v>0.66666700000000001</v>
      </c>
      <c r="F119">
        <v>41.75</v>
      </c>
      <c r="H119" s="22">
        <f t="shared" si="14"/>
        <v>30.45</v>
      </c>
      <c r="I119" s="23">
        <f t="shared" si="15"/>
        <v>0.24887622864652467</v>
      </c>
      <c r="J119" s="24">
        <f t="shared" si="16"/>
        <v>0.49863429942898779</v>
      </c>
      <c r="K119" s="25">
        <f t="shared" si="17"/>
        <v>6.3780757350809081</v>
      </c>
      <c r="L119" s="25">
        <f t="shared" si="18"/>
        <v>2.9130230003400173</v>
      </c>
      <c r="M119" s="25">
        <f t="shared" si="19"/>
        <v>4.6455493677104629</v>
      </c>
      <c r="N119" s="25">
        <f t="shared" si="20"/>
        <v>1.9395168610191182</v>
      </c>
      <c r="O119" s="25">
        <f t="shared" si="21"/>
        <v>-0.33496602100327749</v>
      </c>
      <c r="P119" s="26">
        <f>ACOS(-TAN(Dados!$C$31)*TAN(O119))</f>
        <v>1.7601333280948612</v>
      </c>
      <c r="Q119" s="25">
        <f t="shared" si="22"/>
        <v>1.0299909820322035</v>
      </c>
      <c r="R119" s="25">
        <f>(24*60/PI())*Dados!$C$28*Q119*(P119*SIN(Dados!$C$31)*SIN(O119)+COS(Dados!$C$31)*COS(O119)*SIN(P119))</f>
        <v>42.240784410189782</v>
      </c>
      <c r="S119" s="17">
        <f t="shared" si="23"/>
        <v>310.46000000000004</v>
      </c>
      <c r="T119" s="17">
        <f t="shared" si="24"/>
        <v>296.76000000000005</v>
      </c>
      <c r="U119" s="17">
        <f t="shared" si="25"/>
        <v>25.015675846167131</v>
      </c>
      <c r="V119" s="25">
        <f>(0.75+2*10^(-5)*Dados!$B$7)*R119</f>
        <v>31.887661080977967</v>
      </c>
      <c r="W119" s="23">
        <f t="shared" si="26"/>
        <v>4.297206683509291</v>
      </c>
      <c r="X119" s="25">
        <f>(1-Dados!$C$20)*U119</f>
        <v>19.262070401548691</v>
      </c>
      <c r="Y119" s="18">
        <f t="shared" si="27"/>
        <v>14.9648637180394</v>
      </c>
      <c r="Z119" s="27">
        <f>((0.408*I119*(Y119-0)+Dados!$C$35*(900/(H119+273))*J119*(M119-N119))/(I119+Dados!$C$35*(1+(0.34*J119))))</f>
        <v>5.47429478931896</v>
      </c>
    </row>
    <row r="120" spans="1:26" x14ac:dyDescent="0.25">
      <c r="A120" s="1">
        <v>23402</v>
      </c>
      <c r="B120">
        <v>24</v>
      </c>
      <c r="C120">
        <v>37.200000000000003</v>
      </c>
      <c r="D120">
        <v>26</v>
      </c>
      <c r="E120">
        <v>1.3333330000000001</v>
      </c>
      <c r="F120">
        <v>43.5</v>
      </c>
      <c r="H120" s="22">
        <f t="shared" si="14"/>
        <v>30.6</v>
      </c>
      <c r="I120" s="23">
        <f t="shared" si="15"/>
        <v>0.25073723833604161</v>
      </c>
      <c r="J120" s="24">
        <f t="shared" si="16"/>
        <v>0.99726785090690051</v>
      </c>
      <c r="K120" s="25">
        <f t="shared" si="17"/>
        <v>6.3434932017398573</v>
      </c>
      <c r="L120" s="25">
        <f t="shared" si="18"/>
        <v>2.9839174771655594</v>
      </c>
      <c r="M120" s="25">
        <f t="shared" si="19"/>
        <v>4.6637053394527079</v>
      </c>
      <c r="N120" s="25">
        <f t="shared" si="20"/>
        <v>2.0287118226619278</v>
      </c>
      <c r="O120" s="25">
        <f t="shared" si="21"/>
        <v>-0.33087661276889524</v>
      </c>
      <c r="P120" s="26">
        <f>ACOS(-TAN(Dados!$C$31)*TAN(O120))</f>
        <v>1.7576133594588603</v>
      </c>
      <c r="Q120" s="25">
        <f t="shared" si="22"/>
        <v>1.0297495555763523</v>
      </c>
      <c r="R120" s="25">
        <f>(24*60/PI())*Dados!$C$28*Q120*(P120*SIN(Dados!$C$31)*SIN(O120)+COS(Dados!$C$31)*COS(O120)*SIN(P120))</f>
        <v>42.150443091579611</v>
      </c>
      <c r="S120" s="17">
        <f t="shared" si="23"/>
        <v>310.36</v>
      </c>
      <c r="T120" s="17">
        <f t="shared" si="24"/>
        <v>297.16000000000003</v>
      </c>
      <c r="U120" s="17">
        <f t="shared" si="25"/>
        <v>24.502426358704739</v>
      </c>
      <c r="V120" s="25">
        <f>(0.75+2*10^(-5)*Dados!$B$7)*R120</f>
        <v>31.819462220808248</v>
      </c>
      <c r="W120" s="23">
        <f t="shared" si="26"/>
        <v>4.0583762458268673</v>
      </c>
      <c r="X120" s="25">
        <f>(1-Dados!$C$20)*U120</f>
        <v>18.86686829620265</v>
      </c>
      <c r="Y120" s="18">
        <f t="shared" si="27"/>
        <v>14.808492050375783</v>
      </c>
      <c r="Z120" s="27">
        <f>((0.408*I120*(Y120-0)+Dados!$C$35*(900/(H120+273))*J120*(M120-N120))/(I120+Dados!$C$35*(1+(0.34*J120))))</f>
        <v>5.9837190302708523</v>
      </c>
    </row>
    <row r="121" spans="1:26" x14ac:dyDescent="0.25">
      <c r="A121" s="1">
        <v>23403</v>
      </c>
      <c r="B121">
        <v>21.2</v>
      </c>
      <c r="C121">
        <v>31.1</v>
      </c>
      <c r="D121">
        <v>27</v>
      </c>
      <c r="E121">
        <v>1.6666669999999999</v>
      </c>
      <c r="F121">
        <v>56.75</v>
      </c>
      <c r="H121" s="22">
        <f t="shared" si="14"/>
        <v>26.15</v>
      </c>
      <c r="I121" s="23">
        <f t="shared" si="15"/>
        <v>0.20023943546559078</v>
      </c>
      <c r="J121" s="24">
        <f t="shared" si="16"/>
        <v>1.2465853745969318</v>
      </c>
      <c r="K121" s="25">
        <f t="shared" si="17"/>
        <v>4.5182323834037019</v>
      </c>
      <c r="L121" s="25">
        <f t="shared" si="18"/>
        <v>2.5177224920902961</v>
      </c>
      <c r="M121" s="25">
        <f t="shared" si="19"/>
        <v>3.5179774377469988</v>
      </c>
      <c r="N121" s="25">
        <f t="shared" si="20"/>
        <v>1.9964521959214219</v>
      </c>
      <c r="O121" s="25">
        <f t="shared" si="21"/>
        <v>-0.32668915865324738</v>
      </c>
      <c r="P121" s="26">
        <f>ACOS(-TAN(Dados!$C$31)*TAN(O121))</f>
        <v>1.7550415361709275</v>
      </c>
      <c r="Q121" s="25">
        <f t="shared" si="22"/>
        <v>1.0294993136851356</v>
      </c>
      <c r="R121" s="25">
        <f>(24*60/PI())*Dados!$C$28*Q121*(P121*SIN(Dados!$C$31)*SIN(O121)+COS(Dados!$C$31)*COS(O121)*SIN(P121))</f>
        <v>42.05732840961516</v>
      </c>
      <c r="S121" s="17">
        <f t="shared" si="23"/>
        <v>304.26000000000005</v>
      </c>
      <c r="T121" s="17">
        <f t="shared" si="24"/>
        <v>294.36</v>
      </c>
      <c r="U121" s="17">
        <f t="shared" si="25"/>
        <v>21.17284711987309</v>
      </c>
      <c r="V121" s="25">
        <f>(0.75+2*10^(-5)*Dados!$B$7)*R121</f>
        <v>31.749169742540985</v>
      </c>
      <c r="W121" s="23">
        <f t="shared" si="26"/>
        <v>3.0839253414848464</v>
      </c>
      <c r="X121" s="25">
        <f>(1-Dados!$C$20)*U121</f>
        <v>16.303092282302281</v>
      </c>
      <c r="Y121" s="18">
        <f t="shared" si="27"/>
        <v>13.219166940817434</v>
      </c>
      <c r="Z121" s="27">
        <f>((0.408*I121*(Y121-0)+Dados!$C$35*(900/(H121+273))*J121*(M121-N121))/(I121+Dados!$C$35*(1+(0.34*J121))))</f>
        <v>4.9532798719046021</v>
      </c>
    </row>
    <row r="122" spans="1:26" x14ac:dyDescent="0.25">
      <c r="A122" s="1">
        <v>23404</v>
      </c>
      <c r="B122">
        <v>16.399999999999999</v>
      </c>
      <c r="C122">
        <v>32.5</v>
      </c>
      <c r="D122">
        <v>28</v>
      </c>
      <c r="E122">
        <v>2</v>
      </c>
      <c r="F122">
        <v>47.5</v>
      </c>
      <c r="H122" s="22">
        <f t="shared" si="14"/>
        <v>24.45</v>
      </c>
      <c r="I122" s="23">
        <f t="shared" si="15"/>
        <v>0.18335615232868382</v>
      </c>
      <c r="J122" s="24">
        <f t="shared" si="16"/>
        <v>1.4959021503358882</v>
      </c>
      <c r="K122" s="25">
        <f t="shared" si="17"/>
        <v>4.8907789302521092</v>
      </c>
      <c r="L122" s="25">
        <f t="shared" si="18"/>
        <v>1.8652661127239329</v>
      </c>
      <c r="M122" s="25">
        <f t="shared" si="19"/>
        <v>3.3780225214880213</v>
      </c>
      <c r="N122" s="25">
        <f t="shared" si="20"/>
        <v>1.6045606977068101</v>
      </c>
      <c r="O122" s="25">
        <f t="shared" si="21"/>
        <v>-0.32240489948936107</v>
      </c>
      <c r="P122" s="26">
        <f>ACOS(-TAN(Dados!$C$31)*TAN(O122))</f>
        <v>1.7524190686367291</v>
      </c>
      <c r="Q122" s="25">
        <f t="shared" si="22"/>
        <v>1.0292403305106266</v>
      </c>
      <c r="R122" s="25">
        <f>(24*60/PI())*Dados!$C$28*Q122*(P122*SIN(Dados!$C$31)*SIN(O122)+COS(Dados!$C$31)*COS(O122)*SIN(P122))</f>
        <v>41.961435414766676</v>
      </c>
      <c r="S122" s="17">
        <f t="shared" si="23"/>
        <v>305.66000000000003</v>
      </c>
      <c r="T122" s="17">
        <f t="shared" si="24"/>
        <v>289.56</v>
      </c>
      <c r="U122" s="17">
        <f t="shared" si="25"/>
        <v>26.939110814980452</v>
      </c>
      <c r="V122" s="25">
        <f>(0.75+2*10^(-5)*Dados!$B$7)*R122</f>
        <v>31.676779909765276</v>
      </c>
      <c r="W122" s="23">
        <f t="shared" si="26"/>
        <v>5.0151957388086972</v>
      </c>
      <c r="X122" s="25">
        <f>(1-Dados!$C$20)*U122</f>
        <v>20.743115327534948</v>
      </c>
      <c r="Y122" s="18">
        <f t="shared" si="27"/>
        <v>15.727919588726252</v>
      </c>
      <c r="Z122" s="27">
        <f>((0.408*I122*(Y122-0)+Dados!$C$35*(900/(H122+273))*J122*(M122-N122))/(I122+Dados!$C$35*(1+(0.34*J122))))</f>
        <v>6.0332685324339286</v>
      </c>
    </row>
    <row r="123" spans="1:26" x14ac:dyDescent="0.25">
      <c r="A123" s="1">
        <v>23405</v>
      </c>
      <c r="B123">
        <v>19.600000000000001</v>
      </c>
      <c r="C123">
        <v>36.1</v>
      </c>
      <c r="D123">
        <v>29</v>
      </c>
      <c r="E123">
        <v>1.3333330000000001</v>
      </c>
      <c r="F123">
        <v>52.5</v>
      </c>
      <c r="H123" s="22">
        <f t="shared" si="14"/>
        <v>27.85</v>
      </c>
      <c r="I123" s="23">
        <f t="shared" si="15"/>
        <v>0.21841239036576388</v>
      </c>
      <c r="J123" s="24">
        <f t="shared" si="16"/>
        <v>0.99726785090690051</v>
      </c>
      <c r="K123" s="25">
        <f t="shared" si="17"/>
        <v>5.9736717424605885</v>
      </c>
      <c r="L123" s="25">
        <f t="shared" si="18"/>
        <v>2.2810057729824531</v>
      </c>
      <c r="M123" s="25">
        <f t="shared" si="19"/>
        <v>4.127338757721521</v>
      </c>
      <c r="N123" s="25">
        <f t="shared" si="20"/>
        <v>2.1668528478037987</v>
      </c>
      <c r="O123" s="25">
        <f t="shared" si="21"/>
        <v>-0.31802510479568846</v>
      </c>
      <c r="P123" s="26">
        <f>ACOS(-TAN(Dados!$C$31)*TAN(O123))</f>
        <v>1.7497471688058961</v>
      </c>
      <c r="Q123" s="25">
        <f t="shared" si="22"/>
        <v>1.0289726827951293</v>
      </c>
      <c r="R123" s="25">
        <f>(24*60/PI())*Dados!$C$28*Q123*(P123*SIN(Dados!$C$31)*SIN(O123)+COS(Dados!$C$31)*COS(O123)*SIN(P123))</f>
        <v>41.862759834734192</v>
      </c>
      <c r="S123" s="17">
        <f t="shared" si="23"/>
        <v>309.26000000000005</v>
      </c>
      <c r="T123" s="17">
        <f t="shared" si="24"/>
        <v>292.76000000000005</v>
      </c>
      <c r="U123" s="17">
        <f t="shared" si="25"/>
        <v>27.207573489714587</v>
      </c>
      <c r="V123" s="25">
        <f>(0.75+2*10^(-5)*Dados!$B$7)*R123</f>
        <v>31.602289497312476</v>
      </c>
      <c r="W123" s="23">
        <f t="shared" si="26"/>
        <v>4.3981620225357103</v>
      </c>
      <c r="X123" s="25">
        <f>(1-Dados!$C$20)*U123</f>
        <v>20.949831587080233</v>
      </c>
      <c r="Y123" s="18">
        <f t="shared" si="27"/>
        <v>16.551669564544522</v>
      </c>
      <c r="Z123" s="27">
        <f>((0.408*I123*(Y123-0)+Dados!$C$35*(900/(H123+273))*J123*(M123-N123))/(I123+Dados!$C$35*(1+(0.34*J123))))</f>
        <v>6.0699596369633015</v>
      </c>
    </row>
    <row r="124" spans="1:26" x14ac:dyDescent="0.25">
      <c r="A124" s="1">
        <v>23406</v>
      </c>
      <c r="B124">
        <v>22.4</v>
      </c>
      <c r="C124">
        <v>31.5</v>
      </c>
      <c r="D124">
        <v>30</v>
      </c>
      <c r="E124">
        <v>1.3333330000000001</v>
      </c>
      <c r="F124">
        <v>75</v>
      </c>
      <c r="H124" s="22">
        <f t="shared" si="14"/>
        <v>26.95</v>
      </c>
      <c r="I124" s="23">
        <f t="shared" si="15"/>
        <v>0.20862615347804067</v>
      </c>
      <c r="J124" s="24">
        <f t="shared" si="16"/>
        <v>0.99726785090690051</v>
      </c>
      <c r="K124" s="25">
        <f t="shared" si="17"/>
        <v>4.6220689030255047</v>
      </c>
      <c r="L124" s="25">
        <f t="shared" si="18"/>
        <v>2.7090824052161175</v>
      </c>
      <c r="M124" s="25">
        <f t="shared" si="19"/>
        <v>3.6655756541208113</v>
      </c>
      <c r="N124" s="25">
        <f t="shared" si="20"/>
        <v>2.7491817405906085</v>
      </c>
      <c r="O124" s="25">
        <f t="shared" si="21"/>
        <v>-0.31355107239992103</v>
      </c>
      <c r="P124" s="26">
        <f>ACOS(-TAN(Dados!$C$31)*TAN(O124))</f>
        <v>1.7470270487283313</v>
      </c>
      <c r="Q124" s="25">
        <f t="shared" si="22"/>
        <v>1.0286964498484381</v>
      </c>
      <c r="R124" s="25">
        <f>(24*60/PI())*Dados!$C$28*Q124*(P124*SIN(Dados!$C$31)*SIN(O124)+COS(Dados!$C$31)*COS(O124)*SIN(P124))</f>
        <v>41.761298127524682</v>
      </c>
      <c r="S124" s="17">
        <f t="shared" si="23"/>
        <v>304.66000000000003</v>
      </c>
      <c r="T124" s="17">
        <f t="shared" si="24"/>
        <v>295.56</v>
      </c>
      <c r="U124" s="17">
        <f t="shared" si="25"/>
        <v>20.156478926665624</v>
      </c>
      <c r="V124" s="25">
        <f>(0.75+2*10^(-5)*Dados!$B$7)*R124</f>
        <v>31.525695831324263</v>
      </c>
      <c r="W124" s="23">
        <f t="shared" si="26"/>
        <v>2.2045825018347016</v>
      </c>
      <c r="X124" s="25">
        <f>(1-Dados!$C$20)*U124</f>
        <v>15.520488773532531</v>
      </c>
      <c r="Y124" s="18">
        <f t="shared" si="27"/>
        <v>13.315906271697829</v>
      </c>
      <c r="Z124" s="27">
        <f>((0.408*I124*(Y124-0)+Dados!$C$35*(900/(H124+273))*J124*(M124-N124))/(I124+Dados!$C$35*(1+(0.34*J124))))</f>
        <v>4.4313993982217763</v>
      </c>
    </row>
    <row r="125" spans="1:26" x14ac:dyDescent="0.25">
      <c r="A125" s="1">
        <v>23407</v>
      </c>
      <c r="B125">
        <v>19.899999999999999</v>
      </c>
      <c r="C125">
        <v>26.8</v>
      </c>
      <c r="D125">
        <v>31</v>
      </c>
      <c r="E125">
        <v>0.33333299999999999</v>
      </c>
      <c r="F125">
        <v>88.75</v>
      </c>
      <c r="H125" s="22">
        <f t="shared" ref="H125:H184" si="28">(C125+B125)/2</f>
        <v>23.35</v>
      </c>
      <c r="I125" s="23">
        <f t="shared" ref="I125:I184" si="29">4098*(0.6108*EXP(17.27*H125/(H125+237.3)))/(H125+237.3)^2</f>
        <v>0.1730841596541125</v>
      </c>
      <c r="J125" s="24">
        <f t="shared" ref="J125:J184" si="30">E125*(4.87/(LN(67.8*10-5.42)))</f>
        <v>0.2493167757389563</v>
      </c>
      <c r="K125" s="25">
        <f t="shared" ref="K125:K184" si="31">0.6108*EXP((17.27*C125)/(C125+237.3))</f>
        <v>3.5237195928099276</v>
      </c>
      <c r="L125" s="25">
        <f t="shared" ref="L125:L184" si="32">0.6108*EXP((17.27*B125)/(B125+237.3))</f>
        <v>2.3238457638211925</v>
      </c>
      <c r="M125" s="25">
        <f t="shared" ref="M125:M184" si="33">(K125+L125)/2</f>
        <v>2.9237826783155603</v>
      </c>
      <c r="N125" s="25">
        <f t="shared" ref="N125:N184" si="34">F125/100*((K125+L125)/2)</f>
        <v>2.5948571270050595</v>
      </c>
      <c r="O125" s="25">
        <f t="shared" ref="O125:O184" si="35">0.409*SIN((2*PI()/365*D125)-1.39)</f>
        <v>-0.30898412805441511</v>
      </c>
      <c r="P125" s="26">
        <f>ACOS(-TAN(Dados!$C$31)*TAN(O125))</f>
        <v>1.7442599191701209</v>
      </c>
      <c r="Q125" s="25">
        <f t="shared" ref="Q125:Q184" si="36">1+0.033*COS((2*PI()/365)*D125)</f>
        <v>1.0284117135243369</v>
      </c>
      <c r="R125" s="25">
        <f>(24*60/PI())*Dados!$C$28*Q125*(P125*SIN(Dados!$C$31)*SIN(O125)+COS(Dados!$C$31)*COS(O125)*SIN(P125))</f>
        <v>41.657047534730346</v>
      </c>
      <c r="S125" s="17">
        <f t="shared" ref="S125:S184" si="37">C125+273.16</f>
        <v>299.96000000000004</v>
      </c>
      <c r="T125" s="17">
        <f t="shared" ref="T125:T184" si="38">B125+273.16</f>
        <v>293.06</v>
      </c>
      <c r="U125" s="17">
        <f t="shared" ref="U125:U184" si="39">0.16*SQRT(C125-B125)*R125</f>
        <v>17.507857932615771</v>
      </c>
      <c r="V125" s="25">
        <f>(0.75+2*10^(-5)*Dados!$B$7)*R125</f>
        <v>31.446996829472514</v>
      </c>
      <c r="W125" s="23">
        <f t="shared" ref="W125:W184" si="40">(4.903*10^-9)*((S125^4+T125^4)/2)*(0.34-0.14*SQRT(N125))*(1.35*(U125/V125)-0.35)</f>
        <v>1.7438028802003345</v>
      </c>
      <c r="X125" s="25">
        <f>(1-Dados!$C$20)*U125</f>
        <v>13.481050608114144</v>
      </c>
      <c r="Y125" s="18">
        <f t="shared" ref="Y125:Y184" si="41">X125-W125</f>
        <v>11.737247727913809</v>
      </c>
      <c r="Z125" s="27">
        <f>((0.408*I125*(Y125-0)+Dados!$C$35*(900/(H125+273))*J125*(M125-N125))/(I125+Dados!$C$35*(1+(0.34*J125))))</f>
        <v>3.4624825513073976</v>
      </c>
    </row>
    <row r="126" spans="1:26" x14ac:dyDescent="0.25">
      <c r="A126" s="1">
        <v>23743</v>
      </c>
      <c r="B126">
        <v>19</v>
      </c>
      <c r="C126">
        <v>30.5</v>
      </c>
      <c r="D126">
        <v>1</v>
      </c>
      <c r="E126">
        <v>0.66666700000000001</v>
      </c>
      <c r="F126">
        <v>54.5</v>
      </c>
      <c r="H126" s="22">
        <f t="shared" si="28"/>
        <v>24.75</v>
      </c>
      <c r="I126" s="23">
        <f t="shared" si="29"/>
        <v>0.18624513325562769</v>
      </c>
      <c r="J126" s="24">
        <f t="shared" si="30"/>
        <v>0.49863429942898779</v>
      </c>
      <c r="K126" s="25">
        <f t="shared" si="31"/>
        <v>4.3662793205014685</v>
      </c>
      <c r="L126" s="25">
        <f t="shared" si="32"/>
        <v>2.1973933238855259</v>
      </c>
      <c r="M126" s="25">
        <f t="shared" si="33"/>
        <v>3.281836322193497</v>
      </c>
      <c r="N126" s="25">
        <f t="shared" si="34"/>
        <v>1.7886007955954559</v>
      </c>
      <c r="O126" s="25">
        <f t="shared" si="35"/>
        <v>-0.40100809259462372</v>
      </c>
      <c r="P126" s="26">
        <f>ACOS(-TAN(Dados!$C$31)*TAN(O126))</f>
        <v>1.8020995380098959</v>
      </c>
      <c r="Q126" s="25">
        <f t="shared" si="36"/>
        <v>1.0329951106939008</v>
      </c>
      <c r="R126" s="25">
        <f>(24*60/PI())*Dados!$C$28*Q126*(P126*SIN(Dados!$C$31)*SIN(O126)+COS(Dados!$C$31)*COS(O126)*SIN(P126))</f>
        <v>43.596802901252339</v>
      </c>
      <c r="S126" s="17">
        <f t="shared" si="37"/>
        <v>303.66000000000003</v>
      </c>
      <c r="T126" s="17">
        <f t="shared" si="38"/>
        <v>292.16000000000003</v>
      </c>
      <c r="U126" s="17">
        <f t="shared" si="39"/>
        <v>23.655032278845312</v>
      </c>
      <c r="V126" s="25">
        <f>(0.75+2*10^(-5)*Dados!$B$7)*R126</f>
        <v>32.911322423121774</v>
      </c>
      <c r="W126" s="23">
        <f t="shared" si="40"/>
        <v>3.6678341455596462</v>
      </c>
      <c r="X126" s="25">
        <f>(1-Dados!$C$20)*U126</f>
        <v>18.21437485471089</v>
      </c>
      <c r="Y126" s="18">
        <f t="shared" si="41"/>
        <v>14.546540709151245</v>
      </c>
      <c r="Z126" s="27">
        <f>((0.408*I126*(Y126-0)+Dados!$C$35*(900/(H126+273))*J126*(M126-N126))/(I126+Dados!$C$35*(1+(0.34*J126))))</f>
        <v>4.7666445575923628</v>
      </c>
    </row>
    <row r="127" spans="1:26" x14ac:dyDescent="0.25">
      <c r="A127" s="1">
        <v>23744</v>
      </c>
      <c r="B127">
        <v>20.6</v>
      </c>
      <c r="C127">
        <v>33.4</v>
      </c>
      <c r="D127">
        <v>2</v>
      </c>
      <c r="E127">
        <v>0.66666700000000001</v>
      </c>
      <c r="F127">
        <v>50.25</v>
      </c>
      <c r="H127" s="22">
        <f t="shared" si="28"/>
        <v>27</v>
      </c>
      <c r="I127" s="23">
        <f t="shared" si="29"/>
        <v>0.20915998442580921</v>
      </c>
      <c r="J127" s="24">
        <f t="shared" si="30"/>
        <v>0.49863429942898779</v>
      </c>
      <c r="K127" s="25">
        <f t="shared" si="31"/>
        <v>5.1441125216319277</v>
      </c>
      <c r="L127" s="25">
        <f t="shared" si="32"/>
        <v>2.4265523121060211</v>
      </c>
      <c r="M127" s="25">
        <f t="shared" si="33"/>
        <v>3.7853324168689744</v>
      </c>
      <c r="N127" s="25">
        <f t="shared" si="34"/>
        <v>1.9021295394766595</v>
      </c>
      <c r="O127" s="25">
        <f t="shared" si="35"/>
        <v>-0.39956372457913614</v>
      </c>
      <c r="P127" s="26">
        <f>ACOS(-TAN(Dados!$C$31)*TAN(O127))</f>
        <v>1.8011536593991815</v>
      </c>
      <c r="Q127" s="25">
        <f t="shared" si="36"/>
        <v>1.0329804442244102</v>
      </c>
      <c r="R127" s="25">
        <f>(24*60/PI())*Dados!$C$28*Q127*(P127*SIN(Dados!$C$31)*SIN(O127)+COS(Dados!$C$31)*COS(O127)*SIN(P127))</f>
        <v>43.570641955749437</v>
      </c>
      <c r="S127" s="17">
        <f t="shared" si="37"/>
        <v>306.56</v>
      </c>
      <c r="T127" s="17">
        <f t="shared" si="38"/>
        <v>293.76000000000005</v>
      </c>
      <c r="U127" s="17">
        <f t="shared" si="39"/>
        <v>24.941290812508189</v>
      </c>
      <c r="V127" s="25">
        <f>(0.75+2*10^(-5)*Dados!$B$7)*R127</f>
        <v>32.891573467807554</v>
      </c>
      <c r="W127" s="23">
        <f t="shared" si="40"/>
        <v>3.9498671940036982</v>
      </c>
      <c r="X127" s="25">
        <f>(1-Dados!$C$20)*U127</f>
        <v>19.204793925631307</v>
      </c>
      <c r="Y127" s="18">
        <f t="shared" si="41"/>
        <v>15.254926731627609</v>
      </c>
      <c r="Z127" s="27">
        <f>((0.408*I127*(Y127-0)+Dados!$C$35*(900/(H127+273))*J127*(M127-N127))/(I127+Dados!$C$35*(1+(0.34*J127))))</f>
        <v>5.201708562653149</v>
      </c>
    </row>
    <row r="128" spans="1:26" x14ac:dyDescent="0.25">
      <c r="A128" s="1">
        <v>23745</v>
      </c>
      <c r="B128">
        <v>20.2</v>
      </c>
      <c r="C128">
        <v>29</v>
      </c>
      <c r="D128">
        <v>3</v>
      </c>
      <c r="E128">
        <v>1</v>
      </c>
      <c r="F128">
        <v>80.5</v>
      </c>
      <c r="H128" s="22">
        <f t="shared" si="28"/>
        <v>24.6</v>
      </c>
      <c r="I128" s="23">
        <f t="shared" si="29"/>
        <v>0.1847958852166231</v>
      </c>
      <c r="J128" s="24">
        <f t="shared" si="30"/>
        <v>0.74795107516794412</v>
      </c>
      <c r="K128" s="25">
        <f t="shared" si="31"/>
        <v>4.0056776000859209</v>
      </c>
      <c r="L128" s="25">
        <f t="shared" si="32"/>
        <v>2.3673876975032684</v>
      </c>
      <c r="M128" s="25">
        <f t="shared" si="33"/>
        <v>3.1865326487945946</v>
      </c>
      <c r="N128" s="25">
        <f t="shared" si="34"/>
        <v>2.5651587822796489</v>
      </c>
      <c r="O128" s="25">
        <f t="shared" si="35"/>
        <v>-0.39800095720876433</v>
      </c>
      <c r="P128" s="26">
        <f>ACOS(-TAN(Dados!$C$31)*TAN(O128))</f>
        <v>1.8001317785621451</v>
      </c>
      <c r="Q128" s="25">
        <f t="shared" si="36"/>
        <v>1.0329560049375197</v>
      </c>
      <c r="R128" s="25">
        <f>(24*60/PI())*Dados!$C$28*Q128*(P128*SIN(Dados!$C$31)*SIN(O128)+COS(Dados!$C$31)*COS(O128)*SIN(P128))</f>
        <v>43.541904505350651</v>
      </c>
      <c r="S128" s="17">
        <f t="shared" si="37"/>
        <v>302.16000000000003</v>
      </c>
      <c r="T128" s="17">
        <f t="shared" si="38"/>
        <v>293.36</v>
      </c>
      <c r="U128" s="17">
        <f t="shared" si="39"/>
        <v>20.666586004342101</v>
      </c>
      <c r="V128" s="25">
        <f>(0.75+2*10^(-5)*Dados!$B$7)*R128</f>
        <v>32.869879503279115</v>
      </c>
      <c r="W128" s="23">
        <f t="shared" si="40"/>
        <v>2.2286062683740471</v>
      </c>
      <c r="X128" s="25">
        <f>(1-Dados!$C$20)*U128</f>
        <v>15.913271223343418</v>
      </c>
      <c r="Y128" s="18">
        <f t="shared" si="41"/>
        <v>13.684664954969371</v>
      </c>
      <c r="Z128" s="27">
        <f>((0.408*I128*(Y128-0)+Dados!$C$35*(900/(H128+273))*J128*(M128-N128))/(I128+Dados!$C$35*(1+(0.34*J128))))</f>
        <v>4.2104656584481583</v>
      </c>
    </row>
    <row r="129" spans="1:26" x14ac:dyDescent="0.25">
      <c r="A129" s="1">
        <v>23746</v>
      </c>
      <c r="B129">
        <v>15.8</v>
      </c>
      <c r="C129">
        <v>25.6</v>
      </c>
      <c r="D129">
        <v>4</v>
      </c>
      <c r="E129">
        <v>1.3333330000000001</v>
      </c>
      <c r="F129">
        <v>56.5</v>
      </c>
      <c r="H129" s="22">
        <f t="shared" si="28"/>
        <v>20.700000000000003</v>
      </c>
      <c r="I129" s="23">
        <f t="shared" si="29"/>
        <v>0.15031318408423217</v>
      </c>
      <c r="J129" s="24">
        <f t="shared" si="30"/>
        <v>0.99726785090690051</v>
      </c>
      <c r="K129" s="25">
        <f t="shared" si="31"/>
        <v>3.2827711697769288</v>
      </c>
      <c r="L129" s="25">
        <f t="shared" si="32"/>
        <v>1.7951882816867184</v>
      </c>
      <c r="M129" s="25">
        <f t="shared" si="33"/>
        <v>2.5389797257318234</v>
      </c>
      <c r="N129" s="25">
        <f t="shared" si="34"/>
        <v>1.4345235450384801</v>
      </c>
      <c r="O129" s="25">
        <f t="shared" si="35"/>
        <v>-0.39632025356520739</v>
      </c>
      <c r="P129" s="26">
        <f>ACOS(-TAN(Dados!$C$31)*TAN(O129))</f>
        <v>1.7990345490421549</v>
      </c>
      <c r="Q129" s="25">
        <f t="shared" si="36"/>
        <v>1.0329218000751172</v>
      </c>
      <c r="R129" s="25">
        <f>(24*60/PI())*Dados!$C$28*Q129*(P129*SIN(Dados!$C$31)*SIN(O129)+COS(Dados!$C$31)*COS(O129)*SIN(P129))</f>
        <v>43.510583132946387</v>
      </c>
      <c r="S129" s="17">
        <f t="shared" si="37"/>
        <v>298.76000000000005</v>
      </c>
      <c r="T129" s="17">
        <f t="shared" si="38"/>
        <v>288.96000000000004</v>
      </c>
      <c r="U129" s="17">
        <f t="shared" si="39"/>
        <v>21.793547244206952</v>
      </c>
      <c r="V129" s="25">
        <f>(0.75+2*10^(-5)*Dados!$B$7)*R129</f>
        <v>32.846234930344117</v>
      </c>
      <c r="W129" s="23">
        <f t="shared" si="40"/>
        <v>3.4439669643896624</v>
      </c>
      <c r="X129" s="25">
        <f>(1-Dados!$C$20)*U129</f>
        <v>16.781031378039355</v>
      </c>
      <c r="Y129" s="18">
        <f t="shared" si="41"/>
        <v>13.337064413649692</v>
      </c>
      <c r="Z129" s="27">
        <f>((0.408*I129*(Y129-0)+Dados!$C$35*(900/(H129+273))*J129*(M129-N129))/(I129+Dados!$C$35*(1+(0.34*J129))))</f>
        <v>4.3655851231322815</v>
      </c>
    </row>
    <row r="130" spans="1:26" x14ac:dyDescent="0.25">
      <c r="A130" s="1">
        <v>23747</v>
      </c>
      <c r="B130">
        <v>14.2</v>
      </c>
      <c r="C130">
        <v>28.5</v>
      </c>
      <c r="D130">
        <v>5</v>
      </c>
      <c r="E130">
        <v>1.3333330000000001</v>
      </c>
      <c r="F130">
        <v>47.25</v>
      </c>
      <c r="H130" s="22">
        <f t="shared" si="28"/>
        <v>21.35</v>
      </c>
      <c r="I130" s="23">
        <f t="shared" si="29"/>
        <v>0.15564952035685375</v>
      </c>
      <c r="J130" s="24">
        <f t="shared" si="30"/>
        <v>0.99726785090690051</v>
      </c>
      <c r="K130" s="25">
        <f t="shared" si="31"/>
        <v>3.891379531185216</v>
      </c>
      <c r="L130" s="25">
        <f t="shared" si="32"/>
        <v>1.6194713704253727</v>
      </c>
      <c r="M130" s="25">
        <f t="shared" si="33"/>
        <v>2.7554254508052942</v>
      </c>
      <c r="N130" s="25">
        <f t="shared" si="34"/>
        <v>1.3019385255055014</v>
      </c>
      <c r="O130" s="25">
        <f t="shared" si="35"/>
        <v>-0.3945221116772275</v>
      </c>
      <c r="P130" s="26">
        <f>ACOS(-TAN(Dados!$C$31)*TAN(O130))</f>
        <v>1.7978626675349139</v>
      </c>
      <c r="Q130" s="25">
        <f t="shared" si="36"/>
        <v>1.032877839772842</v>
      </c>
      <c r="R130" s="25">
        <f>(24*60/PI())*Dados!$C$28*Q130*(P130*SIN(Dados!$C$31)*SIN(O130)+COS(Dados!$C$31)*COS(O130)*SIN(P130))</f>
        <v>43.476670111019743</v>
      </c>
      <c r="S130" s="17">
        <f t="shared" si="37"/>
        <v>301.66000000000003</v>
      </c>
      <c r="T130" s="17">
        <f t="shared" si="38"/>
        <v>287.36</v>
      </c>
      <c r="U130" s="17">
        <f t="shared" si="39"/>
        <v>26.305361555212421</v>
      </c>
      <c r="V130" s="25">
        <f>(0.75+2*10^(-5)*Dados!$B$7)*R130</f>
        <v>32.82063391548305</v>
      </c>
      <c r="W130" s="23">
        <f t="shared" si="40"/>
        <v>4.8843069777830701</v>
      </c>
      <c r="X130" s="25">
        <f>(1-Dados!$C$20)*U130</f>
        <v>20.255128397513566</v>
      </c>
      <c r="Y130" s="18">
        <f t="shared" si="41"/>
        <v>15.370821419730497</v>
      </c>
      <c r="Z130" s="27">
        <f>((0.408*I130*(Y130-0)+Dados!$C$35*(900/(H130+273))*J130*(M130-N130))/(I130+Dados!$C$35*(1+(0.34*J130))))</f>
        <v>5.2043462918090464</v>
      </c>
    </row>
    <row r="131" spans="1:26" x14ac:dyDescent="0.25">
      <c r="A131" s="1">
        <v>23748</v>
      </c>
      <c r="B131">
        <v>17</v>
      </c>
      <c r="C131">
        <v>31.7</v>
      </c>
      <c r="D131">
        <v>6</v>
      </c>
      <c r="E131">
        <v>2</v>
      </c>
      <c r="F131">
        <v>52.25</v>
      </c>
      <c r="H131" s="22">
        <f t="shared" si="28"/>
        <v>24.35</v>
      </c>
      <c r="I131" s="23">
        <f t="shared" si="29"/>
        <v>0.1824015920751953</v>
      </c>
      <c r="J131" s="24">
        <f t="shared" si="30"/>
        <v>1.4959021503358882</v>
      </c>
      <c r="K131" s="25">
        <f t="shared" si="31"/>
        <v>4.6747601804976453</v>
      </c>
      <c r="L131" s="25">
        <f t="shared" si="32"/>
        <v>1.9377293518704448</v>
      </c>
      <c r="M131" s="25">
        <f t="shared" si="33"/>
        <v>3.3062447661840451</v>
      </c>
      <c r="N131" s="25">
        <f t="shared" si="34"/>
        <v>1.7275128903311634</v>
      </c>
      <c r="O131" s="25">
        <f t="shared" si="35"/>
        <v>-0.39260706437307313</v>
      </c>
      <c r="P131" s="26">
        <f>ACOS(-TAN(Dados!$C$31)*TAN(O131))</f>
        <v>1.7966168724134355</v>
      </c>
      <c r="Q131" s="25">
        <f t="shared" si="36"/>
        <v>1.0328241370570801</v>
      </c>
      <c r="R131" s="25">
        <f>(24*60/PI())*Dados!$C$28*Q131*(P131*SIN(Dados!$C$31)*SIN(O131)+COS(Dados!$C$31)*COS(O131)*SIN(P131))</f>
        <v>43.440157426390698</v>
      </c>
      <c r="S131" s="17">
        <f t="shared" si="37"/>
        <v>304.86</v>
      </c>
      <c r="T131" s="17">
        <f t="shared" si="38"/>
        <v>290.16000000000003</v>
      </c>
      <c r="U131" s="17">
        <f t="shared" si="39"/>
        <v>26.648332618890919</v>
      </c>
      <c r="V131" s="25">
        <f>(0.75+2*10^(-5)*Dados!$B$7)*R131</f>
        <v>32.793070409528674</v>
      </c>
      <c r="W131" s="23">
        <f t="shared" si="40"/>
        <v>4.492608683972203</v>
      </c>
      <c r="X131" s="25">
        <f>(1-Dados!$C$20)*U131</f>
        <v>20.519216116546009</v>
      </c>
      <c r="Y131" s="18">
        <f t="shared" si="41"/>
        <v>16.026607432573805</v>
      </c>
      <c r="Z131" s="27">
        <f>((0.408*I131*(Y131-0)+Dados!$C$35*(900/(H131+273))*J131*(M131-N131))/(I131+Dados!$C$35*(1+(0.34*J131))))</f>
        <v>5.90637788046664</v>
      </c>
    </row>
    <row r="132" spans="1:26" x14ac:dyDescent="0.25">
      <c r="A132" s="1">
        <v>23749</v>
      </c>
      <c r="B132">
        <v>16.8</v>
      </c>
      <c r="C132">
        <v>30.4</v>
      </c>
      <c r="D132">
        <v>7</v>
      </c>
      <c r="E132">
        <v>2.3333330000000001</v>
      </c>
      <c r="F132">
        <v>86.75</v>
      </c>
      <c r="H132" s="22">
        <f t="shared" si="28"/>
        <v>23.6</v>
      </c>
      <c r="I132" s="23">
        <f t="shared" si="29"/>
        <v>0.17537501030785449</v>
      </c>
      <c r="J132" s="24">
        <f t="shared" si="30"/>
        <v>1.7452189260748447</v>
      </c>
      <c r="K132" s="25">
        <f t="shared" si="31"/>
        <v>4.3413906376622462</v>
      </c>
      <c r="L132" s="25">
        <f t="shared" si="32"/>
        <v>1.913305694509122</v>
      </c>
      <c r="M132" s="25">
        <f t="shared" si="33"/>
        <v>3.1273481660856843</v>
      </c>
      <c r="N132" s="25">
        <f t="shared" si="34"/>
        <v>2.7129745340793314</v>
      </c>
      <c r="O132" s="25">
        <f t="shared" si="35"/>
        <v>-0.39057567912259061</v>
      </c>
      <c r="P132" s="26">
        <f>ACOS(-TAN(Dados!$C$31)*TAN(O132))</f>
        <v>1.7952979421830866</v>
      </c>
      <c r="Q132" s="25">
        <f t="shared" si="36"/>
        <v>1.0327607078411054</v>
      </c>
      <c r="R132" s="25">
        <f>(24*60/PI())*Dados!$C$28*Q132*(P132*SIN(Dados!$C$31)*SIN(O132)+COS(Dados!$C$31)*COS(O132)*SIN(P132))</f>
        <v>43.40103680664042</v>
      </c>
      <c r="S132" s="17">
        <f t="shared" si="37"/>
        <v>303.56</v>
      </c>
      <c r="T132" s="17">
        <f t="shared" si="38"/>
        <v>289.96000000000004</v>
      </c>
      <c r="U132" s="17">
        <f t="shared" si="39"/>
        <v>25.608818453211281</v>
      </c>
      <c r="V132" s="25">
        <f>(0.75+2*10^(-5)*Dados!$B$7)*R132</f>
        <v>32.763538167613824</v>
      </c>
      <c r="W132" s="23">
        <f t="shared" si="40"/>
        <v>2.943021570849246</v>
      </c>
      <c r="X132" s="25">
        <f>(1-Dados!$C$20)*U132</f>
        <v>19.718790208972688</v>
      </c>
      <c r="Y132" s="18">
        <f t="shared" si="41"/>
        <v>16.775768638123441</v>
      </c>
      <c r="Z132" s="27">
        <f>((0.408*I132*(Y132-0)+Dados!$C$35*(900/(H132+273))*J132*(M132-N132))/(I132+Dados!$C$35*(1+(0.34*J132))))</f>
        <v>4.8055440495585877</v>
      </c>
    </row>
    <row r="133" spans="1:26" x14ac:dyDescent="0.25">
      <c r="A133" s="1">
        <v>23750</v>
      </c>
      <c r="B133">
        <v>14.9</v>
      </c>
      <c r="C133">
        <v>25.1</v>
      </c>
      <c r="D133">
        <v>8</v>
      </c>
      <c r="E133">
        <v>1</v>
      </c>
      <c r="F133">
        <v>58.75</v>
      </c>
      <c r="H133" s="22">
        <f t="shared" si="28"/>
        <v>20</v>
      </c>
      <c r="I133" s="23">
        <f t="shared" si="29"/>
        <v>0.14474018811241365</v>
      </c>
      <c r="J133" s="24">
        <f t="shared" si="30"/>
        <v>0.74795107516794412</v>
      </c>
      <c r="K133" s="25">
        <f t="shared" si="31"/>
        <v>3.1866957622050229</v>
      </c>
      <c r="L133" s="25">
        <f t="shared" si="32"/>
        <v>1.6943980378095331</v>
      </c>
      <c r="M133" s="25">
        <f t="shared" si="33"/>
        <v>2.4405469000072779</v>
      </c>
      <c r="N133" s="25">
        <f t="shared" si="34"/>
        <v>1.4338213037542757</v>
      </c>
      <c r="O133" s="25">
        <f t="shared" si="35"/>
        <v>-0.38842855786907049</v>
      </c>
      <c r="P133" s="26">
        <f>ACOS(-TAN(Dados!$C$31)*TAN(O133))</f>
        <v>1.7939066938731225</v>
      </c>
      <c r="Q133" s="25">
        <f t="shared" si="36"/>
        <v>1.0326875709203633</v>
      </c>
      <c r="R133" s="25">
        <f>(24*60/PI())*Dados!$C$28*Q133*(P133*SIN(Dados!$C$31)*SIN(O133)+COS(Dados!$C$31)*COS(O133)*SIN(P133))</f>
        <v>43.35929974820008</v>
      </c>
      <c r="S133" s="17">
        <f t="shared" si="37"/>
        <v>298.26000000000005</v>
      </c>
      <c r="T133" s="17">
        <f t="shared" si="38"/>
        <v>288.06</v>
      </c>
      <c r="U133" s="17">
        <f t="shared" si="39"/>
        <v>22.156559745360322</v>
      </c>
      <c r="V133" s="25">
        <f>(0.75+2*10^(-5)*Dados!$B$7)*R133</f>
        <v>32.732030770375687</v>
      </c>
      <c r="W133" s="23">
        <f t="shared" si="40"/>
        <v>3.5257517142722286</v>
      </c>
      <c r="X133" s="25">
        <f>(1-Dados!$C$20)*U133</f>
        <v>17.060551003927447</v>
      </c>
      <c r="Y133" s="18">
        <f t="shared" si="41"/>
        <v>13.534799289655219</v>
      </c>
      <c r="Z133" s="27">
        <f>((0.408*I133*(Y133-0)+Dados!$C$35*(900/(H133+273))*J133*(M133-N133))/(I133+Dados!$C$35*(1+(0.34*J133))))</f>
        <v>4.1908770567933882</v>
      </c>
    </row>
    <row r="134" spans="1:26" x14ac:dyDescent="0.25">
      <c r="A134" s="1">
        <v>23751</v>
      </c>
      <c r="B134">
        <v>11</v>
      </c>
      <c r="C134">
        <v>24.3</v>
      </c>
      <c r="D134">
        <v>9</v>
      </c>
      <c r="E134">
        <v>1.3333330000000001</v>
      </c>
      <c r="F134">
        <v>43.5</v>
      </c>
      <c r="H134" s="22">
        <f t="shared" si="28"/>
        <v>17.649999999999999</v>
      </c>
      <c r="I134" s="23">
        <f t="shared" si="29"/>
        <v>0.12729132261362514</v>
      </c>
      <c r="J134" s="24">
        <f t="shared" si="30"/>
        <v>0.99726785090690051</v>
      </c>
      <c r="K134" s="25">
        <f t="shared" si="31"/>
        <v>3.0380717152215446</v>
      </c>
      <c r="L134" s="25">
        <f t="shared" si="32"/>
        <v>1.3127141391058279</v>
      </c>
      <c r="M134" s="25">
        <f t="shared" si="33"/>
        <v>2.1753929271636863</v>
      </c>
      <c r="N134" s="25">
        <f t="shared" si="34"/>
        <v>0.94629592331620349</v>
      </c>
      <c r="O134" s="25">
        <f t="shared" si="35"/>
        <v>-0.38616633685087898</v>
      </c>
      <c r="P134" s="26">
        <f>ACOS(-TAN(Dados!$C$31)*TAN(O134))</f>
        <v>1.7924439813713136</v>
      </c>
      <c r="Q134" s="25">
        <f t="shared" si="36"/>
        <v>1.032604747966902</v>
      </c>
      <c r="R134" s="25">
        <f>(24*60/PI())*Dados!$C$28*Q134*(P134*SIN(Dados!$C$31)*SIN(O134)+COS(Dados!$C$31)*COS(O134)*SIN(P134))</f>
        <v>43.314937546086441</v>
      </c>
      <c r="S134" s="17">
        <f t="shared" si="37"/>
        <v>297.46000000000004</v>
      </c>
      <c r="T134" s="17">
        <f t="shared" si="38"/>
        <v>284.16000000000003</v>
      </c>
      <c r="U134" s="17">
        <f t="shared" si="39"/>
        <v>25.274553709260303</v>
      </c>
      <c r="V134" s="25">
        <f>(0.75+2*10^(-5)*Dados!$B$7)*R134</f>
        <v>32.698541646403257</v>
      </c>
      <c r="W134" s="23">
        <f t="shared" si="40"/>
        <v>4.9719740015712617</v>
      </c>
      <c r="X134" s="25">
        <f>(1-Dados!$C$20)*U134</f>
        <v>19.461406356130432</v>
      </c>
      <c r="Y134" s="18">
        <f t="shared" si="41"/>
        <v>14.48943235455917</v>
      </c>
      <c r="Z134" s="27">
        <f>((0.408*I134*(Y134-0)+Dados!$C$35*(900/(H134+273))*J134*(M134-N134))/(I134+Dados!$C$35*(1+(0.34*J134))))</f>
        <v>4.6567817653688151</v>
      </c>
    </row>
    <row r="135" spans="1:26" x14ac:dyDescent="0.25">
      <c r="A135" s="1">
        <v>23752</v>
      </c>
      <c r="B135">
        <v>12.7</v>
      </c>
      <c r="C135">
        <v>29.9</v>
      </c>
      <c r="D135">
        <v>10</v>
      </c>
      <c r="E135">
        <v>0.66666700000000001</v>
      </c>
      <c r="F135">
        <v>40.25</v>
      </c>
      <c r="H135" s="22">
        <f t="shared" si="28"/>
        <v>21.299999999999997</v>
      </c>
      <c r="I135" s="23">
        <f t="shared" si="29"/>
        <v>0.15523342737796861</v>
      </c>
      <c r="J135" s="24">
        <f t="shared" si="30"/>
        <v>0.49863429942898779</v>
      </c>
      <c r="K135" s="25">
        <f t="shared" si="31"/>
        <v>4.2187883965303437</v>
      </c>
      <c r="L135" s="25">
        <f t="shared" si="32"/>
        <v>1.4686304419364882</v>
      </c>
      <c r="M135" s="25">
        <f t="shared" si="33"/>
        <v>2.843709419233416</v>
      </c>
      <c r="N135" s="25">
        <f t="shared" si="34"/>
        <v>1.14459304124145</v>
      </c>
      <c r="O135" s="25">
        <f t="shared" si="35"/>
        <v>-0.38378968641292643</v>
      </c>
      <c r="P135" s="26">
        <f>ACOS(-TAN(Dados!$C$31)*TAN(O135))</f>
        <v>1.7909106937083643</v>
      </c>
      <c r="Q135" s="25">
        <f t="shared" si="36"/>
        <v>1.03251226352295</v>
      </c>
      <c r="R135" s="25">
        <f>(24*60/PI())*Dados!$C$28*Q135*(P135*SIN(Dados!$C$31)*SIN(O135)+COS(Dados!$C$31)*COS(O135)*SIN(P135))</f>
        <v>43.267941325262903</v>
      </c>
      <c r="S135" s="17">
        <f t="shared" si="37"/>
        <v>303.06</v>
      </c>
      <c r="T135" s="17">
        <f t="shared" si="38"/>
        <v>285.86</v>
      </c>
      <c r="U135" s="17">
        <f t="shared" si="39"/>
        <v>28.711140088657249</v>
      </c>
      <c r="V135" s="25">
        <f>(0.75+2*10^(-5)*Dados!$B$7)*R135</f>
        <v>32.663064095911878</v>
      </c>
      <c r="W135" s="23">
        <f t="shared" si="40"/>
        <v>5.8964582488916806</v>
      </c>
      <c r="X135" s="25">
        <f>(1-Dados!$C$20)*U135</f>
        <v>22.107577868266084</v>
      </c>
      <c r="Y135" s="18">
        <f t="shared" si="41"/>
        <v>16.211119619374404</v>
      </c>
      <c r="Z135" s="27">
        <f>((0.408*I135*(Y135-0)+Dados!$C$35*(900/(H135+273))*J135*(M135-N135))/(I135+Dados!$C$35*(1+(0.34*J135))))</f>
        <v>5.1612751401915355</v>
      </c>
    </row>
    <row r="136" spans="1:26" x14ac:dyDescent="0.25">
      <c r="A136" s="1">
        <v>23753</v>
      </c>
      <c r="B136">
        <v>18.2</v>
      </c>
      <c r="C136">
        <v>32.700000000000003</v>
      </c>
      <c r="D136">
        <v>11</v>
      </c>
      <c r="E136">
        <v>0.33333299999999999</v>
      </c>
      <c r="F136">
        <v>48.25</v>
      </c>
      <c r="H136" s="22">
        <f t="shared" si="28"/>
        <v>25.450000000000003</v>
      </c>
      <c r="I136" s="23">
        <f t="shared" si="29"/>
        <v>0.19313557107365054</v>
      </c>
      <c r="J136" s="24">
        <f t="shared" si="30"/>
        <v>0.2493167757389563</v>
      </c>
      <c r="K136" s="25">
        <f t="shared" si="31"/>
        <v>4.9461187754219553</v>
      </c>
      <c r="L136" s="25">
        <f t="shared" si="32"/>
        <v>2.0900878010879693</v>
      </c>
      <c r="M136" s="25">
        <f t="shared" si="33"/>
        <v>3.5181032882549621</v>
      </c>
      <c r="N136" s="25">
        <f t="shared" si="34"/>
        <v>1.6974848365830191</v>
      </c>
      <c r="O136" s="25">
        <f t="shared" si="35"/>
        <v>-0.38129931080802987</v>
      </c>
      <c r="P136" s="26">
        <f>ACOS(-TAN(Dados!$C$31)*TAN(O136))</f>
        <v>1.7893077532989132</v>
      </c>
      <c r="Q136" s="25">
        <f t="shared" si="36"/>
        <v>1.032410144993644</v>
      </c>
      <c r="R136" s="25">
        <f>(24*60/PI())*Dados!$C$28*Q136*(P136*SIN(Dados!$C$31)*SIN(O136)+COS(Dados!$C$31)*COS(O136)*SIN(P136))</f>
        <v>43.218302073601429</v>
      </c>
      <c r="S136" s="17">
        <f t="shared" si="37"/>
        <v>305.86</v>
      </c>
      <c r="T136" s="17">
        <f t="shared" si="38"/>
        <v>291.36</v>
      </c>
      <c r="U136" s="17">
        <f t="shared" si="39"/>
        <v>26.331262609058896</v>
      </c>
      <c r="V136" s="25">
        <f>(0.75+2*10^(-5)*Dados!$B$7)*R136</f>
        <v>32.625591315626281</v>
      </c>
      <c r="W136" s="23">
        <f t="shared" si="40"/>
        <v>4.5596262441393876</v>
      </c>
      <c r="X136" s="25">
        <f>(1-Dados!$C$20)*U136</f>
        <v>20.275072208975352</v>
      </c>
      <c r="Y136" s="18">
        <f t="shared" si="41"/>
        <v>15.715445964835965</v>
      </c>
      <c r="Z136" s="27">
        <f>((0.408*I136*(Y136-0)+Dados!$C$35*(900/(H136+273))*J136*(M136-N136))/(I136+Dados!$C$35*(1+(0.34*J136))))</f>
        <v>5.0274326714318001</v>
      </c>
    </row>
    <row r="137" spans="1:26" x14ac:dyDescent="0.25">
      <c r="A137" s="1">
        <v>23754</v>
      </c>
      <c r="B137">
        <v>20.2</v>
      </c>
      <c r="C137">
        <v>34.1</v>
      </c>
      <c r="D137">
        <v>12</v>
      </c>
      <c r="E137">
        <v>0.66666700000000001</v>
      </c>
      <c r="F137">
        <v>52.25</v>
      </c>
      <c r="H137" s="22">
        <f t="shared" si="28"/>
        <v>27.15</v>
      </c>
      <c r="I137" s="23">
        <f t="shared" si="29"/>
        <v>0.210768374512951</v>
      </c>
      <c r="J137" s="24">
        <f t="shared" si="30"/>
        <v>0.49863429942898779</v>
      </c>
      <c r="K137" s="25">
        <f t="shared" si="31"/>
        <v>5.3489488866095956</v>
      </c>
      <c r="L137" s="25">
        <f t="shared" si="32"/>
        <v>2.3673876975032684</v>
      </c>
      <c r="M137" s="25">
        <f t="shared" si="33"/>
        <v>3.858168292056432</v>
      </c>
      <c r="N137" s="25">
        <f t="shared" si="34"/>
        <v>2.0158929325994857</v>
      </c>
      <c r="O137" s="25">
        <f t="shared" si="35"/>
        <v>-0.37869594798822787</v>
      </c>
      <c r="P137" s="26">
        <f>ACOS(-TAN(Dados!$C$31)*TAN(O137))</f>
        <v>1.7876361141459312</v>
      </c>
      <c r="Q137" s="25">
        <f t="shared" si="36"/>
        <v>1.0322984226389083</v>
      </c>
      <c r="R137" s="25">
        <f>(24*60/PI())*Dados!$C$28*Q137*(P137*SIN(Dados!$C$31)*SIN(O137)+COS(Dados!$C$31)*COS(O137)*SIN(P137))</f>
        <v>43.166010676417521</v>
      </c>
      <c r="S137" s="17">
        <f t="shared" si="37"/>
        <v>307.26000000000005</v>
      </c>
      <c r="T137" s="17">
        <f t="shared" si="38"/>
        <v>293.36</v>
      </c>
      <c r="U137" s="17">
        <f t="shared" si="39"/>
        <v>25.749529419984981</v>
      </c>
      <c r="V137" s="25">
        <f>(0.75+2*10^(-5)*Dados!$B$7)*R137</f>
        <v>32.58611642485107</v>
      </c>
      <c r="W137" s="23">
        <f t="shared" si="40"/>
        <v>4.0497244189411061</v>
      </c>
      <c r="X137" s="25">
        <f>(1-Dados!$C$20)*U137</f>
        <v>19.827137653388437</v>
      </c>
      <c r="Y137" s="18">
        <f t="shared" si="41"/>
        <v>15.77741323444733</v>
      </c>
      <c r="Z137" s="27">
        <f>((0.408*I137*(Y137-0)+Dados!$C$35*(900/(H137+273))*J137*(M137-N137))/(I137+Dados!$C$35*(1+(0.34*J137))))</f>
        <v>5.3495435567280465</v>
      </c>
    </row>
    <row r="138" spans="1:26" x14ac:dyDescent="0.25">
      <c r="A138" s="1">
        <v>23755</v>
      </c>
      <c r="B138">
        <v>20</v>
      </c>
      <c r="C138">
        <v>33.799999999999997</v>
      </c>
      <c r="D138">
        <v>13</v>
      </c>
      <c r="E138">
        <v>1.3333330000000001</v>
      </c>
      <c r="F138">
        <v>57.75</v>
      </c>
      <c r="H138" s="22">
        <f t="shared" si="28"/>
        <v>26.9</v>
      </c>
      <c r="I138" s="23">
        <f t="shared" si="29"/>
        <v>0.20809346882072433</v>
      </c>
      <c r="J138" s="24">
        <f t="shared" si="30"/>
        <v>0.99726785090690051</v>
      </c>
      <c r="K138" s="25">
        <f t="shared" si="31"/>
        <v>5.2603114929926225</v>
      </c>
      <c r="L138" s="25">
        <f t="shared" si="32"/>
        <v>2.3382812709274461</v>
      </c>
      <c r="M138" s="25">
        <f t="shared" si="33"/>
        <v>3.7992963819600343</v>
      </c>
      <c r="N138" s="25">
        <f t="shared" si="34"/>
        <v>2.1940936605819199</v>
      </c>
      <c r="O138" s="25">
        <f t="shared" si="35"/>
        <v>-0.37598036938610901</v>
      </c>
      <c r="P138" s="26">
        <f>ACOS(-TAN(Dados!$C$31)*TAN(O138))</f>
        <v>1.7858967600153355</v>
      </c>
      <c r="Q138" s="25">
        <f t="shared" si="36"/>
        <v>1.0321771295644875</v>
      </c>
      <c r="R138" s="25">
        <f>(24*60/PI())*Dados!$C$28*Q138*(P138*SIN(Dados!$C$31)*SIN(O138)+COS(Dados!$C$31)*COS(O138)*SIN(P138))</f>
        <v>43.111057952545892</v>
      </c>
      <c r="S138" s="17">
        <f t="shared" si="37"/>
        <v>306.96000000000004</v>
      </c>
      <c r="T138" s="17">
        <f t="shared" si="38"/>
        <v>293.16000000000003</v>
      </c>
      <c r="U138" s="17">
        <f t="shared" si="39"/>
        <v>25.624075571775531</v>
      </c>
      <c r="V138" s="25">
        <f>(0.75+2*10^(-5)*Dados!$B$7)*R138</f>
        <v>32.544632492704388</v>
      </c>
      <c r="W138" s="23">
        <f t="shared" si="40"/>
        <v>3.7699933900440779</v>
      </c>
      <c r="X138" s="25">
        <f>(1-Dados!$C$20)*U138</f>
        <v>19.730538190267161</v>
      </c>
      <c r="Y138" s="18">
        <f t="shared" si="41"/>
        <v>15.960544800223083</v>
      </c>
      <c r="Z138" s="27">
        <f>((0.408*I138*(Y138-0)+Dados!$C$35*(900/(H138+273))*J138*(M138-N138))/(I138+Dados!$C$35*(1+(0.34*J138))))</f>
        <v>5.6451836835828901</v>
      </c>
    </row>
    <row r="139" spans="1:26" x14ac:dyDescent="0.25">
      <c r="A139" s="1">
        <v>23756</v>
      </c>
      <c r="B139">
        <v>19</v>
      </c>
      <c r="C139">
        <v>33.5</v>
      </c>
      <c r="D139">
        <v>14</v>
      </c>
      <c r="E139">
        <v>2</v>
      </c>
      <c r="F139">
        <v>60.75</v>
      </c>
      <c r="H139" s="22">
        <f t="shared" si="28"/>
        <v>26.25</v>
      </c>
      <c r="I139" s="23">
        <f t="shared" si="29"/>
        <v>0.2012719980595416</v>
      </c>
      <c r="J139" s="24">
        <f t="shared" si="30"/>
        <v>1.4959021503358882</v>
      </c>
      <c r="K139" s="25">
        <f t="shared" si="31"/>
        <v>5.1729513859624818</v>
      </c>
      <c r="L139" s="25">
        <f t="shared" si="32"/>
        <v>2.1973933238855259</v>
      </c>
      <c r="M139" s="25">
        <f t="shared" si="33"/>
        <v>3.6851723549240036</v>
      </c>
      <c r="N139" s="25">
        <f t="shared" si="34"/>
        <v>2.2387422056163322</v>
      </c>
      <c r="O139" s="25">
        <f t="shared" si="35"/>
        <v>-0.37315337968622003</v>
      </c>
      <c r="P139" s="26">
        <f>ACOS(-TAN(Dados!$C$31)*TAN(O139))</f>
        <v>1.7840907025875921</v>
      </c>
      <c r="Q139" s="25">
        <f t="shared" si="36"/>
        <v>1.0320463017121373</v>
      </c>
      <c r="R139" s="25">
        <f>(24*60/PI())*Dados!$C$28*Q139*(P139*SIN(Dados!$C$31)*SIN(O139)+COS(Dados!$C$31)*COS(O139)*SIN(P139))</f>
        <v>43.053434691921325</v>
      </c>
      <c r="S139" s="17">
        <f t="shared" si="37"/>
        <v>306.66000000000003</v>
      </c>
      <c r="T139" s="17">
        <f t="shared" si="38"/>
        <v>292.16000000000003</v>
      </c>
      <c r="U139" s="17">
        <f t="shared" si="39"/>
        <v>26.230815203344211</v>
      </c>
      <c r="V139" s="25">
        <f>(0.75+2*10^(-5)*Dados!$B$7)*R139</f>
        <v>32.501132566487726</v>
      </c>
      <c r="W139" s="23">
        <f t="shared" si="40"/>
        <v>3.8169537918284968</v>
      </c>
      <c r="X139" s="25">
        <f>(1-Dados!$C$20)*U139</f>
        <v>20.197727706575044</v>
      </c>
      <c r="Y139" s="18">
        <f t="shared" si="41"/>
        <v>16.380773914746548</v>
      </c>
      <c r="Z139" s="27">
        <f>((0.408*I139*(Y139-0)+Dados!$C$35*(900/(H139+273))*J139*(M139-N139))/(I139+Dados!$C$35*(1+(0.34*J139))))</f>
        <v>5.9033282253934489</v>
      </c>
    </row>
    <row r="140" spans="1:26" x14ac:dyDescent="0.25">
      <c r="A140" s="1">
        <v>23757</v>
      </c>
      <c r="B140">
        <v>21</v>
      </c>
      <c r="C140">
        <v>27.1</v>
      </c>
      <c r="D140">
        <v>15</v>
      </c>
      <c r="E140">
        <v>2.3333330000000001</v>
      </c>
      <c r="F140">
        <v>84.5</v>
      </c>
      <c r="H140" s="22">
        <f t="shared" si="28"/>
        <v>24.05</v>
      </c>
      <c r="I140" s="23">
        <f t="shared" si="29"/>
        <v>0.17956300617095522</v>
      </c>
      <c r="J140" s="24">
        <f t="shared" si="30"/>
        <v>1.7452189260748447</v>
      </c>
      <c r="K140" s="25">
        <f t="shared" si="31"/>
        <v>3.5863105663510559</v>
      </c>
      <c r="L140" s="25">
        <f t="shared" si="32"/>
        <v>2.4870053972720654</v>
      </c>
      <c r="M140" s="25">
        <f t="shared" si="33"/>
        <v>3.0366579818115609</v>
      </c>
      <c r="N140" s="25">
        <f t="shared" si="34"/>
        <v>2.5659759946307688</v>
      </c>
      <c r="O140" s="25">
        <f t="shared" si="35"/>
        <v>-0.37021581658662056</v>
      </c>
      <c r="P140" s="26">
        <f>ACOS(-TAN(Dados!$C$31)*TAN(O140))</f>
        <v>1.7822189795930035</v>
      </c>
      <c r="Q140" s="25">
        <f t="shared" si="36"/>
        <v>1.0319059778489741</v>
      </c>
      <c r="R140" s="25">
        <f>(24*60/PI())*Dados!$C$28*Q140*(P140*SIN(Dados!$C$31)*SIN(O140)+COS(Dados!$C$31)*COS(O140)*SIN(P140))</f>
        <v>42.993131694624417</v>
      </c>
      <c r="S140" s="17">
        <f t="shared" si="37"/>
        <v>300.26000000000005</v>
      </c>
      <c r="T140" s="17">
        <f t="shared" si="38"/>
        <v>294.16000000000003</v>
      </c>
      <c r="U140" s="17">
        <f t="shared" si="39"/>
        <v>16.989632358407043</v>
      </c>
      <c r="V140" s="25">
        <f>(0.75+2*10^(-5)*Dados!$B$7)*R140</f>
        <v>32.455609701161698</v>
      </c>
      <c r="W140" s="23">
        <f t="shared" si="40"/>
        <v>1.5803654368335265</v>
      </c>
      <c r="X140" s="25">
        <f>(1-Dados!$C$20)*U140</f>
        <v>13.082016915973423</v>
      </c>
      <c r="Y140" s="18">
        <f t="shared" si="41"/>
        <v>11.501651479139896</v>
      </c>
      <c r="Z140" s="27">
        <f>((0.408*I140*(Y140-0)+Dados!$C$35*(900/(H140+273))*J140*(M140-N140))/(I140+Dados!$C$35*(1+(0.34*J140))))</f>
        <v>3.5423414747920439</v>
      </c>
    </row>
    <row r="141" spans="1:26" x14ac:dyDescent="0.25">
      <c r="A141" s="1">
        <v>23758</v>
      </c>
      <c r="B141">
        <v>19.600000000000001</v>
      </c>
      <c r="C141">
        <v>26</v>
      </c>
      <c r="D141">
        <v>16</v>
      </c>
      <c r="E141">
        <v>1.3333330000000001</v>
      </c>
      <c r="F141">
        <v>88.25</v>
      </c>
      <c r="H141" s="22">
        <f t="shared" si="28"/>
        <v>22.8</v>
      </c>
      <c r="I141" s="23">
        <f t="shared" si="29"/>
        <v>0.16813302065808716</v>
      </c>
      <c r="J141" s="24">
        <f t="shared" si="30"/>
        <v>0.99726785090690051</v>
      </c>
      <c r="K141" s="25">
        <f t="shared" si="31"/>
        <v>3.3614398286025637</v>
      </c>
      <c r="L141" s="25">
        <f t="shared" si="32"/>
        <v>2.2810057729824531</v>
      </c>
      <c r="M141" s="25">
        <f t="shared" si="33"/>
        <v>2.8212228007925084</v>
      </c>
      <c r="N141" s="25">
        <f t="shared" si="34"/>
        <v>2.4897291216993884</v>
      </c>
      <c r="O141" s="25">
        <f t="shared" si="35"/>
        <v>-0.36716855055065478</v>
      </c>
      <c r="P141" s="26">
        <f>ACOS(-TAN(Dados!$C$31)*TAN(O141))</f>
        <v>1.7802826529372653</v>
      </c>
      <c r="Q141" s="25">
        <f t="shared" si="36"/>
        <v>1.031756199555987</v>
      </c>
      <c r="R141" s="25">
        <f>(24*60/PI())*Dados!$C$28*Q141*(P141*SIN(Dados!$C$31)*SIN(O141)+COS(Dados!$C$31)*COS(O141)*SIN(P141))</f>
        <v>42.930139811347644</v>
      </c>
      <c r="S141" s="17">
        <f t="shared" si="37"/>
        <v>299.16000000000003</v>
      </c>
      <c r="T141" s="17">
        <f t="shared" si="38"/>
        <v>292.76000000000005</v>
      </c>
      <c r="U141" s="17">
        <f t="shared" si="39"/>
        <v>17.376898825386213</v>
      </c>
      <c r="V141" s="25">
        <f>(0.75+2*10^(-5)*Dados!$B$7)*R141</f>
        <v>32.408056989893922</v>
      </c>
      <c r="W141" s="23">
        <f t="shared" si="40"/>
        <v>1.6761032545386074</v>
      </c>
      <c r="X141" s="25">
        <f>(1-Dados!$C$20)*U141</f>
        <v>13.380212095547385</v>
      </c>
      <c r="Y141" s="18">
        <f t="shared" si="41"/>
        <v>11.704108841008779</v>
      </c>
      <c r="Z141" s="27">
        <f>((0.408*I141*(Y141-0)+Dados!$C$35*(900/(H141+273))*J141*(M141-N141))/(I141+Dados!$C$35*(1+(0.34*J141))))</f>
        <v>3.3962595478970017</v>
      </c>
    </row>
    <row r="142" spans="1:26" x14ac:dyDescent="0.25">
      <c r="A142" s="1">
        <v>23759</v>
      </c>
      <c r="B142">
        <v>19.600000000000001</v>
      </c>
      <c r="C142">
        <v>32.6</v>
      </c>
      <c r="D142">
        <v>17</v>
      </c>
      <c r="E142">
        <v>0.66666700000000001</v>
      </c>
      <c r="F142">
        <v>74.75</v>
      </c>
      <c r="H142" s="22">
        <f t="shared" si="28"/>
        <v>26.1</v>
      </c>
      <c r="I142" s="23">
        <f t="shared" si="29"/>
        <v>0.1997248282483387</v>
      </c>
      <c r="J142" s="24">
        <f t="shared" si="30"/>
        <v>0.49863429942898779</v>
      </c>
      <c r="K142" s="25">
        <f t="shared" si="31"/>
        <v>4.9183812721762612</v>
      </c>
      <c r="L142" s="25">
        <f t="shared" si="32"/>
        <v>2.2810057729824531</v>
      </c>
      <c r="M142" s="25">
        <f t="shared" si="33"/>
        <v>3.5996935225793569</v>
      </c>
      <c r="N142" s="25">
        <f t="shared" si="34"/>
        <v>2.6907709081280693</v>
      </c>
      <c r="O142" s="25">
        <f t="shared" si="35"/>
        <v>-0.36401248454901453</v>
      </c>
      <c r="P142" s="26">
        <f>ACOS(-TAN(Dados!$C$31)*TAN(O142))</f>
        <v>1.7782828068237315</v>
      </c>
      <c r="Q142" s="25">
        <f t="shared" si="36"/>
        <v>1.0315970112157162</v>
      </c>
      <c r="R142" s="25">
        <f>(24*60/PI())*Dados!$C$28*Q142*(P142*SIN(Dados!$C$31)*SIN(O142)+COS(Dados!$C$31)*COS(O142)*SIN(P142))</f>
        <v>42.864449985232994</v>
      </c>
      <c r="S142" s="17">
        <f t="shared" si="37"/>
        <v>305.76000000000005</v>
      </c>
      <c r="T142" s="17">
        <f t="shared" si="38"/>
        <v>292.76000000000005</v>
      </c>
      <c r="U142" s="17">
        <f t="shared" si="39"/>
        <v>24.727995570611071</v>
      </c>
      <c r="V142" s="25">
        <f>(0.75+2*10^(-5)*Dados!$B$7)*R142</f>
        <v>32.358467595642352</v>
      </c>
      <c r="W142" s="23">
        <f t="shared" si="40"/>
        <v>2.9663453206946619</v>
      </c>
      <c r="X142" s="25">
        <f>(1-Dados!$C$20)*U142</f>
        <v>19.040556589370524</v>
      </c>
      <c r="Y142" s="18">
        <f t="shared" si="41"/>
        <v>16.074211268675864</v>
      </c>
      <c r="Z142" s="27">
        <f>((0.408*I142*(Y142-0)+Dados!$C$35*(900/(H142+273))*J142*(M142-N142))/(I142+Dados!$C$35*(1+(0.34*J142))))</f>
        <v>5.0640982843849178</v>
      </c>
    </row>
    <row r="143" spans="1:26" x14ac:dyDescent="0.25">
      <c r="A143" s="1">
        <v>23760</v>
      </c>
      <c r="B143">
        <v>21.6</v>
      </c>
      <c r="C143">
        <v>32.200000000000003</v>
      </c>
      <c r="D143">
        <v>18</v>
      </c>
      <c r="E143">
        <v>1</v>
      </c>
      <c r="F143">
        <v>64</v>
      </c>
      <c r="H143" s="22">
        <f t="shared" si="28"/>
        <v>26.900000000000002</v>
      </c>
      <c r="I143" s="23">
        <f t="shared" si="29"/>
        <v>0.20809346882072433</v>
      </c>
      <c r="J143" s="24">
        <f t="shared" si="30"/>
        <v>0.74795107516794412</v>
      </c>
      <c r="K143" s="25">
        <f t="shared" si="31"/>
        <v>4.8087773652629577</v>
      </c>
      <c r="L143" s="25">
        <f t="shared" si="32"/>
        <v>2.5801527260359443</v>
      </c>
      <c r="M143" s="25">
        <f t="shared" si="33"/>
        <v>3.694465045649451</v>
      </c>
      <c r="N143" s="25">
        <f t="shared" si="34"/>
        <v>2.3644576292156487</v>
      </c>
      <c r="O143" s="25">
        <f t="shared" si="35"/>
        <v>-0.36074855379216958</v>
      </c>
      <c r="P143" s="26">
        <f>ACOS(-TAN(Dados!$C$31)*TAN(O143))</f>
        <v>1.7762205458786531</v>
      </c>
      <c r="Q143" s="25">
        <f t="shared" si="36"/>
        <v>1.031428459999103</v>
      </c>
      <c r="R143" s="25">
        <f>(24*60/PI())*Dados!$C$28*Q143*(P143*SIN(Dados!$C$31)*SIN(O143)+COS(Dados!$C$31)*COS(O143)*SIN(P143))</f>
        <v>42.796053295027434</v>
      </c>
      <c r="S143" s="17">
        <f t="shared" si="37"/>
        <v>305.36</v>
      </c>
      <c r="T143" s="17">
        <f t="shared" si="38"/>
        <v>294.76000000000005</v>
      </c>
      <c r="U143" s="17">
        <f t="shared" si="39"/>
        <v>22.293416761947945</v>
      </c>
      <c r="V143" s="25">
        <f>(0.75+2*10^(-5)*Dados!$B$7)*R143</f>
        <v>32.306834783733457</v>
      </c>
      <c r="W143" s="23">
        <f t="shared" si="40"/>
        <v>2.8884344123117356</v>
      </c>
      <c r="X143" s="25">
        <f>(1-Dados!$C$20)*U143</f>
        <v>17.16593090669992</v>
      </c>
      <c r="Y143" s="18">
        <f t="shared" si="41"/>
        <v>14.277496494388185</v>
      </c>
      <c r="Z143" s="27">
        <f>((0.408*I143*(Y143-0)+Dados!$C$35*(900/(H143+273))*J143*(M143-N143))/(I143+Dados!$C$35*(1+(0.34*J143))))</f>
        <v>4.8504804887627415</v>
      </c>
    </row>
    <row r="144" spans="1:26" x14ac:dyDescent="0.25">
      <c r="A144" s="1">
        <v>23761</v>
      </c>
      <c r="B144">
        <v>17.600000000000001</v>
      </c>
      <c r="C144">
        <v>30.4</v>
      </c>
      <c r="D144">
        <v>19</v>
      </c>
      <c r="E144">
        <v>1.3333330000000001</v>
      </c>
      <c r="F144">
        <v>59.75</v>
      </c>
      <c r="H144" s="22">
        <f t="shared" si="28"/>
        <v>24</v>
      </c>
      <c r="I144" s="23">
        <f t="shared" si="29"/>
        <v>0.17909354902640179</v>
      </c>
      <c r="J144" s="24">
        <f t="shared" si="30"/>
        <v>0.99726785090690051</v>
      </c>
      <c r="K144" s="25">
        <f t="shared" si="31"/>
        <v>4.3413906376622462</v>
      </c>
      <c r="L144" s="25">
        <f t="shared" si="32"/>
        <v>2.0126465426273383</v>
      </c>
      <c r="M144" s="25">
        <f t="shared" si="33"/>
        <v>3.177018590144792</v>
      </c>
      <c r="N144" s="25">
        <f t="shared" si="34"/>
        <v>1.8982686076115134</v>
      </c>
      <c r="O144" s="25">
        <f t="shared" si="35"/>
        <v>-0.35737772545324453</v>
      </c>
      <c r="P144" s="26">
        <f>ACOS(-TAN(Dados!$C$31)*TAN(O144))</f>
        <v>1.7740969932854493</v>
      </c>
      <c r="Q144" s="25">
        <f t="shared" si="36"/>
        <v>1.0312505958515106</v>
      </c>
      <c r="R144" s="25">
        <f>(24*60/PI())*Dados!$C$28*Q144*(P144*SIN(Dados!$C$31)*SIN(O144)+COS(Dados!$C$31)*COS(O144)*SIN(P144))</f>
        <v>42.724940999497861</v>
      </c>
      <c r="S144" s="17">
        <f t="shared" si="37"/>
        <v>303.56</v>
      </c>
      <c r="T144" s="17">
        <f t="shared" si="38"/>
        <v>290.76000000000005</v>
      </c>
      <c r="U144" s="17">
        <f t="shared" si="39"/>
        <v>24.457183336843524</v>
      </c>
      <c r="V144" s="25">
        <f>(0.75+2*10^(-5)*Dados!$B$7)*R144</f>
        <v>32.253151955391132</v>
      </c>
      <c r="W144" s="23">
        <f t="shared" si="40"/>
        <v>3.7995817242801531</v>
      </c>
      <c r="X144" s="25">
        <f>(1-Dados!$C$20)*U144</f>
        <v>18.832031169369515</v>
      </c>
      <c r="Y144" s="18">
        <f t="shared" si="41"/>
        <v>15.032449445089362</v>
      </c>
      <c r="Z144" s="27">
        <f>((0.408*I144*(Y144-0)+Dados!$C$35*(900/(H144+273))*J144*(M144-N144))/(I144+Dados!$C$35*(1+(0.34*J144))))</f>
        <v>5.0661390543113987</v>
      </c>
    </row>
    <row r="145" spans="1:26" x14ac:dyDescent="0.25">
      <c r="A145" s="1">
        <v>23762</v>
      </c>
      <c r="B145">
        <v>17.5</v>
      </c>
      <c r="C145">
        <v>32.299999999999997</v>
      </c>
      <c r="D145">
        <v>20</v>
      </c>
      <c r="E145">
        <v>0.66666700000000001</v>
      </c>
      <c r="F145">
        <v>52.75</v>
      </c>
      <c r="H145" s="22">
        <f t="shared" si="28"/>
        <v>24.9</v>
      </c>
      <c r="I145" s="23">
        <f t="shared" si="29"/>
        <v>0.18770394627061798</v>
      </c>
      <c r="J145" s="24">
        <f t="shared" si="30"/>
        <v>0.49863429942898779</v>
      </c>
      <c r="K145" s="25">
        <f t="shared" si="31"/>
        <v>4.8359775257467401</v>
      </c>
      <c r="L145" s="25">
        <f t="shared" si="32"/>
        <v>1.9999869748999506</v>
      </c>
      <c r="M145" s="25">
        <f t="shared" si="33"/>
        <v>3.4179822503233455</v>
      </c>
      <c r="N145" s="25">
        <f t="shared" si="34"/>
        <v>1.8029856370455646</v>
      </c>
      <c r="O145" s="25">
        <f t="shared" si="35"/>
        <v>-0.35390099838142475</v>
      </c>
      <c r="P145" s="26">
        <f>ACOS(-TAN(Dados!$C$31)*TAN(O145))</f>
        <v>1.7719132889338518</v>
      </c>
      <c r="Q145" s="25">
        <f t="shared" si="36"/>
        <v>1.0310634714779239</v>
      </c>
      <c r="R145" s="25">
        <f>(24*60/PI())*Dados!$C$28*Q145*(P145*SIN(Dados!$C$31)*SIN(O145)+COS(Dados!$C$31)*COS(O145)*SIN(P145))</f>
        <v>42.651104583042716</v>
      </c>
      <c r="S145" s="17">
        <f t="shared" si="37"/>
        <v>305.46000000000004</v>
      </c>
      <c r="T145" s="17">
        <f t="shared" si="38"/>
        <v>290.66000000000003</v>
      </c>
      <c r="U145" s="17">
        <f t="shared" si="39"/>
        <v>26.253132073898797</v>
      </c>
      <c r="V145" s="25">
        <f>(0.75+2*10^(-5)*Dados!$B$7)*R145</f>
        <v>32.197412682169031</v>
      </c>
      <c r="W145" s="23">
        <f t="shared" si="40"/>
        <v>4.4326995407334771</v>
      </c>
      <c r="X145" s="25">
        <f>(1-Dados!$C$20)*U145</f>
        <v>20.214911696902075</v>
      </c>
      <c r="Y145" s="18">
        <f t="shared" si="41"/>
        <v>15.782212156168598</v>
      </c>
      <c r="Z145" s="27">
        <f>((0.408*I145*(Y145-0)+Dados!$C$35*(900/(H145+273))*J145*(M145-N145))/(I145+Dados!$C$35*(1+(0.34*J145))))</f>
        <v>5.1763483137249251</v>
      </c>
    </row>
    <row r="146" spans="1:26" x14ac:dyDescent="0.25">
      <c r="A146" s="1">
        <v>23763</v>
      </c>
      <c r="B146">
        <v>20.6</v>
      </c>
      <c r="C146">
        <v>35.1</v>
      </c>
      <c r="D146">
        <v>21</v>
      </c>
      <c r="E146">
        <v>1.3333330000000001</v>
      </c>
      <c r="F146">
        <v>48.5</v>
      </c>
      <c r="H146" s="22">
        <f t="shared" si="28"/>
        <v>27.85</v>
      </c>
      <c r="I146" s="23">
        <f t="shared" si="29"/>
        <v>0.21841239036576388</v>
      </c>
      <c r="J146" s="24">
        <f t="shared" si="30"/>
        <v>0.99726785090690051</v>
      </c>
      <c r="K146" s="25">
        <f t="shared" si="31"/>
        <v>5.6538327478295347</v>
      </c>
      <c r="L146" s="25">
        <f t="shared" si="32"/>
        <v>2.4265523121060211</v>
      </c>
      <c r="M146" s="25">
        <f t="shared" si="33"/>
        <v>4.0401925299677774</v>
      </c>
      <c r="N146" s="25">
        <f t="shared" si="34"/>
        <v>1.9594933770343721</v>
      </c>
      <c r="O146" s="25">
        <f t="shared" si="35"/>
        <v>-0.35031940280597534</v>
      </c>
      <c r="P146" s="26">
        <f>ACOS(-TAN(Dados!$C$31)*TAN(O146))</f>
        <v>1.7696705875895009</v>
      </c>
      <c r="Q146" s="25">
        <f t="shared" si="36"/>
        <v>1.0308671423273339</v>
      </c>
      <c r="R146" s="25">
        <f>(24*60/PI())*Dados!$C$28*Q146*(P146*SIN(Dados!$C$31)*SIN(O146)+COS(Dados!$C$31)*COS(O146)*SIN(P146))</f>
        <v>42.57453580243228</v>
      </c>
      <c r="S146" s="17">
        <f t="shared" si="37"/>
        <v>308.26000000000005</v>
      </c>
      <c r="T146" s="17">
        <f t="shared" si="38"/>
        <v>293.76000000000005</v>
      </c>
      <c r="U146" s="17">
        <f t="shared" si="39"/>
        <v>25.939040380704309</v>
      </c>
      <c r="V146" s="25">
        <f>(0.75+2*10^(-5)*Dados!$B$7)*R146</f>
        <v>32.13961074123489</v>
      </c>
      <c r="W146" s="23">
        <f t="shared" si="40"/>
        <v>4.3023033604155749</v>
      </c>
      <c r="X146" s="25">
        <f>(1-Dados!$C$20)*U146</f>
        <v>19.97306109314232</v>
      </c>
      <c r="Y146" s="18">
        <f t="shared" si="41"/>
        <v>15.670757732726745</v>
      </c>
      <c r="Z146" s="27">
        <f>((0.408*I146*(Y146-0)+Dados!$C$35*(900/(H146+273))*J146*(M146-N146))/(I146+Dados!$C$35*(1+(0.34*J146))))</f>
        <v>5.8901838452626833</v>
      </c>
    </row>
    <row r="147" spans="1:26" x14ac:dyDescent="0.25">
      <c r="A147" s="1">
        <v>23764</v>
      </c>
      <c r="B147">
        <v>22.4</v>
      </c>
      <c r="C147">
        <v>35.1</v>
      </c>
      <c r="D147">
        <v>22</v>
      </c>
      <c r="E147">
        <v>1</v>
      </c>
      <c r="F147">
        <v>54.75</v>
      </c>
      <c r="H147" s="22">
        <f t="shared" si="28"/>
        <v>28.75</v>
      </c>
      <c r="I147" s="23">
        <f t="shared" si="29"/>
        <v>0.22858152484442446</v>
      </c>
      <c r="J147" s="24">
        <f t="shared" si="30"/>
        <v>0.74795107516794412</v>
      </c>
      <c r="K147" s="25">
        <f t="shared" si="31"/>
        <v>5.6538327478295347</v>
      </c>
      <c r="L147" s="25">
        <f t="shared" si="32"/>
        <v>2.7090824052161175</v>
      </c>
      <c r="M147" s="25">
        <f t="shared" si="33"/>
        <v>4.1814575765228259</v>
      </c>
      <c r="N147" s="25">
        <f t="shared" si="34"/>
        <v>2.2893480231462471</v>
      </c>
      <c r="O147" s="25">
        <f t="shared" si="35"/>
        <v>-0.34663400003096273</v>
      </c>
      <c r="P147" s="26">
        <f>ACOS(-TAN(Dados!$C$31)*TAN(O147))</f>
        <v>1.7673700570893165</v>
      </c>
      <c r="Q147" s="25">
        <f t="shared" si="36"/>
        <v>1.0306616665763046</v>
      </c>
      <c r="R147" s="25">
        <f>(24*60/PI())*Dados!$C$28*Q147*(P147*SIN(Dados!$C$31)*SIN(O147)+COS(Dados!$C$31)*COS(O147)*SIN(P147))</f>
        <v>42.495226734604927</v>
      </c>
      <c r="S147" s="17">
        <f t="shared" si="37"/>
        <v>308.26000000000005</v>
      </c>
      <c r="T147" s="17">
        <f t="shared" si="38"/>
        <v>295.56</v>
      </c>
      <c r="U147" s="17">
        <f t="shared" si="39"/>
        <v>24.230478684163643</v>
      </c>
      <c r="V147" s="25">
        <f>(0.75+2*10^(-5)*Dados!$B$7)*R147</f>
        <v>32.079740151452071</v>
      </c>
      <c r="W147" s="23">
        <f t="shared" si="40"/>
        <v>3.5057767769403676</v>
      </c>
      <c r="X147" s="25">
        <f>(1-Dados!$C$20)*U147</f>
        <v>18.657468586806004</v>
      </c>
      <c r="Y147" s="18">
        <f t="shared" si="41"/>
        <v>15.151691809865637</v>
      </c>
      <c r="Z147" s="27">
        <f>((0.408*I147*(Y147-0)+Dados!$C$35*(900/(H147+273))*J147*(M147-N147))/(I147+Dados!$C$35*(1+(0.34*J147))))</f>
        <v>5.4375163636144759</v>
      </c>
    </row>
    <row r="148" spans="1:26" x14ac:dyDescent="0.25">
      <c r="A148" s="1">
        <v>23765</v>
      </c>
      <c r="B148">
        <v>20.8</v>
      </c>
      <c r="C148">
        <v>34.5</v>
      </c>
      <c r="D148">
        <v>23</v>
      </c>
      <c r="E148">
        <v>1.6666669999999999</v>
      </c>
      <c r="F148">
        <v>60.25</v>
      </c>
      <c r="H148" s="22">
        <f t="shared" si="28"/>
        <v>27.65</v>
      </c>
      <c r="I148" s="23">
        <f t="shared" si="29"/>
        <v>0.21620498907075034</v>
      </c>
      <c r="J148" s="24">
        <f t="shared" si="30"/>
        <v>1.2465853745969318</v>
      </c>
      <c r="K148" s="25">
        <f t="shared" si="31"/>
        <v>5.4691459026600384</v>
      </c>
      <c r="L148" s="25">
        <f t="shared" si="32"/>
        <v>2.4566163260716172</v>
      </c>
      <c r="M148" s="25">
        <f t="shared" si="33"/>
        <v>3.9628811143658278</v>
      </c>
      <c r="N148" s="25">
        <f t="shared" si="34"/>
        <v>2.3876358714054113</v>
      </c>
      <c r="O148" s="25">
        <f t="shared" si="35"/>
        <v>-0.3428458821207665</v>
      </c>
      <c r="P148" s="26">
        <f>ACOS(-TAN(Dados!$C$31)*TAN(O148))</f>
        <v>1.7650128765676671</v>
      </c>
      <c r="Q148" s="25">
        <f t="shared" si="36"/>
        <v>1.0304471051117361</v>
      </c>
      <c r="R148" s="25">
        <f>(24*60/PI())*Dados!$C$28*Q148*(P148*SIN(Dados!$C$31)*SIN(O148)+COS(Dados!$C$31)*COS(O148)*SIN(P148))</f>
        <v>42.413169825442097</v>
      </c>
      <c r="S148" s="17">
        <f t="shared" si="37"/>
        <v>307.66000000000003</v>
      </c>
      <c r="T148" s="17">
        <f t="shared" si="38"/>
        <v>293.96000000000004</v>
      </c>
      <c r="U148" s="17">
        <f t="shared" si="39"/>
        <v>25.117765277714682</v>
      </c>
      <c r="V148" s="25">
        <f>(0.75+2*10^(-5)*Dados!$B$7)*R148</f>
        <v>32.01779521019985</v>
      </c>
      <c r="W148" s="23">
        <f t="shared" si="40"/>
        <v>3.531342898782404</v>
      </c>
      <c r="X148" s="25">
        <f>(1-Dados!$C$20)*U148</f>
        <v>19.340679263840304</v>
      </c>
      <c r="Y148" s="18">
        <f t="shared" si="41"/>
        <v>15.8093363650579</v>
      </c>
      <c r="Z148" s="27">
        <f>((0.408*I148*(Y148-0)+Dados!$C$35*(900/(H148+273))*J148*(M148-N148))/(I148+Dados!$C$35*(1+(0.34*J148))))</f>
        <v>5.7508282803186601</v>
      </c>
    </row>
    <row r="149" spans="1:26" x14ac:dyDescent="0.25">
      <c r="A149" s="1">
        <v>23766</v>
      </c>
      <c r="B149">
        <v>19.2</v>
      </c>
      <c r="C149">
        <v>32.9</v>
      </c>
      <c r="D149">
        <v>24</v>
      </c>
      <c r="E149">
        <v>1.3333330000000001</v>
      </c>
      <c r="F149">
        <v>59.5</v>
      </c>
      <c r="H149" s="22">
        <f t="shared" si="28"/>
        <v>26.049999999999997</v>
      </c>
      <c r="I149" s="23">
        <f t="shared" si="29"/>
        <v>0.19921133453623621</v>
      </c>
      <c r="J149" s="24">
        <f t="shared" si="30"/>
        <v>0.99726785090690051</v>
      </c>
      <c r="K149" s="25">
        <f t="shared" si="31"/>
        <v>5.0020014811114493</v>
      </c>
      <c r="L149" s="25">
        <f t="shared" si="32"/>
        <v>2.2249611183378328</v>
      </c>
      <c r="M149" s="25">
        <f t="shared" si="33"/>
        <v>3.6134812997246408</v>
      </c>
      <c r="N149" s="25">
        <f t="shared" si="34"/>
        <v>2.1500213733361613</v>
      </c>
      <c r="O149" s="25">
        <f t="shared" si="35"/>
        <v>-0.33895617157647767</v>
      </c>
      <c r="P149" s="26">
        <f>ACOS(-TAN(Dados!$C$31)*TAN(O149))</f>
        <v>1.7626002347180736</v>
      </c>
      <c r="Q149" s="25">
        <f t="shared" si="36"/>
        <v>1.0302235215128204</v>
      </c>
      <c r="R149" s="25">
        <f>(24*60/PI())*Dados!$C$28*Q149*(P149*SIN(Dados!$C$31)*SIN(O149)+COS(Dados!$C$31)*COS(O149)*SIN(P149))</f>
        <v>42.328357939439776</v>
      </c>
      <c r="S149" s="17">
        <f t="shared" si="37"/>
        <v>306.06</v>
      </c>
      <c r="T149" s="17">
        <f t="shared" si="38"/>
        <v>292.36</v>
      </c>
      <c r="U149" s="17">
        <f t="shared" si="39"/>
        <v>25.067538306843744</v>
      </c>
      <c r="V149" s="25">
        <f>(0.75+2*10^(-5)*Dados!$B$7)*R149</f>
        <v>31.953770530870553</v>
      </c>
      <c r="W149" s="23">
        <f t="shared" si="40"/>
        <v>3.7656936055384396</v>
      </c>
      <c r="X149" s="25">
        <f>(1-Dados!$C$20)*U149</f>
        <v>19.302004496269685</v>
      </c>
      <c r="Y149" s="18">
        <f t="shared" si="41"/>
        <v>15.536310890731245</v>
      </c>
      <c r="Z149" s="27">
        <f>((0.408*I149*(Y149-0)+Dados!$C$35*(900/(H149+273))*J149*(M149-N149))/(I149+Dados!$C$35*(1+(0.34*J149))))</f>
        <v>5.404190304226975</v>
      </c>
    </row>
    <row r="150" spans="1:26" x14ac:dyDescent="0.25">
      <c r="A150" s="1">
        <v>23767</v>
      </c>
      <c r="B150">
        <v>20.8</v>
      </c>
      <c r="C150">
        <v>35.9</v>
      </c>
      <c r="D150">
        <v>25</v>
      </c>
      <c r="E150">
        <v>0.66666700000000001</v>
      </c>
      <c r="F150">
        <v>61.5</v>
      </c>
      <c r="H150" s="22">
        <f t="shared" si="28"/>
        <v>28.35</v>
      </c>
      <c r="I150" s="23">
        <f t="shared" si="29"/>
        <v>0.22401389352802836</v>
      </c>
      <c r="J150" s="24">
        <f t="shared" si="30"/>
        <v>0.49863429942898779</v>
      </c>
      <c r="K150" s="25">
        <f t="shared" si="31"/>
        <v>5.9084786537204232</v>
      </c>
      <c r="L150" s="25">
        <f t="shared" si="32"/>
        <v>2.4566163260716172</v>
      </c>
      <c r="M150" s="25">
        <f t="shared" si="33"/>
        <v>4.1825474898960202</v>
      </c>
      <c r="N150" s="25">
        <f t="shared" si="34"/>
        <v>2.5722667062860523</v>
      </c>
      <c r="O150" s="25">
        <f t="shared" si="35"/>
        <v>-0.33496602100327749</v>
      </c>
      <c r="P150" s="26">
        <f>ACOS(-TAN(Dados!$C$31)*TAN(O150))</f>
        <v>1.7601333280948612</v>
      </c>
      <c r="Q150" s="25">
        <f t="shared" si="36"/>
        <v>1.0299909820322035</v>
      </c>
      <c r="R150" s="25">
        <f>(24*60/PI())*Dados!$C$28*Q150*(P150*SIN(Dados!$C$31)*SIN(O150)+COS(Dados!$C$31)*COS(O150)*SIN(P150))</f>
        <v>42.240784410189782</v>
      </c>
      <c r="S150" s="17">
        <f t="shared" si="37"/>
        <v>309.06</v>
      </c>
      <c r="T150" s="17">
        <f t="shared" si="38"/>
        <v>293.96000000000004</v>
      </c>
      <c r="U150" s="17">
        <f t="shared" si="39"/>
        <v>26.262763979727424</v>
      </c>
      <c r="V150" s="25">
        <f>(0.75+2*10^(-5)*Dados!$B$7)*R150</f>
        <v>31.887661080977967</v>
      </c>
      <c r="W150" s="23">
        <f t="shared" si="40"/>
        <v>3.5778615804234781</v>
      </c>
      <c r="X150" s="25">
        <f>(1-Dados!$C$20)*U150</f>
        <v>20.222328264390118</v>
      </c>
      <c r="Y150" s="18">
        <f t="shared" si="41"/>
        <v>16.644466683966641</v>
      </c>
      <c r="Z150" s="27">
        <f>((0.408*I150*(Y150-0)+Dados!$C$35*(900/(H150+273))*J150*(M150-N150))/(I150+Dados!$C$35*(1+(0.34*J150))))</f>
        <v>5.5834960862787835</v>
      </c>
    </row>
    <row r="151" spans="1:26" x14ac:dyDescent="0.25">
      <c r="A151" s="1">
        <v>23768</v>
      </c>
      <c r="B151">
        <v>22.9</v>
      </c>
      <c r="C151">
        <v>33.299999999999997</v>
      </c>
      <c r="D151">
        <v>26</v>
      </c>
      <c r="E151">
        <v>2</v>
      </c>
      <c r="F151">
        <v>74</v>
      </c>
      <c r="H151" s="22">
        <f t="shared" si="28"/>
        <v>28.099999999999998</v>
      </c>
      <c r="I151" s="23">
        <f t="shared" si="29"/>
        <v>0.22119824570984206</v>
      </c>
      <c r="J151" s="24">
        <f t="shared" si="30"/>
        <v>1.4959021503358882</v>
      </c>
      <c r="K151" s="25">
        <f t="shared" si="31"/>
        <v>5.1154132953859861</v>
      </c>
      <c r="L151" s="25">
        <f t="shared" si="32"/>
        <v>2.7924897662121242</v>
      </c>
      <c r="M151" s="25">
        <f t="shared" si="33"/>
        <v>3.9539515307990554</v>
      </c>
      <c r="N151" s="25">
        <f t="shared" si="34"/>
        <v>2.9259241327913008</v>
      </c>
      <c r="O151" s="25">
        <f t="shared" si="35"/>
        <v>-0.33087661276889524</v>
      </c>
      <c r="P151" s="26">
        <f>ACOS(-TAN(Dados!$C$31)*TAN(O151))</f>
        <v>1.7576133594588603</v>
      </c>
      <c r="Q151" s="25">
        <f t="shared" si="36"/>
        <v>1.0297495555763523</v>
      </c>
      <c r="R151" s="25">
        <f>(24*60/PI())*Dados!$C$28*Q151*(P151*SIN(Dados!$C$31)*SIN(O151)+COS(Dados!$C$31)*COS(O151)*SIN(P151))</f>
        <v>42.150443091579611</v>
      </c>
      <c r="S151" s="17">
        <f t="shared" si="37"/>
        <v>306.46000000000004</v>
      </c>
      <c r="T151" s="17">
        <f t="shared" si="38"/>
        <v>296.06</v>
      </c>
      <c r="U151" s="17">
        <f t="shared" si="39"/>
        <v>21.748975130195507</v>
      </c>
      <c r="V151" s="25">
        <f>(0.75+2*10^(-5)*Dados!$B$7)*R151</f>
        <v>31.819462220808248</v>
      </c>
      <c r="W151" s="23">
        <f t="shared" si="40"/>
        <v>2.3293629250758041</v>
      </c>
      <c r="X151" s="25">
        <f>(1-Dados!$C$20)*U151</f>
        <v>16.74671085025054</v>
      </c>
      <c r="Y151" s="18">
        <f t="shared" si="41"/>
        <v>14.417347925174736</v>
      </c>
      <c r="Z151" s="27">
        <f>((0.408*I151*(Y151-0)+Dados!$C$35*(900/(H151+273))*J151*(M151-N151))/(I151+Dados!$C$35*(1+(0.34*J151))))</f>
        <v>5.0071478949340298</v>
      </c>
    </row>
    <row r="152" spans="1:26" x14ac:dyDescent="0.25">
      <c r="A152" s="1">
        <v>23769</v>
      </c>
      <c r="B152">
        <v>20.2</v>
      </c>
      <c r="C152">
        <v>33.9</v>
      </c>
      <c r="D152">
        <v>27</v>
      </c>
      <c r="E152">
        <v>1.6666669999999999</v>
      </c>
      <c r="F152">
        <v>61.5</v>
      </c>
      <c r="H152" s="22">
        <f t="shared" si="28"/>
        <v>27.049999999999997</v>
      </c>
      <c r="I152" s="23">
        <f t="shared" si="29"/>
        <v>0.20969496361300408</v>
      </c>
      <c r="J152" s="24">
        <f t="shared" si="30"/>
        <v>1.2465853745969318</v>
      </c>
      <c r="K152" s="25">
        <f t="shared" si="31"/>
        <v>5.2897146042222154</v>
      </c>
      <c r="L152" s="25">
        <f t="shared" si="32"/>
        <v>2.3673876975032684</v>
      </c>
      <c r="M152" s="25">
        <f t="shared" si="33"/>
        <v>3.8285511508627419</v>
      </c>
      <c r="N152" s="25">
        <f t="shared" si="34"/>
        <v>2.3545589577805863</v>
      </c>
      <c r="O152" s="25">
        <f t="shared" si="35"/>
        <v>-0.32668915865324738</v>
      </c>
      <c r="P152" s="26">
        <f>ACOS(-TAN(Dados!$C$31)*TAN(O152))</f>
        <v>1.7550415361709275</v>
      </c>
      <c r="Q152" s="25">
        <f t="shared" si="36"/>
        <v>1.0294993136851356</v>
      </c>
      <c r="R152" s="25">
        <f>(24*60/PI())*Dados!$C$28*Q152*(P152*SIN(Dados!$C$31)*SIN(O152)+COS(Dados!$C$31)*COS(O152)*SIN(P152))</f>
        <v>42.05732840961516</v>
      </c>
      <c r="S152" s="17">
        <f t="shared" si="37"/>
        <v>307.06</v>
      </c>
      <c r="T152" s="17">
        <f t="shared" si="38"/>
        <v>293.36</v>
      </c>
      <c r="U152" s="17">
        <f t="shared" si="39"/>
        <v>24.907030234905662</v>
      </c>
      <c r="V152" s="25">
        <f>(0.75+2*10^(-5)*Dados!$B$7)*R152</f>
        <v>31.749169742540985</v>
      </c>
      <c r="W152" s="23">
        <f t="shared" si="40"/>
        <v>3.5458905661150482</v>
      </c>
      <c r="X152" s="25">
        <f>(1-Dados!$C$20)*U152</f>
        <v>19.178413280877361</v>
      </c>
      <c r="Y152" s="18">
        <f t="shared" si="41"/>
        <v>15.632522714762313</v>
      </c>
      <c r="Z152" s="27">
        <f>((0.408*I152*(Y152-0)+Dados!$C$35*(900/(H152+273))*J152*(M152-N152))/(I152+Dados!$C$35*(1+(0.34*J152))))</f>
        <v>5.6065758848802121</v>
      </c>
    </row>
    <row r="153" spans="1:26" x14ac:dyDescent="0.25">
      <c r="A153" s="1">
        <v>23770</v>
      </c>
      <c r="B153">
        <v>20</v>
      </c>
      <c r="C153">
        <v>32.700000000000003</v>
      </c>
      <c r="D153">
        <v>28</v>
      </c>
      <c r="E153">
        <v>3</v>
      </c>
      <c r="F153">
        <v>52.75</v>
      </c>
      <c r="H153" s="22">
        <f t="shared" si="28"/>
        <v>26.35</v>
      </c>
      <c r="I153" s="23">
        <f t="shared" si="29"/>
        <v>0.20230903762868171</v>
      </c>
      <c r="J153" s="24">
        <f t="shared" si="30"/>
        <v>2.2438532255038321</v>
      </c>
      <c r="K153" s="25">
        <f t="shared" si="31"/>
        <v>4.9461187754219553</v>
      </c>
      <c r="L153" s="25">
        <f t="shared" si="32"/>
        <v>2.3382812709274461</v>
      </c>
      <c r="M153" s="25">
        <f t="shared" si="33"/>
        <v>3.6422000231747007</v>
      </c>
      <c r="N153" s="25">
        <f t="shared" si="34"/>
        <v>1.9212605122246544</v>
      </c>
      <c r="O153" s="25">
        <f t="shared" si="35"/>
        <v>-0.32240489948936107</v>
      </c>
      <c r="P153" s="26">
        <f>ACOS(-TAN(Dados!$C$31)*TAN(O153))</f>
        <v>1.7524190686367291</v>
      </c>
      <c r="Q153" s="25">
        <f t="shared" si="36"/>
        <v>1.0292403305106266</v>
      </c>
      <c r="R153" s="25">
        <f>(24*60/PI())*Dados!$C$28*Q153*(P153*SIN(Dados!$C$31)*SIN(O153)+COS(Dados!$C$31)*COS(O153)*SIN(P153))</f>
        <v>41.961435414766676</v>
      </c>
      <c r="S153" s="17">
        <f t="shared" si="37"/>
        <v>305.86</v>
      </c>
      <c r="T153" s="17">
        <f t="shared" si="38"/>
        <v>293.16000000000003</v>
      </c>
      <c r="U153" s="17">
        <f t="shared" si="39"/>
        <v>23.926114636928194</v>
      </c>
      <c r="V153" s="25">
        <f>(0.75+2*10^(-5)*Dados!$B$7)*R153</f>
        <v>31.676779909765276</v>
      </c>
      <c r="W153" s="23">
        <f t="shared" si="40"/>
        <v>3.8666955417244884</v>
      </c>
      <c r="X153" s="25">
        <f>(1-Dados!$C$20)*U153</f>
        <v>18.42310827043471</v>
      </c>
      <c r="Y153" s="18">
        <f t="shared" si="41"/>
        <v>14.556412728710221</v>
      </c>
      <c r="Z153" s="27">
        <f>((0.408*I153*(Y153-0)+Dados!$C$35*(900/(H153+273))*J153*(M153-N153))/(I153+Dados!$C$35*(1+(0.34*J153))))</f>
        <v>6.1738597848834411</v>
      </c>
    </row>
    <row r="154" spans="1:26" x14ac:dyDescent="0.25">
      <c r="A154" s="1">
        <v>23771</v>
      </c>
      <c r="B154">
        <v>20</v>
      </c>
      <c r="C154">
        <v>33.9</v>
      </c>
      <c r="D154">
        <v>29</v>
      </c>
      <c r="E154">
        <v>2.3333330000000001</v>
      </c>
      <c r="F154">
        <v>47.5</v>
      </c>
      <c r="H154" s="22">
        <f t="shared" si="28"/>
        <v>26.95</v>
      </c>
      <c r="I154" s="23">
        <f t="shared" si="29"/>
        <v>0.20862615347804067</v>
      </c>
      <c r="J154" s="24">
        <f t="shared" si="30"/>
        <v>1.7452189260748447</v>
      </c>
      <c r="K154" s="25">
        <f t="shared" si="31"/>
        <v>5.2897146042222154</v>
      </c>
      <c r="L154" s="25">
        <f t="shared" si="32"/>
        <v>2.3382812709274461</v>
      </c>
      <c r="M154" s="25">
        <f t="shared" si="33"/>
        <v>3.8139979375748307</v>
      </c>
      <c r="N154" s="25">
        <f t="shared" si="34"/>
        <v>1.8116490203480444</v>
      </c>
      <c r="O154" s="25">
        <f t="shared" si="35"/>
        <v>-0.31802510479568846</v>
      </c>
      <c r="P154" s="26">
        <f>ACOS(-TAN(Dados!$C$31)*TAN(O154))</f>
        <v>1.7497471688058961</v>
      </c>
      <c r="Q154" s="25">
        <f t="shared" si="36"/>
        <v>1.0289726827951293</v>
      </c>
      <c r="R154" s="25">
        <f>(24*60/PI())*Dados!$C$28*Q154*(P154*SIN(Dados!$C$31)*SIN(O154)+COS(Dados!$C$31)*COS(O154)*SIN(P154))</f>
        <v>41.862759834734192</v>
      </c>
      <c r="S154" s="17">
        <f t="shared" si="37"/>
        <v>307.06</v>
      </c>
      <c r="T154" s="17">
        <f t="shared" si="38"/>
        <v>293.16000000000003</v>
      </c>
      <c r="U154" s="17">
        <f t="shared" si="39"/>
        <v>24.972109979001551</v>
      </c>
      <c r="V154" s="25">
        <f>(0.75+2*10^(-5)*Dados!$B$7)*R154</f>
        <v>31.602289497312476</v>
      </c>
      <c r="W154" s="23">
        <f t="shared" si="40"/>
        <v>4.3346398431333446</v>
      </c>
      <c r="X154" s="25">
        <f>(1-Dados!$C$20)*U154</f>
        <v>19.228524683831196</v>
      </c>
      <c r="Y154" s="18">
        <f t="shared" si="41"/>
        <v>14.893884840697851</v>
      </c>
      <c r="Z154" s="27">
        <f>((0.408*I154*(Y154-0)+Dados!$C$35*(900/(H154+273))*J154*(M154-N154))/(I154+Dados!$C$35*(1+(0.34*J154))))</f>
        <v>6.2446582135542803</v>
      </c>
    </row>
    <row r="155" spans="1:26" x14ac:dyDescent="0.25">
      <c r="A155" s="1">
        <v>23772</v>
      </c>
      <c r="B155">
        <v>21</v>
      </c>
      <c r="C155">
        <v>34.5</v>
      </c>
      <c r="D155">
        <v>30</v>
      </c>
      <c r="E155">
        <v>0</v>
      </c>
      <c r="F155">
        <v>58.25</v>
      </c>
      <c r="H155" s="22">
        <f t="shared" si="28"/>
        <v>27.75</v>
      </c>
      <c r="I155" s="23">
        <f t="shared" si="29"/>
        <v>0.21730633422173207</v>
      </c>
      <c r="J155" s="24">
        <f t="shared" si="30"/>
        <v>0</v>
      </c>
      <c r="K155" s="25">
        <f t="shared" si="31"/>
        <v>5.4691459026600384</v>
      </c>
      <c r="L155" s="25">
        <f t="shared" si="32"/>
        <v>2.4870053972720654</v>
      </c>
      <c r="M155" s="25">
        <f t="shared" si="33"/>
        <v>3.9780756499660521</v>
      </c>
      <c r="N155" s="25">
        <f t="shared" si="34"/>
        <v>2.3172290661052255</v>
      </c>
      <c r="O155" s="25">
        <f t="shared" si="35"/>
        <v>-0.31355107239992103</v>
      </c>
      <c r="P155" s="26">
        <f>ACOS(-TAN(Dados!$C$31)*TAN(O155))</f>
        <v>1.7470270487283313</v>
      </c>
      <c r="Q155" s="25">
        <f t="shared" si="36"/>
        <v>1.0286964498484381</v>
      </c>
      <c r="R155" s="25">
        <f>(24*60/PI())*Dados!$C$28*Q155*(P155*SIN(Dados!$C$31)*SIN(O155)+COS(Dados!$C$31)*COS(O155)*SIN(P155))</f>
        <v>41.761298127524682</v>
      </c>
      <c r="S155" s="17">
        <f t="shared" si="37"/>
        <v>307.66000000000003</v>
      </c>
      <c r="T155" s="17">
        <f t="shared" si="38"/>
        <v>294.16000000000003</v>
      </c>
      <c r="U155" s="17">
        <f t="shared" si="39"/>
        <v>24.550529138083693</v>
      </c>
      <c r="V155" s="25">
        <f>(0.75+2*10^(-5)*Dados!$B$7)*R155</f>
        <v>31.525695831324263</v>
      </c>
      <c r="W155" s="23">
        <f t="shared" si="40"/>
        <v>3.5878912463105079</v>
      </c>
      <c r="X155" s="25">
        <f>(1-Dados!$C$20)*U155</f>
        <v>18.903907436324445</v>
      </c>
      <c r="Y155" s="18">
        <f t="shared" si="41"/>
        <v>15.316016190013936</v>
      </c>
      <c r="Z155" s="27">
        <f>((0.408*I155*(Y155-0)+Dados!$C$35*(900/(H155+273))*J155*(M155-N155))/(I155+Dados!$C$35*(1+(0.34*J155))))</f>
        <v>4.8023162090007494</v>
      </c>
    </row>
    <row r="156" spans="1:26" x14ac:dyDescent="0.25">
      <c r="A156" s="1">
        <v>23773</v>
      </c>
      <c r="B156">
        <v>20.6</v>
      </c>
      <c r="C156">
        <v>36.1</v>
      </c>
      <c r="D156">
        <v>31</v>
      </c>
      <c r="E156">
        <v>1</v>
      </c>
      <c r="F156">
        <v>51.75</v>
      </c>
      <c r="H156" s="22">
        <f t="shared" si="28"/>
        <v>28.35</v>
      </c>
      <c r="I156" s="23">
        <f t="shared" si="29"/>
        <v>0.22401389352802836</v>
      </c>
      <c r="J156" s="24">
        <f t="shared" si="30"/>
        <v>0.74795107516794412</v>
      </c>
      <c r="K156" s="25">
        <f t="shared" si="31"/>
        <v>5.9736717424605885</v>
      </c>
      <c r="L156" s="25">
        <f t="shared" si="32"/>
        <v>2.4265523121060211</v>
      </c>
      <c r="M156" s="25">
        <f t="shared" si="33"/>
        <v>4.2001120272833052</v>
      </c>
      <c r="N156" s="25">
        <f t="shared" si="34"/>
        <v>2.1735579741191104</v>
      </c>
      <c r="O156" s="25">
        <f t="shared" si="35"/>
        <v>-0.30898412805441511</v>
      </c>
      <c r="P156" s="26">
        <f>ACOS(-TAN(Dados!$C$31)*TAN(O156))</f>
        <v>1.7442599191701209</v>
      </c>
      <c r="Q156" s="25">
        <f t="shared" si="36"/>
        <v>1.0284117135243369</v>
      </c>
      <c r="R156" s="25">
        <f>(24*60/PI())*Dados!$C$28*Q156*(P156*SIN(Dados!$C$31)*SIN(O156)+COS(Dados!$C$31)*COS(O156)*SIN(P156))</f>
        <v>41.657047534730346</v>
      </c>
      <c r="S156" s="17">
        <f t="shared" si="37"/>
        <v>309.26000000000005</v>
      </c>
      <c r="T156" s="17">
        <f t="shared" si="38"/>
        <v>293.76000000000005</v>
      </c>
      <c r="U156" s="17">
        <f t="shared" si="39"/>
        <v>26.240633623724083</v>
      </c>
      <c r="V156" s="25">
        <f>(0.75+2*10^(-5)*Dados!$B$7)*R156</f>
        <v>31.446996829472514</v>
      </c>
      <c r="W156" s="23">
        <f t="shared" si="40"/>
        <v>4.2201283711525601</v>
      </c>
      <c r="X156" s="25">
        <f>(1-Dados!$C$20)*U156</f>
        <v>20.205287890267545</v>
      </c>
      <c r="Y156" s="18">
        <f t="shared" si="41"/>
        <v>15.985159519114985</v>
      </c>
      <c r="Z156" s="27">
        <f>((0.408*I156*(Y156-0)+Dados!$C$35*(900/(H156+273))*J156*(M156-N156))/(I156+Dados!$C$35*(1+(0.34*J156))))</f>
        <v>5.7406741409838054</v>
      </c>
    </row>
    <row r="157" spans="1:26" x14ac:dyDescent="0.25">
      <c r="A157" s="1">
        <v>24108</v>
      </c>
      <c r="B157">
        <v>20.3</v>
      </c>
      <c r="C157">
        <v>32.5</v>
      </c>
      <c r="D157">
        <v>1</v>
      </c>
      <c r="E157">
        <v>1</v>
      </c>
      <c r="F157">
        <v>74.75</v>
      </c>
      <c r="H157" s="22">
        <f t="shared" si="28"/>
        <v>26.4</v>
      </c>
      <c r="I157" s="23">
        <f t="shared" si="29"/>
        <v>0.20282924107339942</v>
      </c>
      <c r="J157" s="24">
        <f t="shared" si="30"/>
        <v>0.74795107516794412</v>
      </c>
      <c r="K157" s="25">
        <f t="shared" si="31"/>
        <v>4.8907789302521092</v>
      </c>
      <c r="L157" s="25">
        <f t="shared" si="32"/>
        <v>2.3820593372779197</v>
      </c>
      <c r="M157" s="25">
        <f t="shared" si="33"/>
        <v>3.6364191337650142</v>
      </c>
      <c r="N157" s="25">
        <f t="shared" si="34"/>
        <v>2.7182233024893483</v>
      </c>
      <c r="O157" s="25">
        <f t="shared" si="35"/>
        <v>-0.40100809259462372</v>
      </c>
      <c r="P157" s="26">
        <f>ACOS(-TAN(Dados!$C$31)*TAN(O157))</f>
        <v>1.8020995380098959</v>
      </c>
      <c r="Q157" s="25">
        <f t="shared" si="36"/>
        <v>1.0329951106939008</v>
      </c>
      <c r="R157" s="25">
        <f>(24*60/PI())*Dados!$C$28*Q157*(P157*SIN(Dados!$C$31)*SIN(O157)+COS(Dados!$C$31)*COS(O157)*SIN(P157))</f>
        <v>43.596802901252339</v>
      </c>
      <c r="S157" s="17">
        <f t="shared" si="37"/>
        <v>305.66000000000003</v>
      </c>
      <c r="T157" s="17">
        <f t="shared" si="38"/>
        <v>293.46000000000004</v>
      </c>
      <c r="U157" s="17">
        <f t="shared" si="39"/>
        <v>24.364333761323095</v>
      </c>
      <c r="V157" s="25">
        <f>(0.75+2*10^(-5)*Dados!$B$7)*R157</f>
        <v>32.911322423121774</v>
      </c>
      <c r="W157" s="23">
        <f t="shared" si="40"/>
        <v>2.8063599641086721</v>
      </c>
      <c r="X157" s="25">
        <f>(1-Dados!$C$20)*U157</f>
        <v>18.760536996218782</v>
      </c>
      <c r="Y157" s="18">
        <f t="shared" si="41"/>
        <v>15.95417703211011</v>
      </c>
      <c r="Z157" s="27">
        <f>((0.408*I157*(Y157-0)+Dados!$C$35*(900/(H157+273))*J157*(M157-N157))/(I157+Dados!$C$35*(1+(0.34*J157))))</f>
        <v>5.107866654484492</v>
      </c>
    </row>
    <row r="158" spans="1:26" x14ac:dyDescent="0.25">
      <c r="A158" s="1">
        <v>24109</v>
      </c>
      <c r="B158">
        <v>21</v>
      </c>
      <c r="C158">
        <v>31.9</v>
      </c>
      <c r="D158">
        <v>2</v>
      </c>
      <c r="E158">
        <v>1</v>
      </c>
      <c r="F158">
        <v>76.5</v>
      </c>
      <c r="H158" s="22">
        <f t="shared" si="28"/>
        <v>26.45</v>
      </c>
      <c r="I158" s="23">
        <f t="shared" si="29"/>
        <v>0.20335056951978117</v>
      </c>
      <c r="J158" s="24">
        <f t="shared" si="30"/>
        <v>0.74795107516794412</v>
      </c>
      <c r="K158" s="25">
        <f t="shared" si="31"/>
        <v>4.727972500374011</v>
      </c>
      <c r="L158" s="25">
        <f t="shared" si="32"/>
        <v>2.4870053972720654</v>
      </c>
      <c r="M158" s="25">
        <f t="shared" si="33"/>
        <v>3.6074889488230379</v>
      </c>
      <c r="N158" s="25">
        <f t="shared" si="34"/>
        <v>2.7597290458496242</v>
      </c>
      <c r="O158" s="25">
        <f t="shared" si="35"/>
        <v>-0.39956372457913614</v>
      </c>
      <c r="P158" s="26">
        <f>ACOS(-TAN(Dados!$C$31)*TAN(O158))</f>
        <v>1.8011536593991815</v>
      </c>
      <c r="Q158" s="25">
        <f t="shared" si="36"/>
        <v>1.0329804442244102</v>
      </c>
      <c r="R158" s="25">
        <f>(24*60/PI())*Dados!$C$28*Q158*(P158*SIN(Dados!$C$31)*SIN(O158)+COS(Dados!$C$31)*COS(O158)*SIN(P158))</f>
        <v>43.570641955749437</v>
      </c>
      <c r="S158" s="17">
        <f t="shared" si="37"/>
        <v>305.06</v>
      </c>
      <c r="T158" s="17">
        <f t="shared" si="38"/>
        <v>294.16000000000003</v>
      </c>
      <c r="U158" s="17">
        <f t="shared" si="39"/>
        <v>23.015859108781775</v>
      </c>
      <c r="V158" s="25">
        <f>(0.75+2*10^(-5)*Dados!$B$7)*R158</f>
        <v>32.891573467807554</v>
      </c>
      <c r="W158" s="23">
        <f t="shared" si="40"/>
        <v>2.5288768930434005</v>
      </c>
      <c r="X158" s="25">
        <f>(1-Dados!$C$20)*U158</f>
        <v>17.722211513761966</v>
      </c>
      <c r="Y158" s="18">
        <f t="shared" si="41"/>
        <v>15.193334620718566</v>
      </c>
      <c r="Z158" s="27">
        <f>((0.408*I158*(Y158-0)+Dados!$C$35*(900/(H158+273))*J158*(M158-N158))/(I158+Dados!$C$35*(1+(0.34*J158))))</f>
        <v>4.8529016345120812</v>
      </c>
    </row>
    <row r="159" spans="1:26" x14ac:dyDescent="0.25">
      <c r="A159" s="1">
        <v>24110</v>
      </c>
      <c r="B159">
        <v>21.4</v>
      </c>
      <c r="C159">
        <v>33.1</v>
      </c>
      <c r="D159">
        <v>3</v>
      </c>
      <c r="E159">
        <v>0.66666700000000001</v>
      </c>
      <c r="F159">
        <v>73.5</v>
      </c>
      <c r="H159" s="22">
        <f t="shared" si="28"/>
        <v>27.25</v>
      </c>
      <c r="I159" s="23">
        <f t="shared" si="29"/>
        <v>0.21184640181521044</v>
      </c>
      <c r="J159" s="24">
        <f t="shared" si="30"/>
        <v>0.49863429942898779</v>
      </c>
      <c r="K159" s="25">
        <f t="shared" si="31"/>
        <v>5.0584314955346112</v>
      </c>
      <c r="L159" s="25">
        <f t="shared" si="32"/>
        <v>2.548770598472057</v>
      </c>
      <c r="M159" s="25">
        <f t="shared" si="33"/>
        <v>3.8036010470033341</v>
      </c>
      <c r="N159" s="25">
        <f t="shared" si="34"/>
        <v>2.7956467695474507</v>
      </c>
      <c r="O159" s="25">
        <f t="shared" si="35"/>
        <v>-0.39800095720876433</v>
      </c>
      <c r="P159" s="26">
        <f>ACOS(-TAN(Dados!$C$31)*TAN(O159))</f>
        <v>1.8001317785621451</v>
      </c>
      <c r="Q159" s="25">
        <f t="shared" si="36"/>
        <v>1.0329560049375197</v>
      </c>
      <c r="R159" s="25">
        <f>(24*60/PI())*Dados!$C$28*Q159*(P159*SIN(Dados!$C$31)*SIN(O159)+COS(Dados!$C$31)*COS(O159)*SIN(P159))</f>
        <v>43.541904505350651</v>
      </c>
      <c r="S159" s="17">
        <f t="shared" si="37"/>
        <v>306.26000000000005</v>
      </c>
      <c r="T159" s="17">
        <f t="shared" si="38"/>
        <v>294.56</v>
      </c>
      <c r="U159" s="17">
        <f t="shared" si="39"/>
        <v>23.82979654992684</v>
      </c>
      <c r="V159" s="25">
        <f>(0.75+2*10^(-5)*Dados!$B$7)*R159</f>
        <v>32.869879503279115</v>
      </c>
      <c r="W159" s="23">
        <f t="shared" si="40"/>
        <v>2.6651836405206866</v>
      </c>
      <c r="X159" s="25">
        <f>(1-Dados!$C$20)*U159</f>
        <v>18.348943343443668</v>
      </c>
      <c r="Y159" s="18">
        <f t="shared" si="41"/>
        <v>15.683759702922982</v>
      </c>
      <c r="Z159" s="27">
        <f>((0.408*I159*(Y159-0)+Dados!$C$35*(900/(H159+273))*J159*(M159-N159))/(I159+Dados!$C$35*(1+(0.34*J159))))</f>
        <v>5.0422925542216008</v>
      </c>
    </row>
    <row r="160" spans="1:26" x14ac:dyDescent="0.25">
      <c r="A160" s="1">
        <v>24111</v>
      </c>
      <c r="B160">
        <v>20.6</v>
      </c>
      <c r="C160">
        <v>30.2</v>
      </c>
      <c r="D160">
        <v>4</v>
      </c>
      <c r="E160">
        <v>1</v>
      </c>
      <c r="F160">
        <v>67</v>
      </c>
      <c r="H160" s="22">
        <f t="shared" si="28"/>
        <v>25.4</v>
      </c>
      <c r="I160" s="23">
        <f t="shared" si="29"/>
        <v>0.1926363801049692</v>
      </c>
      <c r="J160" s="24">
        <f t="shared" si="30"/>
        <v>0.74795107516794412</v>
      </c>
      <c r="K160" s="25">
        <f t="shared" si="31"/>
        <v>4.2919830424837384</v>
      </c>
      <c r="L160" s="25">
        <f t="shared" si="32"/>
        <v>2.4265523121060211</v>
      </c>
      <c r="M160" s="25">
        <f t="shared" si="33"/>
        <v>3.3592676772948797</v>
      </c>
      <c r="N160" s="25">
        <f t="shared" si="34"/>
        <v>2.2507093437875696</v>
      </c>
      <c r="O160" s="25">
        <f t="shared" si="35"/>
        <v>-0.39632025356520739</v>
      </c>
      <c r="P160" s="26">
        <f>ACOS(-TAN(Dados!$C$31)*TAN(O160))</f>
        <v>1.7990345490421549</v>
      </c>
      <c r="Q160" s="25">
        <f t="shared" si="36"/>
        <v>1.0329218000751172</v>
      </c>
      <c r="R160" s="25">
        <f>(24*60/PI())*Dados!$C$28*Q160*(P160*SIN(Dados!$C$31)*SIN(O160)+COS(Dados!$C$31)*COS(O160)*SIN(P160))</f>
        <v>43.510583132946387</v>
      </c>
      <c r="S160" s="17">
        <f t="shared" si="37"/>
        <v>303.36</v>
      </c>
      <c r="T160" s="17">
        <f t="shared" si="38"/>
        <v>293.76000000000005</v>
      </c>
      <c r="U160" s="17">
        <f t="shared" si="39"/>
        <v>21.570017773782357</v>
      </c>
      <c r="V160" s="25">
        <f>(0.75+2*10^(-5)*Dados!$B$7)*R160</f>
        <v>32.846234930344117</v>
      </c>
      <c r="W160" s="23">
        <f t="shared" si="40"/>
        <v>2.7208014100213025</v>
      </c>
      <c r="X160" s="25">
        <f>(1-Dados!$C$20)*U160</f>
        <v>16.608913685812414</v>
      </c>
      <c r="Y160" s="18">
        <f t="shared" si="41"/>
        <v>13.888112275791112</v>
      </c>
      <c r="Z160" s="27">
        <f>((0.408*I160*(Y160-0)+Dados!$C$35*(900/(H160+273))*J160*(M160-N160))/(I160+Dados!$C$35*(1+(0.34*J160))))</f>
        <v>4.5688005974038743</v>
      </c>
    </row>
    <row r="161" spans="1:26" x14ac:dyDescent="0.25">
      <c r="A161" s="1">
        <v>24112</v>
      </c>
      <c r="B161">
        <v>16.600000000000001</v>
      </c>
      <c r="C161">
        <v>33.299999999999997</v>
      </c>
      <c r="D161">
        <v>5</v>
      </c>
      <c r="E161">
        <v>1</v>
      </c>
      <c r="F161">
        <v>66.5</v>
      </c>
      <c r="H161" s="22">
        <f t="shared" si="28"/>
        <v>24.95</v>
      </c>
      <c r="I161" s="23">
        <f t="shared" si="29"/>
        <v>0.18819235146356303</v>
      </c>
      <c r="J161" s="24">
        <f t="shared" si="30"/>
        <v>0.74795107516794412</v>
      </c>
      <c r="K161" s="25">
        <f t="shared" si="31"/>
        <v>5.1154132953859861</v>
      </c>
      <c r="L161" s="25">
        <f t="shared" si="32"/>
        <v>1.889152127641528</v>
      </c>
      <c r="M161" s="25">
        <f t="shared" si="33"/>
        <v>3.5022827115137569</v>
      </c>
      <c r="N161" s="25">
        <f t="shared" si="34"/>
        <v>2.3290180031566483</v>
      </c>
      <c r="O161" s="25">
        <f t="shared" si="35"/>
        <v>-0.3945221116772275</v>
      </c>
      <c r="P161" s="26">
        <f>ACOS(-TAN(Dados!$C$31)*TAN(O161))</f>
        <v>1.7978626675349139</v>
      </c>
      <c r="Q161" s="25">
        <f t="shared" si="36"/>
        <v>1.032877839772842</v>
      </c>
      <c r="R161" s="25">
        <f>(24*60/PI())*Dados!$C$28*Q161*(P161*SIN(Dados!$C$31)*SIN(O161)+COS(Dados!$C$31)*COS(O161)*SIN(P161))</f>
        <v>43.476670111019743</v>
      </c>
      <c r="S161" s="17">
        <f t="shared" si="37"/>
        <v>306.46000000000004</v>
      </c>
      <c r="T161" s="17">
        <f t="shared" si="38"/>
        <v>289.76000000000005</v>
      </c>
      <c r="U161" s="17">
        <f t="shared" si="39"/>
        <v>28.427226653373534</v>
      </c>
      <c r="V161" s="25">
        <f>(0.75+2*10^(-5)*Dados!$B$7)*R161</f>
        <v>32.82063391548305</v>
      </c>
      <c r="W161" s="23">
        <f t="shared" si="40"/>
        <v>4.027169419789435</v>
      </c>
      <c r="X161" s="25">
        <f>(1-Dados!$C$20)*U161</f>
        <v>21.88896452309762</v>
      </c>
      <c r="Y161" s="18">
        <f t="shared" si="41"/>
        <v>17.861795103308186</v>
      </c>
      <c r="Z161" s="27">
        <f>((0.408*I161*(Y161-0)+Dados!$C$35*(900/(H161+273))*J161*(M161-N161))/(I161+Dados!$C$35*(1+(0.34*J161))))</f>
        <v>5.7158583870795754</v>
      </c>
    </row>
    <row r="162" spans="1:26" x14ac:dyDescent="0.25">
      <c r="A162" s="1">
        <v>24113</v>
      </c>
      <c r="B162">
        <v>19</v>
      </c>
      <c r="C162">
        <v>33.299999999999997</v>
      </c>
      <c r="D162">
        <v>6</v>
      </c>
      <c r="E162">
        <v>1</v>
      </c>
      <c r="F162">
        <v>63</v>
      </c>
      <c r="H162" s="22">
        <f t="shared" si="28"/>
        <v>26.15</v>
      </c>
      <c r="I162" s="23">
        <f t="shared" si="29"/>
        <v>0.20023943546559078</v>
      </c>
      <c r="J162" s="24">
        <f t="shared" si="30"/>
        <v>0.74795107516794412</v>
      </c>
      <c r="K162" s="25">
        <f t="shared" si="31"/>
        <v>5.1154132953859861</v>
      </c>
      <c r="L162" s="25">
        <f t="shared" si="32"/>
        <v>2.1973933238855259</v>
      </c>
      <c r="M162" s="25">
        <f t="shared" si="33"/>
        <v>3.6564033096357562</v>
      </c>
      <c r="N162" s="25">
        <f t="shared" si="34"/>
        <v>2.3035340850705266</v>
      </c>
      <c r="O162" s="25">
        <f t="shared" si="35"/>
        <v>-0.39260706437307313</v>
      </c>
      <c r="P162" s="26">
        <f>ACOS(-TAN(Dados!$C$31)*TAN(O162))</f>
        <v>1.7966168724134355</v>
      </c>
      <c r="Q162" s="25">
        <f t="shared" si="36"/>
        <v>1.0328241370570801</v>
      </c>
      <c r="R162" s="25">
        <f>(24*60/PI())*Dados!$C$28*Q162*(P162*SIN(Dados!$C$31)*SIN(O162)+COS(Dados!$C$31)*COS(O162)*SIN(P162))</f>
        <v>43.440157426390698</v>
      </c>
      <c r="S162" s="17">
        <f t="shared" si="37"/>
        <v>306.46000000000004</v>
      </c>
      <c r="T162" s="17">
        <f t="shared" si="38"/>
        <v>292.16000000000003</v>
      </c>
      <c r="U162" s="17">
        <f t="shared" si="39"/>
        <v>26.283269721406707</v>
      </c>
      <c r="V162" s="25">
        <f>(0.75+2*10^(-5)*Dados!$B$7)*R162</f>
        <v>32.793070409528674</v>
      </c>
      <c r="W162" s="23">
        <f t="shared" si="40"/>
        <v>3.6856513341779675</v>
      </c>
      <c r="X162" s="25">
        <f>(1-Dados!$C$20)*U162</f>
        <v>20.238117685483164</v>
      </c>
      <c r="Y162" s="18">
        <f t="shared" si="41"/>
        <v>16.552466351305196</v>
      </c>
      <c r="Z162" s="27">
        <f>((0.408*I162*(Y162-0)+Dados!$C$35*(900/(H162+273))*J162*(M162-N162))/(I162+Dados!$C$35*(1+(0.34*J162))))</f>
        <v>5.4952978248776674</v>
      </c>
    </row>
    <row r="163" spans="1:26" x14ac:dyDescent="0.25">
      <c r="A163" s="1">
        <v>24114</v>
      </c>
      <c r="B163">
        <v>21</v>
      </c>
      <c r="C163">
        <v>33.9</v>
      </c>
      <c r="D163">
        <v>7</v>
      </c>
      <c r="E163">
        <v>2</v>
      </c>
      <c r="F163">
        <v>81.5</v>
      </c>
      <c r="H163" s="22">
        <f t="shared" si="28"/>
        <v>27.45</v>
      </c>
      <c r="I163" s="23">
        <f t="shared" si="29"/>
        <v>0.21401636835832163</v>
      </c>
      <c r="J163" s="24">
        <f t="shared" si="30"/>
        <v>1.4959021503358882</v>
      </c>
      <c r="K163" s="25">
        <f t="shared" si="31"/>
        <v>5.2897146042222154</v>
      </c>
      <c r="L163" s="25">
        <f t="shared" si="32"/>
        <v>2.4870053972720654</v>
      </c>
      <c r="M163" s="25">
        <f t="shared" si="33"/>
        <v>3.8883600007471406</v>
      </c>
      <c r="N163" s="25">
        <f t="shared" si="34"/>
        <v>3.1690134006089195</v>
      </c>
      <c r="O163" s="25">
        <f t="shared" si="35"/>
        <v>-0.39057567912259061</v>
      </c>
      <c r="P163" s="26">
        <f>ACOS(-TAN(Dados!$C$31)*TAN(O163))</f>
        <v>1.7952979421830866</v>
      </c>
      <c r="Q163" s="25">
        <f t="shared" si="36"/>
        <v>1.0327607078411054</v>
      </c>
      <c r="R163" s="25">
        <f>(24*60/PI())*Dados!$C$28*Q163*(P163*SIN(Dados!$C$31)*SIN(O163)+COS(Dados!$C$31)*COS(O163)*SIN(P163))</f>
        <v>43.40103680664042</v>
      </c>
      <c r="S163" s="17">
        <f t="shared" si="37"/>
        <v>307.06</v>
      </c>
      <c r="T163" s="17">
        <f t="shared" si="38"/>
        <v>294.16000000000003</v>
      </c>
      <c r="U163" s="17">
        <f t="shared" si="39"/>
        <v>24.941062019151499</v>
      </c>
      <c r="V163" s="25">
        <f>(0.75+2*10^(-5)*Dados!$B$7)*R163</f>
        <v>32.763538167613824</v>
      </c>
      <c r="W163" s="23">
        <f t="shared" si="40"/>
        <v>2.4698399101256423</v>
      </c>
      <c r="X163" s="25">
        <f>(1-Dados!$C$20)*U163</f>
        <v>19.204617754746653</v>
      </c>
      <c r="Y163" s="18">
        <f t="shared" si="41"/>
        <v>16.734777844621011</v>
      </c>
      <c r="Z163" s="27">
        <f>((0.408*I163*(Y163-0)+Dados!$C$35*(900/(H163+273))*J163*(M163-N163))/(I163+Dados!$C$35*(1+(0.34*J163))))</f>
        <v>5.3466213522661823</v>
      </c>
    </row>
    <row r="164" spans="1:26" x14ac:dyDescent="0.25">
      <c r="A164" s="1">
        <v>24115</v>
      </c>
      <c r="B164">
        <v>20.6</v>
      </c>
      <c r="C164">
        <v>27.7</v>
      </c>
      <c r="D164">
        <v>8</v>
      </c>
      <c r="E164">
        <v>0.66666700000000001</v>
      </c>
      <c r="F164">
        <v>91.5</v>
      </c>
      <c r="H164" s="22">
        <f t="shared" si="28"/>
        <v>24.15</v>
      </c>
      <c r="I164" s="23">
        <f t="shared" si="29"/>
        <v>0.18050503360802694</v>
      </c>
      <c r="J164" s="24">
        <f t="shared" si="30"/>
        <v>0.49863429942898779</v>
      </c>
      <c r="K164" s="25">
        <f t="shared" si="31"/>
        <v>3.7144033809363424</v>
      </c>
      <c r="L164" s="25">
        <f t="shared" si="32"/>
        <v>2.4265523121060211</v>
      </c>
      <c r="M164" s="25">
        <f t="shared" si="33"/>
        <v>3.0704778465211815</v>
      </c>
      <c r="N164" s="25">
        <f t="shared" si="34"/>
        <v>2.8094872295668813</v>
      </c>
      <c r="O164" s="25">
        <f t="shared" si="35"/>
        <v>-0.38842855786907049</v>
      </c>
      <c r="P164" s="26">
        <f>ACOS(-TAN(Dados!$C$31)*TAN(O164))</f>
        <v>1.7939066938731225</v>
      </c>
      <c r="Q164" s="25">
        <f t="shared" si="36"/>
        <v>1.0326875709203633</v>
      </c>
      <c r="R164" s="25">
        <f>(24*60/PI())*Dados!$C$28*Q164*(P164*SIN(Dados!$C$31)*SIN(O164)+COS(Dados!$C$31)*COS(O164)*SIN(P164))</f>
        <v>43.35929974820008</v>
      </c>
      <c r="S164" s="17">
        <f t="shared" si="37"/>
        <v>300.86</v>
      </c>
      <c r="T164" s="17">
        <f t="shared" si="38"/>
        <v>293.76000000000005</v>
      </c>
      <c r="U164" s="17">
        <f t="shared" si="39"/>
        <v>18.485509142492095</v>
      </c>
      <c r="V164" s="25">
        <f>(0.75+2*10^(-5)*Dados!$B$7)*R164</f>
        <v>32.732030770375687</v>
      </c>
      <c r="W164" s="23">
        <f t="shared" si="40"/>
        <v>1.6656931617642596</v>
      </c>
      <c r="X164" s="25">
        <f>(1-Dados!$C$20)*U164</f>
        <v>14.233842039718914</v>
      </c>
      <c r="Y164" s="18">
        <f t="shared" si="41"/>
        <v>12.568148877954654</v>
      </c>
      <c r="Z164" s="27">
        <f>((0.408*I164*(Y164-0)+Dados!$C$35*(900/(H164+273))*J164*(M164-N164))/(I164+Dados!$C$35*(1+(0.34*J164))))</f>
        <v>3.7010273112929792</v>
      </c>
    </row>
    <row r="165" spans="1:26" x14ac:dyDescent="0.25">
      <c r="A165" s="1">
        <v>24116</v>
      </c>
      <c r="B165">
        <v>20.6</v>
      </c>
      <c r="C165">
        <v>30.2</v>
      </c>
      <c r="D165">
        <v>9</v>
      </c>
      <c r="E165">
        <v>1.3333330000000001</v>
      </c>
      <c r="F165">
        <v>79.75</v>
      </c>
      <c r="H165" s="22">
        <f t="shared" si="28"/>
        <v>25.4</v>
      </c>
      <c r="I165" s="23">
        <f t="shared" si="29"/>
        <v>0.1926363801049692</v>
      </c>
      <c r="J165" s="24">
        <f t="shared" si="30"/>
        <v>0.99726785090690051</v>
      </c>
      <c r="K165" s="25">
        <f t="shared" si="31"/>
        <v>4.2919830424837384</v>
      </c>
      <c r="L165" s="25">
        <f t="shared" si="32"/>
        <v>2.4265523121060211</v>
      </c>
      <c r="M165" s="25">
        <f t="shared" si="33"/>
        <v>3.3592676772948797</v>
      </c>
      <c r="N165" s="25">
        <f t="shared" si="34"/>
        <v>2.6790159726426666</v>
      </c>
      <c r="O165" s="25">
        <f t="shared" si="35"/>
        <v>-0.38616633685087898</v>
      </c>
      <c r="P165" s="26">
        <f>ACOS(-TAN(Dados!$C$31)*TAN(O165))</f>
        <v>1.7924439813713136</v>
      </c>
      <c r="Q165" s="25">
        <f t="shared" si="36"/>
        <v>1.032604747966902</v>
      </c>
      <c r="R165" s="25">
        <f>(24*60/PI())*Dados!$C$28*Q165*(P165*SIN(Dados!$C$31)*SIN(O165)+COS(Dados!$C$31)*COS(O165)*SIN(P165))</f>
        <v>43.314937546086441</v>
      </c>
      <c r="S165" s="17">
        <f t="shared" si="37"/>
        <v>303.36</v>
      </c>
      <c r="T165" s="17">
        <f t="shared" si="38"/>
        <v>293.76000000000005</v>
      </c>
      <c r="U165" s="17">
        <f t="shared" si="39"/>
        <v>21.473028065024913</v>
      </c>
      <c r="V165" s="25">
        <f>(0.75+2*10^(-5)*Dados!$B$7)*R165</f>
        <v>32.698541646403257</v>
      </c>
      <c r="W165" s="23">
        <f t="shared" si="40"/>
        <v>2.3206434046749718</v>
      </c>
      <c r="X165" s="25">
        <f>(1-Dados!$C$20)*U165</f>
        <v>16.534231610069185</v>
      </c>
      <c r="Y165" s="18">
        <f t="shared" si="41"/>
        <v>14.213588205394213</v>
      </c>
      <c r="Z165" s="27">
        <f>((0.408*I165*(Y165-0)+Dados!$C$35*(900/(H165+273))*J165*(M165-N165))/(I165+Dados!$C$35*(1+(0.34*J165))))</f>
        <v>4.4634296962921844</v>
      </c>
    </row>
    <row r="166" spans="1:26" x14ac:dyDescent="0.25">
      <c r="A166" s="1">
        <v>24117</v>
      </c>
      <c r="B166">
        <v>14</v>
      </c>
      <c r="C166">
        <v>23.7</v>
      </c>
      <c r="D166">
        <v>10</v>
      </c>
      <c r="E166">
        <v>2.6666669999999999</v>
      </c>
      <c r="F166">
        <v>57.5</v>
      </c>
      <c r="H166" s="22">
        <f t="shared" si="28"/>
        <v>18.850000000000001</v>
      </c>
      <c r="I166" s="23">
        <f t="shared" si="29"/>
        <v>0.13596418273268165</v>
      </c>
      <c r="J166" s="24">
        <f t="shared" si="30"/>
        <v>1.9945364497648759</v>
      </c>
      <c r="K166" s="25">
        <f t="shared" si="31"/>
        <v>2.9306073746865935</v>
      </c>
      <c r="L166" s="25">
        <f t="shared" si="32"/>
        <v>1.5986048594252917</v>
      </c>
      <c r="M166" s="25">
        <f t="shared" si="33"/>
        <v>2.2646061170559424</v>
      </c>
      <c r="N166" s="25">
        <f t="shared" si="34"/>
        <v>1.3021485173071667</v>
      </c>
      <c r="O166" s="25">
        <f t="shared" si="35"/>
        <v>-0.38378968641292643</v>
      </c>
      <c r="P166" s="26">
        <f>ACOS(-TAN(Dados!$C$31)*TAN(O166))</f>
        <v>1.7909106937083643</v>
      </c>
      <c r="Q166" s="25">
        <f t="shared" si="36"/>
        <v>1.03251226352295</v>
      </c>
      <c r="R166" s="25">
        <f>(24*60/PI())*Dados!$C$28*Q166*(P166*SIN(Dados!$C$31)*SIN(O166)+COS(Dados!$C$31)*COS(O166)*SIN(P166))</f>
        <v>43.267941325262903</v>
      </c>
      <c r="S166" s="17">
        <f t="shared" si="37"/>
        <v>296.86</v>
      </c>
      <c r="T166" s="17">
        <f t="shared" si="38"/>
        <v>287.16000000000003</v>
      </c>
      <c r="U166" s="17">
        <f t="shared" si="39"/>
        <v>21.561157989714605</v>
      </c>
      <c r="V166" s="25">
        <f>(0.75+2*10^(-5)*Dados!$B$7)*R166</f>
        <v>32.663064095911878</v>
      </c>
      <c r="W166" s="23">
        <f t="shared" si="40"/>
        <v>3.4829355702817382</v>
      </c>
      <c r="X166" s="25">
        <f>(1-Dados!$C$20)*U166</f>
        <v>16.602091652080247</v>
      </c>
      <c r="Y166" s="18">
        <f t="shared" si="41"/>
        <v>13.11915608179851</v>
      </c>
      <c r="Z166" s="27">
        <f>((0.408*I166*(Y166-0)+Dados!$C$35*(900/(H166+273))*J166*(M166-N166))/(I166+Dados!$C$35*(1+(0.34*J166))))</f>
        <v>4.5370376556938732</v>
      </c>
    </row>
    <row r="167" spans="1:26" x14ac:dyDescent="0.25">
      <c r="A167" s="1">
        <v>24118</v>
      </c>
      <c r="B167">
        <v>11.5</v>
      </c>
      <c r="C167">
        <v>26.3</v>
      </c>
      <c r="D167">
        <v>11</v>
      </c>
      <c r="E167">
        <v>1.3333330000000001</v>
      </c>
      <c r="F167">
        <v>60</v>
      </c>
      <c r="H167" s="22">
        <f t="shared" si="28"/>
        <v>18.899999999999999</v>
      </c>
      <c r="I167" s="23">
        <f t="shared" si="29"/>
        <v>0.13633614854838871</v>
      </c>
      <c r="J167" s="24">
        <f t="shared" si="30"/>
        <v>0.99726785090690051</v>
      </c>
      <c r="K167" s="25">
        <f t="shared" si="31"/>
        <v>3.4215146678582187</v>
      </c>
      <c r="L167" s="25">
        <f t="shared" si="32"/>
        <v>1.3569857803790661</v>
      </c>
      <c r="M167" s="25">
        <f t="shared" si="33"/>
        <v>2.3892502241186424</v>
      </c>
      <c r="N167" s="25">
        <f t="shared" si="34"/>
        <v>1.4335501344711854</v>
      </c>
      <c r="O167" s="25">
        <f t="shared" si="35"/>
        <v>-0.38129931080802987</v>
      </c>
      <c r="P167" s="26">
        <f>ACOS(-TAN(Dados!$C$31)*TAN(O167))</f>
        <v>1.7893077532989132</v>
      </c>
      <c r="Q167" s="25">
        <f t="shared" si="36"/>
        <v>1.032410144993644</v>
      </c>
      <c r="R167" s="25">
        <f>(24*60/PI())*Dados!$C$28*Q167*(P167*SIN(Dados!$C$31)*SIN(O167)+COS(Dados!$C$31)*COS(O167)*SIN(P167))</f>
        <v>43.218302073601429</v>
      </c>
      <c r="S167" s="17">
        <f t="shared" si="37"/>
        <v>299.46000000000004</v>
      </c>
      <c r="T167" s="17">
        <f t="shared" si="38"/>
        <v>284.66000000000003</v>
      </c>
      <c r="U167" s="17">
        <f t="shared" si="39"/>
        <v>26.60226044412962</v>
      </c>
      <c r="V167" s="25">
        <f>(0.75+2*10^(-5)*Dados!$B$7)*R167</f>
        <v>32.625591315626281</v>
      </c>
      <c r="W167" s="23">
        <f t="shared" si="40"/>
        <v>4.63448515734797</v>
      </c>
      <c r="X167" s="25">
        <f>(1-Dados!$C$20)*U167</f>
        <v>20.483740541979806</v>
      </c>
      <c r="Y167" s="18">
        <f t="shared" si="41"/>
        <v>15.849255384631835</v>
      </c>
      <c r="Z167" s="27">
        <f>((0.408*I167*(Y167-0)+Dados!$C$35*(900/(H167+273))*J167*(M167-N167))/(I167+Dados!$C$35*(1+(0.34*J167))))</f>
        <v>4.7947248147560364</v>
      </c>
    </row>
    <row r="168" spans="1:26" x14ac:dyDescent="0.25">
      <c r="A168" s="1">
        <v>24119</v>
      </c>
      <c r="B168">
        <v>15.1</v>
      </c>
      <c r="C168">
        <v>29.7</v>
      </c>
      <c r="D168">
        <v>12</v>
      </c>
      <c r="E168">
        <v>1.6666669999999999</v>
      </c>
      <c r="F168">
        <v>58.75</v>
      </c>
      <c r="H168" s="22">
        <f t="shared" si="28"/>
        <v>22.4</v>
      </c>
      <c r="I168" s="23">
        <f t="shared" si="29"/>
        <v>0.16460774689933025</v>
      </c>
      <c r="J168" s="24">
        <f t="shared" si="30"/>
        <v>1.2465853745969318</v>
      </c>
      <c r="K168" s="25">
        <f t="shared" si="31"/>
        <v>4.1705971966496023</v>
      </c>
      <c r="L168" s="25">
        <f t="shared" si="32"/>
        <v>1.7163564077019398</v>
      </c>
      <c r="M168" s="25">
        <f t="shared" si="33"/>
        <v>2.9434768021757711</v>
      </c>
      <c r="N168" s="25">
        <f t="shared" si="34"/>
        <v>1.7292926212782656</v>
      </c>
      <c r="O168" s="25">
        <f t="shared" si="35"/>
        <v>-0.37869594798822787</v>
      </c>
      <c r="P168" s="26">
        <f>ACOS(-TAN(Dados!$C$31)*TAN(O168))</f>
        <v>1.7876361141459312</v>
      </c>
      <c r="Q168" s="25">
        <f t="shared" si="36"/>
        <v>1.0322984226389083</v>
      </c>
      <c r="R168" s="25">
        <f>(24*60/PI())*Dados!$C$28*Q168*(P168*SIN(Dados!$C$31)*SIN(O168)+COS(Dados!$C$31)*COS(O168)*SIN(P168))</f>
        <v>43.166010676417521</v>
      </c>
      <c r="S168" s="17">
        <f t="shared" si="37"/>
        <v>302.86</v>
      </c>
      <c r="T168" s="17">
        <f t="shared" si="38"/>
        <v>288.26000000000005</v>
      </c>
      <c r="U168" s="17">
        <f t="shared" si="39"/>
        <v>26.389935232799516</v>
      </c>
      <c r="V168" s="25">
        <f>(0.75+2*10^(-5)*Dados!$B$7)*R168</f>
        <v>32.58611642485107</v>
      </c>
      <c r="W168" s="23">
        <f t="shared" si="40"/>
        <v>4.3514281579492442</v>
      </c>
      <c r="X168" s="25">
        <f>(1-Dados!$C$20)*U168</f>
        <v>20.320250129255626</v>
      </c>
      <c r="Y168" s="18">
        <f t="shared" si="41"/>
        <v>15.968821971306383</v>
      </c>
      <c r="Z168" s="27">
        <f>((0.408*I168*(Y168-0)+Dados!$C$35*(900/(H168+273))*J168*(M168-N168))/(I168+Dados!$C$35*(1+(0.34*J168))))</f>
        <v>5.3307471659347438</v>
      </c>
    </row>
    <row r="169" spans="1:26" x14ac:dyDescent="0.25">
      <c r="A169" s="1">
        <v>24120</v>
      </c>
      <c r="B169">
        <v>16.899999999999999</v>
      </c>
      <c r="C169">
        <v>28.7</v>
      </c>
      <c r="D169">
        <v>13</v>
      </c>
      <c r="E169">
        <v>2.6666669999999999</v>
      </c>
      <c r="F169">
        <v>51.25</v>
      </c>
      <c r="H169" s="22">
        <f t="shared" si="28"/>
        <v>22.799999999999997</v>
      </c>
      <c r="I169" s="23">
        <f t="shared" si="29"/>
        <v>0.16813302065808711</v>
      </c>
      <c r="J169" s="24">
        <f t="shared" si="30"/>
        <v>1.9945364497648759</v>
      </c>
      <c r="K169" s="25">
        <f t="shared" si="31"/>
        <v>3.9367535029497236</v>
      </c>
      <c r="L169" s="25">
        <f t="shared" si="32"/>
        <v>1.9254836024660269</v>
      </c>
      <c r="M169" s="25">
        <f t="shared" si="33"/>
        <v>2.9311185527078751</v>
      </c>
      <c r="N169" s="25">
        <f t="shared" si="34"/>
        <v>1.502198258262786</v>
      </c>
      <c r="O169" s="25">
        <f t="shared" si="35"/>
        <v>-0.37598036938610901</v>
      </c>
      <c r="P169" s="26">
        <f>ACOS(-TAN(Dados!$C$31)*TAN(O169))</f>
        <v>1.7858967600153355</v>
      </c>
      <c r="Q169" s="25">
        <f t="shared" si="36"/>
        <v>1.0321771295644875</v>
      </c>
      <c r="R169" s="25">
        <f>(24*60/PI())*Dados!$C$28*Q169*(P169*SIN(Dados!$C$31)*SIN(O169)+COS(Dados!$C$31)*COS(O169)*SIN(P169))</f>
        <v>43.111057952545892</v>
      </c>
      <c r="S169" s="17">
        <f t="shared" si="37"/>
        <v>301.86</v>
      </c>
      <c r="T169" s="17">
        <f t="shared" si="38"/>
        <v>290.06</v>
      </c>
      <c r="U169" s="17">
        <f t="shared" si="39"/>
        <v>23.694615570574882</v>
      </c>
      <c r="V169" s="25">
        <f>(0.75+2*10^(-5)*Dados!$B$7)*R169</f>
        <v>32.544632492704388</v>
      </c>
      <c r="W169" s="23">
        <f t="shared" si="40"/>
        <v>4.0190504891909242</v>
      </c>
      <c r="X169" s="25">
        <f>(1-Dados!$C$20)*U169</f>
        <v>18.244853989342658</v>
      </c>
      <c r="Y169" s="18">
        <f t="shared" si="41"/>
        <v>14.225803500151734</v>
      </c>
      <c r="Z169" s="27">
        <f>((0.408*I169*(Y169-0)+Dados!$C$35*(900/(H169+273))*J169*(M169-N169))/(I169+Dados!$C$35*(1+(0.34*J169))))</f>
        <v>5.5524809420737089</v>
      </c>
    </row>
    <row r="170" spans="1:26" x14ac:dyDescent="0.25">
      <c r="A170" s="1">
        <v>24121</v>
      </c>
      <c r="B170">
        <v>16.399999999999999</v>
      </c>
      <c r="C170">
        <v>29.7</v>
      </c>
      <c r="D170">
        <v>14</v>
      </c>
      <c r="E170">
        <v>2</v>
      </c>
      <c r="F170">
        <v>55.25</v>
      </c>
      <c r="H170" s="22">
        <f t="shared" si="28"/>
        <v>23.049999999999997</v>
      </c>
      <c r="I170" s="23">
        <f t="shared" si="29"/>
        <v>0.17036851144047488</v>
      </c>
      <c r="J170" s="24">
        <f t="shared" si="30"/>
        <v>1.4959021503358882</v>
      </c>
      <c r="K170" s="25">
        <f t="shared" si="31"/>
        <v>4.1705971966496023</v>
      </c>
      <c r="L170" s="25">
        <f t="shared" si="32"/>
        <v>1.8652661127239329</v>
      </c>
      <c r="M170" s="25">
        <f t="shared" si="33"/>
        <v>3.0179316546867678</v>
      </c>
      <c r="N170" s="25">
        <f t="shared" si="34"/>
        <v>1.6674072392144392</v>
      </c>
      <c r="O170" s="25">
        <f t="shared" si="35"/>
        <v>-0.37315337968622003</v>
      </c>
      <c r="P170" s="26">
        <f>ACOS(-TAN(Dados!$C$31)*TAN(O170))</f>
        <v>1.7840907025875921</v>
      </c>
      <c r="Q170" s="25">
        <f t="shared" si="36"/>
        <v>1.0320463017121373</v>
      </c>
      <c r="R170" s="25">
        <f>(24*60/PI())*Dados!$C$28*Q170*(P170*SIN(Dados!$C$31)*SIN(O170)+COS(Dados!$C$31)*COS(O170)*SIN(P170))</f>
        <v>43.053434691921325</v>
      </c>
      <c r="S170" s="17">
        <f t="shared" si="37"/>
        <v>302.86</v>
      </c>
      <c r="T170" s="17">
        <f t="shared" si="38"/>
        <v>289.56</v>
      </c>
      <c r="U170" s="17">
        <f t="shared" si="39"/>
        <v>25.121965057234917</v>
      </c>
      <c r="V170" s="25">
        <f>(0.75+2*10^(-5)*Dados!$B$7)*R170</f>
        <v>32.501132566487726</v>
      </c>
      <c r="W170" s="23">
        <f t="shared" si="40"/>
        <v>4.1803500577002382</v>
      </c>
      <c r="X170" s="25">
        <f>(1-Dados!$C$20)*U170</f>
        <v>19.343913094070885</v>
      </c>
      <c r="Y170" s="18">
        <f t="shared" si="41"/>
        <v>15.163563036370647</v>
      </c>
      <c r="Z170" s="27">
        <f>((0.408*I170*(Y170-0)+Dados!$C$35*(900/(H170+273))*J170*(M170-N170))/(I170+Dados!$C$35*(1+(0.34*J170))))</f>
        <v>5.4103930304322017</v>
      </c>
    </row>
    <row r="171" spans="1:26" x14ac:dyDescent="0.25">
      <c r="A171" s="1">
        <v>24122</v>
      </c>
      <c r="B171">
        <v>16.2</v>
      </c>
      <c r="C171">
        <v>31.5</v>
      </c>
      <c r="D171">
        <v>15</v>
      </c>
      <c r="E171">
        <v>1.3333330000000001</v>
      </c>
      <c r="F171">
        <v>56.25</v>
      </c>
      <c r="H171" s="22">
        <f t="shared" si="28"/>
        <v>23.85</v>
      </c>
      <c r="I171" s="23">
        <f t="shared" si="29"/>
        <v>0.17769138209750721</v>
      </c>
      <c r="J171" s="24">
        <f t="shared" si="30"/>
        <v>0.99726785090690051</v>
      </c>
      <c r="K171" s="25">
        <f t="shared" si="31"/>
        <v>4.6220689030255047</v>
      </c>
      <c r="L171" s="25">
        <f t="shared" si="32"/>
        <v>1.841645130417793</v>
      </c>
      <c r="M171" s="25">
        <f t="shared" si="33"/>
        <v>3.2318570167216487</v>
      </c>
      <c r="N171" s="25">
        <f t="shared" si="34"/>
        <v>1.8179195719059273</v>
      </c>
      <c r="O171" s="25">
        <f t="shared" si="35"/>
        <v>-0.37021581658662056</v>
      </c>
      <c r="P171" s="26">
        <f>ACOS(-TAN(Dados!$C$31)*TAN(O171))</f>
        <v>1.7822189795930035</v>
      </c>
      <c r="Q171" s="25">
        <f t="shared" si="36"/>
        <v>1.0319059778489741</v>
      </c>
      <c r="R171" s="25">
        <f>(24*60/PI())*Dados!$C$28*Q171*(P171*SIN(Dados!$C$31)*SIN(O171)+COS(Dados!$C$31)*COS(O171)*SIN(P171))</f>
        <v>42.993131694624417</v>
      </c>
      <c r="S171" s="17">
        <f t="shared" si="37"/>
        <v>304.66000000000003</v>
      </c>
      <c r="T171" s="17">
        <f t="shared" si="38"/>
        <v>289.36</v>
      </c>
      <c r="U171" s="17">
        <f t="shared" si="39"/>
        <v>26.906969044875812</v>
      </c>
      <c r="V171" s="25">
        <f>(0.75+2*10^(-5)*Dados!$B$7)*R171</f>
        <v>32.455609701161698</v>
      </c>
      <c r="W171" s="23">
        <f t="shared" si="40"/>
        <v>4.4562792082963227</v>
      </c>
      <c r="X171" s="25">
        <f>(1-Dados!$C$20)*U171</f>
        <v>20.718366164554375</v>
      </c>
      <c r="Y171" s="18">
        <f t="shared" si="41"/>
        <v>16.262086956258052</v>
      </c>
      <c r="Z171" s="27">
        <f>((0.408*I171*(Y171-0)+Dados!$C$35*(900/(H171+273))*J171*(M171-N171))/(I171+Dados!$C$35*(1+(0.34*J171))))</f>
        <v>5.4977794338406314</v>
      </c>
    </row>
    <row r="172" spans="1:26" x14ac:dyDescent="0.25">
      <c r="A172" s="1">
        <v>24123</v>
      </c>
      <c r="B172">
        <v>18.2</v>
      </c>
      <c r="C172">
        <v>33.299999999999997</v>
      </c>
      <c r="D172">
        <v>16</v>
      </c>
      <c r="E172">
        <v>1</v>
      </c>
      <c r="F172">
        <v>51.25</v>
      </c>
      <c r="H172" s="22">
        <f t="shared" si="28"/>
        <v>25.75</v>
      </c>
      <c r="I172" s="23">
        <f t="shared" si="29"/>
        <v>0.19615364917180653</v>
      </c>
      <c r="J172" s="24">
        <f t="shared" si="30"/>
        <v>0.74795107516794412</v>
      </c>
      <c r="K172" s="25">
        <f t="shared" si="31"/>
        <v>5.1154132953859861</v>
      </c>
      <c r="L172" s="25">
        <f t="shared" si="32"/>
        <v>2.0900878010879693</v>
      </c>
      <c r="M172" s="25">
        <f t="shared" si="33"/>
        <v>3.6027505482369779</v>
      </c>
      <c r="N172" s="25">
        <f t="shared" si="34"/>
        <v>1.8464096559714511</v>
      </c>
      <c r="O172" s="25">
        <f t="shared" si="35"/>
        <v>-0.36716855055065478</v>
      </c>
      <c r="P172" s="26">
        <f>ACOS(-TAN(Dados!$C$31)*TAN(O172))</f>
        <v>1.7802826529372653</v>
      </c>
      <c r="Q172" s="25">
        <f t="shared" si="36"/>
        <v>1.031756199555987</v>
      </c>
      <c r="R172" s="25">
        <f>(24*60/PI())*Dados!$C$28*Q172*(P172*SIN(Dados!$C$31)*SIN(O172)+COS(Dados!$C$31)*COS(O172)*SIN(P172))</f>
        <v>42.930139811347644</v>
      </c>
      <c r="S172" s="17">
        <f t="shared" si="37"/>
        <v>306.46000000000004</v>
      </c>
      <c r="T172" s="17">
        <f t="shared" si="38"/>
        <v>291.36</v>
      </c>
      <c r="U172" s="17">
        <f t="shared" si="39"/>
        <v>26.691363458916829</v>
      </c>
      <c r="V172" s="25">
        <f>(0.75+2*10^(-5)*Dados!$B$7)*R172</f>
        <v>32.408056989893922</v>
      </c>
      <c r="W172" s="23">
        <f t="shared" si="40"/>
        <v>4.4829987871407653</v>
      </c>
      <c r="X172" s="25">
        <f>(1-Dados!$C$20)*U172</f>
        <v>20.552349863365958</v>
      </c>
      <c r="Y172" s="18">
        <f t="shared" si="41"/>
        <v>16.069351076225193</v>
      </c>
      <c r="Z172" s="27">
        <f>((0.408*I172*(Y172-0)+Dados!$C$35*(900/(H172+273))*J172*(M172-N172))/(I172+Dados!$C$35*(1+(0.34*J172))))</f>
        <v>5.5527019750244753</v>
      </c>
    </row>
    <row r="173" spans="1:26" x14ac:dyDescent="0.25">
      <c r="A173" s="1">
        <v>24124</v>
      </c>
      <c r="B173">
        <v>20.7</v>
      </c>
      <c r="C173">
        <v>32.299999999999997</v>
      </c>
      <c r="D173">
        <v>17</v>
      </c>
      <c r="E173">
        <v>1.3333330000000001</v>
      </c>
      <c r="F173">
        <v>68.25</v>
      </c>
      <c r="H173" s="22">
        <f t="shared" si="28"/>
        <v>26.5</v>
      </c>
      <c r="I173" s="23">
        <f t="shared" si="29"/>
        <v>0.20387302489183121</v>
      </c>
      <c r="J173" s="24">
        <f t="shared" si="30"/>
        <v>0.99726785090690051</v>
      </c>
      <c r="K173" s="25">
        <f t="shared" si="31"/>
        <v>4.8359775257467401</v>
      </c>
      <c r="L173" s="25">
        <f t="shared" si="32"/>
        <v>2.4415438714941016</v>
      </c>
      <c r="M173" s="25">
        <f t="shared" si="33"/>
        <v>3.6387606986204206</v>
      </c>
      <c r="N173" s="25">
        <f t="shared" si="34"/>
        <v>2.4834541768084373</v>
      </c>
      <c r="O173" s="25">
        <f t="shared" si="35"/>
        <v>-0.36401248454901453</v>
      </c>
      <c r="P173" s="26">
        <f>ACOS(-TAN(Dados!$C$31)*TAN(O173))</f>
        <v>1.7782828068237315</v>
      </c>
      <c r="Q173" s="25">
        <f t="shared" si="36"/>
        <v>1.0315970112157162</v>
      </c>
      <c r="R173" s="25">
        <f>(24*60/PI())*Dados!$C$28*Q173*(P173*SIN(Dados!$C$31)*SIN(O173)+COS(Dados!$C$31)*COS(O173)*SIN(P173))</f>
        <v>42.864449985232994</v>
      </c>
      <c r="S173" s="17">
        <f t="shared" si="37"/>
        <v>305.46000000000004</v>
      </c>
      <c r="T173" s="17">
        <f t="shared" si="38"/>
        <v>293.86</v>
      </c>
      <c r="U173" s="17">
        <f t="shared" si="39"/>
        <v>23.358568965166747</v>
      </c>
      <c r="V173" s="25">
        <f>(0.75+2*10^(-5)*Dados!$B$7)*R173</f>
        <v>32.358467595642352</v>
      </c>
      <c r="W173" s="23">
        <f t="shared" si="40"/>
        <v>2.9540058002920766</v>
      </c>
      <c r="X173" s="25">
        <f>(1-Dados!$C$20)*U173</f>
        <v>17.986098103178396</v>
      </c>
      <c r="Y173" s="18">
        <f t="shared" si="41"/>
        <v>15.032092302886319</v>
      </c>
      <c r="Z173" s="27">
        <f>((0.408*I173*(Y173-0)+Dados!$C$35*(900/(H173+273))*J173*(M173-N173))/(I173+Dados!$C$35*(1+(0.34*J173))))</f>
        <v>5.0664305928996534</v>
      </c>
    </row>
    <row r="174" spans="1:26" x14ac:dyDescent="0.25">
      <c r="A174" s="1">
        <v>24125</v>
      </c>
      <c r="B174">
        <v>20</v>
      </c>
      <c r="C174">
        <v>31.7</v>
      </c>
      <c r="D174">
        <v>18</v>
      </c>
      <c r="E174">
        <v>1.3333330000000001</v>
      </c>
      <c r="F174">
        <v>78.5</v>
      </c>
      <c r="H174" s="22">
        <f t="shared" si="28"/>
        <v>25.85</v>
      </c>
      <c r="I174" s="23">
        <f t="shared" si="29"/>
        <v>0.19716845660963872</v>
      </c>
      <c r="J174" s="24">
        <f t="shared" si="30"/>
        <v>0.99726785090690051</v>
      </c>
      <c r="K174" s="25">
        <f t="shared" si="31"/>
        <v>4.6747601804976453</v>
      </c>
      <c r="L174" s="25">
        <f t="shared" si="32"/>
        <v>2.3382812709274461</v>
      </c>
      <c r="M174" s="25">
        <f t="shared" si="33"/>
        <v>3.5065207257125457</v>
      </c>
      <c r="N174" s="25">
        <f t="shared" si="34"/>
        <v>2.7526187696843483</v>
      </c>
      <c r="O174" s="25">
        <f t="shared" si="35"/>
        <v>-0.36074855379216958</v>
      </c>
      <c r="P174" s="26">
        <f>ACOS(-TAN(Dados!$C$31)*TAN(O174))</f>
        <v>1.7762205458786531</v>
      </c>
      <c r="Q174" s="25">
        <f t="shared" si="36"/>
        <v>1.031428459999103</v>
      </c>
      <c r="R174" s="25">
        <f>(24*60/PI())*Dados!$C$28*Q174*(P174*SIN(Dados!$C$31)*SIN(O174)+COS(Dados!$C$31)*COS(O174)*SIN(P174))</f>
        <v>42.796053295027434</v>
      </c>
      <c r="S174" s="17">
        <f t="shared" si="37"/>
        <v>304.86</v>
      </c>
      <c r="T174" s="17">
        <f t="shared" si="38"/>
        <v>293.16000000000003</v>
      </c>
      <c r="U174" s="17">
        <f t="shared" si="39"/>
        <v>23.42160396394717</v>
      </c>
      <c r="V174" s="25">
        <f>(0.75+2*10^(-5)*Dados!$B$7)*R174</f>
        <v>32.306834783733457</v>
      </c>
      <c r="W174" s="23">
        <f t="shared" si="40"/>
        <v>2.6605659454002599</v>
      </c>
      <c r="X174" s="25">
        <f>(1-Dados!$C$20)*U174</f>
        <v>18.03463505223932</v>
      </c>
      <c r="Y174" s="18">
        <f t="shared" si="41"/>
        <v>15.374069106839061</v>
      </c>
      <c r="Z174" s="27">
        <f>((0.408*I174*(Y174-0)+Dados!$C$35*(900/(H174+273))*J174*(M174-N174))/(I174+Dados!$C$35*(1+(0.34*J174))))</f>
        <v>4.8625739995461714</v>
      </c>
    </row>
    <row r="175" spans="1:26" x14ac:dyDescent="0.25">
      <c r="A175" s="1">
        <v>24126</v>
      </c>
      <c r="B175">
        <v>18.899999999999999</v>
      </c>
      <c r="C175">
        <v>32.9</v>
      </c>
      <c r="D175">
        <v>19</v>
      </c>
      <c r="E175">
        <v>0.66666700000000001</v>
      </c>
      <c r="F175">
        <v>72.25</v>
      </c>
      <c r="H175" s="22">
        <f t="shared" si="28"/>
        <v>25.9</v>
      </c>
      <c r="I175" s="23">
        <f t="shared" si="29"/>
        <v>0.19767751536034411</v>
      </c>
      <c r="J175" s="24">
        <f t="shared" si="30"/>
        <v>0.49863429942898779</v>
      </c>
      <c r="K175" s="25">
        <f t="shared" si="31"/>
        <v>5.0020014811114493</v>
      </c>
      <c r="L175" s="25">
        <f t="shared" si="32"/>
        <v>2.1837218414652266</v>
      </c>
      <c r="M175" s="25">
        <f t="shared" si="33"/>
        <v>3.5928616612883379</v>
      </c>
      <c r="N175" s="25">
        <f t="shared" si="34"/>
        <v>2.5958425502808242</v>
      </c>
      <c r="O175" s="25">
        <f t="shared" si="35"/>
        <v>-0.35737772545324453</v>
      </c>
      <c r="P175" s="26">
        <f>ACOS(-TAN(Dados!$C$31)*TAN(O175))</f>
        <v>1.7740969932854493</v>
      </c>
      <c r="Q175" s="25">
        <f t="shared" si="36"/>
        <v>1.0312505958515106</v>
      </c>
      <c r="R175" s="25">
        <f>(24*60/PI())*Dados!$C$28*Q175*(P175*SIN(Dados!$C$31)*SIN(O175)+COS(Dados!$C$31)*COS(O175)*SIN(P175))</f>
        <v>42.724940999497861</v>
      </c>
      <c r="S175" s="17">
        <f t="shared" si="37"/>
        <v>306.06</v>
      </c>
      <c r="T175" s="17">
        <f t="shared" si="38"/>
        <v>292.06</v>
      </c>
      <c r="U175" s="17">
        <f t="shared" si="39"/>
        <v>25.57793457444032</v>
      </c>
      <c r="V175" s="25">
        <f>(0.75+2*10^(-5)*Dados!$B$7)*R175</f>
        <v>32.253151955391132</v>
      </c>
      <c r="W175" s="23">
        <f t="shared" si="40"/>
        <v>3.2447586213815574</v>
      </c>
      <c r="X175" s="25">
        <f>(1-Dados!$C$20)*U175</f>
        <v>19.695009622319049</v>
      </c>
      <c r="Y175" s="18">
        <f t="shared" si="41"/>
        <v>16.450251000937492</v>
      </c>
      <c r="Z175" s="27">
        <f>((0.408*I175*(Y175-0)+Dados!$C$35*(900/(H175+273))*J175*(M175-N175))/(I175+Dados!$C$35*(1+(0.34*J175))))</f>
        <v>5.1953268668859884</v>
      </c>
    </row>
    <row r="176" spans="1:26" x14ac:dyDescent="0.25">
      <c r="A176" s="1">
        <v>24127</v>
      </c>
      <c r="B176">
        <v>19.8</v>
      </c>
      <c r="C176">
        <v>31.5</v>
      </c>
      <c r="D176">
        <v>20</v>
      </c>
      <c r="E176">
        <v>1.6666669999999999</v>
      </c>
      <c r="F176">
        <v>85</v>
      </c>
      <c r="H176" s="22">
        <f t="shared" si="28"/>
        <v>25.65</v>
      </c>
      <c r="I176" s="23">
        <f t="shared" si="29"/>
        <v>0.19514324251732765</v>
      </c>
      <c r="J176" s="24">
        <f t="shared" si="30"/>
        <v>1.2465853745969318</v>
      </c>
      <c r="K176" s="25">
        <f t="shared" si="31"/>
        <v>4.6220689030255047</v>
      </c>
      <c r="L176" s="25">
        <f t="shared" si="32"/>
        <v>2.3094882494907831</v>
      </c>
      <c r="M176" s="25">
        <f t="shared" si="33"/>
        <v>3.4657785762581437</v>
      </c>
      <c r="N176" s="25">
        <f t="shared" si="34"/>
        <v>2.945911789819422</v>
      </c>
      <c r="O176" s="25">
        <f t="shared" si="35"/>
        <v>-0.35390099838142475</v>
      </c>
      <c r="P176" s="26">
        <f>ACOS(-TAN(Dados!$C$31)*TAN(O176))</f>
        <v>1.7719132889338518</v>
      </c>
      <c r="Q176" s="25">
        <f t="shared" si="36"/>
        <v>1.0310634714779239</v>
      </c>
      <c r="R176" s="25">
        <f>(24*60/PI())*Dados!$C$28*Q176*(P176*SIN(Dados!$C$31)*SIN(O176)+COS(Dados!$C$31)*COS(O176)*SIN(P176))</f>
        <v>42.651104583042716</v>
      </c>
      <c r="S176" s="17">
        <f t="shared" si="37"/>
        <v>304.66000000000003</v>
      </c>
      <c r="T176" s="17">
        <f t="shared" si="38"/>
        <v>292.96000000000004</v>
      </c>
      <c r="U176" s="17">
        <f t="shared" si="39"/>
        <v>23.342275823480893</v>
      </c>
      <c r="V176" s="25">
        <f>(0.75+2*10^(-5)*Dados!$B$7)*R176</f>
        <v>32.197412682169031</v>
      </c>
      <c r="W176" s="23">
        <f t="shared" si="40"/>
        <v>2.4559916990442114</v>
      </c>
      <c r="X176" s="25">
        <f>(1-Dados!$C$20)*U176</f>
        <v>17.973552384080289</v>
      </c>
      <c r="Y176" s="18">
        <f t="shared" si="41"/>
        <v>15.517560685036077</v>
      </c>
      <c r="Z176" s="27">
        <f>((0.408*I176*(Y176-0)+Dados!$C$35*(900/(H176+273))*J176*(M176-N176))/(I176+Dados!$C$35*(1+(0.34*J176))))</f>
        <v>4.7280594326026995</v>
      </c>
    </row>
    <row r="177" spans="1:26" x14ac:dyDescent="0.25">
      <c r="A177" s="1">
        <v>24128</v>
      </c>
      <c r="B177">
        <v>18.2</v>
      </c>
      <c r="C177">
        <v>21.9</v>
      </c>
      <c r="D177">
        <v>21</v>
      </c>
      <c r="E177">
        <v>0.66666700000000001</v>
      </c>
      <c r="F177">
        <v>92.75</v>
      </c>
      <c r="H177" s="22">
        <f t="shared" si="28"/>
        <v>20.049999999999997</v>
      </c>
      <c r="I177" s="23">
        <f t="shared" si="29"/>
        <v>0.14513237480146335</v>
      </c>
      <c r="J177" s="24">
        <f t="shared" si="30"/>
        <v>0.49863429942898779</v>
      </c>
      <c r="K177" s="25">
        <f t="shared" si="31"/>
        <v>2.6278588442730206</v>
      </c>
      <c r="L177" s="25">
        <f t="shared" si="32"/>
        <v>2.0900878010879693</v>
      </c>
      <c r="M177" s="25">
        <f t="shared" si="33"/>
        <v>2.358973322680495</v>
      </c>
      <c r="N177" s="25">
        <f t="shared" si="34"/>
        <v>2.1879477567861589</v>
      </c>
      <c r="O177" s="25">
        <f t="shared" si="35"/>
        <v>-0.35031940280597534</v>
      </c>
      <c r="P177" s="26">
        <f>ACOS(-TAN(Dados!$C$31)*TAN(O177))</f>
        <v>1.7696705875895009</v>
      </c>
      <c r="Q177" s="25">
        <f t="shared" si="36"/>
        <v>1.0308671423273339</v>
      </c>
      <c r="R177" s="25">
        <f>(24*60/PI())*Dados!$C$28*Q177*(P177*SIN(Dados!$C$31)*SIN(O177)+COS(Dados!$C$31)*COS(O177)*SIN(P177))</f>
        <v>42.57453580243228</v>
      </c>
      <c r="S177" s="17">
        <f t="shared" si="37"/>
        <v>295.06</v>
      </c>
      <c r="T177" s="17">
        <f t="shared" si="38"/>
        <v>291.36</v>
      </c>
      <c r="U177" s="17">
        <f t="shared" si="39"/>
        <v>13.10300075851459</v>
      </c>
      <c r="V177" s="25">
        <f>(0.75+2*10^(-5)*Dados!$B$7)*R177</f>
        <v>32.13961074123489</v>
      </c>
      <c r="W177" s="23">
        <f t="shared" si="40"/>
        <v>0.96541919422881872</v>
      </c>
      <c r="X177" s="25">
        <f>(1-Dados!$C$20)*U177</f>
        <v>10.089310584056234</v>
      </c>
      <c r="Y177" s="18">
        <f t="shared" si="41"/>
        <v>9.1238913898274152</v>
      </c>
      <c r="Z177" s="27">
        <f>((0.408*I177*(Y177-0)+Dados!$C$35*(900/(H177+273))*J177*(M177-N177))/(I177+Dados!$C$35*(1+(0.34*J177))))</f>
        <v>2.5143497636163956</v>
      </c>
    </row>
    <row r="178" spans="1:26" x14ac:dyDescent="0.25">
      <c r="A178" s="1">
        <v>24129</v>
      </c>
      <c r="B178">
        <v>19.600000000000001</v>
      </c>
      <c r="C178">
        <v>24.1</v>
      </c>
      <c r="D178">
        <v>22</v>
      </c>
      <c r="E178">
        <v>1</v>
      </c>
      <c r="F178">
        <v>91.75</v>
      </c>
      <c r="H178" s="22">
        <f t="shared" si="28"/>
        <v>21.85</v>
      </c>
      <c r="I178" s="23">
        <f t="shared" si="29"/>
        <v>0.15986255031733407</v>
      </c>
      <c r="J178" s="24">
        <f t="shared" si="30"/>
        <v>0.74795107516794412</v>
      </c>
      <c r="K178" s="25">
        <f t="shared" si="31"/>
        <v>3.0018745443431598</v>
      </c>
      <c r="L178" s="25">
        <f t="shared" si="32"/>
        <v>2.2810057729824531</v>
      </c>
      <c r="M178" s="25">
        <f t="shared" si="33"/>
        <v>2.6414401586628067</v>
      </c>
      <c r="N178" s="25">
        <f t="shared" si="34"/>
        <v>2.4235213455731253</v>
      </c>
      <c r="O178" s="25">
        <f t="shared" si="35"/>
        <v>-0.34663400003096273</v>
      </c>
      <c r="P178" s="26">
        <f>ACOS(-TAN(Dados!$C$31)*TAN(O178))</f>
        <v>1.7673700570893165</v>
      </c>
      <c r="Q178" s="25">
        <f t="shared" si="36"/>
        <v>1.0306616665763046</v>
      </c>
      <c r="R178" s="25">
        <f>(24*60/PI())*Dados!$C$28*Q178*(P178*SIN(Dados!$C$31)*SIN(O178)+COS(Dados!$C$31)*COS(O178)*SIN(P178))</f>
        <v>42.495226734604927</v>
      </c>
      <c r="S178" s="17">
        <f t="shared" si="37"/>
        <v>297.26000000000005</v>
      </c>
      <c r="T178" s="17">
        <f t="shared" si="38"/>
        <v>292.76000000000005</v>
      </c>
      <c r="U178" s="17">
        <f t="shared" si="39"/>
        <v>14.423358236207523</v>
      </c>
      <c r="V178" s="25">
        <f>(0.75+2*10^(-5)*Dados!$B$7)*R178</f>
        <v>32.079740151452071</v>
      </c>
      <c r="W178" s="23">
        <f t="shared" si="40"/>
        <v>1.1651858618062363</v>
      </c>
      <c r="X178" s="25">
        <f>(1-Dados!$C$20)*U178</f>
        <v>11.105985841879793</v>
      </c>
      <c r="Y178" s="18">
        <f t="shared" si="41"/>
        <v>9.9407999800735567</v>
      </c>
      <c r="Z178" s="27">
        <f>((0.408*I178*(Y178-0)+Dados!$C$35*(900/(H178+273))*J178*(M178-N178))/(I178+Dados!$C$35*(1+(0.34*J178))))</f>
        <v>2.8141827644385198</v>
      </c>
    </row>
    <row r="179" spans="1:26" x14ac:dyDescent="0.25">
      <c r="A179" s="1">
        <v>24130</v>
      </c>
      <c r="B179">
        <v>19.5</v>
      </c>
      <c r="C179">
        <v>22.3</v>
      </c>
      <c r="D179">
        <v>23</v>
      </c>
      <c r="E179">
        <v>1.3333330000000001</v>
      </c>
      <c r="F179">
        <v>94.25</v>
      </c>
      <c r="H179" s="22">
        <f t="shared" si="28"/>
        <v>20.9</v>
      </c>
      <c r="I179" s="23">
        <f t="shared" si="29"/>
        <v>0.15193839797273131</v>
      </c>
      <c r="J179" s="24">
        <f t="shared" si="30"/>
        <v>0.99726785090690051</v>
      </c>
      <c r="K179" s="25">
        <f t="shared" si="31"/>
        <v>2.6926645530366384</v>
      </c>
      <c r="L179" s="25">
        <f t="shared" si="32"/>
        <v>2.2668801009804516</v>
      </c>
      <c r="M179" s="25">
        <f t="shared" si="33"/>
        <v>2.4797723270085452</v>
      </c>
      <c r="N179" s="25">
        <f t="shared" si="34"/>
        <v>2.337185418205554</v>
      </c>
      <c r="O179" s="25">
        <f t="shared" si="35"/>
        <v>-0.3428458821207665</v>
      </c>
      <c r="P179" s="26">
        <f>ACOS(-TAN(Dados!$C$31)*TAN(O179))</f>
        <v>1.7650128765676671</v>
      </c>
      <c r="Q179" s="25">
        <f t="shared" si="36"/>
        <v>1.0304471051117361</v>
      </c>
      <c r="R179" s="25">
        <f>(24*60/PI())*Dados!$C$28*Q179*(P179*SIN(Dados!$C$31)*SIN(O179)+COS(Dados!$C$31)*COS(O179)*SIN(P179))</f>
        <v>42.413169825442097</v>
      </c>
      <c r="S179" s="17">
        <f t="shared" si="37"/>
        <v>295.46000000000004</v>
      </c>
      <c r="T179" s="17">
        <f t="shared" si="38"/>
        <v>292.66000000000003</v>
      </c>
      <c r="U179" s="17">
        <f t="shared" si="39"/>
        <v>11.355329213295565</v>
      </c>
      <c r="V179" s="25">
        <f>(0.75+2*10^(-5)*Dados!$B$7)*R179</f>
        <v>32.01779521019985</v>
      </c>
      <c r="W179" s="23">
        <f t="shared" si="40"/>
        <v>0.59484382207906072</v>
      </c>
      <c r="X179" s="25">
        <f>(1-Dados!$C$20)*U179</f>
        <v>8.7436034942375862</v>
      </c>
      <c r="Y179" s="18">
        <f t="shared" si="41"/>
        <v>8.1487596721585263</v>
      </c>
      <c r="Z179" s="27">
        <f>((0.408*I179*(Y179-0)+Dados!$C$35*(900/(H179+273))*J179*(M179-N179))/(I179+Dados!$C$35*(1+(0.34*J179))))</f>
        <v>2.2273226480513282</v>
      </c>
    </row>
    <row r="180" spans="1:26" x14ac:dyDescent="0.25">
      <c r="A180" s="1">
        <v>24131</v>
      </c>
      <c r="B180">
        <v>19.600000000000001</v>
      </c>
      <c r="C180">
        <v>24.9</v>
      </c>
      <c r="D180">
        <v>24</v>
      </c>
      <c r="E180">
        <v>1</v>
      </c>
      <c r="F180">
        <v>93</v>
      </c>
      <c r="H180" s="22">
        <f t="shared" si="28"/>
        <v>22.25</v>
      </c>
      <c r="I180" s="23">
        <f t="shared" si="29"/>
        <v>0.16330195980137907</v>
      </c>
      <c r="J180" s="24">
        <f t="shared" si="30"/>
        <v>0.74795107516794412</v>
      </c>
      <c r="K180" s="25">
        <f t="shared" si="31"/>
        <v>3.1489576792404375</v>
      </c>
      <c r="L180" s="25">
        <f t="shared" si="32"/>
        <v>2.2810057729824531</v>
      </c>
      <c r="M180" s="25">
        <f t="shared" si="33"/>
        <v>2.7149817261114455</v>
      </c>
      <c r="N180" s="25">
        <f t="shared" si="34"/>
        <v>2.5249330052836445</v>
      </c>
      <c r="O180" s="25">
        <f t="shared" si="35"/>
        <v>-0.33895617157647767</v>
      </c>
      <c r="P180" s="26">
        <f>ACOS(-TAN(Dados!$C$31)*TAN(O180))</f>
        <v>1.7626002347180736</v>
      </c>
      <c r="Q180" s="25">
        <f t="shared" si="36"/>
        <v>1.0302235215128204</v>
      </c>
      <c r="R180" s="25">
        <f>(24*60/PI())*Dados!$C$28*Q180*(P180*SIN(Dados!$C$31)*SIN(O180)+COS(Dados!$C$31)*COS(O180)*SIN(P180))</f>
        <v>42.328357939439776</v>
      </c>
      <c r="S180" s="17">
        <f t="shared" si="37"/>
        <v>298.06</v>
      </c>
      <c r="T180" s="17">
        <f t="shared" si="38"/>
        <v>292.76000000000005</v>
      </c>
      <c r="U180" s="17">
        <f t="shared" si="39"/>
        <v>15.591551677496295</v>
      </c>
      <c r="V180" s="25">
        <f>(0.75+2*10^(-5)*Dados!$B$7)*R180</f>
        <v>31.953770530870553</v>
      </c>
      <c r="W180" s="23">
        <f t="shared" si="40"/>
        <v>1.3555673921107956</v>
      </c>
      <c r="X180" s="25">
        <f>(1-Dados!$C$20)*U180</f>
        <v>12.005494791672147</v>
      </c>
      <c r="Y180" s="18">
        <f t="shared" si="41"/>
        <v>10.649927399561351</v>
      </c>
      <c r="Z180" s="27">
        <f>((0.408*I180*(Y180-0)+Dados!$C$35*(900/(H180+273))*J180*(M180-N180))/(I180+Dados!$C$35*(1+(0.34*J180))))</f>
        <v>3.0069802343227501</v>
      </c>
    </row>
    <row r="181" spans="1:26" x14ac:dyDescent="0.25">
      <c r="A181" s="1">
        <v>24132</v>
      </c>
      <c r="B181">
        <v>21</v>
      </c>
      <c r="C181">
        <v>29.1</v>
      </c>
      <c r="D181">
        <v>25</v>
      </c>
      <c r="E181">
        <v>0.66666700000000001</v>
      </c>
      <c r="F181">
        <v>86.25</v>
      </c>
      <c r="H181" s="22">
        <f t="shared" si="28"/>
        <v>25.05</v>
      </c>
      <c r="I181" s="23">
        <f t="shared" si="29"/>
        <v>0.18917237426716429</v>
      </c>
      <c r="J181" s="24">
        <f t="shared" si="30"/>
        <v>0.49863429942898779</v>
      </c>
      <c r="K181" s="25">
        <f t="shared" si="31"/>
        <v>4.0288844232591545</v>
      </c>
      <c r="L181" s="25">
        <f t="shared" si="32"/>
        <v>2.4870053972720654</v>
      </c>
      <c r="M181" s="25">
        <f t="shared" si="33"/>
        <v>3.2579449102656097</v>
      </c>
      <c r="N181" s="25">
        <f t="shared" si="34"/>
        <v>2.8099774851040884</v>
      </c>
      <c r="O181" s="25">
        <f t="shared" si="35"/>
        <v>-0.33496602100327749</v>
      </c>
      <c r="P181" s="26">
        <f>ACOS(-TAN(Dados!$C$31)*TAN(O181))</f>
        <v>1.7601333280948612</v>
      </c>
      <c r="Q181" s="25">
        <f t="shared" si="36"/>
        <v>1.0299909820322035</v>
      </c>
      <c r="R181" s="25">
        <f>(24*60/PI())*Dados!$C$28*Q181*(P181*SIN(Dados!$C$31)*SIN(O181)+COS(Dados!$C$31)*COS(O181)*SIN(P181))</f>
        <v>42.240784410189782</v>
      </c>
      <c r="S181" s="17">
        <f t="shared" si="37"/>
        <v>302.26000000000005</v>
      </c>
      <c r="T181" s="17">
        <f t="shared" si="38"/>
        <v>294.16000000000003</v>
      </c>
      <c r="U181" s="17">
        <f t="shared" si="39"/>
        <v>19.235100799919795</v>
      </c>
      <c r="V181" s="25">
        <f>(0.75+2*10^(-5)*Dados!$B$7)*R181</f>
        <v>31.887661080977967</v>
      </c>
      <c r="W181" s="23">
        <f t="shared" si="40"/>
        <v>1.8983231737852948</v>
      </c>
      <c r="X181" s="25">
        <f>(1-Dados!$C$20)*U181</f>
        <v>14.811027615938242</v>
      </c>
      <c r="Y181" s="18">
        <f t="shared" si="41"/>
        <v>12.912704442152947</v>
      </c>
      <c r="Z181" s="27">
        <f>((0.408*I181*(Y181-0)+Dados!$C$35*(900/(H181+273))*J181*(M181-N181))/(I181+Dados!$C$35*(1+(0.34*J181))))</f>
        <v>3.9167007731357115</v>
      </c>
    </row>
    <row r="182" spans="1:26" x14ac:dyDescent="0.25">
      <c r="A182" s="1">
        <v>24133</v>
      </c>
      <c r="B182">
        <v>20</v>
      </c>
      <c r="C182">
        <v>30.2</v>
      </c>
      <c r="D182">
        <v>26</v>
      </c>
      <c r="E182">
        <v>1.6666669999999999</v>
      </c>
      <c r="F182">
        <v>70</v>
      </c>
      <c r="H182" s="22">
        <f t="shared" si="28"/>
        <v>25.1</v>
      </c>
      <c r="I182" s="23">
        <f t="shared" si="29"/>
        <v>0.18966399559757055</v>
      </c>
      <c r="J182" s="24">
        <f t="shared" si="30"/>
        <v>1.2465853745969318</v>
      </c>
      <c r="K182" s="25">
        <f t="shared" si="31"/>
        <v>4.2919830424837384</v>
      </c>
      <c r="L182" s="25">
        <f t="shared" si="32"/>
        <v>2.3382812709274461</v>
      </c>
      <c r="M182" s="25">
        <f t="shared" si="33"/>
        <v>3.3151321567055922</v>
      </c>
      <c r="N182" s="25">
        <f t="shared" si="34"/>
        <v>2.3205925096939146</v>
      </c>
      <c r="O182" s="25">
        <f t="shared" si="35"/>
        <v>-0.33087661276889524</v>
      </c>
      <c r="P182" s="26">
        <f>ACOS(-TAN(Dados!$C$31)*TAN(O182))</f>
        <v>1.7576133594588603</v>
      </c>
      <c r="Q182" s="25">
        <f t="shared" si="36"/>
        <v>1.0297495555763523</v>
      </c>
      <c r="R182" s="25">
        <f>(24*60/PI())*Dados!$C$28*Q182*(P182*SIN(Dados!$C$31)*SIN(O182)+COS(Dados!$C$31)*COS(O182)*SIN(P182))</f>
        <v>42.150443091579611</v>
      </c>
      <c r="S182" s="17">
        <f t="shared" si="37"/>
        <v>303.36</v>
      </c>
      <c r="T182" s="17">
        <f t="shared" si="38"/>
        <v>293.16000000000003</v>
      </c>
      <c r="U182" s="17">
        <f t="shared" si="39"/>
        <v>21.53883517666269</v>
      </c>
      <c r="V182" s="25">
        <f>(0.75+2*10^(-5)*Dados!$B$7)*R182</f>
        <v>31.819462220808248</v>
      </c>
      <c r="W182" s="23">
        <f t="shared" si="40"/>
        <v>2.7773524316885903</v>
      </c>
      <c r="X182" s="25">
        <f>(1-Dados!$C$20)*U182</f>
        <v>16.584903086030273</v>
      </c>
      <c r="Y182" s="18">
        <f t="shared" si="41"/>
        <v>13.807550654341682</v>
      </c>
      <c r="Z182" s="27">
        <f>((0.408*I182*(Y182-0)+Dados!$C$35*(900/(H182+273))*J182*(M182-N182))/(I182+Dados!$C$35*(1+(0.34*J182))))</f>
        <v>4.6434584757288615</v>
      </c>
    </row>
    <row r="183" spans="1:26" x14ac:dyDescent="0.25">
      <c r="A183" s="1">
        <v>24134</v>
      </c>
      <c r="B183">
        <v>20.399999999999999</v>
      </c>
      <c r="C183">
        <v>30.9</v>
      </c>
      <c r="D183">
        <v>27</v>
      </c>
      <c r="E183">
        <v>1</v>
      </c>
      <c r="F183">
        <v>77</v>
      </c>
      <c r="H183" s="22">
        <f t="shared" si="28"/>
        <v>25.65</v>
      </c>
      <c r="I183" s="23">
        <f t="shared" si="29"/>
        <v>0.19514324251732765</v>
      </c>
      <c r="J183" s="24">
        <f t="shared" si="30"/>
        <v>0.74795107516794412</v>
      </c>
      <c r="K183" s="25">
        <f t="shared" si="31"/>
        <v>4.4670786642686746</v>
      </c>
      <c r="L183" s="25">
        <f t="shared" si="32"/>
        <v>2.3968104104453793</v>
      </c>
      <c r="M183" s="25">
        <f t="shared" si="33"/>
        <v>3.431944537357027</v>
      </c>
      <c r="N183" s="25">
        <f t="shared" si="34"/>
        <v>2.6425972937649109</v>
      </c>
      <c r="O183" s="25">
        <f t="shared" si="35"/>
        <v>-0.32668915865324738</v>
      </c>
      <c r="P183" s="26">
        <f>ACOS(-TAN(Dados!$C$31)*TAN(O183))</f>
        <v>1.7550415361709275</v>
      </c>
      <c r="Q183" s="25">
        <f t="shared" si="36"/>
        <v>1.0294993136851356</v>
      </c>
      <c r="R183" s="25">
        <f>(24*60/PI())*Dados!$C$28*Q183*(P183*SIN(Dados!$C$31)*SIN(O183)+COS(Dados!$C$31)*COS(O183)*SIN(P183))</f>
        <v>42.05732840961516</v>
      </c>
      <c r="S183" s="17">
        <f t="shared" si="37"/>
        <v>304.06</v>
      </c>
      <c r="T183" s="17">
        <f t="shared" si="38"/>
        <v>293.56</v>
      </c>
      <c r="U183" s="17">
        <f t="shared" si="39"/>
        <v>21.805011191239849</v>
      </c>
      <c r="V183" s="25">
        <f>(0.75+2*10^(-5)*Dados!$B$7)*R183</f>
        <v>31.749169742540985</v>
      </c>
      <c r="W183" s="23">
        <f t="shared" si="40"/>
        <v>2.5408068142563645</v>
      </c>
      <c r="X183" s="25">
        <f>(1-Dados!$C$20)*U183</f>
        <v>16.789858617254684</v>
      </c>
      <c r="Y183" s="18">
        <f t="shared" si="41"/>
        <v>14.24905180299832</v>
      </c>
      <c r="Z183" s="27">
        <f>((0.408*I183*(Y183-0)+Dados!$C$35*(900/(H183+273))*J183*(M183-N183))/(I183+Dados!$C$35*(1+(0.34*J183))))</f>
        <v>4.5120047083980879</v>
      </c>
    </row>
    <row r="184" spans="1:26" x14ac:dyDescent="0.25">
      <c r="A184" s="1">
        <v>24135</v>
      </c>
      <c r="B184">
        <v>22.3</v>
      </c>
      <c r="C184">
        <v>32.700000000000003</v>
      </c>
      <c r="D184">
        <v>28</v>
      </c>
      <c r="E184">
        <v>2</v>
      </c>
      <c r="F184">
        <v>81</v>
      </c>
      <c r="H184" s="22">
        <f t="shared" si="28"/>
        <v>27.5</v>
      </c>
      <c r="I184" s="23">
        <f t="shared" si="29"/>
        <v>0.21456176978003969</v>
      </c>
      <c r="J184" s="24">
        <f t="shared" si="30"/>
        <v>1.4959021503358882</v>
      </c>
      <c r="K184" s="25">
        <f t="shared" si="31"/>
        <v>4.9461187754219553</v>
      </c>
      <c r="L184" s="25">
        <f t="shared" si="32"/>
        <v>2.6926645530366384</v>
      </c>
      <c r="M184" s="25">
        <f t="shared" si="33"/>
        <v>3.8193916642292969</v>
      </c>
      <c r="N184" s="25">
        <f t="shared" si="34"/>
        <v>3.0937072480257308</v>
      </c>
      <c r="O184" s="25">
        <f t="shared" si="35"/>
        <v>-0.32240489948936107</v>
      </c>
      <c r="P184" s="26">
        <f>ACOS(-TAN(Dados!$C$31)*TAN(O184))</f>
        <v>1.7524190686367291</v>
      </c>
      <c r="Q184" s="25">
        <f t="shared" si="36"/>
        <v>1.0292403305106266</v>
      </c>
      <c r="R184" s="25">
        <f>(24*60/PI())*Dados!$C$28*Q184*(P184*SIN(Dados!$C$31)*SIN(O184)+COS(Dados!$C$31)*COS(O184)*SIN(P184))</f>
        <v>41.961435414766676</v>
      </c>
      <c r="S184" s="17">
        <f t="shared" si="37"/>
        <v>305.86</v>
      </c>
      <c r="T184" s="17">
        <f t="shared" si="38"/>
        <v>295.46000000000004</v>
      </c>
      <c r="U184" s="17">
        <f t="shared" si="39"/>
        <v>21.651450099355635</v>
      </c>
      <c r="V184" s="25">
        <f>(0.75+2*10^(-5)*Dados!$B$7)*R184</f>
        <v>31.676779909765276</v>
      </c>
      <c r="W184" s="23">
        <f t="shared" si="40"/>
        <v>2.1552382532262118</v>
      </c>
      <c r="X184" s="25">
        <f>(1-Dados!$C$20)*U184</f>
        <v>16.67161657650384</v>
      </c>
      <c r="Y184" s="18">
        <f t="shared" si="41"/>
        <v>14.516378323277628</v>
      </c>
      <c r="Z184" s="27">
        <f>((0.408*I184*(Y184-0)+Dados!$C$35*(900/(H184+273))*J184*(M184-N184))/(I184+Dados!$C$35*(1+(0.34*J184))))</f>
        <v>4.7351924094852809</v>
      </c>
    </row>
    <row r="185" spans="1:26" x14ac:dyDescent="0.25">
      <c r="A185" s="1">
        <v>24136</v>
      </c>
      <c r="B185">
        <v>20.2</v>
      </c>
      <c r="C185">
        <v>33.5</v>
      </c>
      <c r="D185">
        <v>29</v>
      </c>
      <c r="E185">
        <v>1.3333330000000001</v>
      </c>
      <c r="F185">
        <v>66.25</v>
      </c>
      <c r="H185" s="22">
        <f t="shared" ref="H185:H245" si="42">(C185+B185)/2</f>
        <v>26.85</v>
      </c>
      <c r="I185" s="23">
        <f t="shared" ref="I185:I245" si="43">4098*(0.6108*EXP(17.27*H185/(H185+237.3)))/(H185+237.3)^2</f>
        <v>0.20756192850716065</v>
      </c>
      <c r="J185" s="24">
        <f t="shared" ref="J185:J245" si="44">E185*(4.87/(LN(67.8*10-5.42)))</f>
        <v>0.99726785090690051</v>
      </c>
      <c r="K185" s="25">
        <f t="shared" ref="K185:K245" si="45">0.6108*EXP((17.27*C185)/(C185+237.3))</f>
        <v>5.1729513859624818</v>
      </c>
      <c r="L185" s="25">
        <f t="shared" ref="L185:L245" si="46">0.6108*EXP((17.27*B185)/(B185+237.3))</f>
        <v>2.3673876975032684</v>
      </c>
      <c r="M185" s="25">
        <f t="shared" ref="M185:M245" si="47">(K185+L185)/2</f>
        <v>3.7701695417328751</v>
      </c>
      <c r="N185" s="25">
        <f t="shared" ref="N185:N245" si="48">F185/100*((K185+L185)/2)</f>
        <v>2.4977373213980298</v>
      </c>
      <c r="O185" s="25">
        <f t="shared" ref="O185:O245" si="49">0.409*SIN((2*PI()/365*D185)-1.39)</f>
        <v>-0.31802510479568846</v>
      </c>
      <c r="P185" s="26">
        <f>ACOS(-TAN(Dados!$C$31)*TAN(O185))</f>
        <v>1.7497471688058961</v>
      </c>
      <c r="Q185" s="25">
        <f t="shared" ref="Q185:Q245" si="50">1+0.033*COS((2*PI()/365)*D185)</f>
        <v>1.0289726827951293</v>
      </c>
      <c r="R185" s="25">
        <f>(24*60/PI())*Dados!$C$28*Q185*(P185*SIN(Dados!$C$31)*SIN(O185)+COS(Dados!$C$31)*COS(O185)*SIN(P185))</f>
        <v>41.862759834734192</v>
      </c>
      <c r="S185" s="17">
        <f t="shared" ref="S185:S245" si="51">C185+273.16</f>
        <v>306.66000000000003</v>
      </c>
      <c r="T185" s="17">
        <f t="shared" ref="T185:T245" si="52">B185+273.16</f>
        <v>293.36</v>
      </c>
      <c r="U185" s="17">
        <f t="shared" ref="U185:U245" si="53">0.16*SQRT(C185-B185)*R185</f>
        <v>24.427198370887449</v>
      </c>
      <c r="V185" s="25">
        <f>(0.75+2*10^(-5)*Dados!$B$7)*R185</f>
        <v>31.602289497312476</v>
      </c>
      <c r="W185" s="23">
        <f t="shared" ref="W185:W245" si="54">(4.903*10^-9)*((S185^4+T185^4)/2)*(0.34-0.14*SQRT(N185))*(1.35*(U185/V185)-0.35)</f>
        <v>3.2803806189735871</v>
      </c>
      <c r="X185" s="25">
        <f>(1-Dados!$C$20)*U185</f>
        <v>18.808942745583337</v>
      </c>
      <c r="Y185" s="18">
        <f t="shared" ref="Y185:Y245" si="55">X185-W185</f>
        <v>15.528562126609749</v>
      </c>
      <c r="Z185" s="27">
        <f>((0.408*I185*(Y185-0)+Dados!$C$35*(900/(H185+273))*J185*(M185-N185))/(I185+Dados!$C$35*(1+(0.34*J185))))</f>
        <v>5.2990174986369443</v>
      </c>
    </row>
    <row r="186" spans="1:26" x14ac:dyDescent="0.25">
      <c r="A186" s="1">
        <v>24137</v>
      </c>
      <c r="B186">
        <v>22.4</v>
      </c>
      <c r="C186">
        <v>28.7</v>
      </c>
      <c r="D186">
        <v>30</v>
      </c>
      <c r="E186">
        <v>0.66666700000000001</v>
      </c>
      <c r="F186">
        <v>80.5</v>
      </c>
      <c r="H186" s="22">
        <f t="shared" si="42"/>
        <v>25.549999999999997</v>
      </c>
      <c r="I186" s="23">
        <f t="shared" si="43"/>
        <v>0.19413722151601151</v>
      </c>
      <c r="J186" s="24">
        <f t="shared" si="44"/>
        <v>0.49863429942898779</v>
      </c>
      <c r="K186" s="25">
        <f t="shared" si="45"/>
        <v>3.9367535029497236</v>
      </c>
      <c r="L186" s="25">
        <f t="shared" si="46"/>
        <v>2.7090824052161175</v>
      </c>
      <c r="M186" s="25">
        <f t="shared" si="47"/>
        <v>3.3229179540829206</v>
      </c>
      <c r="N186" s="25">
        <f t="shared" si="48"/>
        <v>2.6749489530367514</v>
      </c>
      <c r="O186" s="25">
        <f t="shared" si="49"/>
        <v>-0.31355107239992103</v>
      </c>
      <c r="P186" s="26">
        <f>ACOS(-TAN(Dados!$C$31)*TAN(O186))</f>
        <v>1.7470270487283313</v>
      </c>
      <c r="Q186" s="25">
        <f t="shared" si="50"/>
        <v>1.0286964498484381</v>
      </c>
      <c r="R186" s="25">
        <f>(24*60/PI())*Dados!$C$28*Q186*(P186*SIN(Dados!$C$31)*SIN(O186)+COS(Dados!$C$31)*COS(O186)*SIN(P186))</f>
        <v>41.761298127524682</v>
      </c>
      <c r="S186" s="17">
        <f t="shared" si="51"/>
        <v>301.86</v>
      </c>
      <c r="T186" s="17">
        <f t="shared" si="52"/>
        <v>295.56</v>
      </c>
      <c r="U186" s="17">
        <f t="shared" si="53"/>
        <v>16.771204223746675</v>
      </c>
      <c r="V186" s="25">
        <f>(0.75+2*10^(-5)*Dados!$B$7)*R186</f>
        <v>31.525695831324263</v>
      </c>
      <c r="W186" s="23">
        <f t="shared" si="54"/>
        <v>1.5967479226244663</v>
      </c>
      <c r="X186" s="25">
        <f>(1-Dados!$C$20)*U186</f>
        <v>12.913827252284941</v>
      </c>
      <c r="Y186" s="18">
        <f t="shared" si="55"/>
        <v>11.317079329660475</v>
      </c>
      <c r="Z186" s="27">
        <f>((0.408*I186*(Y186-0)+Dados!$C$35*(900/(H186+273))*J186*(M186-N186))/(I186+Dados!$C$35*(1+(0.34*J186))))</f>
        <v>3.547023833290103</v>
      </c>
    </row>
    <row r="187" spans="1:26" x14ac:dyDescent="0.25">
      <c r="A187" s="1">
        <v>24138</v>
      </c>
      <c r="B187">
        <v>18.399999999999999</v>
      </c>
      <c r="C187">
        <v>30.9</v>
      </c>
      <c r="D187">
        <v>31</v>
      </c>
      <c r="E187">
        <v>1.3333330000000001</v>
      </c>
      <c r="F187">
        <v>69.75</v>
      </c>
      <c r="H187" s="22">
        <f t="shared" si="42"/>
        <v>24.65</v>
      </c>
      <c r="I187" s="23">
        <f t="shared" si="43"/>
        <v>0.18527790820050849</v>
      </c>
      <c r="J187" s="24">
        <f t="shared" si="44"/>
        <v>0.99726785090690051</v>
      </c>
      <c r="K187" s="25">
        <f t="shared" si="45"/>
        <v>4.4670786642686746</v>
      </c>
      <c r="L187" s="25">
        <f t="shared" si="46"/>
        <v>2.1164748063682803</v>
      </c>
      <c r="M187" s="25">
        <f t="shared" si="47"/>
        <v>3.2917767353184777</v>
      </c>
      <c r="N187" s="25">
        <f t="shared" si="48"/>
        <v>2.2960142728846384</v>
      </c>
      <c r="O187" s="25">
        <f t="shared" si="49"/>
        <v>-0.30898412805441511</v>
      </c>
      <c r="P187" s="26">
        <f>ACOS(-TAN(Dados!$C$31)*TAN(O187))</f>
        <v>1.7442599191701209</v>
      </c>
      <c r="Q187" s="25">
        <f t="shared" si="50"/>
        <v>1.0284117135243369</v>
      </c>
      <c r="R187" s="25">
        <f>(24*60/PI())*Dados!$C$28*Q187*(P187*SIN(Dados!$C$31)*SIN(O187)+COS(Dados!$C$31)*COS(O187)*SIN(P187))</f>
        <v>41.657047534730346</v>
      </c>
      <c r="S187" s="17">
        <f t="shared" si="51"/>
        <v>304.06</v>
      </c>
      <c r="T187" s="17">
        <f t="shared" si="52"/>
        <v>291.56</v>
      </c>
      <c r="U187" s="17">
        <f t="shared" si="53"/>
        <v>23.564784636814544</v>
      </c>
      <c r="V187" s="25">
        <f>(0.75+2*10^(-5)*Dados!$B$7)*R187</f>
        <v>31.446996829472514</v>
      </c>
      <c r="W187" s="23">
        <f t="shared" si="54"/>
        <v>3.2713090942748591</v>
      </c>
      <c r="X187" s="25">
        <f>(1-Dados!$C$20)*U187</f>
        <v>18.144884170347201</v>
      </c>
      <c r="Y187" s="18">
        <f t="shared" si="55"/>
        <v>14.873575076072342</v>
      </c>
      <c r="Z187" s="27">
        <f>((0.408*I187*(Y187-0)+Dados!$C$35*(900/(H187+273))*J187*(M187-N187))/(I187+Dados!$C$35*(1+(0.34*J187))))</f>
        <v>4.8396306909554196</v>
      </c>
    </row>
    <row r="188" spans="1:26" x14ac:dyDescent="0.25">
      <c r="A188" s="1">
        <v>24473</v>
      </c>
      <c r="B188">
        <v>19.8</v>
      </c>
      <c r="C188">
        <v>27.1</v>
      </c>
      <c r="D188">
        <v>1</v>
      </c>
      <c r="E188">
        <v>0.66666700000000001</v>
      </c>
      <c r="F188">
        <v>86.5</v>
      </c>
      <c r="H188" s="22">
        <f t="shared" si="42"/>
        <v>23.450000000000003</v>
      </c>
      <c r="I188" s="23">
        <f t="shared" si="43"/>
        <v>0.17399745174765599</v>
      </c>
      <c r="J188" s="24">
        <f t="shared" si="44"/>
        <v>0.49863429942898779</v>
      </c>
      <c r="K188" s="25">
        <f t="shared" si="45"/>
        <v>3.5863105663510559</v>
      </c>
      <c r="L188" s="25">
        <f t="shared" si="46"/>
        <v>2.3094882494907831</v>
      </c>
      <c r="M188" s="25">
        <f t="shared" si="47"/>
        <v>2.9478994079209198</v>
      </c>
      <c r="N188" s="25">
        <f t="shared" si="48"/>
        <v>2.5499329878515957</v>
      </c>
      <c r="O188" s="25">
        <f t="shared" si="49"/>
        <v>-0.40100809259462372</v>
      </c>
      <c r="P188" s="26">
        <f>ACOS(-TAN(Dados!$C$31)*TAN(O188))</f>
        <v>1.8020995380098959</v>
      </c>
      <c r="Q188" s="25">
        <f t="shared" si="50"/>
        <v>1.0329951106939008</v>
      </c>
      <c r="R188" s="25">
        <f>(24*60/PI())*Dados!$C$28*Q188*(P188*SIN(Dados!$C$31)*SIN(O188)+COS(Dados!$C$31)*COS(O188)*SIN(P188))</f>
        <v>43.596802901252339</v>
      </c>
      <c r="S188" s="17">
        <f t="shared" si="51"/>
        <v>300.26000000000005</v>
      </c>
      <c r="T188" s="17">
        <f t="shared" si="52"/>
        <v>292.96000000000004</v>
      </c>
      <c r="U188" s="17">
        <f t="shared" si="53"/>
        <v>18.846731997712634</v>
      </c>
      <c r="V188" s="25">
        <f>(0.75+2*10^(-5)*Dados!$B$7)*R188</f>
        <v>32.911322423121774</v>
      </c>
      <c r="W188" s="23">
        <f t="shared" si="54"/>
        <v>1.8712313688145163</v>
      </c>
      <c r="X188" s="25">
        <f>(1-Dados!$C$20)*U188</f>
        <v>14.511983638238728</v>
      </c>
      <c r="Y188" s="18">
        <f t="shared" si="55"/>
        <v>12.640752269424212</v>
      </c>
      <c r="Z188" s="27">
        <f>((0.408*I188*(Y188-0)+Dados!$C$35*(900/(H188+273))*J188*(M188-N188))/(I188+Dados!$C$35*(1+(0.34*J188))))</f>
        <v>3.738958134329935</v>
      </c>
    </row>
    <row r="189" spans="1:26" x14ac:dyDescent="0.25">
      <c r="A189" s="1">
        <v>24474</v>
      </c>
      <c r="B189">
        <v>18.899999999999999</v>
      </c>
      <c r="C189">
        <v>29.4</v>
      </c>
      <c r="D189">
        <v>2</v>
      </c>
      <c r="E189">
        <v>1</v>
      </c>
      <c r="F189">
        <v>74.75</v>
      </c>
      <c r="H189" s="22">
        <f t="shared" si="42"/>
        <v>24.15</v>
      </c>
      <c r="I189" s="23">
        <f t="shared" si="43"/>
        <v>0.18050503360802694</v>
      </c>
      <c r="J189" s="24">
        <f t="shared" si="44"/>
        <v>0.74795107516794412</v>
      </c>
      <c r="K189" s="25">
        <f t="shared" si="45"/>
        <v>4.0992081541413299</v>
      </c>
      <c r="L189" s="25">
        <f t="shared" si="46"/>
        <v>2.1837218414652266</v>
      </c>
      <c r="M189" s="25">
        <f t="shared" si="47"/>
        <v>3.1414649978032783</v>
      </c>
      <c r="N189" s="25">
        <f t="shared" si="48"/>
        <v>2.3482450858579509</v>
      </c>
      <c r="O189" s="25">
        <f t="shared" si="49"/>
        <v>-0.39956372457913614</v>
      </c>
      <c r="P189" s="26">
        <f>ACOS(-TAN(Dados!$C$31)*TAN(O189))</f>
        <v>1.8011536593991815</v>
      </c>
      <c r="Q189" s="25">
        <f t="shared" si="50"/>
        <v>1.0329804442244102</v>
      </c>
      <c r="R189" s="25">
        <f>(24*60/PI())*Dados!$C$28*Q189*(P189*SIN(Dados!$C$31)*SIN(O189)+COS(Dados!$C$31)*COS(O189)*SIN(P189))</f>
        <v>43.570641955749437</v>
      </c>
      <c r="S189" s="17">
        <f t="shared" si="51"/>
        <v>302.56</v>
      </c>
      <c r="T189" s="17">
        <f t="shared" si="52"/>
        <v>292.06</v>
      </c>
      <c r="U189" s="17">
        <f t="shared" si="53"/>
        <v>22.589602606270596</v>
      </c>
      <c r="V189" s="25">
        <f>(0.75+2*10^(-5)*Dados!$B$7)*R189</f>
        <v>32.891573467807554</v>
      </c>
      <c r="W189" s="23">
        <f t="shared" si="54"/>
        <v>2.7792826426275412</v>
      </c>
      <c r="X189" s="25">
        <f>(1-Dados!$C$20)*U189</f>
        <v>17.393994006828358</v>
      </c>
      <c r="Y189" s="18">
        <f t="shared" si="55"/>
        <v>14.614711364200817</v>
      </c>
      <c r="Z189" s="27">
        <f>((0.408*I189*(Y189-0)+Dados!$C$35*(900/(H189+273))*J189*(M189-N189))/(I189+Dados!$C$35*(1+(0.34*J189))))</f>
        <v>4.5464219260790113</v>
      </c>
    </row>
    <row r="190" spans="1:26" x14ac:dyDescent="0.25">
      <c r="A190" s="1">
        <v>24475</v>
      </c>
      <c r="B190">
        <v>19.8</v>
      </c>
      <c r="C190">
        <v>25.1</v>
      </c>
      <c r="D190">
        <v>3</v>
      </c>
      <c r="E190">
        <v>0.66666700000000001</v>
      </c>
      <c r="F190">
        <v>94.25</v>
      </c>
      <c r="H190" s="22">
        <f t="shared" si="42"/>
        <v>22.450000000000003</v>
      </c>
      <c r="I190" s="23">
        <f t="shared" si="43"/>
        <v>0.16504496359864701</v>
      </c>
      <c r="J190" s="24">
        <f t="shared" si="44"/>
        <v>0.49863429942898779</v>
      </c>
      <c r="K190" s="25">
        <f t="shared" si="45"/>
        <v>3.1866957622050229</v>
      </c>
      <c r="L190" s="25">
        <f t="shared" si="46"/>
        <v>2.3094882494907831</v>
      </c>
      <c r="M190" s="25">
        <f t="shared" si="47"/>
        <v>2.7480920058479033</v>
      </c>
      <c r="N190" s="25">
        <f t="shared" si="48"/>
        <v>2.5900767155116489</v>
      </c>
      <c r="O190" s="25">
        <f t="shared" si="49"/>
        <v>-0.39800095720876433</v>
      </c>
      <c r="P190" s="26">
        <f>ACOS(-TAN(Dados!$C$31)*TAN(O190))</f>
        <v>1.8001317785621451</v>
      </c>
      <c r="Q190" s="25">
        <f t="shared" si="50"/>
        <v>1.0329560049375197</v>
      </c>
      <c r="R190" s="25">
        <f>(24*60/PI())*Dados!$C$28*Q190*(P190*SIN(Dados!$C$31)*SIN(O190)+COS(Dados!$C$31)*COS(O190)*SIN(P190))</f>
        <v>43.541904505350651</v>
      </c>
      <c r="S190" s="17">
        <f t="shared" si="51"/>
        <v>298.26000000000005</v>
      </c>
      <c r="T190" s="17">
        <f t="shared" si="52"/>
        <v>292.96000000000004</v>
      </c>
      <c r="U190" s="17">
        <f t="shared" si="53"/>
        <v>16.038558717611547</v>
      </c>
      <c r="V190" s="25">
        <f>(0.75+2*10^(-5)*Dados!$B$7)*R190</f>
        <v>32.869879503279115</v>
      </c>
      <c r="W190" s="23">
        <f t="shared" si="54"/>
        <v>1.3262663149212954</v>
      </c>
      <c r="X190" s="25">
        <f>(1-Dados!$C$20)*U190</f>
        <v>12.349690212560892</v>
      </c>
      <c r="Y190" s="18">
        <f t="shared" si="55"/>
        <v>11.023423897639598</v>
      </c>
      <c r="Z190" s="27">
        <f>((0.408*I190*(Y190-0)+Dados!$C$35*(900/(H190+273))*J190*(M190-N190))/(I190+Dados!$C$35*(1+(0.34*J190))))</f>
        <v>3.1374257851520233</v>
      </c>
    </row>
    <row r="191" spans="1:26" x14ac:dyDescent="0.25">
      <c r="A191" s="1">
        <v>24476</v>
      </c>
      <c r="B191">
        <v>17.5</v>
      </c>
      <c r="C191">
        <v>27.7</v>
      </c>
      <c r="D191">
        <v>4</v>
      </c>
      <c r="E191">
        <v>1.3333330000000001</v>
      </c>
      <c r="F191">
        <v>71.25</v>
      </c>
      <c r="H191" s="22">
        <f t="shared" si="42"/>
        <v>22.6</v>
      </c>
      <c r="I191" s="23">
        <f t="shared" si="43"/>
        <v>0.16636250114300036</v>
      </c>
      <c r="J191" s="24">
        <f t="shared" si="44"/>
        <v>0.99726785090690051</v>
      </c>
      <c r="K191" s="25">
        <f t="shared" si="45"/>
        <v>3.7144033809363424</v>
      </c>
      <c r="L191" s="25">
        <f t="shared" si="46"/>
        <v>1.9999869748999506</v>
      </c>
      <c r="M191" s="25">
        <f t="shared" si="47"/>
        <v>2.8571951779181464</v>
      </c>
      <c r="N191" s="25">
        <f t="shared" si="48"/>
        <v>2.0357515642666795</v>
      </c>
      <c r="O191" s="25">
        <f t="shared" si="49"/>
        <v>-0.39632025356520739</v>
      </c>
      <c r="P191" s="26">
        <f>ACOS(-TAN(Dados!$C$31)*TAN(O191))</f>
        <v>1.7990345490421549</v>
      </c>
      <c r="Q191" s="25">
        <f t="shared" si="50"/>
        <v>1.0329218000751172</v>
      </c>
      <c r="R191" s="25">
        <f>(24*60/PI())*Dados!$C$28*Q191*(P191*SIN(Dados!$C$31)*SIN(O191)+COS(Dados!$C$31)*COS(O191)*SIN(P191))</f>
        <v>43.510583132946387</v>
      </c>
      <c r="S191" s="17">
        <f t="shared" si="51"/>
        <v>300.86</v>
      </c>
      <c r="T191" s="17">
        <f t="shared" si="52"/>
        <v>290.66000000000003</v>
      </c>
      <c r="U191" s="17">
        <f t="shared" si="53"/>
        <v>22.23386540693874</v>
      </c>
      <c r="V191" s="25">
        <f>(0.75+2*10^(-5)*Dados!$B$7)*R191</f>
        <v>32.846234930344117</v>
      </c>
      <c r="W191" s="23">
        <f t="shared" si="54"/>
        <v>2.9719123997130001</v>
      </c>
      <c r="X191" s="25">
        <f>(1-Dados!$C$20)*U191</f>
        <v>17.120076363342829</v>
      </c>
      <c r="Y191" s="18">
        <f t="shared" si="55"/>
        <v>14.148163963629829</v>
      </c>
      <c r="Z191" s="27">
        <f>((0.408*I191*(Y191-0)+Dados!$C$35*(900/(H191+273))*J191*(M191-N191))/(I191+Dados!$C$35*(1+(0.34*J191))))</f>
        <v>4.42326184103307</v>
      </c>
    </row>
    <row r="192" spans="1:26" x14ac:dyDescent="0.25">
      <c r="A192" s="1">
        <v>24477</v>
      </c>
      <c r="B192">
        <v>16.899999999999999</v>
      </c>
      <c r="C192">
        <v>29.4</v>
      </c>
      <c r="D192">
        <v>5</v>
      </c>
      <c r="E192">
        <v>0.66666700000000001</v>
      </c>
      <c r="F192">
        <v>60.25</v>
      </c>
      <c r="H192" s="22">
        <f t="shared" si="42"/>
        <v>23.15</v>
      </c>
      <c r="I192" s="23">
        <f t="shared" si="43"/>
        <v>0.17126970375880821</v>
      </c>
      <c r="J192" s="24">
        <f t="shared" si="44"/>
        <v>0.49863429942898779</v>
      </c>
      <c r="K192" s="25">
        <f t="shared" si="45"/>
        <v>4.0992081541413299</v>
      </c>
      <c r="L192" s="25">
        <f t="shared" si="46"/>
        <v>1.9254836024660269</v>
      </c>
      <c r="M192" s="25">
        <f t="shared" si="47"/>
        <v>3.0123458783036785</v>
      </c>
      <c r="N192" s="25">
        <f t="shared" si="48"/>
        <v>1.8149383916779664</v>
      </c>
      <c r="O192" s="25">
        <f t="shared" si="49"/>
        <v>-0.3945221116772275</v>
      </c>
      <c r="P192" s="26">
        <f>ACOS(-TAN(Dados!$C$31)*TAN(O192))</f>
        <v>1.7978626675349139</v>
      </c>
      <c r="Q192" s="25">
        <f t="shared" si="50"/>
        <v>1.032877839772842</v>
      </c>
      <c r="R192" s="25">
        <f>(24*60/PI())*Dados!$C$28*Q192*(P192*SIN(Dados!$C$31)*SIN(O192)+COS(Dados!$C$31)*COS(O192)*SIN(P192))</f>
        <v>43.476670111019743</v>
      </c>
      <c r="S192" s="17">
        <f t="shared" si="51"/>
        <v>302.56</v>
      </c>
      <c r="T192" s="17">
        <f t="shared" si="52"/>
        <v>290.06</v>
      </c>
      <c r="U192" s="17">
        <f t="shared" si="53"/>
        <v>24.594118607130039</v>
      </c>
      <c r="V192" s="25">
        <f>(0.75+2*10^(-5)*Dados!$B$7)*R192</f>
        <v>32.82063391548305</v>
      </c>
      <c r="W192" s="23">
        <f t="shared" si="54"/>
        <v>3.79593664892219</v>
      </c>
      <c r="X192" s="25">
        <f>(1-Dados!$C$20)*U192</f>
        <v>18.93747132749013</v>
      </c>
      <c r="Y192" s="18">
        <f t="shared" si="55"/>
        <v>15.14153467856794</v>
      </c>
      <c r="Z192" s="27">
        <f>((0.408*I192*(Y192-0)+Dados!$C$35*(900/(H192+273))*J192*(M192-N192))/(I192+Dados!$C$35*(1+(0.34*J192))))</f>
        <v>4.7486155944093325</v>
      </c>
    </row>
    <row r="193" spans="1:26" x14ac:dyDescent="0.25">
      <c r="A193" s="1">
        <v>24478</v>
      </c>
      <c r="B193">
        <v>16</v>
      </c>
      <c r="C193">
        <v>30.7</v>
      </c>
      <c r="D193">
        <v>6</v>
      </c>
      <c r="E193">
        <v>1</v>
      </c>
      <c r="F193">
        <v>54.75</v>
      </c>
      <c r="H193" s="22">
        <f t="shared" si="42"/>
        <v>23.35</v>
      </c>
      <c r="I193" s="23">
        <f t="shared" si="43"/>
        <v>0.1730841596541125</v>
      </c>
      <c r="J193" s="24">
        <f t="shared" si="44"/>
        <v>0.74795107516794412</v>
      </c>
      <c r="K193" s="25">
        <f t="shared" si="45"/>
        <v>4.4164290333261924</v>
      </c>
      <c r="L193" s="25">
        <f t="shared" si="46"/>
        <v>1.8182866804855506</v>
      </c>
      <c r="M193" s="25">
        <f t="shared" si="47"/>
        <v>3.1173578569058717</v>
      </c>
      <c r="N193" s="25">
        <f t="shared" si="48"/>
        <v>1.7067534266559647</v>
      </c>
      <c r="O193" s="25">
        <f t="shared" si="49"/>
        <v>-0.39260706437307313</v>
      </c>
      <c r="P193" s="26">
        <f>ACOS(-TAN(Dados!$C$31)*TAN(O193))</f>
        <v>1.7966168724134355</v>
      </c>
      <c r="Q193" s="25">
        <f t="shared" si="50"/>
        <v>1.0328241370570801</v>
      </c>
      <c r="R193" s="25">
        <f>(24*60/PI())*Dados!$C$28*Q193*(P193*SIN(Dados!$C$31)*SIN(O193)+COS(Dados!$C$31)*COS(O193)*SIN(P193))</f>
        <v>43.440157426390698</v>
      </c>
      <c r="S193" s="17">
        <f t="shared" si="51"/>
        <v>303.86</v>
      </c>
      <c r="T193" s="17">
        <f t="shared" si="52"/>
        <v>289.16000000000003</v>
      </c>
      <c r="U193" s="17">
        <f t="shared" si="53"/>
        <v>26.648332618890919</v>
      </c>
      <c r="V193" s="25">
        <f>(0.75+2*10^(-5)*Dados!$B$7)*R193</f>
        <v>32.793070409528674</v>
      </c>
      <c r="W193" s="23">
        <f t="shared" si="54"/>
        <v>4.4641309448078763</v>
      </c>
      <c r="X193" s="25">
        <f>(1-Dados!$C$20)*U193</f>
        <v>20.519216116546009</v>
      </c>
      <c r="Y193" s="18">
        <f t="shared" si="55"/>
        <v>16.055085171738131</v>
      </c>
      <c r="Z193" s="27">
        <f>((0.408*I193*(Y193-0)+Dados!$C$35*(900/(H193+273))*J193*(M193-N193))/(I193+Dados!$C$35*(1+(0.34*J193))))</f>
        <v>5.264799909425216</v>
      </c>
    </row>
    <row r="194" spans="1:26" x14ac:dyDescent="0.25">
      <c r="A194" s="1">
        <v>24479</v>
      </c>
      <c r="B194">
        <v>19.600000000000001</v>
      </c>
      <c r="C194">
        <v>33.299999999999997</v>
      </c>
      <c r="D194">
        <v>7</v>
      </c>
      <c r="E194">
        <v>2</v>
      </c>
      <c r="F194">
        <v>64.5</v>
      </c>
      <c r="H194" s="22">
        <f t="shared" si="42"/>
        <v>26.45</v>
      </c>
      <c r="I194" s="23">
        <f t="shared" si="43"/>
        <v>0.20335056951978117</v>
      </c>
      <c r="J194" s="24">
        <f t="shared" si="44"/>
        <v>1.4959021503358882</v>
      </c>
      <c r="K194" s="25">
        <f t="shared" si="45"/>
        <v>5.1154132953859861</v>
      </c>
      <c r="L194" s="25">
        <f t="shared" si="46"/>
        <v>2.2810057729824531</v>
      </c>
      <c r="M194" s="25">
        <f t="shared" si="47"/>
        <v>3.6982095341842198</v>
      </c>
      <c r="N194" s="25">
        <f t="shared" si="48"/>
        <v>2.3853451495488218</v>
      </c>
      <c r="O194" s="25">
        <f t="shared" si="49"/>
        <v>-0.39057567912259061</v>
      </c>
      <c r="P194" s="26">
        <f>ACOS(-TAN(Dados!$C$31)*TAN(O194))</f>
        <v>1.7952979421830866</v>
      </c>
      <c r="Q194" s="25">
        <f t="shared" si="50"/>
        <v>1.0327607078411054</v>
      </c>
      <c r="R194" s="25">
        <f>(24*60/PI())*Dados!$C$28*Q194*(P194*SIN(Dados!$C$31)*SIN(O194)+COS(Dados!$C$31)*COS(O194)*SIN(P194))</f>
        <v>43.40103680664042</v>
      </c>
      <c r="S194" s="17">
        <f t="shared" si="51"/>
        <v>306.46000000000004</v>
      </c>
      <c r="T194" s="17">
        <f t="shared" si="52"/>
        <v>292.76000000000005</v>
      </c>
      <c r="U194" s="17">
        <f t="shared" si="53"/>
        <v>25.702796084453855</v>
      </c>
      <c r="V194" s="25">
        <f>(0.75+2*10^(-5)*Dados!$B$7)*R194</f>
        <v>32.763538167613824</v>
      </c>
      <c r="W194" s="23">
        <f t="shared" si="54"/>
        <v>3.478333303233025</v>
      </c>
      <c r="X194" s="25">
        <f>(1-Dados!$C$20)*U194</f>
        <v>19.79115298502947</v>
      </c>
      <c r="Y194" s="18">
        <f t="shared" si="55"/>
        <v>16.312819681796444</v>
      </c>
      <c r="Z194" s="27">
        <f>((0.408*I194*(Y194-0)+Dados!$C$35*(900/(H194+273))*J194*(M194-N194))/(I194+Dados!$C$35*(1+(0.34*J194))))</f>
        <v>5.7589734508966526</v>
      </c>
    </row>
    <row r="195" spans="1:26" x14ac:dyDescent="0.25">
      <c r="A195" s="1">
        <v>24480</v>
      </c>
      <c r="B195">
        <v>18.7</v>
      </c>
      <c r="C195">
        <v>23.9</v>
      </c>
      <c r="D195">
        <v>8</v>
      </c>
      <c r="E195">
        <v>1.3333330000000001</v>
      </c>
      <c r="F195">
        <v>93.75</v>
      </c>
      <c r="H195" s="22">
        <f t="shared" si="42"/>
        <v>21.299999999999997</v>
      </c>
      <c r="I195" s="23">
        <f t="shared" si="43"/>
        <v>0.15523342737796861</v>
      </c>
      <c r="J195" s="24">
        <f t="shared" si="44"/>
        <v>0.99726785090690051</v>
      </c>
      <c r="K195" s="25">
        <f t="shared" si="45"/>
        <v>2.9660542018616081</v>
      </c>
      <c r="L195" s="25">
        <f t="shared" si="46"/>
        <v>2.1566019800756622</v>
      </c>
      <c r="M195" s="25">
        <f t="shared" si="47"/>
        <v>2.5613280909686349</v>
      </c>
      <c r="N195" s="25">
        <f t="shared" si="48"/>
        <v>2.4012450852830951</v>
      </c>
      <c r="O195" s="25">
        <f t="shared" si="49"/>
        <v>-0.38842855786907049</v>
      </c>
      <c r="P195" s="26">
        <f>ACOS(-TAN(Dados!$C$31)*TAN(O195))</f>
        <v>1.7939066938731225</v>
      </c>
      <c r="Q195" s="25">
        <f t="shared" si="50"/>
        <v>1.0326875709203633</v>
      </c>
      <c r="R195" s="25">
        <f>(24*60/PI())*Dados!$C$28*Q195*(P195*SIN(Dados!$C$31)*SIN(O195)+COS(Dados!$C$31)*COS(O195)*SIN(P195))</f>
        <v>43.35929974820008</v>
      </c>
      <c r="S195" s="17">
        <f t="shared" si="51"/>
        <v>297.06</v>
      </c>
      <c r="T195" s="17">
        <f t="shared" si="52"/>
        <v>291.86</v>
      </c>
      <c r="U195" s="17">
        <f t="shared" si="53"/>
        <v>15.819906567169589</v>
      </c>
      <c r="V195" s="25">
        <f>(0.75+2*10^(-5)*Dados!$B$7)*R195</f>
        <v>32.732030770375687</v>
      </c>
      <c r="W195" s="23">
        <f t="shared" si="54"/>
        <v>1.3726719664092024</v>
      </c>
      <c r="X195" s="25">
        <f>(1-Dados!$C$20)*U195</f>
        <v>12.181328056720584</v>
      </c>
      <c r="Y195" s="18">
        <f t="shared" si="55"/>
        <v>10.808656090311382</v>
      </c>
      <c r="Z195" s="27">
        <f>((0.408*I195*(Y195-0)+Dados!$C$35*(900/(H195+273))*J195*(M195-N195))/(I195+Dados!$C$35*(1+(0.34*J195))))</f>
        <v>2.9500198551380601</v>
      </c>
    </row>
    <row r="196" spans="1:26" x14ac:dyDescent="0.25">
      <c r="A196" s="1">
        <v>24481</v>
      </c>
      <c r="B196">
        <v>16.2</v>
      </c>
      <c r="C196">
        <v>28.9</v>
      </c>
      <c r="D196">
        <v>9</v>
      </c>
      <c r="E196">
        <v>1.6666669999999999</v>
      </c>
      <c r="F196">
        <v>59.25</v>
      </c>
      <c r="H196" s="22">
        <f t="shared" si="42"/>
        <v>22.549999999999997</v>
      </c>
      <c r="I196" s="23">
        <f t="shared" si="43"/>
        <v>0.16592233897104028</v>
      </c>
      <c r="J196" s="24">
        <f t="shared" si="44"/>
        <v>1.2465853745969318</v>
      </c>
      <c r="K196" s="25">
        <f t="shared" si="45"/>
        <v>3.9825871656612759</v>
      </c>
      <c r="L196" s="25">
        <f t="shared" si="46"/>
        <v>1.841645130417793</v>
      </c>
      <c r="M196" s="25">
        <f t="shared" si="47"/>
        <v>2.9121161480395346</v>
      </c>
      <c r="N196" s="25">
        <f t="shared" si="48"/>
        <v>1.7254288177134243</v>
      </c>
      <c r="O196" s="25">
        <f t="shared" si="49"/>
        <v>-0.38616633685087898</v>
      </c>
      <c r="P196" s="26">
        <f>ACOS(-TAN(Dados!$C$31)*TAN(O196))</f>
        <v>1.7924439813713136</v>
      </c>
      <c r="Q196" s="25">
        <f t="shared" si="50"/>
        <v>1.032604747966902</v>
      </c>
      <c r="R196" s="25">
        <f>(24*60/PI())*Dados!$C$28*Q196*(P196*SIN(Dados!$C$31)*SIN(O196)+COS(Dados!$C$31)*COS(O196)*SIN(P196))</f>
        <v>43.314937546086441</v>
      </c>
      <c r="S196" s="17">
        <f t="shared" si="51"/>
        <v>302.06</v>
      </c>
      <c r="T196" s="17">
        <f t="shared" si="52"/>
        <v>289.36</v>
      </c>
      <c r="U196" s="17">
        <f t="shared" si="53"/>
        <v>24.697872009744071</v>
      </c>
      <c r="V196" s="25">
        <f>(0.75+2*10^(-5)*Dados!$B$7)*R196</f>
        <v>32.698541646403257</v>
      </c>
      <c r="W196" s="23">
        <f t="shared" si="54"/>
        <v>3.9301019946029152</v>
      </c>
      <c r="X196" s="25">
        <f>(1-Dados!$C$20)*U196</f>
        <v>19.017361447502935</v>
      </c>
      <c r="Y196" s="18">
        <f t="shared" si="55"/>
        <v>15.087259452900021</v>
      </c>
      <c r="Z196" s="27">
        <f>((0.408*I196*(Y196-0)+Dados!$C$35*(900/(H196+273))*J196*(M196-N196))/(I196+Dados!$C$35*(1+(0.34*J196))))</f>
        <v>5.0794907571091139</v>
      </c>
    </row>
    <row r="197" spans="1:26" x14ac:dyDescent="0.25">
      <c r="A197" s="1">
        <v>24482</v>
      </c>
      <c r="B197">
        <v>18</v>
      </c>
      <c r="C197">
        <v>30.2</v>
      </c>
      <c r="D197">
        <v>10</v>
      </c>
      <c r="E197">
        <v>0.66666700000000001</v>
      </c>
      <c r="F197">
        <v>54.5</v>
      </c>
      <c r="H197" s="22">
        <f t="shared" si="42"/>
        <v>24.1</v>
      </c>
      <c r="I197" s="23">
        <f t="shared" si="43"/>
        <v>0.18003350042526389</v>
      </c>
      <c r="J197" s="24">
        <f t="shared" si="44"/>
        <v>0.49863429942898779</v>
      </c>
      <c r="K197" s="25">
        <f t="shared" si="45"/>
        <v>4.2919830424837384</v>
      </c>
      <c r="L197" s="25">
        <f t="shared" si="46"/>
        <v>2.0639892026604851</v>
      </c>
      <c r="M197" s="25">
        <f t="shared" si="47"/>
        <v>3.1779861225721118</v>
      </c>
      <c r="N197" s="25">
        <f t="shared" si="48"/>
        <v>1.732002436801801</v>
      </c>
      <c r="O197" s="25">
        <f t="shared" si="49"/>
        <v>-0.38378968641292643</v>
      </c>
      <c r="P197" s="26">
        <f>ACOS(-TAN(Dados!$C$31)*TAN(O197))</f>
        <v>1.7909106937083643</v>
      </c>
      <c r="Q197" s="25">
        <f t="shared" si="50"/>
        <v>1.03251226352295</v>
      </c>
      <c r="R197" s="25">
        <f>(24*60/PI())*Dados!$C$28*Q197*(P197*SIN(Dados!$C$31)*SIN(O197)+COS(Dados!$C$31)*COS(O197)*SIN(P197))</f>
        <v>43.267941325262903</v>
      </c>
      <c r="S197" s="17">
        <f t="shared" si="51"/>
        <v>303.36</v>
      </c>
      <c r="T197" s="17">
        <f t="shared" si="52"/>
        <v>291.16000000000003</v>
      </c>
      <c r="U197" s="17">
        <f t="shared" si="53"/>
        <v>24.180547504866865</v>
      </c>
      <c r="V197" s="25">
        <f>(0.75+2*10^(-5)*Dados!$B$7)*R197</f>
        <v>32.663064095911878</v>
      </c>
      <c r="W197" s="23">
        <f t="shared" si="54"/>
        <v>3.8820029743814501</v>
      </c>
      <c r="X197" s="25">
        <f>(1-Dados!$C$20)*U197</f>
        <v>18.619021578747486</v>
      </c>
      <c r="Y197" s="18">
        <f t="shared" si="55"/>
        <v>14.737018604366035</v>
      </c>
      <c r="Z197" s="27">
        <f>((0.408*I197*(Y197-0)+Dados!$C$35*(900/(H197+273))*J197*(M197-N197))/(I197+Dados!$C$35*(1+(0.34*J197))))</f>
        <v>4.7759361865953593</v>
      </c>
    </row>
    <row r="198" spans="1:26" x14ac:dyDescent="0.25">
      <c r="A198" s="1">
        <v>24483</v>
      </c>
      <c r="B198">
        <v>19</v>
      </c>
      <c r="C198">
        <v>33.5</v>
      </c>
      <c r="D198">
        <v>11</v>
      </c>
      <c r="E198">
        <v>1.3333330000000001</v>
      </c>
      <c r="F198">
        <v>55.5</v>
      </c>
      <c r="H198" s="22">
        <f t="shared" si="42"/>
        <v>26.25</v>
      </c>
      <c r="I198" s="23">
        <f t="shared" si="43"/>
        <v>0.2012719980595416</v>
      </c>
      <c r="J198" s="24">
        <f t="shared" si="44"/>
        <v>0.99726785090690051</v>
      </c>
      <c r="K198" s="25">
        <f t="shared" si="45"/>
        <v>5.1729513859624818</v>
      </c>
      <c r="L198" s="25">
        <f t="shared" si="46"/>
        <v>2.1973933238855259</v>
      </c>
      <c r="M198" s="25">
        <f t="shared" si="47"/>
        <v>3.6851723549240036</v>
      </c>
      <c r="N198" s="25">
        <f t="shared" si="48"/>
        <v>2.0452706569828223</v>
      </c>
      <c r="O198" s="25">
        <f t="shared" si="49"/>
        <v>-0.38129931080802987</v>
      </c>
      <c r="P198" s="26">
        <f>ACOS(-TAN(Dados!$C$31)*TAN(O198))</f>
        <v>1.7893077532989132</v>
      </c>
      <c r="Q198" s="25">
        <f t="shared" si="50"/>
        <v>1.032410144993644</v>
      </c>
      <c r="R198" s="25">
        <f>(24*60/PI())*Dados!$C$28*Q198*(P198*SIN(Dados!$C$31)*SIN(O198)+COS(Dados!$C$31)*COS(O198)*SIN(P198))</f>
        <v>43.218302073601429</v>
      </c>
      <c r="S198" s="17">
        <f t="shared" si="51"/>
        <v>306.66000000000003</v>
      </c>
      <c r="T198" s="17">
        <f t="shared" si="52"/>
        <v>292.16000000000003</v>
      </c>
      <c r="U198" s="17">
        <f t="shared" si="53"/>
        <v>26.331262609058893</v>
      </c>
      <c r="V198" s="25">
        <f>(0.75+2*10^(-5)*Dados!$B$7)*R198</f>
        <v>32.625591315626281</v>
      </c>
      <c r="W198" s="23">
        <f t="shared" si="54"/>
        <v>4.0876208271131658</v>
      </c>
      <c r="X198" s="25">
        <f>(1-Dados!$C$20)*U198</f>
        <v>20.275072208975349</v>
      </c>
      <c r="Y198" s="18">
        <f t="shared" si="55"/>
        <v>16.187451381862182</v>
      </c>
      <c r="Z198" s="27">
        <f>((0.408*I198*(Y198-0)+Dados!$C$35*(900/(H198+273))*J198*(M198-N198))/(I198+Dados!$C$35*(1+(0.34*J198))))</f>
        <v>5.7151552109160564</v>
      </c>
    </row>
    <row r="199" spans="1:26" x14ac:dyDescent="0.25">
      <c r="A199" s="1">
        <v>24484</v>
      </c>
      <c r="B199">
        <v>21</v>
      </c>
      <c r="C199">
        <v>34.700000000000003</v>
      </c>
      <c r="D199">
        <v>12</v>
      </c>
      <c r="E199">
        <v>2</v>
      </c>
      <c r="F199">
        <v>67.25</v>
      </c>
      <c r="H199" s="22">
        <f t="shared" si="42"/>
        <v>27.85</v>
      </c>
      <c r="I199" s="23">
        <f t="shared" si="43"/>
        <v>0.21841239036576388</v>
      </c>
      <c r="J199" s="24">
        <f t="shared" si="44"/>
        <v>1.4959021503358882</v>
      </c>
      <c r="K199" s="25">
        <f t="shared" si="45"/>
        <v>5.5301179659422894</v>
      </c>
      <c r="L199" s="25">
        <f t="shared" si="46"/>
        <v>2.4870053972720654</v>
      </c>
      <c r="M199" s="25">
        <f t="shared" si="47"/>
        <v>4.0085616816071772</v>
      </c>
      <c r="N199" s="25">
        <f t="shared" si="48"/>
        <v>2.6957577308808265</v>
      </c>
      <c r="O199" s="25">
        <f t="shared" si="49"/>
        <v>-0.37869594798822787</v>
      </c>
      <c r="P199" s="26">
        <f>ACOS(-TAN(Dados!$C$31)*TAN(O199))</f>
        <v>1.7876361141459312</v>
      </c>
      <c r="Q199" s="25">
        <f t="shared" si="50"/>
        <v>1.0322984226389083</v>
      </c>
      <c r="R199" s="25">
        <f>(24*60/PI())*Dados!$C$28*Q199*(P199*SIN(Dados!$C$31)*SIN(O199)+COS(Dados!$C$31)*COS(O199)*SIN(P199))</f>
        <v>43.166010676417521</v>
      </c>
      <c r="S199" s="17">
        <f t="shared" si="51"/>
        <v>307.86</v>
      </c>
      <c r="T199" s="17">
        <f t="shared" si="52"/>
        <v>294.16000000000003</v>
      </c>
      <c r="U199" s="17">
        <f t="shared" si="53"/>
        <v>25.56360980817778</v>
      </c>
      <c r="V199" s="25">
        <f>(0.75+2*10^(-5)*Dados!$B$7)*R199</f>
        <v>32.58611642485107</v>
      </c>
      <c r="W199" s="23">
        <f t="shared" si="54"/>
        <v>3.1532230882765853</v>
      </c>
      <c r="X199" s="25">
        <f>(1-Dados!$C$20)*U199</f>
        <v>19.68397955229689</v>
      </c>
      <c r="Y199" s="18">
        <f t="shared" si="55"/>
        <v>16.530756464020303</v>
      </c>
      <c r="Z199" s="27">
        <f>((0.408*I199*(Y199-0)+Dados!$C$35*(900/(H199+273))*J199*(M199-N199))/(I199+Dados!$C$35*(1+(0.34*J199))))</f>
        <v>5.8570622425944148</v>
      </c>
    </row>
    <row r="200" spans="1:26" x14ac:dyDescent="0.25">
      <c r="A200" s="1">
        <v>24485</v>
      </c>
      <c r="B200">
        <v>18.5</v>
      </c>
      <c r="C200">
        <v>32.799999999999997</v>
      </c>
      <c r="D200">
        <v>13</v>
      </c>
      <c r="E200">
        <v>1.3333330000000001</v>
      </c>
      <c r="F200">
        <v>79</v>
      </c>
      <c r="H200" s="22">
        <f t="shared" si="42"/>
        <v>25.65</v>
      </c>
      <c r="I200" s="23">
        <f t="shared" si="43"/>
        <v>0.19514324251732765</v>
      </c>
      <c r="J200" s="24">
        <f t="shared" si="44"/>
        <v>0.99726785090690051</v>
      </c>
      <c r="K200" s="25">
        <f t="shared" si="45"/>
        <v>4.9739919933544527</v>
      </c>
      <c r="L200" s="25">
        <f t="shared" si="46"/>
        <v>2.1297773032821605</v>
      </c>
      <c r="M200" s="25">
        <f t="shared" si="47"/>
        <v>3.5518846483183069</v>
      </c>
      <c r="N200" s="25">
        <f t="shared" si="48"/>
        <v>2.8059888721714628</v>
      </c>
      <c r="O200" s="25">
        <f t="shared" si="49"/>
        <v>-0.37598036938610901</v>
      </c>
      <c r="P200" s="26">
        <f>ACOS(-TAN(Dados!$C$31)*TAN(O200))</f>
        <v>1.7858967600153355</v>
      </c>
      <c r="Q200" s="25">
        <f t="shared" si="50"/>
        <v>1.0321771295644875</v>
      </c>
      <c r="R200" s="25">
        <f>(24*60/PI())*Dados!$C$28*Q200*(P200*SIN(Dados!$C$31)*SIN(O200)+COS(Dados!$C$31)*COS(O200)*SIN(P200))</f>
        <v>43.111057952545892</v>
      </c>
      <c r="S200" s="17">
        <f t="shared" si="51"/>
        <v>305.96000000000004</v>
      </c>
      <c r="T200" s="17">
        <f t="shared" si="52"/>
        <v>291.66000000000003</v>
      </c>
      <c r="U200" s="17">
        <f t="shared" si="53"/>
        <v>26.084149581225514</v>
      </c>
      <c r="V200" s="25">
        <f>(0.75+2*10^(-5)*Dados!$B$7)*R200</f>
        <v>32.544632492704388</v>
      </c>
      <c r="W200" s="23">
        <f t="shared" si="54"/>
        <v>3.0285763904636545</v>
      </c>
      <c r="X200" s="25">
        <f>(1-Dados!$C$20)*U200</f>
        <v>20.084795177543647</v>
      </c>
      <c r="Y200" s="18">
        <f t="shared" si="55"/>
        <v>17.056218787079992</v>
      </c>
      <c r="Z200" s="27">
        <f>((0.408*I200*(Y200-0)+Dados!$C$35*(900/(H200+273))*J200*(M200-N200))/(I200+Dados!$C$35*(1+(0.34*J200))))</f>
        <v>5.3208458337970592</v>
      </c>
    </row>
    <row r="201" spans="1:26" x14ac:dyDescent="0.25">
      <c r="A201" s="1">
        <v>24486</v>
      </c>
      <c r="B201">
        <v>17.399999999999999</v>
      </c>
      <c r="C201">
        <v>30.1</v>
      </c>
      <c r="D201">
        <v>14</v>
      </c>
      <c r="E201">
        <v>0.66666700000000001</v>
      </c>
      <c r="F201">
        <v>72.25</v>
      </c>
      <c r="H201" s="22">
        <f t="shared" si="42"/>
        <v>23.75</v>
      </c>
      <c r="I201" s="23">
        <f t="shared" si="43"/>
        <v>0.17676175645051403</v>
      </c>
      <c r="J201" s="24">
        <f t="shared" si="44"/>
        <v>0.49863429942898779</v>
      </c>
      <c r="K201" s="25">
        <f t="shared" si="45"/>
        <v>4.2674631045407558</v>
      </c>
      <c r="L201" s="25">
        <f t="shared" si="46"/>
        <v>1.9873971889021356</v>
      </c>
      <c r="M201" s="25">
        <f t="shared" si="47"/>
        <v>3.1274301467214456</v>
      </c>
      <c r="N201" s="25">
        <f t="shared" si="48"/>
        <v>2.2595682810062447</v>
      </c>
      <c r="O201" s="25">
        <f t="shared" si="49"/>
        <v>-0.37315337968622003</v>
      </c>
      <c r="P201" s="26">
        <f>ACOS(-TAN(Dados!$C$31)*TAN(O201))</f>
        <v>1.7840907025875921</v>
      </c>
      <c r="Q201" s="25">
        <f t="shared" si="50"/>
        <v>1.0320463017121373</v>
      </c>
      <c r="R201" s="25">
        <f>(24*60/PI())*Dados!$C$28*Q201*(P201*SIN(Dados!$C$31)*SIN(O201)+COS(Dados!$C$31)*COS(O201)*SIN(P201))</f>
        <v>43.053434691921325</v>
      </c>
      <c r="S201" s="17">
        <f t="shared" si="51"/>
        <v>303.26000000000005</v>
      </c>
      <c r="T201" s="17">
        <f t="shared" si="52"/>
        <v>290.56</v>
      </c>
      <c r="U201" s="17">
        <f t="shared" si="53"/>
        <v>24.548764925946916</v>
      </c>
      <c r="V201" s="25">
        <f>(0.75+2*10^(-5)*Dados!$B$7)*R201</f>
        <v>32.501132566487726</v>
      </c>
      <c r="W201" s="23">
        <f t="shared" si="54"/>
        <v>3.3149050001535612</v>
      </c>
      <c r="X201" s="25">
        <f>(1-Dados!$C$20)*U201</f>
        <v>18.902548992979124</v>
      </c>
      <c r="Y201" s="18">
        <f t="shared" si="55"/>
        <v>15.587643992825562</v>
      </c>
      <c r="Z201" s="27">
        <f>((0.408*I201*(Y201-0)+Dados!$C$35*(900/(H201+273))*J201*(M201-N201))/(I201+Dados!$C$35*(1+(0.34*J201))))</f>
        <v>4.77687430681764</v>
      </c>
    </row>
    <row r="202" spans="1:26" x14ac:dyDescent="0.25">
      <c r="A202" s="1">
        <v>24487</v>
      </c>
      <c r="B202">
        <v>19.2</v>
      </c>
      <c r="C202">
        <v>31.1</v>
      </c>
      <c r="D202">
        <v>15</v>
      </c>
      <c r="E202">
        <v>0.66666700000000001</v>
      </c>
      <c r="F202">
        <v>67.5</v>
      </c>
      <c r="H202" s="22">
        <f t="shared" si="42"/>
        <v>25.15</v>
      </c>
      <c r="I202" s="23">
        <f t="shared" si="43"/>
        <v>0.19015669269727434</v>
      </c>
      <c r="J202" s="24">
        <f t="shared" si="44"/>
        <v>0.49863429942898779</v>
      </c>
      <c r="K202" s="25">
        <f t="shared" si="45"/>
        <v>4.5182323834037019</v>
      </c>
      <c r="L202" s="25">
        <f t="shared" si="46"/>
        <v>2.2249611183378328</v>
      </c>
      <c r="M202" s="25">
        <f t="shared" si="47"/>
        <v>3.3715967508707676</v>
      </c>
      <c r="N202" s="25">
        <f t="shared" si="48"/>
        <v>2.2758278068377682</v>
      </c>
      <c r="O202" s="25">
        <f t="shared" si="49"/>
        <v>-0.37021581658662056</v>
      </c>
      <c r="P202" s="26">
        <f>ACOS(-TAN(Dados!$C$31)*TAN(O202))</f>
        <v>1.7822189795930035</v>
      </c>
      <c r="Q202" s="25">
        <f t="shared" si="50"/>
        <v>1.0319059778489741</v>
      </c>
      <c r="R202" s="25">
        <f>(24*60/PI())*Dados!$C$28*Q202*(P202*SIN(Dados!$C$31)*SIN(O202)+COS(Dados!$C$31)*COS(O202)*SIN(P202))</f>
        <v>42.993131694624417</v>
      </c>
      <c r="S202" s="17">
        <f t="shared" si="51"/>
        <v>304.26000000000005</v>
      </c>
      <c r="T202" s="17">
        <f t="shared" si="52"/>
        <v>292.36</v>
      </c>
      <c r="U202" s="17">
        <f t="shared" si="53"/>
        <v>23.729716209084849</v>
      </c>
      <c r="V202" s="25">
        <f>(0.75+2*10^(-5)*Dados!$B$7)*R202</f>
        <v>32.455609701161698</v>
      </c>
      <c r="W202" s="23">
        <f t="shared" si="54"/>
        <v>3.1933586582392408</v>
      </c>
      <c r="X202" s="25">
        <f>(1-Dados!$C$20)*U202</f>
        <v>18.271881480995333</v>
      </c>
      <c r="Y202" s="18">
        <f t="shared" si="55"/>
        <v>15.078522822756092</v>
      </c>
      <c r="Z202" s="27">
        <f>((0.408*I202*(Y202-0)+Dados!$C$35*(900/(H202+273))*J202*(M202-N202))/(I202+Dados!$C$35*(1+(0.34*J202))))</f>
        <v>4.790953509870068</v>
      </c>
    </row>
    <row r="203" spans="1:26" x14ac:dyDescent="0.25">
      <c r="A203" s="1">
        <v>24488</v>
      </c>
      <c r="B203">
        <v>19.8</v>
      </c>
      <c r="C203">
        <v>32.299999999999997</v>
      </c>
      <c r="D203">
        <v>16</v>
      </c>
      <c r="E203">
        <v>0.33333299999999999</v>
      </c>
      <c r="F203">
        <v>50.5</v>
      </c>
      <c r="H203" s="22">
        <f t="shared" si="42"/>
        <v>26.049999999999997</v>
      </c>
      <c r="I203" s="23">
        <f t="shared" si="43"/>
        <v>0.19921133453623621</v>
      </c>
      <c r="J203" s="24">
        <f t="shared" si="44"/>
        <v>0.2493167757389563</v>
      </c>
      <c r="K203" s="25">
        <f t="shared" si="45"/>
        <v>4.8359775257467401</v>
      </c>
      <c r="L203" s="25">
        <f t="shared" si="46"/>
        <v>2.3094882494907831</v>
      </c>
      <c r="M203" s="25">
        <f t="shared" si="47"/>
        <v>3.5727328876187618</v>
      </c>
      <c r="N203" s="25">
        <f t="shared" si="48"/>
        <v>1.8042301082474748</v>
      </c>
      <c r="O203" s="25">
        <f t="shared" si="49"/>
        <v>-0.36716855055065478</v>
      </c>
      <c r="P203" s="26">
        <f>ACOS(-TAN(Dados!$C$31)*TAN(O203))</f>
        <v>1.7802826529372653</v>
      </c>
      <c r="Q203" s="25">
        <f t="shared" si="50"/>
        <v>1.031756199555987</v>
      </c>
      <c r="R203" s="25">
        <f>(24*60/PI())*Dados!$C$28*Q203*(P203*SIN(Dados!$C$31)*SIN(O203)+COS(Dados!$C$31)*COS(O203)*SIN(P203))</f>
        <v>42.930139811347644</v>
      </c>
      <c r="S203" s="17">
        <f t="shared" si="51"/>
        <v>305.46000000000004</v>
      </c>
      <c r="T203" s="17">
        <f t="shared" si="52"/>
        <v>292.96000000000004</v>
      </c>
      <c r="U203" s="17">
        <f t="shared" si="53"/>
        <v>24.284954382312392</v>
      </c>
      <c r="V203" s="25">
        <f>(0.75+2*10^(-5)*Dados!$B$7)*R203</f>
        <v>32.408056989893922</v>
      </c>
      <c r="W203" s="23">
        <f t="shared" si="54"/>
        <v>3.9610596467843062</v>
      </c>
      <c r="X203" s="25">
        <f>(1-Dados!$C$20)*U203</f>
        <v>18.699414874380544</v>
      </c>
      <c r="Y203" s="18">
        <f t="shared" si="55"/>
        <v>14.738355227596237</v>
      </c>
      <c r="Z203" s="27">
        <f>((0.408*I203*(Y203-0)+Dados!$C$35*(900/(H203+273))*J203*(M203-N203))/(I203+Dados!$C$35*(1+(0.34*J203))))</f>
        <v>4.7545292954690082</v>
      </c>
    </row>
    <row r="204" spans="1:26" x14ac:dyDescent="0.25">
      <c r="A204" s="1">
        <v>24489</v>
      </c>
      <c r="B204">
        <v>19.8</v>
      </c>
      <c r="C204">
        <v>33.6</v>
      </c>
      <c r="D204">
        <v>17</v>
      </c>
      <c r="E204">
        <v>0.33333299999999999</v>
      </c>
      <c r="F204">
        <v>52</v>
      </c>
      <c r="H204" s="22">
        <f t="shared" si="42"/>
        <v>26.700000000000003</v>
      </c>
      <c r="I204" s="23">
        <f t="shared" si="43"/>
        <v>0.20597415419609688</v>
      </c>
      <c r="J204" s="24">
        <f t="shared" si="44"/>
        <v>0.2493167757389563</v>
      </c>
      <c r="K204" s="25">
        <f t="shared" si="45"/>
        <v>5.2019304560289008</v>
      </c>
      <c r="L204" s="25">
        <f t="shared" si="46"/>
        <v>2.3094882494907831</v>
      </c>
      <c r="M204" s="25">
        <f t="shared" si="47"/>
        <v>3.7557093527598422</v>
      </c>
      <c r="N204" s="25">
        <f t="shared" si="48"/>
        <v>1.9529688634351181</v>
      </c>
      <c r="O204" s="25">
        <f t="shared" si="49"/>
        <v>-0.36401248454901453</v>
      </c>
      <c r="P204" s="26">
        <f>ACOS(-TAN(Dados!$C$31)*TAN(O204))</f>
        <v>1.7782828068237315</v>
      </c>
      <c r="Q204" s="25">
        <f t="shared" si="50"/>
        <v>1.0315970112157162</v>
      </c>
      <c r="R204" s="25">
        <f>(24*60/PI())*Dados!$C$28*Q204*(P204*SIN(Dados!$C$31)*SIN(O204)+COS(Dados!$C$31)*COS(O204)*SIN(P204))</f>
        <v>42.864449985232994</v>
      </c>
      <c r="S204" s="17">
        <f t="shared" si="51"/>
        <v>306.76000000000005</v>
      </c>
      <c r="T204" s="17">
        <f t="shared" si="52"/>
        <v>292.96000000000004</v>
      </c>
      <c r="U204" s="17">
        <f t="shared" si="53"/>
        <v>25.477498301554434</v>
      </c>
      <c r="V204" s="25">
        <f>(0.75+2*10^(-5)*Dados!$B$7)*R204</f>
        <v>32.358467595642352</v>
      </c>
      <c r="W204" s="23">
        <f t="shared" si="54"/>
        <v>4.0924176728835029</v>
      </c>
      <c r="X204" s="25">
        <f>(1-Dados!$C$20)*U204</f>
        <v>19.617673692196913</v>
      </c>
      <c r="Y204" s="18">
        <f t="shared" si="55"/>
        <v>15.52525601931341</v>
      </c>
      <c r="Z204" s="27">
        <f>((0.408*I204*(Y204-0)+Dados!$C$35*(900/(H204+273))*J204*(M204-N204))/(I204+Dados!$C$35*(1+(0.34*J204))))</f>
        <v>5.0293881524071704</v>
      </c>
    </row>
    <row r="205" spans="1:26" x14ac:dyDescent="0.25">
      <c r="A205" s="1">
        <v>24490</v>
      </c>
      <c r="B205">
        <v>16</v>
      </c>
      <c r="C205">
        <v>29.2</v>
      </c>
      <c r="D205">
        <v>18</v>
      </c>
      <c r="E205">
        <v>2</v>
      </c>
      <c r="F205">
        <v>72.25</v>
      </c>
      <c r="H205" s="22">
        <f t="shared" si="42"/>
        <v>22.6</v>
      </c>
      <c r="I205" s="23">
        <f t="shared" si="43"/>
        <v>0.16636250114300036</v>
      </c>
      <c r="J205" s="24">
        <f t="shared" si="44"/>
        <v>1.4959021503358882</v>
      </c>
      <c r="K205" s="25">
        <f t="shared" si="45"/>
        <v>4.0522081272490516</v>
      </c>
      <c r="L205" s="25">
        <f t="shared" si="46"/>
        <v>1.8182866804855506</v>
      </c>
      <c r="M205" s="25">
        <f t="shared" si="47"/>
        <v>2.9352474038673009</v>
      </c>
      <c r="N205" s="25">
        <f t="shared" si="48"/>
        <v>2.1207162492941252</v>
      </c>
      <c r="O205" s="25">
        <f t="shared" si="49"/>
        <v>-0.36074855379216958</v>
      </c>
      <c r="P205" s="26">
        <f>ACOS(-TAN(Dados!$C$31)*TAN(O205))</f>
        <v>1.7762205458786531</v>
      </c>
      <c r="Q205" s="25">
        <f t="shared" si="50"/>
        <v>1.031428459999103</v>
      </c>
      <c r="R205" s="25">
        <f>(24*60/PI())*Dados!$C$28*Q205*(P205*SIN(Dados!$C$31)*SIN(O205)+COS(Dados!$C$31)*COS(O205)*SIN(P205))</f>
        <v>42.796053295027434</v>
      </c>
      <c r="S205" s="17">
        <f t="shared" si="51"/>
        <v>302.36</v>
      </c>
      <c r="T205" s="17">
        <f t="shared" si="52"/>
        <v>289.16000000000003</v>
      </c>
      <c r="U205" s="17">
        <f t="shared" si="53"/>
        <v>24.87772529523167</v>
      </c>
      <c r="V205" s="25">
        <f>(0.75+2*10^(-5)*Dados!$B$7)*R205</f>
        <v>32.306834783733457</v>
      </c>
      <c r="W205" s="23">
        <f t="shared" si="54"/>
        <v>3.531978727051452</v>
      </c>
      <c r="X205" s="25">
        <f>(1-Dados!$C$20)*U205</f>
        <v>19.155848477328387</v>
      </c>
      <c r="Y205" s="18">
        <f t="shared" si="55"/>
        <v>15.623869750276935</v>
      </c>
      <c r="Z205" s="27">
        <f>((0.408*I205*(Y205-0)+Dados!$C$35*(900/(H205+273))*J205*(M205-N205))/(I205+Dados!$C$35*(1+(0.34*J205))))</f>
        <v>4.9160654113051248</v>
      </c>
    </row>
    <row r="206" spans="1:26" x14ac:dyDescent="0.25">
      <c r="A206" s="1">
        <v>24491</v>
      </c>
      <c r="B206">
        <v>14.4</v>
      </c>
      <c r="C206">
        <v>27</v>
      </c>
      <c r="D206">
        <v>19</v>
      </c>
      <c r="E206">
        <v>0.66666700000000001</v>
      </c>
      <c r="F206">
        <v>53.5</v>
      </c>
      <c r="H206" s="22">
        <f t="shared" si="42"/>
        <v>20.7</v>
      </c>
      <c r="I206" s="23">
        <f t="shared" si="43"/>
        <v>0.15031318408423214</v>
      </c>
      <c r="J206" s="24">
        <f t="shared" si="44"/>
        <v>0.49863429942898779</v>
      </c>
      <c r="K206" s="25">
        <f t="shared" si="45"/>
        <v>3.5653401758108458</v>
      </c>
      <c r="L206" s="25">
        <f t="shared" si="46"/>
        <v>1.6405764392484408</v>
      </c>
      <c r="M206" s="25">
        <f t="shared" si="47"/>
        <v>2.6029583075296432</v>
      </c>
      <c r="N206" s="25">
        <f t="shared" si="48"/>
        <v>1.3925826945283593</v>
      </c>
      <c r="O206" s="25">
        <f t="shared" si="49"/>
        <v>-0.35737772545324453</v>
      </c>
      <c r="P206" s="26">
        <f>ACOS(-TAN(Dados!$C$31)*TAN(O206))</f>
        <v>1.7740969932854493</v>
      </c>
      <c r="Q206" s="25">
        <f t="shared" si="50"/>
        <v>1.0312505958515106</v>
      </c>
      <c r="R206" s="25">
        <f>(24*60/PI())*Dados!$C$28*Q206*(P206*SIN(Dados!$C$31)*SIN(O206)+COS(Dados!$C$31)*COS(O206)*SIN(P206))</f>
        <v>42.724940999497861</v>
      </c>
      <c r="S206" s="17">
        <f t="shared" si="51"/>
        <v>300.16000000000003</v>
      </c>
      <c r="T206" s="17">
        <f t="shared" si="52"/>
        <v>287.56</v>
      </c>
      <c r="U206" s="17">
        <f t="shared" si="53"/>
        <v>24.265359329400308</v>
      </c>
      <c r="V206" s="25">
        <f>(0.75+2*10^(-5)*Dados!$B$7)*R206</f>
        <v>32.253151955391132</v>
      </c>
      <c r="W206" s="23">
        <f t="shared" si="54"/>
        <v>4.2656658974072164</v>
      </c>
      <c r="X206" s="25">
        <f>(1-Dados!$C$20)*U206</f>
        <v>18.684326683638236</v>
      </c>
      <c r="Y206" s="18">
        <f t="shared" si="55"/>
        <v>14.418660786231019</v>
      </c>
      <c r="Z206" s="27">
        <f>((0.408*I206*(Y206-0)+Dados!$C$35*(900/(H206+273))*J206*(M206-N206))/(I206+Dados!$C$35*(1+(0.34*J206))))</f>
        <v>4.4312812385271103</v>
      </c>
    </row>
    <row r="207" spans="1:26" x14ac:dyDescent="0.25">
      <c r="A207" s="1">
        <v>24492</v>
      </c>
      <c r="B207">
        <v>14.6</v>
      </c>
      <c r="C207">
        <v>28</v>
      </c>
      <c r="D207">
        <v>20</v>
      </c>
      <c r="E207">
        <v>2</v>
      </c>
      <c r="F207">
        <v>86.75</v>
      </c>
      <c r="H207" s="22">
        <f t="shared" si="42"/>
        <v>21.3</v>
      </c>
      <c r="I207" s="23">
        <f t="shared" si="43"/>
        <v>0.15523342737796864</v>
      </c>
      <c r="J207" s="24">
        <f t="shared" si="44"/>
        <v>1.4959021503358882</v>
      </c>
      <c r="K207" s="25">
        <f t="shared" si="45"/>
        <v>3.7799303639952631</v>
      </c>
      <c r="L207" s="25">
        <f t="shared" si="46"/>
        <v>1.6619223807933985</v>
      </c>
      <c r="M207" s="25">
        <f t="shared" si="47"/>
        <v>2.7209263723943309</v>
      </c>
      <c r="N207" s="25">
        <f t="shared" si="48"/>
        <v>2.3604036280520821</v>
      </c>
      <c r="O207" s="25">
        <f t="shared" si="49"/>
        <v>-0.35390099838142475</v>
      </c>
      <c r="P207" s="26">
        <f>ACOS(-TAN(Dados!$C$31)*TAN(O207))</f>
        <v>1.7719132889338518</v>
      </c>
      <c r="Q207" s="25">
        <f t="shared" si="50"/>
        <v>1.0310634714779239</v>
      </c>
      <c r="R207" s="25">
        <f>(24*60/PI())*Dados!$C$28*Q207*(P207*SIN(Dados!$C$31)*SIN(O207)+COS(Dados!$C$31)*COS(O207)*SIN(P207))</f>
        <v>42.651104583042716</v>
      </c>
      <c r="S207" s="17">
        <f t="shared" si="51"/>
        <v>301.16000000000003</v>
      </c>
      <c r="T207" s="17">
        <f t="shared" si="52"/>
        <v>287.76000000000005</v>
      </c>
      <c r="U207" s="17">
        <f t="shared" si="53"/>
        <v>24.98058847120274</v>
      </c>
      <c r="V207" s="25">
        <f>(0.75+2*10^(-5)*Dados!$B$7)*R207</f>
        <v>32.197412682169031</v>
      </c>
      <c r="W207" s="23">
        <f t="shared" si="54"/>
        <v>3.2210395980997255</v>
      </c>
      <c r="X207" s="25">
        <f>(1-Dados!$C$20)*U207</f>
        <v>19.235053122826109</v>
      </c>
      <c r="Y207" s="18">
        <f t="shared" si="55"/>
        <v>16.014013524726384</v>
      </c>
      <c r="Z207" s="27">
        <f>((0.408*I207*(Y207-0)+Dados!$C$35*(900/(H207+273))*J207*(M207-N207))/(I207+Dados!$C$35*(1+(0.34*J207))))</f>
        <v>4.4183865207590998</v>
      </c>
    </row>
    <row r="208" spans="1:26" x14ac:dyDescent="0.25">
      <c r="A208" s="1">
        <v>24493</v>
      </c>
      <c r="B208">
        <v>16.5</v>
      </c>
      <c r="C208">
        <v>24.1</v>
      </c>
      <c r="D208">
        <v>21</v>
      </c>
      <c r="E208">
        <v>2</v>
      </c>
      <c r="F208">
        <v>69.75</v>
      </c>
      <c r="H208" s="22">
        <f t="shared" si="42"/>
        <v>20.3</v>
      </c>
      <c r="I208" s="23">
        <f t="shared" si="43"/>
        <v>0.14710682163118394</v>
      </c>
      <c r="J208" s="24">
        <f t="shared" si="44"/>
        <v>1.4959021503358882</v>
      </c>
      <c r="K208" s="25">
        <f t="shared" si="45"/>
        <v>3.0018745443431598</v>
      </c>
      <c r="L208" s="25">
        <f t="shared" si="46"/>
        <v>1.877175834096539</v>
      </c>
      <c r="M208" s="25">
        <f t="shared" si="47"/>
        <v>2.4395251892198493</v>
      </c>
      <c r="N208" s="25">
        <f t="shared" si="48"/>
        <v>1.7015688194808449</v>
      </c>
      <c r="O208" s="25">
        <f t="shared" si="49"/>
        <v>-0.35031940280597534</v>
      </c>
      <c r="P208" s="26">
        <f>ACOS(-TAN(Dados!$C$31)*TAN(O208))</f>
        <v>1.7696705875895009</v>
      </c>
      <c r="Q208" s="25">
        <f t="shared" si="50"/>
        <v>1.0308671423273339</v>
      </c>
      <c r="R208" s="25">
        <f>(24*60/PI())*Dados!$C$28*Q208*(P208*SIN(Dados!$C$31)*SIN(O208)+COS(Dados!$C$31)*COS(O208)*SIN(P208))</f>
        <v>42.57453580243228</v>
      </c>
      <c r="S208" s="17">
        <f t="shared" si="51"/>
        <v>297.26000000000005</v>
      </c>
      <c r="T208" s="17">
        <f t="shared" si="52"/>
        <v>289.66000000000003</v>
      </c>
      <c r="U208" s="17">
        <f t="shared" si="53"/>
        <v>18.779183267146792</v>
      </c>
      <c r="V208" s="25">
        <f>(0.75+2*10^(-5)*Dados!$B$7)*R208</f>
        <v>32.13961074123489</v>
      </c>
      <c r="W208" s="23">
        <f t="shared" si="54"/>
        <v>2.5136833061822976</v>
      </c>
      <c r="X208" s="25">
        <f>(1-Dados!$C$20)*U208</f>
        <v>14.459971115703031</v>
      </c>
      <c r="Y208" s="18">
        <f t="shared" si="55"/>
        <v>11.946287809520733</v>
      </c>
      <c r="Z208" s="27">
        <f>((0.408*I208*(Y208-0)+Dados!$C$35*(900/(H208+273))*J208*(M208-N208))/(I208+Dados!$C$35*(1+(0.34*J208))))</f>
        <v>3.8182242676631075</v>
      </c>
    </row>
    <row r="209" spans="1:26" x14ac:dyDescent="0.25">
      <c r="A209" s="1">
        <v>24494</v>
      </c>
      <c r="B209">
        <v>12.6</v>
      </c>
      <c r="C209">
        <v>24.2</v>
      </c>
      <c r="D209">
        <v>22</v>
      </c>
      <c r="E209">
        <v>2.3333330000000001</v>
      </c>
      <c r="F209">
        <v>66.75</v>
      </c>
      <c r="H209" s="22">
        <f t="shared" si="42"/>
        <v>18.399999999999999</v>
      </c>
      <c r="I209" s="23">
        <f t="shared" si="43"/>
        <v>0.13265499304931966</v>
      </c>
      <c r="J209" s="24">
        <f t="shared" si="44"/>
        <v>1.7452189260748447</v>
      </c>
      <c r="K209" s="25">
        <f t="shared" si="45"/>
        <v>3.0199258182559934</v>
      </c>
      <c r="L209" s="25">
        <f t="shared" si="46"/>
        <v>1.4590281988655032</v>
      </c>
      <c r="M209" s="25">
        <f t="shared" si="47"/>
        <v>2.2394770085607485</v>
      </c>
      <c r="N209" s="25">
        <f t="shared" si="48"/>
        <v>1.4948509032142996</v>
      </c>
      <c r="O209" s="25">
        <f t="shared" si="49"/>
        <v>-0.34663400003096273</v>
      </c>
      <c r="P209" s="26">
        <f>ACOS(-TAN(Dados!$C$31)*TAN(O209))</f>
        <v>1.7673700570893165</v>
      </c>
      <c r="Q209" s="25">
        <f t="shared" si="50"/>
        <v>1.0306616665763046</v>
      </c>
      <c r="R209" s="25">
        <f>(24*60/PI())*Dados!$C$28*Q209*(P209*SIN(Dados!$C$31)*SIN(O209)+COS(Dados!$C$31)*COS(O209)*SIN(P209))</f>
        <v>42.495226734604927</v>
      </c>
      <c r="S209" s="17">
        <f t="shared" si="51"/>
        <v>297.36</v>
      </c>
      <c r="T209" s="17">
        <f t="shared" si="52"/>
        <v>285.76000000000005</v>
      </c>
      <c r="U209" s="17">
        <f t="shared" si="53"/>
        <v>23.15736431267943</v>
      </c>
      <c r="V209" s="25">
        <f>(0.75+2*10^(-5)*Dados!$B$7)*R209</f>
        <v>32.079740151452071</v>
      </c>
      <c r="W209" s="23">
        <f t="shared" si="54"/>
        <v>3.7445735936057436</v>
      </c>
      <c r="X209" s="25">
        <f>(1-Dados!$C$20)*U209</f>
        <v>17.831170520763163</v>
      </c>
      <c r="Y209" s="18">
        <f t="shared" si="55"/>
        <v>14.086596927157419</v>
      </c>
      <c r="Z209" s="27">
        <f>((0.408*I209*(Y209-0)+Dados!$C$35*(900/(H209+273))*J209*(M209-N209))/(I209+Dados!$C$35*(1+(0.34*J209))))</f>
        <v>4.3262941585217023</v>
      </c>
    </row>
    <row r="210" spans="1:26" x14ac:dyDescent="0.25">
      <c r="A210" s="1">
        <v>24495</v>
      </c>
      <c r="B210">
        <v>13.5</v>
      </c>
      <c r="C210">
        <v>26.3</v>
      </c>
      <c r="D210">
        <v>23</v>
      </c>
      <c r="E210">
        <v>1.6666669999999999</v>
      </c>
      <c r="F210">
        <v>71.75</v>
      </c>
      <c r="H210" s="22">
        <f t="shared" si="42"/>
        <v>19.899999999999999</v>
      </c>
      <c r="I210" s="23">
        <f t="shared" si="43"/>
        <v>0.1439585042553502</v>
      </c>
      <c r="J210" s="24">
        <f t="shared" si="44"/>
        <v>1.2465853745969318</v>
      </c>
      <c r="K210" s="25">
        <f t="shared" si="45"/>
        <v>3.4215146678582187</v>
      </c>
      <c r="L210" s="25">
        <f t="shared" si="46"/>
        <v>1.5474672427794578</v>
      </c>
      <c r="M210" s="25">
        <f t="shared" si="47"/>
        <v>2.4844909553188383</v>
      </c>
      <c r="N210" s="25">
        <f t="shared" si="48"/>
        <v>1.7826222604412665</v>
      </c>
      <c r="O210" s="25">
        <f t="shared" si="49"/>
        <v>-0.3428458821207665</v>
      </c>
      <c r="P210" s="26">
        <f>ACOS(-TAN(Dados!$C$31)*TAN(O210))</f>
        <v>1.7650128765676671</v>
      </c>
      <c r="Q210" s="25">
        <f t="shared" si="50"/>
        <v>1.0304471051117361</v>
      </c>
      <c r="R210" s="25">
        <f>(24*60/PI())*Dados!$C$28*Q210*(P210*SIN(Dados!$C$31)*SIN(O210)+COS(Dados!$C$31)*COS(O210)*SIN(P210))</f>
        <v>42.413169825442097</v>
      </c>
      <c r="S210" s="17">
        <f t="shared" si="51"/>
        <v>299.46000000000004</v>
      </c>
      <c r="T210" s="17">
        <f t="shared" si="52"/>
        <v>286.66000000000003</v>
      </c>
      <c r="U210" s="17">
        <f t="shared" si="53"/>
        <v>24.278715102958444</v>
      </c>
      <c r="V210" s="25">
        <f>(0.75+2*10^(-5)*Dados!$B$7)*R210</f>
        <v>32.01779521019985</v>
      </c>
      <c r="W210" s="23">
        <f t="shared" si="54"/>
        <v>3.7402851662533312</v>
      </c>
      <c r="X210" s="25">
        <f>(1-Dados!$C$20)*U210</f>
        <v>18.694610629278003</v>
      </c>
      <c r="Y210" s="18">
        <f t="shared" si="55"/>
        <v>14.954325463024672</v>
      </c>
      <c r="Z210" s="27">
        <f>((0.408*I210*(Y210-0)+Dados!$C$35*(900/(H210+273))*J210*(M210-N210))/(I210+Dados!$C$35*(1+(0.34*J210))))</f>
        <v>4.4455884366165161</v>
      </c>
    </row>
    <row r="211" spans="1:26" x14ac:dyDescent="0.25">
      <c r="A211" s="1">
        <v>24496</v>
      </c>
      <c r="B211">
        <v>15.2</v>
      </c>
      <c r="C211">
        <v>30</v>
      </c>
      <c r="D211">
        <v>24</v>
      </c>
      <c r="E211">
        <v>1.3333330000000001</v>
      </c>
      <c r="F211">
        <v>77.25</v>
      </c>
      <c r="H211" s="22">
        <f t="shared" si="42"/>
        <v>22.6</v>
      </c>
      <c r="I211" s="23">
        <f t="shared" si="43"/>
        <v>0.16636250114300036</v>
      </c>
      <c r="J211" s="24">
        <f t="shared" si="44"/>
        <v>0.99726785090690051</v>
      </c>
      <c r="K211" s="25">
        <f t="shared" si="45"/>
        <v>4.2430650587590133</v>
      </c>
      <c r="L211" s="25">
        <f t="shared" si="46"/>
        <v>1.727428862466867</v>
      </c>
      <c r="M211" s="25">
        <f t="shared" si="47"/>
        <v>2.9852469606129404</v>
      </c>
      <c r="N211" s="25">
        <f t="shared" si="48"/>
        <v>2.3061032770734964</v>
      </c>
      <c r="O211" s="25">
        <f t="shared" si="49"/>
        <v>-0.33895617157647767</v>
      </c>
      <c r="P211" s="26">
        <f>ACOS(-TAN(Dados!$C$31)*TAN(O211))</f>
        <v>1.7626002347180736</v>
      </c>
      <c r="Q211" s="25">
        <f t="shared" si="50"/>
        <v>1.0302235215128204</v>
      </c>
      <c r="R211" s="25">
        <f>(24*60/PI())*Dados!$C$28*Q211*(P211*SIN(Dados!$C$31)*SIN(O211)+COS(Dados!$C$31)*COS(O211)*SIN(P211))</f>
        <v>42.328357939439776</v>
      </c>
      <c r="S211" s="17">
        <f t="shared" si="51"/>
        <v>303.16000000000003</v>
      </c>
      <c r="T211" s="17">
        <f t="shared" si="52"/>
        <v>288.36</v>
      </c>
      <c r="U211" s="17">
        <f t="shared" si="53"/>
        <v>26.054471093280629</v>
      </c>
      <c r="V211" s="25">
        <f>(0.75+2*10^(-5)*Dados!$B$7)*R211</f>
        <v>31.953770530870553</v>
      </c>
      <c r="W211" s="23">
        <f t="shared" si="54"/>
        <v>3.6017495017607071</v>
      </c>
      <c r="X211" s="25">
        <f>(1-Dados!$C$20)*U211</f>
        <v>20.061942741826083</v>
      </c>
      <c r="Y211" s="18">
        <f t="shared" si="55"/>
        <v>16.460193240065376</v>
      </c>
      <c r="Z211" s="27">
        <f>((0.408*I211*(Y211-0)+Dados!$C$35*(900/(H211+273))*J211*(M211-N211))/(I211+Dados!$C$35*(1+(0.34*J211))))</f>
        <v>4.9297131678565318</v>
      </c>
    </row>
    <row r="212" spans="1:26" x14ac:dyDescent="0.25">
      <c r="A212" s="1">
        <v>24497</v>
      </c>
      <c r="B212">
        <v>17.899999999999999</v>
      </c>
      <c r="C212">
        <v>31.1</v>
      </c>
      <c r="D212">
        <v>25</v>
      </c>
      <c r="E212">
        <v>0.66666700000000001</v>
      </c>
      <c r="F212">
        <v>66.5</v>
      </c>
      <c r="H212" s="22">
        <f t="shared" si="42"/>
        <v>24.5</v>
      </c>
      <c r="I212" s="23">
        <f t="shared" si="43"/>
        <v>0.18383500912050901</v>
      </c>
      <c r="J212" s="24">
        <f t="shared" si="44"/>
        <v>0.49863429942898779</v>
      </c>
      <c r="K212" s="25">
        <f t="shared" si="45"/>
        <v>4.5182323834037019</v>
      </c>
      <c r="L212" s="25">
        <f t="shared" si="46"/>
        <v>2.0510472190114379</v>
      </c>
      <c r="M212" s="25">
        <f t="shared" si="47"/>
        <v>3.2846398012075699</v>
      </c>
      <c r="N212" s="25">
        <f t="shared" si="48"/>
        <v>2.1842854678030341</v>
      </c>
      <c r="O212" s="25">
        <f t="shared" si="49"/>
        <v>-0.33496602100327749</v>
      </c>
      <c r="P212" s="26">
        <f>ACOS(-TAN(Dados!$C$31)*TAN(O212))</f>
        <v>1.7601333280948612</v>
      </c>
      <c r="Q212" s="25">
        <f t="shared" si="50"/>
        <v>1.0299909820322035</v>
      </c>
      <c r="R212" s="25">
        <f>(24*60/PI())*Dados!$C$28*Q212*(P212*SIN(Dados!$C$31)*SIN(O212)+COS(Dados!$C$31)*COS(O212)*SIN(P212))</f>
        <v>42.240784410189782</v>
      </c>
      <c r="S212" s="17">
        <f t="shared" si="51"/>
        <v>304.26000000000005</v>
      </c>
      <c r="T212" s="17">
        <f t="shared" si="52"/>
        <v>291.06</v>
      </c>
      <c r="U212" s="17">
        <f t="shared" si="53"/>
        <v>24.554942568358445</v>
      </c>
      <c r="V212" s="25">
        <f>(0.75+2*10^(-5)*Dados!$B$7)*R212</f>
        <v>31.887661080977967</v>
      </c>
      <c r="W212" s="23">
        <f t="shared" si="54"/>
        <v>3.5427406407241948</v>
      </c>
      <c r="X212" s="25">
        <f>(1-Dados!$C$20)*U212</f>
        <v>18.907305777636005</v>
      </c>
      <c r="Y212" s="18">
        <f t="shared" si="55"/>
        <v>15.364565136911811</v>
      </c>
      <c r="Z212" s="27">
        <f>((0.408*I212*(Y212-0)+Dados!$C$35*(900/(H212+273))*J212*(M212-N212))/(I212+Dados!$C$35*(1+(0.34*J212))))</f>
        <v>4.8429474517264888</v>
      </c>
    </row>
    <row r="213" spans="1:26" x14ac:dyDescent="0.25">
      <c r="A213" s="1">
        <v>24498</v>
      </c>
      <c r="B213">
        <v>22</v>
      </c>
      <c r="C213">
        <v>33.200000000000003</v>
      </c>
      <c r="D213">
        <v>26</v>
      </c>
      <c r="E213">
        <v>0.33333299999999999</v>
      </c>
      <c r="F213">
        <v>66.5</v>
      </c>
      <c r="H213" s="22">
        <f t="shared" si="42"/>
        <v>27.6</v>
      </c>
      <c r="I213" s="23">
        <f t="shared" si="43"/>
        <v>0.21565607816104823</v>
      </c>
      <c r="J213" s="24">
        <f t="shared" si="44"/>
        <v>0.2493167757389563</v>
      </c>
      <c r="K213" s="25">
        <f t="shared" si="45"/>
        <v>5.0868531413725142</v>
      </c>
      <c r="L213" s="25">
        <f t="shared" si="46"/>
        <v>2.6439311922105757</v>
      </c>
      <c r="M213" s="25">
        <f t="shared" si="47"/>
        <v>3.865392166791545</v>
      </c>
      <c r="N213" s="25">
        <f t="shared" si="48"/>
        <v>2.5704857909163774</v>
      </c>
      <c r="O213" s="25">
        <f t="shared" si="49"/>
        <v>-0.33087661276889524</v>
      </c>
      <c r="P213" s="26">
        <f>ACOS(-TAN(Dados!$C$31)*TAN(O213))</f>
        <v>1.7576133594588603</v>
      </c>
      <c r="Q213" s="25">
        <f t="shared" si="50"/>
        <v>1.0297495555763523</v>
      </c>
      <c r="R213" s="25">
        <f>(24*60/PI())*Dados!$C$28*Q213*(P213*SIN(Dados!$C$31)*SIN(O213)+COS(Dados!$C$31)*COS(O213)*SIN(P213))</f>
        <v>42.150443091579611</v>
      </c>
      <c r="S213" s="17">
        <f t="shared" si="51"/>
        <v>306.36</v>
      </c>
      <c r="T213" s="17">
        <f t="shared" si="52"/>
        <v>295.16000000000003</v>
      </c>
      <c r="U213" s="17">
        <f t="shared" si="53"/>
        <v>22.569978134671388</v>
      </c>
      <c r="V213" s="25">
        <f>(0.75+2*10^(-5)*Dados!$B$7)*R213</f>
        <v>31.819462220808248</v>
      </c>
      <c r="W213" s="23">
        <f t="shared" si="54"/>
        <v>2.8221640391634648</v>
      </c>
      <c r="X213" s="25">
        <f>(1-Dados!$C$20)*U213</f>
        <v>17.378883163696969</v>
      </c>
      <c r="Y213" s="18">
        <f t="shared" si="55"/>
        <v>14.556719124533505</v>
      </c>
      <c r="Z213" s="27">
        <f>((0.408*I213*(Y213-0)+Dados!$C$35*(900/(H213+273))*J213*(M213-N213))/(I213+Dados!$C$35*(1+(0.34*J213))))</f>
        <v>4.6886974515353241</v>
      </c>
    </row>
    <row r="214" spans="1:26" x14ac:dyDescent="0.25">
      <c r="A214" s="1">
        <v>24499</v>
      </c>
      <c r="B214">
        <v>20</v>
      </c>
      <c r="C214">
        <v>31.5</v>
      </c>
      <c r="D214">
        <v>27</v>
      </c>
      <c r="E214">
        <v>1</v>
      </c>
      <c r="F214">
        <v>64.5</v>
      </c>
      <c r="H214" s="22">
        <f t="shared" si="42"/>
        <v>25.75</v>
      </c>
      <c r="I214" s="23">
        <f t="shared" si="43"/>
        <v>0.19615364917180653</v>
      </c>
      <c r="J214" s="24">
        <f t="shared" si="44"/>
        <v>0.74795107516794412</v>
      </c>
      <c r="K214" s="25">
        <f t="shared" si="45"/>
        <v>4.6220689030255047</v>
      </c>
      <c r="L214" s="25">
        <f t="shared" si="46"/>
        <v>2.3382812709274461</v>
      </c>
      <c r="M214" s="25">
        <f t="shared" si="47"/>
        <v>3.4801750869764754</v>
      </c>
      <c r="N214" s="25">
        <f t="shared" si="48"/>
        <v>2.2447129310998268</v>
      </c>
      <c r="O214" s="25">
        <f t="shared" si="49"/>
        <v>-0.32668915865324738</v>
      </c>
      <c r="P214" s="26">
        <f>ACOS(-TAN(Dados!$C$31)*TAN(O214))</f>
        <v>1.7550415361709275</v>
      </c>
      <c r="Q214" s="25">
        <f t="shared" si="50"/>
        <v>1.0294993136851356</v>
      </c>
      <c r="R214" s="25">
        <f>(24*60/PI())*Dados!$C$28*Q214*(P214*SIN(Dados!$C$31)*SIN(O214)+COS(Dados!$C$31)*COS(O214)*SIN(P214))</f>
        <v>42.05732840961516</v>
      </c>
      <c r="S214" s="17">
        <f t="shared" si="51"/>
        <v>304.66000000000003</v>
      </c>
      <c r="T214" s="17">
        <f t="shared" si="52"/>
        <v>293.16000000000003</v>
      </c>
      <c r="U214" s="17">
        <f t="shared" si="53"/>
        <v>22.819734358614323</v>
      </c>
      <c r="V214" s="25">
        <f>(0.75+2*10^(-5)*Dados!$B$7)*R214</f>
        <v>31.749169742540985</v>
      </c>
      <c r="W214" s="23">
        <f t="shared" si="54"/>
        <v>3.1693143153907659</v>
      </c>
      <c r="X214" s="25">
        <f>(1-Dados!$C$20)*U214</f>
        <v>17.571195456133029</v>
      </c>
      <c r="Y214" s="18">
        <f t="shared" si="55"/>
        <v>14.401881140742264</v>
      </c>
      <c r="Z214" s="27">
        <f>((0.408*I214*(Y214-0)+Dados!$C$35*(900/(H214+273))*J214*(M214-N214))/(I214+Dados!$C$35*(1+(0.34*J214))))</f>
        <v>4.7970179059105593</v>
      </c>
    </row>
    <row r="215" spans="1:26" x14ac:dyDescent="0.25">
      <c r="A215" s="1">
        <v>24500</v>
      </c>
      <c r="B215">
        <v>17.8</v>
      </c>
      <c r="C215">
        <v>31.5</v>
      </c>
      <c r="D215">
        <v>28</v>
      </c>
      <c r="E215">
        <v>0.66666700000000001</v>
      </c>
      <c r="F215">
        <v>63.5</v>
      </c>
      <c r="H215" s="22">
        <f t="shared" si="42"/>
        <v>24.65</v>
      </c>
      <c r="I215" s="23">
        <f t="shared" si="43"/>
        <v>0.18527790820050849</v>
      </c>
      <c r="J215" s="24">
        <f t="shared" si="44"/>
        <v>0.49863429942898779</v>
      </c>
      <c r="K215" s="25">
        <f t="shared" si="45"/>
        <v>4.6220689030255047</v>
      </c>
      <c r="L215" s="25">
        <f t="shared" si="46"/>
        <v>2.038176335166181</v>
      </c>
      <c r="M215" s="25">
        <f t="shared" si="47"/>
        <v>3.3301226190958428</v>
      </c>
      <c r="N215" s="25">
        <f t="shared" si="48"/>
        <v>2.1146278631258602</v>
      </c>
      <c r="O215" s="25">
        <f t="shared" si="49"/>
        <v>-0.32240489948936107</v>
      </c>
      <c r="P215" s="26">
        <f>ACOS(-TAN(Dados!$C$31)*TAN(O215))</f>
        <v>1.7524190686367291</v>
      </c>
      <c r="Q215" s="25">
        <f t="shared" si="50"/>
        <v>1.0292403305106266</v>
      </c>
      <c r="R215" s="25">
        <f>(24*60/PI())*Dados!$C$28*Q215*(P215*SIN(Dados!$C$31)*SIN(O215)+COS(Dados!$C$31)*COS(O215)*SIN(P215))</f>
        <v>41.961435414766676</v>
      </c>
      <c r="S215" s="17">
        <f t="shared" si="51"/>
        <v>304.66000000000003</v>
      </c>
      <c r="T215" s="17">
        <f t="shared" si="52"/>
        <v>290.96000000000004</v>
      </c>
      <c r="U215" s="17">
        <f t="shared" si="53"/>
        <v>24.850240852119743</v>
      </c>
      <c r="V215" s="25">
        <f>(0.75+2*10^(-5)*Dados!$B$7)*R215</f>
        <v>31.676779909765276</v>
      </c>
      <c r="W215" s="23">
        <f t="shared" si="54"/>
        <v>3.7423632770868847</v>
      </c>
      <c r="X215" s="25">
        <f>(1-Dados!$C$20)*U215</f>
        <v>19.134685456132203</v>
      </c>
      <c r="Y215" s="18">
        <f t="shared" si="55"/>
        <v>15.392322179045319</v>
      </c>
      <c r="Z215" s="27">
        <f>((0.408*I215*(Y215-0)+Dados!$C$35*(900/(H215+273))*J215*(M215-N215))/(I215+Dados!$C$35*(1+(0.34*J215))))</f>
        <v>4.9020094460831993</v>
      </c>
    </row>
    <row r="216" spans="1:26" x14ac:dyDescent="0.25">
      <c r="A216" s="1">
        <v>24501</v>
      </c>
      <c r="B216">
        <v>17.399999999999999</v>
      </c>
      <c r="C216">
        <v>30.7</v>
      </c>
      <c r="D216">
        <v>29</v>
      </c>
      <c r="E216">
        <v>1.6666669999999999</v>
      </c>
      <c r="F216">
        <v>61.5</v>
      </c>
      <c r="H216" s="22">
        <f t="shared" si="42"/>
        <v>24.049999999999997</v>
      </c>
      <c r="I216" s="23">
        <f t="shared" si="43"/>
        <v>0.17956300617095519</v>
      </c>
      <c r="J216" s="24">
        <f t="shared" si="44"/>
        <v>1.2465853745969318</v>
      </c>
      <c r="K216" s="25">
        <f t="shared" si="45"/>
        <v>4.4164290333261924</v>
      </c>
      <c r="L216" s="25">
        <f t="shared" si="46"/>
        <v>1.9873971889021356</v>
      </c>
      <c r="M216" s="25">
        <f t="shared" si="47"/>
        <v>3.2019131111141639</v>
      </c>
      <c r="N216" s="25">
        <f t="shared" si="48"/>
        <v>1.9691765633352107</v>
      </c>
      <c r="O216" s="25">
        <f t="shared" si="49"/>
        <v>-0.31802510479568846</v>
      </c>
      <c r="P216" s="26">
        <f>ACOS(-TAN(Dados!$C$31)*TAN(O216))</f>
        <v>1.7497471688058961</v>
      </c>
      <c r="Q216" s="25">
        <f t="shared" si="50"/>
        <v>1.0289726827951293</v>
      </c>
      <c r="R216" s="25">
        <f>(24*60/PI())*Dados!$C$28*Q216*(P216*SIN(Dados!$C$31)*SIN(O216)+COS(Dados!$C$31)*COS(O216)*SIN(P216))</f>
        <v>41.862759834734192</v>
      </c>
      <c r="S216" s="17">
        <f t="shared" si="51"/>
        <v>303.86</v>
      </c>
      <c r="T216" s="17">
        <f t="shared" si="52"/>
        <v>290.56</v>
      </c>
      <c r="U216" s="17">
        <f t="shared" si="53"/>
        <v>24.427198370887449</v>
      </c>
      <c r="V216" s="25">
        <f>(0.75+2*10^(-5)*Dados!$B$7)*R216</f>
        <v>31.602289497312476</v>
      </c>
      <c r="W216" s="23">
        <f t="shared" si="54"/>
        <v>3.8197719836232862</v>
      </c>
      <c r="X216" s="25">
        <f>(1-Dados!$C$20)*U216</f>
        <v>18.808942745583337</v>
      </c>
      <c r="Y216" s="18">
        <f t="shared" si="55"/>
        <v>14.98917076196005</v>
      </c>
      <c r="Z216" s="27">
        <f>((0.408*I216*(Y216-0)+Dados!$C$35*(900/(H216+273))*J216*(M216-N216))/(I216+Dados!$C$35*(1+(0.34*J216))))</f>
        <v>5.1432398676219382</v>
      </c>
    </row>
    <row r="217" spans="1:26" x14ac:dyDescent="0.25">
      <c r="A217" s="1">
        <v>24502</v>
      </c>
      <c r="B217">
        <v>17.899999999999999</v>
      </c>
      <c r="C217">
        <v>32.9</v>
      </c>
      <c r="D217">
        <v>30</v>
      </c>
      <c r="E217">
        <v>0.66666700000000001</v>
      </c>
      <c r="F217">
        <v>56.75</v>
      </c>
      <c r="H217" s="22">
        <f t="shared" si="42"/>
        <v>25.4</v>
      </c>
      <c r="I217" s="23">
        <f t="shared" si="43"/>
        <v>0.1926363801049692</v>
      </c>
      <c r="J217" s="24">
        <f t="shared" si="44"/>
        <v>0.49863429942898779</v>
      </c>
      <c r="K217" s="25">
        <f t="shared" si="45"/>
        <v>5.0020014811114493</v>
      </c>
      <c r="L217" s="25">
        <f t="shared" si="46"/>
        <v>2.0510472190114379</v>
      </c>
      <c r="M217" s="25">
        <f t="shared" si="47"/>
        <v>3.5265243500614436</v>
      </c>
      <c r="N217" s="25">
        <f t="shared" si="48"/>
        <v>2.0013025686598693</v>
      </c>
      <c r="O217" s="25">
        <f t="shared" si="49"/>
        <v>-0.31355107239992103</v>
      </c>
      <c r="P217" s="26">
        <f>ACOS(-TAN(Dados!$C$31)*TAN(O217))</f>
        <v>1.7470270487283313</v>
      </c>
      <c r="Q217" s="25">
        <f t="shared" si="50"/>
        <v>1.0286964498484381</v>
      </c>
      <c r="R217" s="25">
        <f>(24*60/PI())*Dados!$C$28*Q217*(P217*SIN(Dados!$C$31)*SIN(O217)+COS(Dados!$C$31)*COS(O217)*SIN(P217))</f>
        <v>41.761298127524682</v>
      </c>
      <c r="S217" s="17">
        <f t="shared" si="51"/>
        <v>306.06</v>
      </c>
      <c r="T217" s="17">
        <f t="shared" si="52"/>
        <v>291.06</v>
      </c>
      <c r="U217" s="17">
        <f t="shared" si="53"/>
        <v>25.878529946224972</v>
      </c>
      <c r="V217" s="25">
        <f>(0.75+2*10^(-5)*Dados!$B$7)*R217</f>
        <v>31.525695831324263</v>
      </c>
      <c r="W217" s="23">
        <f t="shared" si="54"/>
        <v>4.2084464986181089</v>
      </c>
      <c r="X217" s="25">
        <f>(1-Dados!$C$20)*U217</f>
        <v>19.92646805859323</v>
      </c>
      <c r="Y217" s="18">
        <f t="shared" si="55"/>
        <v>15.718021559975121</v>
      </c>
      <c r="Z217" s="27">
        <f>((0.408*I217*(Y217-0)+Dados!$C$35*(900/(H217+273))*J217*(M217-N217))/(I217+Dados!$C$35*(1+(0.34*J217))))</f>
        <v>5.1469221604964277</v>
      </c>
    </row>
    <row r="218" spans="1:26" x14ac:dyDescent="0.25">
      <c r="A218" s="1">
        <v>24503</v>
      </c>
      <c r="B218">
        <v>21.2</v>
      </c>
      <c r="C218">
        <v>34.4</v>
      </c>
      <c r="D218">
        <v>31</v>
      </c>
      <c r="E218">
        <v>1</v>
      </c>
      <c r="F218">
        <v>56.25</v>
      </c>
      <c r="H218" s="22">
        <f t="shared" si="42"/>
        <v>27.799999999999997</v>
      </c>
      <c r="I218" s="23">
        <f t="shared" si="43"/>
        <v>0.21785877242715074</v>
      </c>
      <c r="J218" s="24">
        <f t="shared" si="44"/>
        <v>0.74795107516794412</v>
      </c>
      <c r="K218" s="25">
        <f t="shared" si="45"/>
        <v>5.4388791379242765</v>
      </c>
      <c r="L218" s="25">
        <f t="shared" si="46"/>
        <v>2.5177224920902961</v>
      </c>
      <c r="M218" s="25">
        <f t="shared" si="47"/>
        <v>3.9783008150072865</v>
      </c>
      <c r="N218" s="25">
        <f t="shared" si="48"/>
        <v>2.2377942084415987</v>
      </c>
      <c r="O218" s="25">
        <f t="shared" si="49"/>
        <v>-0.30898412805441511</v>
      </c>
      <c r="P218" s="26">
        <f>ACOS(-TAN(Dados!$C$31)*TAN(O218))</f>
        <v>1.7442599191701209</v>
      </c>
      <c r="Q218" s="25">
        <f t="shared" si="50"/>
        <v>1.0284117135243369</v>
      </c>
      <c r="R218" s="25">
        <f>(24*60/PI())*Dados!$C$28*Q218*(P218*SIN(Dados!$C$31)*SIN(O218)+COS(Dados!$C$31)*COS(O218)*SIN(P218))</f>
        <v>41.657047534730346</v>
      </c>
      <c r="S218" s="17">
        <f t="shared" si="51"/>
        <v>307.56</v>
      </c>
      <c r="T218" s="17">
        <f t="shared" si="52"/>
        <v>294.36</v>
      </c>
      <c r="U218" s="17">
        <f t="shared" si="53"/>
        <v>24.215611146083017</v>
      </c>
      <c r="V218" s="25">
        <f>(0.75+2*10^(-5)*Dados!$B$7)*R218</f>
        <v>31.446996829472514</v>
      </c>
      <c r="W218" s="23">
        <f t="shared" si="54"/>
        <v>3.6321676356597346</v>
      </c>
      <c r="X218" s="25">
        <f>(1-Dados!$C$20)*U218</f>
        <v>18.646020582483924</v>
      </c>
      <c r="Y218" s="18">
        <f t="shared" si="55"/>
        <v>15.013852946824191</v>
      </c>
      <c r="Z218" s="27">
        <f>((0.408*I218*(Y218-0)+Dados!$C$35*(900/(H218+273))*J218*(M218-N218))/(I218+Dados!$C$35*(1+(0.34*J218))))</f>
        <v>5.2989347473165553</v>
      </c>
    </row>
    <row r="219" spans="1:26" x14ac:dyDescent="0.25">
      <c r="A219" s="1">
        <v>24838</v>
      </c>
      <c r="B219">
        <v>22</v>
      </c>
      <c r="C219">
        <v>35.299999999999997</v>
      </c>
      <c r="D219">
        <v>1</v>
      </c>
      <c r="E219">
        <v>2</v>
      </c>
      <c r="F219">
        <v>51.75</v>
      </c>
      <c r="H219" s="22">
        <f t="shared" si="42"/>
        <v>28.65</v>
      </c>
      <c r="I219" s="23">
        <f t="shared" si="43"/>
        <v>0.22743235016149782</v>
      </c>
      <c r="J219" s="24">
        <f t="shared" si="44"/>
        <v>1.4959021503358882</v>
      </c>
      <c r="K219" s="25">
        <f t="shared" si="45"/>
        <v>5.7165849731789038</v>
      </c>
      <c r="L219" s="25">
        <f t="shared" si="46"/>
        <v>2.6439311922105757</v>
      </c>
      <c r="M219" s="25">
        <f t="shared" si="47"/>
        <v>4.1802580826947402</v>
      </c>
      <c r="N219" s="25">
        <f t="shared" si="48"/>
        <v>2.1632835577945277</v>
      </c>
      <c r="O219" s="25">
        <f t="shared" si="49"/>
        <v>-0.40100809259462372</v>
      </c>
      <c r="P219" s="26">
        <f>ACOS(-TAN(Dados!$C$31)*TAN(O219))</f>
        <v>1.8020995380098959</v>
      </c>
      <c r="Q219" s="25">
        <f t="shared" si="50"/>
        <v>1.0329951106939008</v>
      </c>
      <c r="R219" s="25">
        <f>(24*60/PI())*Dados!$C$28*Q219*(P219*SIN(Dados!$C$31)*SIN(O219)+COS(Dados!$C$31)*COS(O219)*SIN(P219))</f>
        <v>43.596802901252339</v>
      </c>
      <c r="S219" s="17">
        <f t="shared" si="51"/>
        <v>308.46000000000004</v>
      </c>
      <c r="T219" s="17">
        <f t="shared" si="52"/>
        <v>295.16000000000003</v>
      </c>
      <c r="U219" s="17">
        <f t="shared" si="53"/>
        <v>25.439024015845419</v>
      </c>
      <c r="V219" s="25">
        <f>(0.75+2*10^(-5)*Dados!$B$7)*R219</f>
        <v>32.911322423121774</v>
      </c>
      <c r="W219" s="23">
        <f t="shared" si="54"/>
        <v>3.7939006657213792</v>
      </c>
      <c r="X219" s="25">
        <f>(1-Dados!$C$20)*U219</f>
        <v>19.588048492200972</v>
      </c>
      <c r="Y219" s="18">
        <f t="shared" si="55"/>
        <v>15.794147826479593</v>
      </c>
      <c r="Z219" s="27">
        <f>((0.408*I219*(Y219-0)+Dados!$C$35*(900/(H219+273))*J219*(M219-N219))/(I219+Dados!$C$35*(1+(0.34*J219))))</f>
        <v>6.2996404667313755</v>
      </c>
    </row>
    <row r="220" spans="1:26" x14ac:dyDescent="0.25">
      <c r="A220" s="1">
        <v>24839</v>
      </c>
      <c r="B220">
        <v>20.8</v>
      </c>
      <c r="C220">
        <v>30.4</v>
      </c>
      <c r="D220">
        <v>2</v>
      </c>
      <c r="E220">
        <v>1.6666669999999999</v>
      </c>
      <c r="F220">
        <v>62.75</v>
      </c>
      <c r="H220" s="22">
        <f t="shared" si="42"/>
        <v>25.6</v>
      </c>
      <c r="I220" s="23">
        <f t="shared" si="43"/>
        <v>0.19463968475425519</v>
      </c>
      <c r="J220" s="24">
        <f t="shared" si="44"/>
        <v>1.2465853745969318</v>
      </c>
      <c r="K220" s="25">
        <f t="shared" si="45"/>
        <v>4.3413906376622462</v>
      </c>
      <c r="L220" s="25">
        <f t="shared" si="46"/>
        <v>2.4566163260716172</v>
      </c>
      <c r="M220" s="25">
        <f t="shared" si="47"/>
        <v>3.3990034818669317</v>
      </c>
      <c r="N220" s="25">
        <f t="shared" si="48"/>
        <v>2.1328746848714997</v>
      </c>
      <c r="O220" s="25">
        <f t="shared" si="49"/>
        <v>-0.39956372457913614</v>
      </c>
      <c r="P220" s="26">
        <f>ACOS(-TAN(Dados!$C$31)*TAN(O220))</f>
        <v>1.8011536593991815</v>
      </c>
      <c r="Q220" s="25">
        <f t="shared" si="50"/>
        <v>1.0329804442244102</v>
      </c>
      <c r="R220" s="25">
        <f>(24*60/PI())*Dados!$C$28*Q220*(P220*SIN(Dados!$C$31)*SIN(O220)+COS(Dados!$C$31)*COS(O220)*SIN(P220))</f>
        <v>43.570641955749437</v>
      </c>
      <c r="S220" s="17">
        <f t="shared" si="51"/>
        <v>303.56</v>
      </c>
      <c r="T220" s="17">
        <f t="shared" si="52"/>
        <v>293.96000000000004</v>
      </c>
      <c r="U220" s="17">
        <f t="shared" si="53"/>
        <v>21.599791446807515</v>
      </c>
      <c r="V220" s="25">
        <f>(0.75+2*10^(-5)*Dados!$B$7)*R220</f>
        <v>32.891573467807554</v>
      </c>
      <c r="W220" s="23">
        <f t="shared" si="54"/>
        <v>2.8450534940847678</v>
      </c>
      <c r="X220" s="25">
        <f>(1-Dados!$C$20)*U220</f>
        <v>16.631839414041789</v>
      </c>
      <c r="Y220" s="18">
        <f t="shared" si="55"/>
        <v>13.786785919957021</v>
      </c>
      <c r="Z220" s="27">
        <f>((0.408*I220*(Y220-0)+Dados!$C$35*(900/(H220+273))*J220*(M220-N220))/(I220+Dados!$C$35*(1+(0.34*J220))))</f>
        <v>4.8854806848871526</v>
      </c>
    </row>
    <row r="221" spans="1:26" x14ac:dyDescent="0.25">
      <c r="A221" s="1">
        <v>24840</v>
      </c>
      <c r="B221">
        <v>12.2</v>
      </c>
      <c r="C221">
        <v>25.5</v>
      </c>
      <c r="D221">
        <v>3</v>
      </c>
      <c r="E221">
        <v>2.3333330000000001</v>
      </c>
      <c r="F221">
        <v>42.25</v>
      </c>
      <c r="H221" s="22">
        <f t="shared" si="42"/>
        <v>18.850000000000001</v>
      </c>
      <c r="I221" s="23">
        <f t="shared" si="43"/>
        <v>0.13596418273268165</v>
      </c>
      <c r="J221" s="24">
        <f t="shared" si="44"/>
        <v>1.7452189260748447</v>
      </c>
      <c r="K221" s="25">
        <f t="shared" si="45"/>
        <v>3.263356619324485</v>
      </c>
      <c r="L221" s="25">
        <f t="shared" si="46"/>
        <v>1.4211682209835756</v>
      </c>
      <c r="M221" s="25">
        <f t="shared" si="47"/>
        <v>2.3422624201540305</v>
      </c>
      <c r="N221" s="25">
        <f t="shared" si="48"/>
        <v>0.98960587251507781</v>
      </c>
      <c r="O221" s="25">
        <f t="shared" si="49"/>
        <v>-0.39800095720876433</v>
      </c>
      <c r="P221" s="26">
        <f>ACOS(-TAN(Dados!$C$31)*TAN(O221))</f>
        <v>1.8001317785621451</v>
      </c>
      <c r="Q221" s="25">
        <f t="shared" si="50"/>
        <v>1.0329560049375197</v>
      </c>
      <c r="R221" s="25">
        <f>(24*60/PI())*Dados!$C$28*Q221*(P221*SIN(Dados!$C$31)*SIN(O221)+COS(Dados!$C$31)*COS(O221)*SIN(P221))</f>
        <v>43.541904505350651</v>
      </c>
      <c r="S221" s="17">
        <f t="shared" si="51"/>
        <v>298.66000000000003</v>
      </c>
      <c r="T221" s="17">
        <f t="shared" si="52"/>
        <v>285.36</v>
      </c>
      <c r="U221" s="17">
        <f t="shared" si="53"/>
        <v>25.406990437260827</v>
      </c>
      <c r="V221" s="25">
        <f>(0.75+2*10^(-5)*Dados!$B$7)*R221</f>
        <v>32.869879503279115</v>
      </c>
      <c r="W221" s="23">
        <f t="shared" si="54"/>
        <v>4.9779952348336947</v>
      </c>
      <c r="X221" s="25">
        <f>(1-Dados!$C$20)*U221</f>
        <v>19.563382636690836</v>
      </c>
      <c r="Y221" s="18">
        <f t="shared" si="55"/>
        <v>14.58538740185714</v>
      </c>
      <c r="Z221" s="27">
        <f>((0.408*I221*(Y221-0)+Dados!$C$35*(900/(H221+273))*J221*(M221-N221))/(I221+Dados!$C$35*(1+(0.34*J221))))</f>
        <v>5.3508818467351373</v>
      </c>
    </row>
    <row r="222" spans="1:26" x14ac:dyDescent="0.25">
      <c r="A222" s="1">
        <v>24841</v>
      </c>
      <c r="B222">
        <v>12.6</v>
      </c>
      <c r="C222">
        <v>29.3</v>
      </c>
      <c r="D222">
        <v>4</v>
      </c>
      <c r="E222">
        <v>1.6666669999999999</v>
      </c>
      <c r="F222">
        <v>39</v>
      </c>
      <c r="H222" s="22">
        <f t="shared" si="42"/>
        <v>20.95</v>
      </c>
      <c r="I222" s="23">
        <f t="shared" si="43"/>
        <v>0.15234701462932662</v>
      </c>
      <c r="J222" s="24">
        <f t="shared" si="44"/>
        <v>1.2465853745969318</v>
      </c>
      <c r="K222" s="25">
        <f t="shared" si="45"/>
        <v>4.0756492057609837</v>
      </c>
      <c r="L222" s="25">
        <f t="shared" si="46"/>
        <v>1.4590281988655032</v>
      </c>
      <c r="M222" s="25">
        <f t="shared" si="47"/>
        <v>2.7673387023132436</v>
      </c>
      <c r="N222" s="25">
        <f t="shared" si="48"/>
        <v>1.0792620939021651</v>
      </c>
      <c r="O222" s="25">
        <f t="shared" si="49"/>
        <v>-0.39632025356520739</v>
      </c>
      <c r="P222" s="26">
        <f>ACOS(-TAN(Dados!$C$31)*TAN(O222))</f>
        <v>1.7990345490421549</v>
      </c>
      <c r="Q222" s="25">
        <f t="shared" si="50"/>
        <v>1.0329218000751172</v>
      </c>
      <c r="R222" s="25">
        <f>(24*60/PI())*Dados!$C$28*Q222*(P222*SIN(Dados!$C$31)*SIN(O222)+COS(Dados!$C$31)*COS(O222)*SIN(P222))</f>
        <v>43.510583132946387</v>
      </c>
      <c r="S222" s="17">
        <f t="shared" si="51"/>
        <v>302.46000000000004</v>
      </c>
      <c r="T222" s="17">
        <f t="shared" si="52"/>
        <v>285.76000000000005</v>
      </c>
      <c r="U222" s="17">
        <f t="shared" si="53"/>
        <v>28.44940068736344</v>
      </c>
      <c r="V222" s="25">
        <f>(0.75+2*10^(-5)*Dados!$B$7)*R222</f>
        <v>32.846234930344117</v>
      </c>
      <c r="W222" s="23">
        <f t="shared" si="54"/>
        <v>5.8759863480535897</v>
      </c>
      <c r="X222" s="25">
        <f>(1-Dados!$C$20)*U222</f>
        <v>21.90603852926985</v>
      </c>
      <c r="Y222" s="18">
        <f t="shared" si="55"/>
        <v>16.030052181216259</v>
      </c>
      <c r="Z222" s="27">
        <f>((0.408*I222*(Y222-0)+Dados!$C$35*(900/(H222+273))*J222*(M222-N222))/(I222+Dados!$C$35*(1+(0.34*J222))))</f>
        <v>5.7753395917041122</v>
      </c>
    </row>
    <row r="223" spans="1:26" x14ac:dyDescent="0.25">
      <c r="A223" s="1">
        <v>24842</v>
      </c>
      <c r="B223">
        <v>15.8</v>
      </c>
      <c r="C223">
        <v>30.7</v>
      </c>
      <c r="D223">
        <v>5</v>
      </c>
      <c r="E223">
        <v>1.3333330000000001</v>
      </c>
      <c r="F223">
        <v>32.25</v>
      </c>
      <c r="H223" s="22">
        <f t="shared" si="42"/>
        <v>23.25</v>
      </c>
      <c r="I223" s="23">
        <f t="shared" si="43"/>
        <v>0.17217491508311963</v>
      </c>
      <c r="J223" s="24">
        <f t="shared" si="44"/>
        <v>0.99726785090690051</v>
      </c>
      <c r="K223" s="25">
        <f t="shared" si="45"/>
        <v>4.4164290333261924</v>
      </c>
      <c r="L223" s="25">
        <f t="shared" si="46"/>
        <v>1.7951882816867184</v>
      </c>
      <c r="M223" s="25">
        <f t="shared" si="47"/>
        <v>3.1058086575064552</v>
      </c>
      <c r="N223" s="25">
        <f t="shared" si="48"/>
        <v>1.0016232920458319</v>
      </c>
      <c r="O223" s="25">
        <f t="shared" si="49"/>
        <v>-0.3945221116772275</v>
      </c>
      <c r="P223" s="26">
        <f>ACOS(-TAN(Dados!$C$31)*TAN(O223))</f>
        <v>1.7978626675349139</v>
      </c>
      <c r="Q223" s="25">
        <f t="shared" si="50"/>
        <v>1.032877839772842</v>
      </c>
      <c r="R223" s="25">
        <f>(24*60/PI())*Dados!$C$28*Q223*(P223*SIN(Dados!$C$31)*SIN(O223)+COS(Dados!$C$31)*COS(O223)*SIN(P223))</f>
        <v>43.476670111019743</v>
      </c>
      <c r="S223" s="17">
        <f t="shared" si="51"/>
        <v>303.86</v>
      </c>
      <c r="T223" s="17">
        <f t="shared" si="52"/>
        <v>288.96000000000004</v>
      </c>
      <c r="U223" s="17">
        <f t="shared" si="53"/>
        <v>26.85155188650003</v>
      </c>
      <c r="V223" s="25">
        <f>(0.75+2*10^(-5)*Dados!$B$7)*R223</f>
        <v>32.82063391548305</v>
      </c>
      <c r="W223" s="23">
        <f t="shared" si="54"/>
        <v>5.7293461599052495</v>
      </c>
      <c r="X223" s="25">
        <f>(1-Dados!$C$20)*U223</f>
        <v>20.675694952605024</v>
      </c>
      <c r="Y223" s="18">
        <f t="shared" si="55"/>
        <v>14.946348792699775</v>
      </c>
      <c r="Z223" s="27">
        <f>((0.408*I223*(Y223-0)+Dados!$C$35*(900/(H223+273))*J223*(M223-N223))/(I223+Dados!$C$35*(1+(0.34*J223))))</f>
        <v>5.6469465158736609</v>
      </c>
    </row>
    <row r="224" spans="1:26" x14ac:dyDescent="0.25">
      <c r="A224" s="1">
        <v>24843</v>
      </c>
      <c r="B224">
        <v>16</v>
      </c>
      <c r="C224">
        <v>32.6</v>
      </c>
      <c r="D224">
        <v>6</v>
      </c>
      <c r="E224">
        <v>1.3333330000000001</v>
      </c>
      <c r="F224">
        <v>36</v>
      </c>
      <c r="H224" s="22">
        <f t="shared" si="42"/>
        <v>24.3</v>
      </c>
      <c r="I224" s="23">
        <f t="shared" si="43"/>
        <v>0.18192588494728229</v>
      </c>
      <c r="J224" s="24">
        <f t="shared" si="44"/>
        <v>0.99726785090690051</v>
      </c>
      <c r="K224" s="25">
        <f t="shared" si="45"/>
        <v>4.9183812721762612</v>
      </c>
      <c r="L224" s="25">
        <f t="shared" si="46"/>
        <v>1.8182866804855506</v>
      </c>
      <c r="M224" s="25">
        <f t="shared" si="47"/>
        <v>3.3683339763309057</v>
      </c>
      <c r="N224" s="25">
        <f t="shared" si="48"/>
        <v>1.212600231479126</v>
      </c>
      <c r="O224" s="25">
        <f t="shared" si="49"/>
        <v>-0.39260706437307313</v>
      </c>
      <c r="P224" s="26">
        <f>ACOS(-TAN(Dados!$C$31)*TAN(O224))</f>
        <v>1.7966168724134355</v>
      </c>
      <c r="Q224" s="25">
        <f t="shared" si="50"/>
        <v>1.0328241370570801</v>
      </c>
      <c r="R224" s="25">
        <f>(24*60/PI())*Dados!$C$28*Q224*(P224*SIN(Dados!$C$31)*SIN(O224)+COS(Dados!$C$31)*COS(O224)*SIN(P224))</f>
        <v>43.440157426390698</v>
      </c>
      <c r="S224" s="17">
        <f t="shared" si="51"/>
        <v>305.76000000000005</v>
      </c>
      <c r="T224" s="17">
        <f t="shared" si="52"/>
        <v>289.16000000000003</v>
      </c>
      <c r="U224" s="17">
        <f t="shared" si="53"/>
        <v>28.318185163097823</v>
      </c>
      <c r="V224" s="25">
        <f>(0.75+2*10^(-5)*Dados!$B$7)*R224</f>
        <v>32.793070409528674</v>
      </c>
      <c r="W224" s="23">
        <f t="shared" si="54"/>
        <v>5.8465665921417562</v>
      </c>
      <c r="X224" s="25">
        <f>(1-Dados!$C$20)*U224</f>
        <v>21.805002575585323</v>
      </c>
      <c r="Y224" s="18">
        <f t="shared" si="55"/>
        <v>15.958435983443568</v>
      </c>
      <c r="Z224" s="27">
        <f>((0.408*I224*(Y224-0)+Dados!$C$35*(900/(H224+273))*J224*(M224-N224))/(I224+Dados!$C$35*(1+(0.34*J224))))</f>
        <v>5.9742520190760038</v>
      </c>
    </row>
    <row r="225" spans="1:26" x14ac:dyDescent="0.25">
      <c r="A225" s="1">
        <v>24844</v>
      </c>
      <c r="B225">
        <v>19</v>
      </c>
      <c r="C225">
        <v>36</v>
      </c>
      <c r="D225">
        <v>7</v>
      </c>
      <c r="E225">
        <v>1</v>
      </c>
      <c r="F225">
        <v>36.5</v>
      </c>
      <c r="H225" s="22">
        <f t="shared" si="42"/>
        <v>27.5</v>
      </c>
      <c r="I225" s="23">
        <f t="shared" si="43"/>
        <v>0.21456176978003969</v>
      </c>
      <c r="J225" s="24">
        <f t="shared" si="44"/>
        <v>0.74795107516794412</v>
      </c>
      <c r="K225" s="25">
        <f t="shared" si="45"/>
        <v>5.9409977016273503</v>
      </c>
      <c r="L225" s="25">
        <f t="shared" si="46"/>
        <v>2.1973933238855259</v>
      </c>
      <c r="M225" s="25">
        <f t="shared" si="47"/>
        <v>4.0691955127564379</v>
      </c>
      <c r="N225" s="25">
        <f t="shared" si="48"/>
        <v>1.4852563621560997</v>
      </c>
      <c r="O225" s="25">
        <f t="shared" si="49"/>
        <v>-0.39057567912259061</v>
      </c>
      <c r="P225" s="26">
        <f>ACOS(-TAN(Dados!$C$31)*TAN(O225))</f>
        <v>1.7952979421830866</v>
      </c>
      <c r="Q225" s="25">
        <f t="shared" si="50"/>
        <v>1.0327607078411054</v>
      </c>
      <c r="R225" s="25">
        <f>(24*60/PI())*Dados!$C$28*Q225*(P225*SIN(Dados!$C$31)*SIN(O225)+COS(Dados!$C$31)*COS(O225)*SIN(P225))</f>
        <v>43.40103680664042</v>
      </c>
      <c r="S225" s="17">
        <f t="shared" si="51"/>
        <v>309.16000000000003</v>
      </c>
      <c r="T225" s="17">
        <f t="shared" si="52"/>
        <v>292.16000000000003</v>
      </c>
      <c r="U225" s="17">
        <f t="shared" si="53"/>
        <v>28.631529442415726</v>
      </c>
      <c r="V225" s="25">
        <f>(0.75+2*10^(-5)*Dados!$B$7)*R225</f>
        <v>32.763538167613824</v>
      </c>
      <c r="W225" s="23">
        <f t="shared" si="54"/>
        <v>5.6578257302807016</v>
      </c>
      <c r="X225" s="25">
        <f>(1-Dados!$C$20)*U225</f>
        <v>22.04627767066011</v>
      </c>
      <c r="Y225" s="18">
        <f t="shared" si="55"/>
        <v>16.388451940379408</v>
      </c>
      <c r="Z225" s="27">
        <f>((0.408*I225*(Y225-0)+Dados!$C$35*(900/(H225+273))*J225*(M225-N225))/(I225+Dados!$C$35*(1+(0.34*J225))))</f>
        <v>6.1131173802153729</v>
      </c>
    </row>
    <row r="226" spans="1:26" x14ac:dyDescent="0.25">
      <c r="A226" s="1">
        <v>24845</v>
      </c>
      <c r="B226">
        <v>21.6</v>
      </c>
      <c r="C226">
        <v>35</v>
      </c>
      <c r="D226">
        <v>8</v>
      </c>
      <c r="E226">
        <v>2.3333330000000001</v>
      </c>
      <c r="F226">
        <v>38.75</v>
      </c>
      <c r="H226" s="22">
        <f t="shared" si="42"/>
        <v>28.3</v>
      </c>
      <c r="I226" s="23">
        <f t="shared" si="43"/>
        <v>0.22344836855018341</v>
      </c>
      <c r="J226" s="24">
        <f t="shared" si="44"/>
        <v>1.7452189260748447</v>
      </c>
      <c r="K226" s="25">
        <f t="shared" si="45"/>
        <v>5.6226812384961216</v>
      </c>
      <c r="L226" s="25">
        <f t="shared" si="46"/>
        <v>2.5801527260359443</v>
      </c>
      <c r="M226" s="25">
        <f t="shared" si="47"/>
        <v>4.1014169822660325</v>
      </c>
      <c r="N226" s="25">
        <f t="shared" si="48"/>
        <v>1.5892990806280876</v>
      </c>
      <c r="O226" s="25">
        <f t="shared" si="49"/>
        <v>-0.38842855786907049</v>
      </c>
      <c r="P226" s="26">
        <f>ACOS(-TAN(Dados!$C$31)*TAN(O226))</f>
        <v>1.7939066938731225</v>
      </c>
      <c r="Q226" s="25">
        <f t="shared" si="50"/>
        <v>1.0326875709203633</v>
      </c>
      <c r="R226" s="25">
        <f>(24*60/PI())*Dados!$C$28*Q226*(P226*SIN(Dados!$C$31)*SIN(O226)+COS(Dados!$C$31)*COS(O226)*SIN(P226))</f>
        <v>43.35929974820008</v>
      </c>
      <c r="S226" s="17">
        <f t="shared" si="51"/>
        <v>308.16000000000003</v>
      </c>
      <c r="T226" s="17">
        <f t="shared" si="52"/>
        <v>294.76000000000005</v>
      </c>
      <c r="U226" s="17">
        <f t="shared" si="53"/>
        <v>25.395375664900065</v>
      </c>
      <c r="V226" s="25">
        <f>(0.75+2*10^(-5)*Dados!$B$7)*R226</f>
        <v>32.732030770375687</v>
      </c>
      <c r="W226" s="23">
        <f t="shared" si="54"/>
        <v>4.6311091169455993</v>
      </c>
      <c r="X226" s="25">
        <f>(1-Dados!$C$20)*U226</f>
        <v>19.554439261973052</v>
      </c>
      <c r="Y226" s="18">
        <f t="shared" si="55"/>
        <v>14.923330145027453</v>
      </c>
      <c r="Z226" s="27">
        <f>((0.408*I226*(Y226-0)+Dados!$C$35*(900/(H226+273))*J226*(M226-N226))/(I226+Dados!$C$35*(1+(0.34*J226))))</f>
        <v>6.7666308268501245</v>
      </c>
    </row>
    <row r="227" spans="1:26" x14ac:dyDescent="0.25">
      <c r="A227" s="1">
        <v>24846</v>
      </c>
      <c r="B227">
        <v>23</v>
      </c>
      <c r="C227">
        <v>34.799999999999997</v>
      </c>
      <c r="D227">
        <v>9</v>
      </c>
      <c r="E227">
        <v>1</v>
      </c>
      <c r="F227">
        <v>47.5</v>
      </c>
      <c r="H227" s="22">
        <f t="shared" si="42"/>
        <v>28.9</v>
      </c>
      <c r="I227" s="23">
        <f t="shared" si="43"/>
        <v>0.23031442615975278</v>
      </c>
      <c r="J227" s="24">
        <f t="shared" si="44"/>
        <v>0.74795107516794412</v>
      </c>
      <c r="K227" s="25">
        <f t="shared" si="45"/>
        <v>5.5608244417211337</v>
      </c>
      <c r="L227" s="25">
        <f t="shared" si="46"/>
        <v>2.809437622397069</v>
      </c>
      <c r="M227" s="25">
        <f t="shared" si="47"/>
        <v>4.1851310320591013</v>
      </c>
      <c r="N227" s="25">
        <f t="shared" si="48"/>
        <v>1.9879372402280731</v>
      </c>
      <c r="O227" s="25">
        <f t="shared" si="49"/>
        <v>-0.38616633685087898</v>
      </c>
      <c r="P227" s="26">
        <f>ACOS(-TAN(Dados!$C$31)*TAN(O227))</f>
        <v>1.7924439813713136</v>
      </c>
      <c r="Q227" s="25">
        <f t="shared" si="50"/>
        <v>1.032604747966902</v>
      </c>
      <c r="R227" s="25">
        <f>(24*60/PI())*Dados!$C$28*Q227*(P227*SIN(Dados!$C$31)*SIN(O227)+COS(Dados!$C$31)*COS(O227)*SIN(P227))</f>
        <v>43.314937546086441</v>
      </c>
      <c r="S227" s="17">
        <f t="shared" si="51"/>
        <v>307.96000000000004</v>
      </c>
      <c r="T227" s="17">
        <f t="shared" si="52"/>
        <v>296.16000000000003</v>
      </c>
      <c r="U227" s="17">
        <f t="shared" si="53"/>
        <v>23.806671475047136</v>
      </c>
      <c r="V227" s="25">
        <f>(0.75+2*10^(-5)*Dados!$B$7)*R227</f>
        <v>32.698541646403257</v>
      </c>
      <c r="W227" s="23">
        <f t="shared" si="54"/>
        <v>3.6923162246485579</v>
      </c>
      <c r="X227" s="25">
        <f>(1-Dados!$C$20)*U227</f>
        <v>18.331137035786295</v>
      </c>
      <c r="Y227" s="18">
        <f t="shared" si="55"/>
        <v>14.638820811137737</v>
      </c>
      <c r="Z227" s="27">
        <f>((0.408*I227*(Y227-0)+Dados!$C$35*(900/(H227+273))*J227*(M227-N227))/(I227+Dados!$C$35*(1+(0.34*J227))))</f>
        <v>5.42947769396201</v>
      </c>
    </row>
    <row r="228" spans="1:26" x14ac:dyDescent="0.25">
      <c r="A228" s="1">
        <v>24847</v>
      </c>
      <c r="B228">
        <v>22</v>
      </c>
      <c r="C228">
        <v>35.9</v>
      </c>
      <c r="D228">
        <v>10</v>
      </c>
      <c r="E228">
        <v>1.3333330000000001</v>
      </c>
      <c r="F228">
        <v>49.5</v>
      </c>
      <c r="H228" s="22">
        <f t="shared" si="42"/>
        <v>28.95</v>
      </c>
      <c r="I228" s="23">
        <f t="shared" si="43"/>
        <v>0.23089450520873797</v>
      </c>
      <c r="J228" s="24">
        <f t="shared" si="44"/>
        <v>0.99726785090690051</v>
      </c>
      <c r="K228" s="25">
        <f t="shared" si="45"/>
        <v>5.9084786537204232</v>
      </c>
      <c r="L228" s="25">
        <f t="shared" si="46"/>
        <v>2.6439311922105757</v>
      </c>
      <c r="M228" s="25">
        <f t="shared" si="47"/>
        <v>4.2762049229654995</v>
      </c>
      <c r="N228" s="25">
        <f t="shared" si="48"/>
        <v>2.1167214368679224</v>
      </c>
      <c r="O228" s="25">
        <f t="shared" si="49"/>
        <v>-0.38378968641292643</v>
      </c>
      <c r="P228" s="26">
        <f>ACOS(-TAN(Dados!$C$31)*TAN(O228))</f>
        <v>1.7909106937083643</v>
      </c>
      <c r="Q228" s="25">
        <f t="shared" si="50"/>
        <v>1.03251226352295</v>
      </c>
      <c r="R228" s="25">
        <f>(24*60/PI())*Dados!$C$28*Q228*(P228*SIN(Dados!$C$31)*SIN(O228)+COS(Dados!$C$31)*COS(O228)*SIN(P228))</f>
        <v>43.267941325262903</v>
      </c>
      <c r="S228" s="17">
        <f t="shared" si="51"/>
        <v>309.06</v>
      </c>
      <c r="T228" s="17">
        <f t="shared" si="52"/>
        <v>295.16000000000003</v>
      </c>
      <c r="U228" s="17">
        <f t="shared" si="53"/>
        <v>25.810333422951974</v>
      </c>
      <c r="V228" s="25">
        <f>(0.75+2*10^(-5)*Dados!$B$7)*R228</f>
        <v>32.663064095911878</v>
      </c>
      <c r="W228" s="23">
        <f t="shared" si="54"/>
        <v>4.0033262092535473</v>
      </c>
      <c r="X228" s="25">
        <f>(1-Dados!$C$20)*U228</f>
        <v>19.873956735673019</v>
      </c>
      <c r="Y228" s="18">
        <f t="shared" si="55"/>
        <v>15.870630526419472</v>
      </c>
      <c r="Z228" s="27">
        <f>((0.408*I228*(Y228-0)+Dados!$C$35*(900/(H228+273))*J228*(M228-N228))/(I228+Dados!$C$35*(1+(0.34*J228))))</f>
        <v>6.0124975054470893</v>
      </c>
    </row>
    <row r="229" spans="1:26" x14ac:dyDescent="0.25">
      <c r="A229" s="1">
        <v>24848</v>
      </c>
      <c r="B229">
        <v>19</v>
      </c>
      <c r="C229">
        <v>34.9</v>
      </c>
      <c r="D229">
        <v>11</v>
      </c>
      <c r="E229">
        <v>2.6666669999999999</v>
      </c>
      <c r="F229">
        <v>69.25</v>
      </c>
      <c r="H229" s="22">
        <f t="shared" si="42"/>
        <v>26.95</v>
      </c>
      <c r="I229" s="23">
        <f t="shared" si="43"/>
        <v>0.20862615347804067</v>
      </c>
      <c r="J229" s="24">
        <f t="shared" si="44"/>
        <v>1.9945364497648759</v>
      </c>
      <c r="K229" s="25">
        <f t="shared" si="45"/>
        <v>5.5916786681589672</v>
      </c>
      <c r="L229" s="25">
        <f t="shared" si="46"/>
        <v>2.1973933238855259</v>
      </c>
      <c r="M229" s="25">
        <f t="shared" si="47"/>
        <v>3.8945359960222463</v>
      </c>
      <c r="N229" s="25">
        <f t="shared" si="48"/>
        <v>2.6969661772454057</v>
      </c>
      <c r="O229" s="25">
        <f t="shared" si="49"/>
        <v>-0.38129931080802987</v>
      </c>
      <c r="P229" s="26">
        <f>ACOS(-TAN(Dados!$C$31)*TAN(O229))</f>
        <v>1.7893077532989132</v>
      </c>
      <c r="Q229" s="25">
        <f t="shared" si="50"/>
        <v>1.032410144993644</v>
      </c>
      <c r="R229" s="25">
        <f>(24*60/PI())*Dados!$C$28*Q229*(P229*SIN(Dados!$C$31)*SIN(O229)+COS(Dados!$C$31)*COS(O229)*SIN(P229))</f>
        <v>43.218302073601429</v>
      </c>
      <c r="S229" s="17">
        <f t="shared" si="51"/>
        <v>308.06</v>
      </c>
      <c r="T229" s="17">
        <f t="shared" si="52"/>
        <v>292.16000000000003</v>
      </c>
      <c r="U229" s="17">
        <f t="shared" si="53"/>
        <v>27.573141242054106</v>
      </c>
      <c r="V229" s="25">
        <f>(0.75+2*10^(-5)*Dados!$B$7)*R229</f>
        <v>32.625591315626281</v>
      </c>
      <c r="W229" s="23">
        <f t="shared" si="54"/>
        <v>3.4776177797912338</v>
      </c>
      <c r="X229" s="25">
        <f>(1-Dados!$C$20)*U229</f>
        <v>21.231318756381661</v>
      </c>
      <c r="Y229" s="18">
        <f t="shared" si="55"/>
        <v>17.753700976590427</v>
      </c>
      <c r="Z229" s="27">
        <f>((0.408*I229*(Y229-0)+Dados!$C$35*(900/(H229+273))*J229*(M229-N229))/(I229+Dados!$C$35*(1+(0.34*J229))))</f>
        <v>6.2181395090448257</v>
      </c>
    </row>
    <row r="230" spans="1:26" x14ac:dyDescent="0.25">
      <c r="A230" s="1">
        <v>24849</v>
      </c>
      <c r="B230">
        <v>18.2</v>
      </c>
      <c r="C230">
        <v>35.1</v>
      </c>
      <c r="D230">
        <v>12</v>
      </c>
      <c r="E230">
        <v>1.6666669999999999</v>
      </c>
      <c r="F230">
        <v>66.25</v>
      </c>
      <c r="H230" s="22">
        <f t="shared" si="42"/>
        <v>26.65</v>
      </c>
      <c r="I230" s="23">
        <f t="shared" si="43"/>
        <v>0.20544717183601532</v>
      </c>
      <c r="J230" s="24">
        <f t="shared" si="44"/>
        <v>1.2465853745969318</v>
      </c>
      <c r="K230" s="25">
        <f t="shared" si="45"/>
        <v>5.6538327478295347</v>
      </c>
      <c r="L230" s="25">
        <f t="shared" si="46"/>
        <v>2.0900878010879693</v>
      </c>
      <c r="M230" s="25">
        <f t="shared" si="47"/>
        <v>3.8719602744587522</v>
      </c>
      <c r="N230" s="25">
        <f t="shared" si="48"/>
        <v>2.5651736818289232</v>
      </c>
      <c r="O230" s="25">
        <f t="shared" si="49"/>
        <v>-0.37869594798822787</v>
      </c>
      <c r="P230" s="26">
        <f>ACOS(-TAN(Dados!$C$31)*TAN(O230))</f>
        <v>1.7876361141459312</v>
      </c>
      <c r="Q230" s="25">
        <f t="shared" si="50"/>
        <v>1.0322984226389083</v>
      </c>
      <c r="R230" s="25">
        <f>(24*60/PI())*Dados!$C$28*Q230*(P230*SIN(Dados!$C$31)*SIN(O230)+COS(Dados!$C$31)*COS(O230)*SIN(P230))</f>
        <v>43.166010676417521</v>
      </c>
      <c r="S230" s="17">
        <f t="shared" si="51"/>
        <v>308.26000000000005</v>
      </c>
      <c r="T230" s="17">
        <f t="shared" si="52"/>
        <v>291.36</v>
      </c>
      <c r="U230" s="17">
        <f t="shared" si="53"/>
        <v>28.392605538049978</v>
      </c>
      <c r="V230" s="25">
        <f>(0.75+2*10^(-5)*Dados!$B$7)*R230</f>
        <v>32.58611642485107</v>
      </c>
      <c r="W230" s="23">
        <f t="shared" si="54"/>
        <v>3.8075263694639885</v>
      </c>
      <c r="X230" s="25">
        <f>(1-Dados!$C$20)*U230</f>
        <v>21.862306264298482</v>
      </c>
      <c r="Y230" s="18">
        <f t="shared" si="55"/>
        <v>18.054779894834493</v>
      </c>
      <c r="Z230" s="27">
        <f>((0.408*I230*(Y230-0)+Dados!$C$35*(900/(H230+273))*J230*(M230-N230))/(I230+Dados!$C$35*(1+(0.34*J230))))</f>
        <v>6.1398512364414133</v>
      </c>
    </row>
    <row r="231" spans="1:26" x14ac:dyDescent="0.25">
      <c r="A231" s="1">
        <v>24850</v>
      </c>
      <c r="B231">
        <v>18</v>
      </c>
      <c r="C231">
        <v>23.4</v>
      </c>
      <c r="D231">
        <v>13</v>
      </c>
      <c r="E231">
        <v>1</v>
      </c>
      <c r="F231">
        <v>78.75</v>
      </c>
      <c r="H231" s="22">
        <f t="shared" si="42"/>
        <v>20.7</v>
      </c>
      <c r="I231" s="23">
        <f t="shared" si="43"/>
        <v>0.15031318408423214</v>
      </c>
      <c r="J231" s="24">
        <f t="shared" si="44"/>
        <v>0.74795107516794412</v>
      </c>
      <c r="K231" s="25">
        <f t="shared" si="45"/>
        <v>2.878130284758361</v>
      </c>
      <c r="L231" s="25">
        <f t="shared" si="46"/>
        <v>2.0639892026604851</v>
      </c>
      <c r="M231" s="25">
        <f t="shared" si="47"/>
        <v>2.4710597437094233</v>
      </c>
      <c r="N231" s="25">
        <f t="shared" si="48"/>
        <v>1.9459595481711707</v>
      </c>
      <c r="O231" s="25">
        <f t="shared" si="49"/>
        <v>-0.37598036938610901</v>
      </c>
      <c r="P231" s="26">
        <f>ACOS(-TAN(Dados!$C$31)*TAN(O231))</f>
        <v>1.7858967600153355</v>
      </c>
      <c r="Q231" s="25">
        <f t="shared" si="50"/>
        <v>1.0321771295644875</v>
      </c>
      <c r="R231" s="25">
        <f>(24*60/PI())*Dados!$C$28*Q231*(P231*SIN(Dados!$C$31)*SIN(O231)+COS(Dados!$C$31)*COS(O231)*SIN(P231))</f>
        <v>43.111057952545892</v>
      </c>
      <c r="S231" s="17">
        <f t="shared" si="51"/>
        <v>296.56</v>
      </c>
      <c r="T231" s="17">
        <f t="shared" si="52"/>
        <v>291.16000000000003</v>
      </c>
      <c r="U231" s="17">
        <f t="shared" si="53"/>
        <v>16.02896731080893</v>
      </c>
      <c r="V231" s="25">
        <f>(0.75+2*10^(-5)*Dados!$B$7)*R231</f>
        <v>32.544632492704388</v>
      </c>
      <c r="W231" s="23">
        <f t="shared" si="54"/>
        <v>1.6668725029519749</v>
      </c>
      <c r="X231" s="25">
        <f>(1-Dados!$C$20)*U231</f>
        <v>12.342304829322877</v>
      </c>
      <c r="Y231" s="18">
        <f t="shared" si="55"/>
        <v>10.675432326370903</v>
      </c>
      <c r="Z231" s="27">
        <f>((0.408*I231*(Y231-0)+Dados!$C$35*(900/(H231+273))*J231*(M231-N231))/(I231+Dados!$C$35*(1+(0.34*J231))))</f>
        <v>3.1558541364360959</v>
      </c>
    </row>
    <row r="232" spans="1:26" x14ac:dyDescent="0.25">
      <c r="A232" s="1">
        <v>24851</v>
      </c>
      <c r="B232">
        <v>19.8</v>
      </c>
      <c r="C232">
        <v>31.1</v>
      </c>
      <c r="D232">
        <v>14</v>
      </c>
      <c r="E232">
        <v>0.33333299999999999</v>
      </c>
      <c r="F232">
        <v>64.75</v>
      </c>
      <c r="H232" s="22">
        <f t="shared" si="42"/>
        <v>25.450000000000003</v>
      </c>
      <c r="I232" s="23">
        <f t="shared" si="43"/>
        <v>0.19313557107365054</v>
      </c>
      <c r="J232" s="24">
        <f t="shared" si="44"/>
        <v>0.2493167757389563</v>
      </c>
      <c r="K232" s="25">
        <f t="shared" si="45"/>
        <v>4.5182323834037019</v>
      </c>
      <c r="L232" s="25">
        <f t="shared" si="46"/>
        <v>2.3094882494907831</v>
      </c>
      <c r="M232" s="25">
        <f t="shared" si="47"/>
        <v>3.4138603164472423</v>
      </c>
      <c r="N232" s="25">
        <f t="shared" si="48"/>
        <v>2.2104745548995894</v>
      </c>
      <c r="O232" s="25">
        <f t="shared" si="49"/>
        <v>-0.37315337968622003</v>
      </c>
      <c r="P232" s="26">
        <f>ACOS(-TAN(Dados!$C$31)*TAN(O232))</f>
        <v>1.7840907025875921</v>
      </c>
      <c r="Q232" s="25">
        <f t="shared" si="50"/>
        <v>1.0320463017121373</v>
      </c>
      <c r="R232" s="25">
        <f>(24*60/PI())*Dados!$C$28*Q232*(P232*SIN(Dados!$C$31)*SIN(O232)+COS(Dados!$C$31)*COS(O232)*SIN(P232))</f>
        <v>43.053434691921325</v>
      </c>
      <c r="S232" s="17">
        <f t="shared" si="51"/>
        <v>304.26000000000005</v>
      </c>
      <c r="T232" s="17">
        <f t="shared" si="52"/>
        <v>292.96000000000004</v>
      </c>
      <c r="U232" s="17">
        <f t="shared" si="53"/>
        <v>23.156184886803562</v>
      </c>
      <c r="V232" s="25">
        <f>(0.75+2*10^(-5)*Dados!$B$7)*R232</f>
        <v>32.501132566487726</v>
      </c>
      <c r="W232" s="23">
        <f t="shared" si="54"/>
        <v>3.1516444537019481</v>
      </c>
      <c r="X232" s="25">
        <f>(1-Dados!$C$20)*U232</f>
        <v>17.830262362838742</v>
      </c>
      <c r="Y232" s="18">
        <f t="shared" si="55"/>
        <v>14.678617909136793</v>
      </c>
      <c r="Z232" s="27">
        <f>((0.408*I232*(Y232-0)+Dados!$C$35*(900/(H232+273))*J232*(M232-N232))/(I232+Dados!$C$35*(1+(0.34*J232))))</f>
        <v>4.6031250455098638</v>
      </c>
    </row>
    <row r="233" spans="1:26" x14ac:dyDescent="0.25">
      <c r="A233" s="1">
        <v>24852</v>
      </c>
      <c r="B233">
        <v>20.2</v>
      </c>
      <c r="C233">
        <v>34.1</v>
      </c>
      <c r="D233">
        <v>15</v>
      </c>
      <c r="E233">
        <v>1.3333330000000001</v>
      </c>
      <c r="F233">
        <v>53</v>
      </c>
      <c r="H233" s="22">
        <f t="shared" si="42"/>
        <v>27.15</v>
      </c>
      <c r="I233" s="23">
        <f t="shared" si="43"/>
        <v>0.210768374512951</v>
      </c>
      <c r="J233" s="24">
        <f t="shared" si="44"/>
        <v>0.99726785090690051</v>
      </c>
      <c r="K233" s="25">
        <f t="shared" si="45"/>
        <v>5.3489488866095956</v>
      </c>
      <c r="L233" s="25">
        <f t="shared" si="46"/>
        <v>2.3673876975032684</v>
      </c>
      <c r="M233" s="25">
        <f t="shared" si="47"/>
        <v>3.858168292056432</v>
      </c>
      <c r="N233" s="25">
        <f t="shared" si="48"/>
        <v>2.0448291947899091</v>
      </c>
      <c r="O233" s="25">
        <f t="shared" si="49"/>
        <v>-0.37021581658662056</v>
      </c>
      <c r="P233" s="26">
        <f>ACOS(-TAN(Dados!$C$31)*TAN(O233))</f>
        <v>1.7822189795930035</v>
      </c>
      <c r="Q233" s="25">
        <f t="shared" si="50"/>
        <v>1.0319059778489741</v>
      </c>
      <c r="R233" s="25">
        <f>(24*60/PI())*Dados!$C$28*Q233*(P233*SIN(Dados!$C$31)*SIN(O233)+COS(Dados!$C$31)*COS(O233)*SIN(P233))</f>
        <v>42.993131694624417</v>
      </c>
      <c r="S233" s="17">
        <f t="shared" si="51"/>
        <v>307.26000000000005</v>
      </c>
      <c r="T233" s="17">
        <f t="shared" si="52"/>
        <v>293.36</v>
      </c>
      <c r="U233" s="17">
        <f t="shared" si="53"/>
        <v>25.646403086139856</v>
      </c>
      <c r="V233" s="25">
        <f>(0.75+2*10^(-5)*Dados!$B$7)*R233</f>
        <v>32.455609701161698</v>
      </c>
      <c r="W233" s="23">
        <f t="shared" si="54"/>
        <v>4.0089610111692036</v>
      </c>
      <c r="X233" s="25">
        <f>(1-Dados!$C$20)*U233</f>
        <v>19.747730376327688</v>
      </c>
      <c r="Y233" s="18">
        <f t="shared" si="55"/>
        <v>15.738769365158484</v>
      </c>
      <c r="Z233" s="27">
        <f>((0.408*I233*(Y233-0)+Dados!$C$35*(900/(H233+273))*J233*(M233-N233))/(I233+Dados!$C$35*(1+(0.34*J233))))</f>
        <v>5.7246912481631576</v>
      </c>
    </row>
    <row r="234" spans="1:26" x14ac:dyDescent="0.25">
      <c r="A234" s="1">
        <v>24853</v>
      </c>
      <c r="B234">
        <v>21</v>
      </c>
      <c r="C234">
        <v>33.4</v>
      </c>
      <c r="D234">
        <v>16</v>
      </c>
      <c r="E234">
        <v>0.66666700000000001</v>
      </c>
      <c r="F234">
        <v>68</v>
      </c>
      <c r="H234" s="22">
        <f t="shared" si="42"/>
        <v>27.2</v>
      </c>
      <c r="I234" s="23">
        <f t="shared" si="43"/>
        <v>0.21130681013503458</v>
      </c>
      <c r="J234" s="24">
        <f t="shared" si="44"/>
        <v>0.49863429942898779</v>
      </c>
      <c r="K234" s="25">
        <f t="shared" si="45"/>
        <v>5.1441125216319277</v>
      </c>
      <c r="L234" s="25">
        <f t="shared" si="46"/>
        <v>2.4870053972720654</v>
      </c>
      <c r="M234" s="25">
        <f t="shared" si="47"/>
        <v>3.8155589594519963</v>
      </c>
      <c r="N234" s="25">
        <f t="shared" si="48"/>
        <v>2.5945800924273579</v>
      </c>
      <c r="O234" s="25">
        <f t="shared" si="49"/>
        <v>-0.36716855055065478</v>
      </c>
      <c r="P234" s="26">
        <f>ACOS(-TAN(Dados!$C$31)*TAN(O234))</f>
        <v>1.7802826529372653</v>
      </c>
      <c r="Q234" s="25">
        <f t="shared" si="50"/>
        <v>1.031756199555987</v>
      </c>
      <c r="R234" s="25">
        <f>(24*60/PI())*Dados!$C$28*Q234*(P234*SIN(Dados!$C$31)*SIN(O234)+COS(Dados!$C$31)*COS(O234)*SIN(P234))</f>
        <v>42.930139811347644</v>
      </c>
      <c r="S234" s="17">
        <f t="shared" si="51"/>
        <v>306.56</v>
      </c>
      <c r="T234" s="17">
        <f t="shared" si="52"/>
        <v>294.16000000000003</v>
      </c>
      <c r="U234" s="17">
        <f t="shared" si="53"/>
        <v>24.187619504122061</v>
      </c>
      <c r="V234" s="25">
        <f>(0.75+2*10^(-5)*Dados!$B$7)*R234</f>
        <v>32.408056989893922</v>
      </c>
      <c r="W234" s="23">
        <f t="shared" si="54"/>
        <v>3.0120006974510138</v>
      </c>
      <c r="X234" s="25">
        <f>(1-Dados!$C$20)*U234</f>
        <v>18.624467018173988</v>
      </c>
      <c r="Y234" s="18">
        <f t="shared" si="55"/>
        <v>15.612466320722973</v>
      </c>
      <c r="Z234" s="27">
        <f>((0.408*I234*(Y234-0)+Dados!$C$35*(900/(H234+273))*J234*(M234-N234))/(I234+Dados!$C$35*(1+(0.34*J234))))</f>
        <v>5.0908701886772905</v>
      </c>
    </row>
    <row r="235" spans="1:26" x14ac:dyDescent="0.25">
      <c r="A235" s="1">
        <v>24854</v>
      </c>
      <c r="B235">
        <v>19.8</v>
      </c>
      <c r="C235">
        <v>33</v>
      </c>
      <c r="D235">
        <v>17</v>
      </c>
      <c r="E235">
        <v>1.3333330000000001</v>
      </c>
      <c r="F235">
        <v>57.75</v>
      </c>
      <c r="H235" s="22">
        <f t="shared" si="42"/>
        <v>26.4</v>
      </c>
      <c r="I235" s="23">
        <f t="shared" si="43"/>
        <v>0.20282924107339942</v>
      </c>
      <c r="J235" s="24">
        <f t="shared" si="44"/>
        <v>0.99726785090690051</v>
      </c>
      <c r="K235" s="25">
        <f t="shared" si="45"/>
        <v>5.030147795606851</v>
      </c>
      <c r="L235" s="25">
        <f t="shared" si="46"/>
        <v>2.3094882494907831</v>
      </c>
      <c r="M235" s="25">
        <f t="shared" si="47"/>
        <v>3.6698180225488173</v>
      </c>
      <c r="N235" s="25">
        <f t="shared" si="48"/>
        <v>2.119319908021942</v>
      </c>
      <c r="O235" s="25">
        <f t="shared" si="49"/>
        <v>-0.36401248454901453</v>
      </c>
      <c r="P235" s="26">
        <f>ACOS(-TAN(Dados!$C$31)*TAN(O235))</f>
        <v>1.7782828068237315</v>
      </c>
      <c r="Q235" s="25">
        <f t="shared" si="50"/>
        <v>1.0315970112157162</v>
      </c>
      <c r="R235" s="25">
        <f>(24*60/PI())*Dados!$C$28*Q235*(P235*SIN(Dados!$C$31)*SIN(O235)+COS(Dados!$C$31)*COS(O235)*SIN(P235))</f>
        <v>42.864449985232994</v>
      </c>
      <c r="S235" s="17">
        <f t="shared" si="51"/>
        <v>306.16000000000003</v>
      </c>
      <c r="T235" s="17">
        <f t="shared" si="52"/>
        <v>292.96000000000004</v>
      </c>
      <c r="U235" s="17">
        <f t="shared" si="53"/>
        <v>24.917484897789102</v>
      </c>
      <c r="V235" s="25">
        <f>(0.75+2*10^(-5)*Dados!$B$7)*R235</f>
        <v>32.358467595642352</v>
      </c>
      <c r="W235" s="23">
        <f t="shared" si="54"/>
        <v>3.7185799222667177</v>
      </c>
      <c r="X235" s="25">
        <f>(1-Dados!$C$20)*U235</f>
        <v>19.186463371297609</v>
      </c>
      <c r="Y235" s="18">
        <f t="shared" si="55"/>
        <v>15.467883449030891</v>
      </c>
      <c r="Z235" s="27">
        <f>((0.408*I235*(Y235-0)+Dados!$C$35*(900/(H235+273))*J235*(M235-N235))/(I235+Dados!$C$35*(1+(0.34*J235))))</f>
        <v>5.4539781513853782</v>
      </c>
    </row>
    <row r="236" spans="1:26" x14ac:dyDescent="0.25">
      <c r="A236" s="1">
        <v>24855</v>
      </c>
      <c r="B236">
        <v>21</v>
      </c>
      <c r="C236">
        <v>35</v>
      </c>
      <c r="D236">
        <v>18</v>
      </c>
      <c r="E236">
        <v>0.66666700000000001</v>
      </c>
      <c r="F236">
        <v>50.25</v>
      </c>
      <c r="H236" s="22">
        <f t="shared" si="42"/>
        <v>28</v>
      </c>
      <c r="I236" s="23">
        <f t="shared" si="43"/>
        <v>0.22008034247018871</v>
      </c>
      <c r="J236" s="24">
        <f t="shared" si="44"/>
        <v>0.49863429942898779</v>
      </c>
      <c r="K236" s="25">
        <f t="shared" si="45"/>
        <v>5.6226812384961216</v>
      </c>
      <c r="L236" s="25">
        <f t="shared" si="46"/>
        <v>2.4870053972720654</v>
      </c>
      <c r="M236" s="25">
        <f t="shared" si="47"/>
        <v>4.0548433178840932</v>
      </c>
      <c r="N236" s="25">
        <f t="shared" si="48"/>
        <v>2.0375587672367566</v>
      </c>
      <c r="O236" s="25">
        <f t="shared" si="49"/>
        <v>-0.36074855379216958</v>
      </c>
      <c r="P236" s="26">
        <f>ACOS(-TAN(Dados!$C$31)*TAN(O236))</f>
        <v>1.7762205458786531</v>
      </c>
      <c r="Q236" s="25">
        <f t="shared" si="50"/>
        <v>1.031428459999103</v>
      </c>
      <c r="R236" s="25">
        <f>(24*60/PI())*Dados!$C$28*Q236*(P236*SIN(Dados!$C$31)*SIN(O236)+COS(Dados!$C$31)*COS(O236)*SIN(P236))</f>
        <v>42.796053295027434</v>
      </c>
      <c r="S236" s="17">
        <f t="shared" si="51"/>
        <v>308.16000000000003</v>
      </c>
      <c r="T236" s="17">
        <f t="shared" si="52"/>
        <v>294.16000000000003</v>
      </c>
      <c r="U236" s="17">
        <f t="shared" si="53"/>
        <v>25.620507029777709</v>
      </c>
      <c r="V236" s="25">
        <f>(0.75+2*10^(-5)*Dados!$B$7)*R236</f>
        <v>32.306834783733457</v>
      </c>
      <c r="W236" s="23">
        <f t="shared" si="54"/>
        <v>4.0867099260787425</v>
      </c>
      <c r="X236" s="25">
        <f>(1-Dados!$C$20)*U236</f>
        <v>19.727790412928837</v>
      </c>
      <c r="Y236" s="18">
        <f t="shared" si="55"/>
        <v>15.641080486850093</v>
      </c>
      <c r="Z236" s="27">
        <f>((0.408*I236*(Y236-0)+Dados!$C$35*(900/(H236+273))*J236*(M236-N236))/(I236+Dados!$C$35*(1+(0.34*J236))))</f>
        <v>5.3982813025465637</v>
      </c>
    </row>
    <row r="237" spans="1:26" x14ac:dyDescent="0.25">
      <c r="A237" s="1">
        <v>24856</v>
      </c>
      <c r="B237">
        <v>19.899999999999999</v>
      </c>
      <c r="C237">
        <v>33.9</v>
      </c>
      <c r="D237">
        <v>19</v>
      </c>
      <c r="E237">
        <v>1.6666669999999999</v>
      </c>
      <c r="F237">
        <v>53.25</v>
      </c>
      <c r="H237" s="22">
        <f t="shared" si="42"/>
        <v>26.9</v>
      </c>
      <c r="I237" s="23">
        <f t="shared" si="43"/>
        <v>0.20809346882072433</v>
      </c>
      <c r="J237" s="24">
        <f t="shared" si="44"/>
        <v>1.2465853745969318</v>
      </c>
      <c r="K237" s="25">
        <f t="shared" si="45"/>
        <v>5.2897146042222154</v>
      </c>
      <c r="L237" s="25">
        <f t="shared" si="46"/>
        <v>2.3238457638211925</v>
      </c>
      <c r="M237" s="25">
        <f t="shared" si="47"/>
        <v>3.8067801840217039</v>
      </c>
      <c r="N237" s="25">
        <f t="shared" si="48"/>
        <v>2.0271104479915572</v>
      </c>
      <c r="O237" s="25">
        <f t="shared" si="49"/>
        <v>-0.35737772545324453</v>
      </c>
      <c r="P237" s="26">
        <f>ACOS(-TAN(Dados!$C$31)*TAN(O237))</f>
        <v>1.7740969932854493</v>
      </c>
      <c r="Q237" s="25">
        <f t="shared" si="50"/>
        <v>1.0312505958515106</v>
      </c>
      <c r="R237" s="25">
        <f>(24*60/PI())*Dados!$C$28*Q237*(P237*SIN(Dados!$C$31)*SIN(O237)+COS(Dados!$C$31)*COS(O237)*SIN(P237))</f>
        <v>42.724940999497861</v>
      </c>
      <c r="S237" s="17">
        <f t="shared" si="51"/>
        <v>307.06</v>
      </c>
      <c r="T237" s="17">
        <f t="shared" si="52"/>
        <v>293.06</v>
      </c>
      <c r="U237" s="17">
        <f t="shared" si="53"/>
        <v>25.57793457444032</v>
      </c>
      <c r="V237" s="25">
        <f>(0.75+2*10^(-5)*Dados!$B$7)*R237</f>
        <v>32.253151955391132</v>
      </c>
      <c r="W237" s="23">
        <f t="shared" si="54"/>
        <v>4.0421661461500769</v>
      </c>
      <c r="X237" s="25">
        <f>(1-Dados!$C$20)*U237</f>
        <v>19.695009622319049</v>
      </c>
      <c r="Y237" s="18">
        <f t="shared" si="55"/>
        <v>15.652843476168972</v>
      </c>
      <c r="Z237" s="27">
        <f>((0.408*I237*(Y237-0)+Dados!$C$35*(900/(H237+273))*J237*(M237-N237))/(I237+Dados!$C$35*(1+(0.34*J237))))</f>
        <v>5.8572457044663704</v>
      </c>
    </row>
    <row r="238" spans="1:26" x14ac:dyDescent="0.25">
      <c r="A238" s="1">
        <v>24857</v>
      </c>
      <c r="B238">
        <v>19.600000000000001</v>
      </c>
      <c r="C238">
        <v>29.7</v>
      </c>
      <c r="D238">
        <v>20</v>
      </c>
      <c r="E238">
        <v>1.6666669999999999</v>
      </c>
      <c r="F238">
        <v>85.5</v>
      </c>
      <c r="H238" s="22">
        <f t="shared" si="42"/>
        <v>24.65</v>
      </c>
      <c r="I238" s="23">
        <f t="shared" si="43"/>
        <v>0.18527790820050849</v>
      </c>
      <c r="J238" s="24">
        <f t="shared" si="44"/>
        <v>1.2465853745969318</v>
      </c>
      <c r="K238" s="25">
        <f t="shared" si="45"/>
        <v>4.1705971966496023</v>
      </c>
      <c r="L238" s="25">
        <f t="shared" si="46"/>
        <v>2.2810057729824531</v>
      </c>
      <c r="M238" s="25">
        <f t="shared" si="47"/>
        <v>3.2258014848160279</v>
      </c>
      <c r="N238" s="25">
        <f t="shared" si="48"/>
        <v>2.7580602695177037</v>
      </c>
      <c r="O238" s="25">
        <f t="shared" si="49"/>
        <v>-0.35390099838142475</v>
      </c>
      <c r="P238" s="26">
        <f>ACOS(-TAN(Dados!$C$31)*TAN(O238))</f>
        <v>1.7719132889338518</v>
      </c>
      <c r="Q238" s="25">
        <f t="shared" si="50"/>
        <v>1.0310634714779239</v>
      </c>
      <c r="R238" s="25">
        <f>(24*60/PI())*Dados!$C$28*Q238*(P238*SIN(Dados!$C$31)*SIN(O238)+COS(Dados!$C$31)*COS(O238)*SIN(P238))</f>
        <v>42.651104583042716</v>
      </c>
      <c r="S238" s="17">
        <f t="shared" si="51"/>
        <v>302.86</v>
      </c>
      <c r="T238" s="17">
        <f t="shared" si="52"/>
        <v>292.76000000000005</v>
      </c>
      <c r="U238" s="17">
        <f t="shared" si="53"/>
        <v>21.687572931982196</v>
      </c>
      <c r="V238" s="25">
        <f>(0.75+2*10^(-5)*Dados!$B$7)*R238</f>
        <v>32.197412682169031</v>
      </c>
      <c r="W238" s="23">
        <f t="shared" si="54"/>
        <v>2.3229123357293324</v>
      </c>
      <c r="X238" s="25">
        <f>(1-Dados!$C$20)*U238</f>
        <v>16.699431157626289</v>
      </c>
      <c r="Y238" s="18">
        <f t="shared" si="55"/>
        <v>14.376518821896957</v>
      </c>
      <c r="Z238" s="27">
        <f>((0.408*I238*(Y238-0)+Dados!$C$35*(900/(H238+273))*J238*(M238-N238))/(I238+Dados!$C$35*(1+(0.34*J238))))</f>
        <v>4.3168944036876118</v>
      </c>
    </row>
    <row r="239" spans="1:26" x14ac:dyDescent="0.25">
      <c r="A239" s="1">
        <v>24858</v>
      </c>
      <c r="B239">
        <v>18.600000000000001</v>
      </c>
      <c r="C239">
        <v>30.7</v>
      </c>
      <c r="D239">
        <v>21</v>
      </c>
      <c r="E239">
        <v>1</v>
      </c>
      <c r="F239">
        <v>69.25</v>
      </c>
      <c r="H239" s="22">
        <f t="shared" si="42"/>
        <v>24.65</v>
      </c>
      <c r="I239" s="23">
        <f t="shared" si="43"/>
        <v>0.18527790820050849</v>
      </c>
      <c r="J239" s="24">
        <f t="shared" si="44"/>
        <v>0.74795107516794412</v>
      </c>
      <c r="K239" s="25">
        <f t="shared" si="45"/>
        <v>4.4164290333261924</v>
      </c>
      <c r="L239" s="25">
        <f t="shared" si="46"/>
        <v>2.143152914469288</v>
      </c>
      <c r="M239" s="25">
        <f t="shared" si="47"/>
        <v>3.2797909738977404</v>
      </c>
      <c r="N239" s="25">
        <f t="shared" si="48"/>
        <v>2.2712552494241853</v>
      </c>
      <c r="O239" s="25">
        <f t="shared" si="49"/>
        <v>-0.35031940280597534</v>
      </c>
      <c r="P239" s="26">
        <f>ACOS(-TAN(Dados!$C$31)*TAN(O239))</f>
        <v>1.7696705875895009</v>
      </c>
      <c r="Q239" s="25">
        <f t="shared" si="50"/>
        <v>1.0308671423273339</v>
      </c>
      <c r="R239" s="25">
        <f>(24*60/PI())*Dados!$C$28*Q239*(P239*SIN(Dados!$C$31)*SIN(O239)+COS(Dados!$C$31)*COS(O239)*SIN(P239))</f>
        <v>42.57453580243228</v>
      </c>
      <c r="S239" s="17">
        <f t="shared" si="51"/>
        <v>303.86</v>
      </c>
      <c r="T239" s="17">
        <f t="shared" si="52"/>
        <v>291.76000000000005</v>
      </c>
      <c r="U239" s="17">
        <f t="shared" si="53"/>
        <v>23.695320608972398</v>
      </c>
      <c r="V239" s="25">
        <f>(0.75+2*10^(-5)*Dados!$B$7)*R239</f>
        <v>32.13961074123489</v>
      </c>
      <c r="W239" s="23">
        <f t="shared" si="54"/>
        <v>3.2187131788534291</v>
      </c>
      <c r="X239" s="25">
        <f>(1-Dados!$C$20)*U239</f>
        <v>18.245396868908749</v>
      </c>
      <c r="Y239" s="18">
        <f t="shared" si="55"/>
        <v>15.02668369005532</v>
      </c>
      <c r="Z239" s="27">
        <f>((0.408*I239*(Y239-0)+Dados!$C$35*(900/(H239+273))*J239*(M239-N239))/(I239+Dados!$C$35*(1+(0.34*J239))))</f>
        <v>4.8066494466673575</v>
      </c>
    </row>
    <row r="240" spans="1:26" x14ac:dyDescent="0.25">
      <c r="A240" s="1">
        <v>24859</v>
      </c>
      <c r="B240">
        <v>16.399999999999999</v>
      </c>
      <c r="C240">
        <v>30.1</v>
      </c>
      <c r="D240">
        <v>22</v>
      </c>
      <c r="E240">
        <v>3.6666669999999999</v>
      </c>
      <c r="F240">
        <v>45.5</v>
      </c>
      <c r="H240" s="22">
        <f t="shared" si="42"/>
        <v>23.25</v>
      </c>
      <c r="I240" s="23">
        <f t="shared" si="43"/>
        <v>0.17217491508311963</v>
      </c>
      <c r="J240" s="24">
        <f t="shared" si="44"/>
        <v>2.74248752493282</v>
      </c>
      <c r="K240" s="25">
        <f t="shared" si="45"/>
        <v>4.2674631045407558</v>
      </c>
      <c r="L240" s="25">
        <f t="shared" si="46"/>
        <v>1.8652661127239329</v>
      </c>
      <c r="M240" s="25">
        <f t="shared" si="47"/>
        <v>3.0663646086323446</v>
      </c>
      <c r="N240" s="25">
        <f t="shared" si="48"/>
        <v>1.3951958969277169</v>
      </c>
      <c r="O240" s="25">
        <f t="shared" si="49"/>
        <v>-0.34663400003096273</v>
      </c>
      <c r="P240" s="26">
        <f>ACOS(-TAN(Dados!$C$31)*TAN(O240))</f>
        <v>1.7673700570893165</v>
      </c>
      <c r="Q240" s="25">
        <f t="shared" si="50"/>
        <v>1.0306616665763046</v>
      </c>
      <c r="R240" s="25">
        <f>(24*60/PI())*Dados!$C$28*Q240*(P240*SIN(Dados!$C$31)*SIN(O240)+COS(Dados!$C$31)*COS(O240)*SIN(P240))</f>
        <v>42.495226734604927</v>
      </c>
      <c r="S240" s="17">
        <f t="shared" si="51"/>
        <v>303.26000000000005</v>
      </c>
      <c r="T240" s="17">
        <f t="shared" si="52"/>
        <v>289.56</v>
      </c>
      <c r="U240" s="17">
        <f t="shared" si="53"/>
        <v>25.166360706734714</v>
      </c>
      <c r="V240" s="25">
        <f>(0.75+2*10^(-5)*Dados!$B$7)*R240</f>
        <v>32.079740151452071</v>
      </c>
      <c r="W240" s="23">
        <f t="shared" si="54"/>
        <v>4.7015314699535846</v>
      </c>
      <c r="X240" s="25">
        <f>(1-Dados!$C$20)*U240</f>
        <v>19.37809774418573</v>
      </c>
      <c r="Y240" s="18">
        <f t="shared" si="55"/>
        <v>14.676566274232146</v>
      </c>
      <c r="Z240" s="27">
        <f>((0.408*I240*(Y240-0)+Dados!$C$35*(900/(H240+273))*J240*(M240-N240))/(I240+Dados!$C$35*(1+(0.34*J240))))</f>
        <v>6.5035172089888169</v>
      </c>
    </row>
    <row r="241" spans="1:26" x14ac:dyDescent="0.25">
      <c r="A241" s="1">
        <v>24860</v>
      </c>
      <c r="B241">
        <v>14.6</v>
      </c>
      <c r="C241">
        <v>28.9</v>
      </c>
      <c r="D241">
        <v>23</v>
      </c>
      <c r="E241">
        <v>2.6666669999999999</v>
      </c>
      <c r="F241">
        <v>50.75</v>
      </c>
      <c r="H241" s="22">
        <f t="shared" si="42"/>
        <v>21.75</v>
      </c>
      <c r="I241" s="23">
        <f t="shared" si="43"/>
        <v>0.15901232510851224</v>
      </c>
      <c r="J241" s="24">
        <f t="shared" si="44"/>
        <v>1.9945364497648759</v>
      </c>
      <c r="K241" s="25">
        <f t="shared" si="45"/>
        <v>3.9825871656612759</v>
      </c>
      <c r="L241" s="25">
        <f t="shared" si="46"/>
        <v>1.6619223807933985</v>
      </c>
      <c r="M241" s="25">
        <f t="shared" si="47"/>
        <v>2.8222547732273373</v>
      </c>
      <c r="N241" s="25">
        <f t="shared" si="48"/>
        <v>1.4322942974128736</v>
      </c>
      <c r="O241" s="25">
        <f t="shared" si="49"/>
        <v>-0.3428458821207665</v>
      </c>
      <c r="P241" s="26">
        <f>ACOS(-TAN(Dados!$C$31)*TAN(O241))</f>
        <v>1.7650128765676671</v>
      </c>
      <c r="Q241" s="25">
        <f t="shared" si="50"/>
        <v>1.0304471051117361</v>
      </c>
      <c r="R241" s="25">
        <f>(24*60/PI())*Dados!$C$28*Q241*(P241*SIN(Dados!$C$31)*SIN(O241)+COS(Dados!$C$31)*COS(O241)*SIN(P241))</f>
        <v>42.413169825442097</v>
      </c>
      <c r="S241" s="17">
        <f t="shared" si="51"/>
        <v>302.06</v>
      </c>
      <c r="T241" s="17">
        <f t="shared" si="52"/>
        <v>287.76000000000005</v>
      </c>
      <c r="U241" s="17">
        <f t="shared" si="53"/>
        <v>25.661895543331699</v>
      </c>
      <c r="V241" s="25">
        <f>(0.75+2*10^(-5)*Dados!$B$7)*R241</f>
        <v>32.01779521019985</v>
      </c>
      <c r="W241" s="23">
        <f t="shared" si="54"/>
        <v>4.6981751971668162</v>
      </c>
      <c r="X241" s="25">
        <f>(1-Dados!$C$20)*U241</f>
        <v>19.759659568365407</v>
      </c>
      <c r="Y241" s="18">
        <f t="shared" si="55"/>
        <v>15.061484371198592</v>
      </c>
      <c r="Z241" s="27">
        <f>((0.408*I241*(Y241-0)+Dados!$C$35*(900/(H241+273))*J241*(M241-N241))/(I241+Dados!$C$35*(1+(0.34*J241))))</f>
        <v>5.6953473755173905</v>
      </c>
    </row>
    <row r="242" spans="1:26" x14ac:dyDescent="0.25">
      <c r="A242" s="1">
        <v>24861</v>
      </c>
      <c r="B242">
        <v>16.8</v>
      </c>
      <c r="C242">
        <v>30.3</v>
      </c>
      <c r="D242">
        <v>24</v>
      </c>
      <c r="E242">
        <v>1.6666669999999999</v>
      </c>
      <c r="F242">
        <v>70.5</v>
      </c>
      <c r="H242" s="22">
        <f t="shared" si="42"/>
        <v>23.55</v>
      </c>
      <c r="I242" s="23">
        <f t="shared" si="43"/>
        <v>0.17491480567482059</v>
      </c>
      <c r="J242" s="24">
        <f t="shared" si="44"/>
        <v>1.2465853745969318</v>
      </c>
      <c r="K242" s="25">
        <f t="shared" si="45"/>
        <v>4.3166253828706109</v>
      </c>
      <c r="L242" s="25">
        <f t="shared" si="46"/>
        <v>1.913305694509122</v>
      </c>
      <c r="M242" s="25">
        <f t="shared" si="47"/>
        <v>3.1149655386898667</v>
      </c>
      <c r="N242" s="25">
        <f t="shared" si="48"/>
        <v>2.196050704776356</v>
      </c>
      <c r="O242" s="25">
        <f t="shared" si="49"/>
        <v>-0.33895617157647767</v>
      </c>
      <c r="P242" s="26">
        <f>ACOS(-TAN(Dados!$C$31)*TAN(O242))</f>
        <v>1.7626002347180736</v>
      </c>
      <c r="Q242" s="25">
        <f t="shared" si="50"/>
        <v>1.0302235215128204</v>
      </c>
      <c r="R242" s="25">
        <f>(24*60/PI())*Dados!$C$28*Q242*(P242*SIN(Dados!$C$31)*SIN(O242)+COS(Dados!$C$31)*COS(O242)*SIN(P242))</f>
        <v>42.328357939439776</v>
      </c>
      <c r="S242" s="17">
        <f t="shared" si="51"/>
        <v>303.46000000000004</v>
      </c>
      <c r="T242" s="17">
        <f t="shared" si="52"/>
        <v>289.96000000000004</v>
      </c>
      <c r="U242" s="17">
        <f t="shared" si="53"/>
        <v>24.883890864363032</v>
      </c>
      <c r="V242" s="25">
        <f>(0.75+2*10^(-5)*Dados!$B$7)*R242</f>
        <v>31.953770530870553</v>
      </c>
      <c r="W242" s="23">
        <f t="shared" si="54"/>
        <v>3.5429883705775365</v>
      </c>
      <c r="X242" s="25">
        <f>(1-Dados!$C$20)*U242</f>
        <v>19.160595965559533</v>
      </c>
      <c r="Y242" s="18">
        <f t="shared" si="55"/>
        <v>15.617607594981997</v>
      </c>
      <c r="Z242" s="27">
        <f>((0.408*I242*(Y242-0)+Dados!$C$35*(900/(H242+273))*J242*(M242-N242))/(I242+Dados!$C$35*(1+(0.34*J242))))</f>
        <v>5.0057045302431264</v>
      </c>
    </row>
    <row r="243" spans="1:26" x14ac:dyDescent="0.25">
      <c r="A243" s="1">
        <v>24862</v>
      </c>
      <c r="B243">
        <v>21</v>
      </c>
      <c r="C243">
        <v>26.3</v>
      </c>
      <c r="D243">
        <v>25</v>
      </c>
      <c r="E243">
        <v>1.3333330000000001</v>
      </c>
      <c r="F243">
        <v>89</v>
      </c>
      <c r="H243" s="22">
        <f t="shared" si="42"/>
        <v>23.65</v>
      </c>
      <c r="I243" s="23">
        <f t="shared" si="43"/>
        <v>0.17583623578191379</v>
      </c>
      <c r="J243" s="24">
        <f t="shared" si="44"/>
        <v>0.99726785090690051</v>
      </c>
      <c r="K243" s="25">
        <f t="shared" si="45"/>
        <v>3.4215146678582187</v>
      </c>
      <c r="L243" s="25">
        <f t="shared" si="46"/>
        <v>2.4870053972720654</v>
      </c>
      <c r="M243" s="25">
        <f t="shared" si="47"/>
        <v>2.9542600325651422</v>
      </c>
      <c r="N243" s="25">
        <f t="shared" si="48"/>
        <v>2.6292914289829765</v>
      </c>
      <c r="O243" s="25">
        <f t="shared" si="49"/>
        <v>-0.33496602100327749</v>
      </c>
      <c r="P243" s="26">
        <f>ACOS(-TAN(Dados!$C$31)*TAN(O243))</f>
        <v>1.7601333280948612</v>
      </c>
      <c r="Q243" s="25">
        <f t="shared" si="50"/>
        <v>1.0299909820322035</v>
      </c>
      <c r="R243" s="25">
        <f>(24*60/PI())*Dados!$C$28*Q243*(P243*SIN(Dados!$C$31)*SIN(O243)+COS(Dados!$C$31)*COS(O243)*SIN(P243))</f>
        <v>42.240784410189782</v>
      </c>
      <c r="S243" s="17">
        <f t="shared" si="51"/>
        <v>299.46000000000004</v>
      </c>
      <c r="T243" s="17">
        <f t="shared" si="52"/>
        <v>294.16000000000003</v>
      </c>
      <c r="U243" s="17">
        <f t="shared" si="53"/>
        <v>15.559294172755969</v>
      </c>
      <c r="V243" s="25">
        <f>(0.75+2*10^(-5)*Dados!$B$7)*R243</f>
        <v>31.887661080977967</v>
      </c>
      <c r="W243" s="23">
        <f t="shared" si="54"/>
        <v>1.3279567190067785</v>
      </c>
      <c r="X243" s="25">
        <f>(1-Dados!$C$20)*U243</f>
        <v>11.980656513022096</v>
      </c>
      <c r="Y243" s="18">
        <f t="shared" si="55"/>
        <v>10.652699794015318</v>
      </c>
      <c r="Z243" s="27">
        <f>((0.408*I243*(Y243-0)+Dados!$C$35*(900/(H243+273))*J243*(M243-N243))/(I243+Dados!$C$35*(1+(0.34*J243))))</f>
        <v>3.1446863945281271</v>
      </c>
    </row>
    <row r="244" spans="1:26" x14ac:dyDescent="0.25">
      <c r="A244" s="1">
        <v>24863</v>
      </c>
      <c r="B244">
        <v>20.8</v>
      </c>
      <c r="C244">
        <v>30.2</v>
      </c>
      <c r="D244">
        <v>26</v>
      </c>
      <c r="E244">
        <v>1.6666669999999999</v>
      </c>
      <c r="F244">
        <v>81.25</v>
      </c>
      <c r="H244" s="22">
        <f t="shared" si="42"/>
        <v>25.5</v>
      </c>
      <c r="I244" s="23">
        <f t="shared" si="43"/>
        <v>0.19363585091694491</v>
      </c>
      <c r="J244" s="24">
        <f t="shared" si="44"/>
        <v>1.2465853745969318</v>
      </c>
      <c r="K244" s="25">
        <f t="shared" si="45"/>
        <v>4.2919830424837384</v>
      </c>
      <c r="L244" s="25">
        <f t="shared" si="46"/>
        <v>2.4566163260716172</v>
      </c>
      <c r="M244" s="25">
        <f t="shared" si="47"/>
        <v>3.3742996842776778</v>
      </c>
      <c r="N244" s="25">
        <f t="shared" si="48"/>
        <v>2.7416184934756131</v>
      </c>
      <c r="O244" s="25">
        <f t="shared" si="49"/>
        <v>-0.33087661276889524</v>
      </c>
      <c r="P244" s="26">
        <f>ACOS(-TAN(Dados!$C$31)*TAN(O244))</f>
        <v>1.7576133594588603</v>
      </c>
      <c r="Q244" s="25">
        <f t="shared" si="50"/>
        <v>1.0297495555763523</v>
      </c>
      <c r="R244" s="25">
        <f>(24*60/PI())*Dados!$C$28*Q244*(P244*SIN(Dados!$C$31)*SIN(O244)+COS(Dados!$C$31)*COS(O244)*SIN(P244))</f>
        <v>42.150443091579611</v>
      </c>
      <c r="S244" s="17">
        <f t="shared" si="51"/>
        <v>303.36</v>
      </c>
      <c r="T244" s="17">
        <f t="shared" si="52"/>
        <v>293.96000000000004</v>
      </c>
      <c r="U244" s="17">
        <f t="shared" si="53"/>
        <v>20.676929824849733</v>
      </c>
      <c r="V244" s="25">
        <f>(0.75+2*10^(-5)*Dados!$B$7)*R244</f>
        <v>31.819462220808248</v>
      </c>
      <c r="W244" s="23">
        <f t="shared" si="54"/>
        <v>2.2285688340636676</v>
      </c>
      <c r="X244" s="25">
        <f>(1-Dados!$C$20)*U244</f>
        <v>15.921235965134295</v>
      </c>
      <c r="Y244" s="18">
        <f t="shared" si="55"/>
        <v>13.692667131070628</v>
      </c>
      <c r="Z244" s="27">
        <f>((0.408*I244*(Y244-0)+Dados!$C$35*(900/(H244+273))*J244*(M244-N244))/(I244+Dados!$C$35*(1+(0.34*J244))))</f>
        <v>4.3140001127785741</v>
      </c>
    </row>
    <row r="245" spans="1:26" x14ac:dyDescent="0.25">
      <c r="A245" s="1">
        <v>24864</v>
      </c>
      <c r="B245">
        <v>21.2</v>
      </c>
      <c r="C245">
        <v>32.1</v>
      </c>
      <c r="D245">
        <v>27</v>
      </c>
      <c r="E245">
        <v>1.6666669999999999</v>
      </c>
      <c r="F245">
        <v>79.25</v>
      </c>
      <c r="H245" s="22">
        <f t="shared" si="42"/>
        <v>26.65</v>
      </c>
      <c r="I245" s="23">
        <f t="shared" si="43"/>
        <v>0.20544717183601532</v>
      </c>
      <c r="J245" s="24">
        <f t="shared" si="44"/>
        <v>1.2465853745969318</v>
      </c>
      <c r="K245" s="25">
        <f t="shared" si="45"/>
        <v>4.7817101702880001</v>
      </c>
      <c r="L245" s="25">
        <f t="shared" si="46"/>
        <v>2.5177224920902961</v>
      </c>
      <c r="M245" s="25">
        <f t="shared" si="47"/>
        <v>3.6497163311891478</v>
      </c>
      <c r="N245" s="25">
        <f t="shared" si="48"/>
        <v>2.8924001924673997</v>
      </c>
      <c r="O245" s="25">
        <f t="shared" si="49"/>
        <v>-0.32668915865324738</v>
      </c>
      <c r="P245" s="26">
        <f>ACOS(-TAN(Dados!$C$31)*TAN(O245))</f>
        <v>1.7550415361709275</v>
      </c>
      <c r="Q245" s="25">
        <f t="shared" si="50"/>
        <v>1.0294993136851356</v>
      </c>
      <c r="R245" s="25">
        <f>(24*60/PI())*Dados!$C$28*Q245*(P245*SIN(Dados!$C$31)*SIN(O245)+COS(Dados!$C$31)*COS(O245)*SIN(P245))</f>
        <v>42.05732840961516</v>
      </c>
      <c r="S245" s="17">
        <f t="shared" si="51"/>
        <v>305.26000000000005</v>
      </c>
      <c r="T245" s="17">
        <f t="shared" si="52"/>
        <v>294.36</v>
      </c>
      <c r="U245" s="17">
        <f t="shared" si="53"/>
        <v>22.216462776714621</v>
      </c>
      <c r="V245" s="25">
        <f>(0.75+2*10^(-5)*Dados!$B$7)*R245</f>
        <v>31.749169742540985</v>
      </c>
      <c r="W245" s="23">
        <f t="shared" si="54"/>
        <v>2.4052256867933424</v>
      </c>
      <c r="X245" s="25">
        <f>(1-Dados!$C$20)*U245</f>
        <v>17.106676338070258</v>
      </c>
      <c r="Y245" s="18">
        <f t="shared" si="55"/>
        <v>14.701450651276916</v>
      </c>
      <c r="Z245" s="27">
        <f>((0.408*I245*(Y245-0)+Dados!$C$35*(900/(H245+273))*J245*(M245-N245))/(I245+Dados!$C$35*(1+(0.34*J245))))</f>
        <v>4.7477472897606461</v>
      </c>
    </row>
    <row r="246" spans="1:26" x14ac:dyDescent="0.25">
      <c r="A246" s="1">
        <v>24865</v>
      </c>
      <c r="B246">
        <v>21.8</v>
      </c>
      <c r="C246">
        <v>29.3</v>
      </c>
      <c r="D246">
        <v>28</v>
      </c>
      <c r="E246">
        <v>1</v>
      </c>
      <c r="F246">
        <v>81.25</v>
      </c>
      <c r="H246" s="22">
        <f t="shared" ref="H246:H305" si="56">(C246+B246)/2</f>
        <v>25.55</v>
      </c>
      <c r="I246" s="23">
        <f t="shared" ref="I246:I305" si="57">4098*(0.6108*EXP(17.27*H246/(H246+237.3)))/(H246+237.3)^2</f>
        <v>0.19413722151601154</v>
      </c>
      <c r="J246" s="24">
        <f t="shared" ref="J246:J305" si="58">E246*(4.87/(LN(67.8*10-5.42)))</f>
        <v>0.74795107516794412</v>
      </c>
      <c r="K246" s="25">
        <f t="shared" ref="K246:K305" si="59">0.6108*EXP((17.27*C246)/(C246+237.3))</f>
        <v>4.0756492057609837</v>
      </c>
      <c r="L246" s="25">
        <f t="shared" ref="L246:L305" si="60">0.6108*EXP((17.27*B246)/(B246+237.3))</f>
        <v>2.6118719061836697</v>
      </c>
      <c r="M246" s="25">
        <f t="shared" ref="M246:M305" si="61">(K246+L246)/2</f>
        <v>3.3437605559723265</v>
      </c>
      <c r="N246" s="25">
        <f t="shared" ref="N246:N305" si="62">F246/100*((K246+L246)/2)</f>
        <v>2.7168054517275153</v>
      </c>
      <c r="O246" s="25">
        <f t="shared" ref="O246:O305" si="63">0.409*SIN((2*PI()/365*D246)-1.39)</f>
        <v>-0.32240489948936107</v>
      </c>
      <c r="P246" s="26">
        <f>ACOS(-TAN(Dados!$C$31)*TAN(O246))</f>
        <v>1.7524190686367291</v>
      </c>
      <c r="Q246" s="25">
        <f t="shared" ref="Q246:Q305" si="64">1+0.033*COS((2*PI()/365)*D246)</f>
        <v>1.0292403305106266</v>
      </c>
      <c r="R246" s="25">
        <f>(24*60/PI())*Dados!$C$28*Q246*(P246*SIN(Dados!$C$31)*SIN(O246)+COS(Dados!$C$31)*COS(O246)*SIN(P246))</f>
        <v>41.961435414766676</v>
      </c>
      <c r="S246" s="17">
        <f t="shared" ref="S246:S305" si="65">C246+273.16</f>
        <v>302.46000000000004</v>
      </c>
      <c r="T246" s="17">
        <f t="shared" ref="T246:T305" si="66">B246+273.16</f>
        <v>294.96000000000004</v>
      </c>
      <c r="U246" s="17">
        <f t="shared" ref="U246:U305" si="67">0.16*SQRT(C246-B246)*R246</f>
        <v>18.386579777571082</v>
      </c>
      <c r="V246" s="25">
        <f>(0.75+2*10^(-5)*Dados!$B$7)*R246</f>
        <v>31.676779909765276</v>
      </c>
      <c r="W246" s="23">
        <f t="shared" ref="W246:W305" si="68">(4.903*10^-9)*((S246^4+T246^4)/2)*(0.34-0.14*SQRT(N246))*(1.35*(U246/V246)-0.35)</f>
        <v>1.8507505197683074</v>
      </c>
      <c r="X246" s="25">
        <f>(1-Dados!$C$20)*U246</f>
        <v>14.157666428729733</v>
      </c>
      <c r="Y246" s="18">
        <f t="shared" ref="Y246:Y305" si="69">X246-W246</f>
        <v>12.306915908961425</v>
      </c>
      <c r="Z246" s="27">
        <f>((0.408*I246*(Y246-0)+Dados!$C$35*(900/(H246+273))*J246*(M246-N246))/(I246+Dados!$C$35*(1+(0.34*J246))))</f>
        <v>3.8637675750481231</v>
      </c>
    </row>
    <row r="247" spans="1:26" x14ac:dyDescent="0.25">
      <c r="A247" s="1">
        <v>24866</v>
      </c>
      <c r="B247">
        <v>21.2</v>
      </c>
      <c r="C247">
        <v>28.5</v>
      </c>
      <c r="D247">
        <v>29</v>
      </c>
      <c r="E247">
        <v>0.66666700000000001</v>
      </c>
      <c r="F247">
        <v>85.5</v>
      </c>
      <c r="H247" s="22">
        <f t="shared" si="56"/>
        <v>24.85</v>
      </c>
      <c r="I247" s="23">
        <f t="shared" si="57"/>
        <v>0.18721660940746795</v>
      </c>
      <c r="J247" s="24">
        <f t="shared" si="58"/>
        <v>0.49863429942898779</v>
      </c>
      <c r="K247" s="25">
        <f t="shared" si="59"/>
        <v>3.891379531185216</v>
      </c>
      <c r="L247" s="25">
        <f t="shared" si="60"/>
        <v>2.5177224920902961</v>
      </c>
      <c r="M247" s="25">
        <f t="shared" si="61"/>
        <v>3.204551011637756</v>
      </c>
      <c r="N247" s="25">
        <f t="shared" si="62"/>
        <v>2.7398911149502814</v>
      </c>
      <c r="O247" s="25">
        <f t="shared" si="63"/>
        <v>-0.31802510479568846</v>
      </c>
      <c r="P247" s="26">
        <f>ACOS(-TAN(Dados!$C$31)*TAN(O247))</f>
        <v>1.7497471688058961</v>
      </c>
      <c r="Q247" s="25">
        <f t="shared" si="64"/>
        <v>1.0289726827951293</v>
      </c>
      <c r="R247" s="25">
        <f>(24*60/PI())*Dados!$C$28*Q247*(P247*SIN(Dados!$C$31)*SIN(O247)+COS(Dados!$C$31)*COS(O247)*SIN(P247))</f>
        <v>41.862759834734192</v>
      </c>
      <c r="S247" s="17">
        <f t="shared" si="65"/>
        <v>301.66000000000003</v>
      </c>
      <c r="T247" s="17">
        <f t="shared" si="66"/>
        <v>294.36</v>
      </c>
      <c r="U247" s="17">
        <f t="shared" si="67"/>
        <v>18.097111778514851</v>
      </c>
      <c r="V247" s="25">
        <f>(0.75+2*10^(-5)*Dados!$B$7)*R247</f>
        <v>31.602289497312476</v>
      </c>
      <c r="W247" s="23">
        <f t="shared" si="68"/>
        <v>1.7728831110446768</v>
      </c>
      <c r="X247" s="25">
        <f>(1-Dados!$C$20)*U247</f>
        <v>13.934776069456435</v>
      </c>
      <c r="Y247" s="18">
        <f t="shared" si="69"/>
        <v>12.161892958411759</v>
      </c>
      <c r="Z247" s="27">
        <f>((0.408*I247*(Y247-0)+Dados!$C$35*(900/(H247+273))*J247*(M247-N247))/(I247+Dados!$C$35*(1+(0.34*J247))))</f>
        <v>3.6956108928604499</v>
      </c>
    </row>
    <row r="248" spans="1:26" x14ac:dyDescent="0.25">
      <c r="A248" s="1">
        <v>24867</v>
      </c>
      <c r="B248">
        <v>20</v>
      </c>
      <c r="C248">
        <v>30.7</v>
      </c>
      <c r="D248">
        <v>30</v>
      </c>
      <c r="E248">
        <v>2.6666669999999999</v>
      </c>
      <c r="F248">
        <v>68.5</v>
      </c>
      <c r="H248" s="22">
        <f t="shared" si="56"/>
        <v>25.35</v>
      </c>
      <c r="I248" s="23">
        <f t="shared" si="57"/>
        <v>0.1921382761319867</v>
      </c>
      <c r="J248" s="24">
        <f t="shared" si="58"/>
        <v>1.9945364497648759</v>
      </c>
      <c r="K248" s="25">
        <f t="shared" si="59"/>
        <v>4.4164290333261924</v>
      </c>
      <c r="L248" s="25">
        <f t="shared" si="60"/>
        <v>2.3382812709274461</v>
      </c>
      <c r="M248" s="25">
        <f t="shared" si="61"/>
        <v>3.3773551521268192</v>
      </c>
      <c r="N248" s="25">
        <f t="shared" si="62"/>
        <v>2.3134882792068714</v>
      </c>
      <c r="O248" s="25">
        <f t="shared" si="63"/>
        <v>-0.31355107239992103</v>
      </c>
      <c r="P248" s="26">
        <f>ACOS(-TAN(Dados!$C$31)*TAN(O248))</f>
        <v>1.7470270487283313</v>
      </c>
      <c r="Q248" s="25">
        <f t="shared" si="64"/>
        <v>1.0286964498484381</v>
      </c>
      <c r="R248" s="25">
        <f>(24*60/PI())*Dados!$C$28*Q248*(P248*SIN(Dados!$C$31)*SIN(O248)+COS(Dados!$C$31)*COS(O248)*SIN(P248))</f>
        <v>41.761298127524682</v>
      </c>
      <c r="S248" s="17">
        <f t="shared" si="65"/>
        <v>303.86</v>
      </c>
      <c r="T248" s="17">
        <f t="shared" si="66"/>
        <v>293.16000000000003</v>
      </c>
      <c r="U248" s="17">
        <f t="shared" si="67"/>
        <v>21.856763926835079</v>
      </c>
      <c r="V248" s="25">
        <f>(0.75+2*10^(-5)*Dados!$B$7)*R248</f>
        <v>31.525695831324263</v>
      </c>
      <c r="W248" s="23">
        <f t="shared" si="68"/>
        <v>2.9040180854098403</v>
      </c>
      <c r="X248" s="25">
        <f>(1-Dados!$C$20)*U248</f>
        <v>16.829708223663012</v>
      </c>
      <c r="Y248" s="18">
        <f t="shared" si="69"/>
        <v>13.925690138253172</v>
      </c>
      <c r="Z248" s="27">
        <f>((0.408*I248*(Y248-0)+Dados!$C$35*(900/(H248+273))*J248*(M248-N248))/(I248+Dados!$C$35*(1+(0.34*J248))))</f>
        <v>5.0024128999579549</v>
      </c>
    </row>
    <row r="249" spans="1:26" x14ac:dyDescent="0.25">
      <c r="A249" s="1">
        <v>24868</v>
      </c>
      <c r="B249">
        <v>16</v>
      </c>
      <c r="C249">
        <v>28.4</v>
      </c>
      <c r="D249">
        <v>31</v>
      </c>
      <c r="E249">
        <v>2.3333330000000001</v>
      </c>
      <c r="F249">
        <v>60</v>
      </c>
      <c r="H249" s="22">
        <f t="shared" si="56"/>
        <v>22.2</v>
      </c>
      <c r="I249" s="23">
        <f t="shared" si="57"/>
        <v>0.16286864596267894</v>
      </c>
      <c r="J249" s="24">
        <f t="shared" si="58"/>
        <v>1.7452189260748447</v>
      </c>
      <c r="K249" s="25">
        <f t="shared" si="59"/>
        <v>3.868863716528768</v>
      </c>
      <c r="L249" s="25">
        <f t="shared" si="60"/>
        <v>1.8182866804855506</v>
      </c>
      <c r="M249" s="25">
        <f t="shared" si="61"/>
        <v>2.8435751985071596</v>
      </c>
      <c r="N249" s="25">
        <f t="shared" si="62"/>
        <v>1.7061451191042958</v>
      </c>
      <c r="O249" s="25">
        <f t="shared" si="63"/>
        <v>-0.30898412805441511</v>
      </c>
      <c r="P249" s="26">
        <f>ACOS(-TAN(Dados!$C$31)*TAN(O249))</f>
        <v>1.7442599191701209</v>
      </c>
      <c r="Q249" s="25">
        <f t="shared" si="64"/>
        <v>1.0284117135243369</v>
      </c>
      <c r="R249" s="25">
        <f>(24*60/PI())*Dados!$C$28*Q249*(P249*SIN(Dados!$C$31)*SIN(O249)+COS(Dados!$C$31)*COS(O249)*SIN(P249))</f>
        <v>41.657047534730346</v>
      </c>
      <c r="S249" s="17">
        <f t="shared" si="65"/>
        <v>301.56</v>
      </c>
      <c r="T249" s="17">
        <f t="shared" si="66"/>
        <v>289.16000000000003</v>
      </c>
      <c r="U249" s="17">
        <f t="shared" si="67"/>
        <v>23.470336222125475</v>
      </c>
      <c r="V249" s="25">
        <f>(0.75+2*10^(-5)*Dados!$B$7)*R249</f>
        <v>31.446996829472514</v>
      </c>
      <c r="W249" s="23">
        <f t="shared" si="68"/>
        <v>3.8656448048765224</v>
      </c>
      <c r="X249" s="25">
        <f>(1-Dados!$C$20)*U249</f>
        <v>18.072158891036615</v>
      </c>
      <c r="Y249" s="18">
        <f t="shared" si="69"/>
        <v>14.206514086160093</v>
      </c>
      <c r="Z249" s="27">
        <f>((0.408*I249*(Y249-0)+Dados!$C$35*(900/(H249+273))*J249*(M249-N249))/(I249+Dados!$C$35*(1+(0.34*J249))))</f>
        <v>5.0162431505562743</v>
      </c>
    </row>
    <row r="250" spans="1:26" x14ac:dyDescent="0.25">
      <c r="A250" s="1">
        <v>25204</v>
      </c>
      <c r="B250">
        <v>19</v>
      </c>
      <c r="C250">
        <v>22.4</v>
      </c>
      <c r="D250">
        <v>1</v>
      </c>
      <c r="E250">
        <v>1</v>
      </c>
      <c r="F250">
        <v>96</v>
      </c>
      <c r="H250" s="22">
        <f t="shared" si="56"/>
        <v>20.7</v>
      </c>
      <c r="I250" s="23">
        <f t="shared" si="57"/>
        <v>0.15031318408423214</v>
      </c>
      <c r="J250" s="24">
        <f t="shared" si="58"/>
        <v>0.74795107516794412</v>
      </c>
      <c r="K250" s="25">
        <f t="shared" si="59"/>
        <v>2.7090824052161175</v>
      </c>
      <c r="L250" s="25">
        <f t="shared" si="60"/>
        <v>2.1973933238855259</v>
      </c>
      <c r="M250" s="25">
        <f t="shared" si="61"/>
        <v>2.4532378645508217</v>
      </c>
      <c r="N250" s="25">
        <f t="shared" si="62"/>
        <v>2.3551083499687886</v>
      </c>
      <c r="O250" s="25">
        <f t="shared" si="63"/>
        <v>-0.40100809259462372</v>
      </c>
      <c r="P250" s="26">
        <f>ACOS(-TAN(Dados!$C$31)*TAN(O250))</f>
        <v>1.8020995380098959</v>
      </c>
      <c r="Q250" s="25">
        <f t="shared" si="64"/>
        <v>1.0329951106939008</v>
      </c>
      <c r="R250" s="25">
        <f>(24*60/PI())*Dados!$C$28*Q250*(P250*SIN(Dados!$C$31)*SIN(O250)+COS(Dados!$C$31)*COS(O250)*SIN(P250))</f>
        <v>43.596802901252339</v>
      </c>
      <c r="S250" s="17">
        <f t="shared" si="65"/>
        <v>295.56</v>
      </c>
      <c r="T250" s="17">
        <f t="shared" si="66"/>
        <v>292.16000000000003</v>
      </c>
      <c r="U250" s="17">
        <f t="shared" si="67"/>
        <v>12.862165201405805</v>
      </c>
      <c r="V250" s="25">
        <f>(0.75+2*10^(-5)*Dados!$B$7)*R250</f>
        <v>32.911322423121774</v>
      </c>
      <c r="W250" s="23">
        <f t="shared" si="68"/>
        <v>0.81279549397498885</v>
      </c>
      <c r="X250" s="25">
        <f>(1-Dados!$C$20)*U250</f>
        <v>9.9038672050824701</v>
      </c>
      <c r="Y250" s="18">
        <f t="shared" si="69"/>
        <v>9.0910717111074817</v>
      </c>
      <c r="Z250" s="27">
        <f>((0.408*I250*(Y250-0)+Dados!$C$35*(900/(H250+273))*J250*(M250-N250))/(I250+Dados!$C$35*(1+(0.34*J250))))</f>
        <v>2.4621736136322077</v>
      </c>
    </row>
    <row r="251" spans="1:26" x14ac:dyDescent="0.25">
      <c r="A251" s="1">
        <v>25205</v>
      </c>
      <c r="B251">
        <v>17.399999999999999</v>
      </c>
      <c r="C251">
        <v>26.8</v>
      </c>
      <c r="D251">
        <v>2</v>
      </c>
      <c r="E251">
        <v>1.3333330000000001</v>
      </c>
      <c r="F251">
        <v>62.75</v>
      </c>
      <c r="H251" s="22">
        <f t="shared" si="56"/>
        <v>22.1</v>
      </c>
      <c r="I251" s="23">
        <f t="shared" si="57"/>
        <v>0.16200493064816465</v>
      </c>
      <c r="J251" s="24">
        <f t="shared" si="58"/>
        <v>0.99726785090690051</v>
      </c>
      <c r="K251" s="25">
        <f t="shared" si="59"/>
        <v>3.5237195928099276</v>
      </c>
      <c r="L251" s="25">
        <f t="shared" si="60"/>
        <v>1.9873971889021356</v>
      </c>
      <c r="M251" s="25">
        <f t="shared" si="61"/>
        <v>2.7555583908560317</v>
      </c>
      <c r="N251" s="25">
        <f t="shared" si="62"/>
        <v>1.7291128902621598</v>
      </c>
      <c r="O251" s="25">
        <f t="shared" si="63"/>
        <v>-0.39956372457913614</v>
      </c>
      <c r="P251" s="26">
        <f>ACOS(-TAN(Dados!$C$31)*TAN(O251))</f>
        <v>1.8011536593991815</v>
      </c>
      <c r="Q251" s="25">
        <f t="shared" si="64"/>
        <v>1.0329804442244102</v>
      </c>
      <c r="R251" s="25">
        <f>(24*60/PI())*Dados!$C$28*Q251*(P251*SIN(Dados!$C$31)*SIN(O251)+COS(Dados!$C$31)*COS(O251)*SIN(P251))</f>
        <v>43.570641955749437</v>
      </c>
      <c r="S251" s="17">
        <f t="shared" si="65"/>
        <v>299.96000000000004</v>
      </c>
      <c r="T251" s="17">
        <f t="shared" si="66"/>
        <v>290.56</v>
      </c>
      <c r="U251" s="17">
        <f t="shared" si="67"/>
        <v>21.373609387339012</v>
      </c>
      <c r="V251" s="25">
        <f>(0.75+2*10^(-5)*Dados!$B$7)*R251</f>
        <v>32.891573467807554</v>
      </c>
      <c r="W251" s="23">
        <f t="shared" si="68"/>
        <v>3.0677890062327777</v>
      </c>
      <c r="X251" s="25">
        <f>(1-Dados!$C$20)*U251</f>
        <v>16.457679228251038</v>
      </c>
      <c r="Y251" s="18">
        <f t="shared" si="69"/>
        <v>13.389890222018261</v>
      </c>
      <c r="Z251" s="27">
        <f>((0.408*I251*(Y251-0)+Dados!$C$35*(900/(H251+273))*J251*(M251-N251))/(I251+Dados!$C$35*(1+(0.34*J251))))</f>
        <v>4.3635485234640941</v>
      </c>
    </row>
    <row r="252" spans="1:26" x14ac:dyDescent="0.25">
      <c r="A252" s="1">
        <v>25206</v>
      </c>
      <c r="B252">
        <v>16</v>
      </c>
      <c r="C252">
        <v>31</v>
      </c>
      <c r="D252">
        <v>3</v>
      </c>
      <c r="E252">
        <v>1</v>
      </c>
      <c r="F252">
        <v>66.5</v>
      </c>
      <c r="H252" s="22">
        <f t="shared" si="56"/>
        <v>23.5</v>
      </c>
      <c r="I252" s="23">
        <f t="shared" si="57"/>
        <v>0.17445562008621771</v>
      </c>
      <c r="J252" s="24">
        <f t="shared" si="58"/>
        <v>0.74795107516794412</v>
      </c>
      <c r="K252" s="25">
        <f t="shared" si="59"/>
        <v>4.492592251118583</v>
      </c>
      <c r="L252" s="25">
        <f t="shared" si="60"/>
        <v>1.8182866804855506</v>
      </c>
      <c r="M252" s="25">
        <f t="shared" si="61"/>
        <v>3.1554394658020666</v>
      </c>
      <c r="N252" s="25">
        <f t="shared" si="62"/>
        <v>2.0983672447583746</v>
      </c>
      <c r="O252" s="25">
        <f t="shared" si="63"/>
        <v>-0.39800095720876433</v>
      </c>
      <c r="P252" s="26">
        <f>ACOS(-TAN(Dados!$C$31)*TAN(O252))</f>
        <v>1.8001317785621451</v>
      </c>
      <c r="Q252" s="25">
        <f t="shared" si="64"/>
        <v>1.0329560049375197</v>
      </c>
      <c r="R252" s="25">
        <f>(24*60/PI())*Dados!$C$28*Q252*(P252*SIN(Dados!$C$31)*SIN(O252)+COS(Dados!$C$31)*COS(O252)*SIN(P252))</f>
        <v>43.541904505350651</v>
      </c>
      <c r="S252" s="17">
        <f t="shared" si="65"/>
        <v>304.16000000000003</v>
      </c>
      <c r="T252" s="17">
        <f t="shared" si="66"/>
        <v>289.16000000000003</v>
      </c>
      <c r="U252" s="17">
        <f t="shared" si="67"/>
        <v>26.981931361820283</v>
      </c>
      <c r="V252" s="25">
        <f>(0.75+2*10^(-5)*Dados!$B$7)*R252</f>
        <v>32.869879503279115</v>
      </c>
      <c r="W252" s="23">
        <f t="shared" si="68"/>
        <v>3.9653650438857575</v>
      </c>
      <c r="X252" s="25">
        <f>(1-Dados!$C$20)*U252</f>
        <v>20.776087148601619</v>
      </c>
      <c r="Y252" s="18">
        <f t="shared" si="69"/>
        <v>16.810722104715861</v>
      </c>
      <c r="Z252" s="27">
        <f>((0.408*I252*(Y252-0)+Dados!$C$35*(900/(H252+273))*J252*(M252-N252))/(I252+Dados!$C$35*(1+(0.34*J252))))</f>
        <v>5.276107561157577</v>
      </c>
    </row>
    <row r="253" spans="1:26" x14ac:dyDescent="0.25">
      <c r="A253" s="1">
        <v>25207</v>
      </c>
      <c r="B253">
        <v>23</v>
      </c>
      <c r="C253">
        <v>31.5</v>
      </c>
      <c r="D253">
        <v>4</v>
      </c>
      <c r="E253">
        <v>2</v>
      </c>
      <c r="F253">
        <v>81.75</v>
      </c>
      <c r="H253" s="22">
        <f t="shared" si="56"/>
        <v>27.25</v>
      </c>
      <c r="I253" s="23">
        <f t="shared" si="57"/>
        <v>0.21184640181521044</v>
      </c>
      <c r="J253" s="24">
        <f t="shared" si="58"/>
        <v>1.4959021503358882</v>
      </c>
      <c r="K253" s="25">
        <f t="shared" si="59"/>
        <v>4.6220689030255047</v>
      </c>
      <c r="L253" s="25">
        <f t="shared" si="60"/>
        <v>2.809437622397069</v>
      </c>
      <c r="M253" s="25">
        <f t="shared" si="61"/>
        <v>3.7157532627112868</v>
      </c>
      <c r="N253" s="25">
        <f t="shared" si="62"/>
        <v>3.037628292266477</v>
      </c>
      <c r="O253" s="25">
        <f t="shared" si="63"/>
        <v>-0.39632025356520739</v>
      </c>
      <c r="P253" s="26">
        <f>ACOS(-TAN(Dados!$C$31)*TAN(O253))</f>
        <v>1.7990345490421549</v>
      </c>
      <c r="Q253" s="25">
        <f t="shared" si="64"/>
        <v>1.0329218000751172</v>
      </c>
      <c r="R253" s="25">
        <f>(24*60/PI())*Dados!$C$28*Q253*(P253*SIN(Dados!$C$31)*SIN(O253)+COS(Dados!$C$31)*COS(O253)*SIN(P253))</f>
        <v>43.510583132946387</v>
      </c>
      <c r="S253" s="17">
        <f t="shared" si="65"/>
        <v>304.66000000000003</v>
      </c>
      <c r="T253" s="17">
        <f t="shared" si="66"/>
        <v>296.16000000000003</v>
      </c>
      <c r="U253" s="17">
        <f t="shared" si="67"/>
        <v>20.296649373190217</v>
      </c>
      <c r="V253" s="25">
        <f>(0.75+2*10^(-5)*Dados!$B$7)*R253</f>
        <v>32.846234930344117</v>
      </c>
      <c r="W253" s="23">
        <f t="shared" si="68"/>
        <v>1.8583464412119199</v>
      </c>
      <c r="X253" s="25">
        <f>(1-Dados!$C$20)*U253</f>
        <v>15.628420017356467</v>
      </c>
      <c r="Y253" s="18">
        <f t="shared" si="69"/>
        <v>13.770073576144547</v>
      </c>
      <c r="Z253" s="27">
        <f>((0.408*I253*(Y253-0)+Dados!$C$35*(900/(H253+273))*J253*(M253-N253))/(I253+Dados!$C$35*(1+(0.34*J253))))</f>
        <v>4.4727564328011855</v>
      </c>
    </row>
    <row r="254" spans="1:26" x14ac:dyDescent="0.25">
      <c r="A254" s="1">
        <v>25208</v>
      </c>
      <c r="B254">
        <v>18.2</v>
      </c>
      <c r="C254">
        <v>30</v>
      </c>
      <c r="D254">
        <v>5</v>
      </c>
      <c r="E254">
        <v>3</v>
      </c>
      <c r="F254">
        <v>91.5</v>
      </c>
      <c r="H254" s="22">
        <f t="shared" si="56"/>
        <v>24.1</v>
      </c>
      <c r="I254" s="23">
        <f t="shared" si="57"/>
        <v>0.18003350042526389</v>
      </c>
      <c r="J254" s="24">
        <f t="shared" si="58"/>
        <v>2.2438532255038321</v>
      </c>
      <c r="K254" s="25">
        <f t="shared" si="59"/>
        <v>4.2430650587590133</v>
      </c>
      <c r="L254" s="25">
        <f t="shared" si="60"/>
        <v>2.0900878010879693</v>
      </c>
      <c r="M254" s="25">
        <f t="shared" si="61"/>
        <v>3.1665764299234915</v>
      </c>
      <c r="N254" s="25">
        <f t="shared" si="62"/>
        <v>2.8974174333799949</v>
      </c>
      <c r="O254" s="25">
        <f t="shared" si="63"/>
        <v>-0.3945221116772275</v>
      </c>
      <c r="P254" s="26">
        <f>ACOS(-TAN(Dados!$C$31)*TAN(O254))</f>
        <v>1.7978626675349139</v>
      </c>
      <c r="Q254" s="25">
        <f t="shared" si="64"/>
        <v>1.032877839772842</v>
      </c>
      <c r="R254" s="25">
        <f>(24*60/PI())*Dados!$C$28*Q254*(P254*SIN(Dados!$C$31)*SIN(O254)+COS(Dados!$C$31)*COS(O254)*SIN(P254))</f>
        <v>43.476670111019743</v>
      </c>
      <c r="S254" s="17">
        <f t="shared" si="65"/>
        <v>303.16000000000003</v>
      </c>
      <c r="T254" s="17">
        <f t="shared" si="66"/>
        <v>291.36</v>
      </c>
      <c r="U254" s="17">
        <f t="shared" si="67"/>
        <v>23.895562611876947</v>
      </c>
      <c r="V254" s="25">
        <f>(0.75+2*10^(-5)*Dados!$B$7)*R254</f>
        <v>32.82063391548305</v>
      </c>
      <c r="W254" s="23">
        <f t="shared" si="68"/>
        <v>2.4697824339969294</v>
      </c>
      <c r="X254" s="25">
        <f>(1-Dados!$C$20)*U254</f>
        <v>18.399583211145249</v>
      </c>
      <c r="Y254" s="18">
        <f t="shared" si="69"/>
        <v>15.929800777148319</v>
      </c>
      <c r="Z254" s="27">
        <f>((0.408*I254*(Y254-0)+Dados!$C$35*(900/(H254+273))*J254*(M254-N254))/(I254+Dados!$C$35*(1+(0.34*J254))))</f>
        <v>4.3660054443117229</v>
      </c>
    </row>
    <row r="255" spans="1:26" x14ac:dyDescent="0.25">
      <c r="A255" s="1">
        <v>25209</v>
      </c>
      <c r="B255">
        <v>17.600000000000001</v>
      </c>
      <c r="C255">
        <v>28.2</v>
      </c>
      <c r="D255">
        <v>6</v>
      </c>
      <c r="E255">
        <v>1</v>
      </c>
      <c r="F255">
        <v>81</v>
      </c>
      <c r="H255" s="22">
        <f t="shared" si="56"/>
        <v>22.9</v>
      </c>
      <c r="I255" s="23">
        <f t="shared" si="57"/>
        <v>0.1690242275340923</v>
      </c>
      <c r="J255" s="24">
        <f t="shared" si="58"/>
        <v>0.74795107516794412</v>
      </c>
      <c r="K255" s="25">
        <f t="shared" si="59"/>
        <v>3.8241720180540506</v>
      </c>
      <c r="L255" s="25">
        <f t="shared" si="60"/>
        <v>2.0126465426273383</v>
      </c>
      <c r="M255" s="25">
        <f t="shared" si="61"/>
        <v>2.9184092803406942</v>
      </c>
      <c r="N255" s="25">
        <f t="shared" si="62"/>
        <v>2.3639115170759624</v>
      </c>
      <c r="O255" s="25">
        <f t="shared" si="63"/>
        <v>-0.39260706437307313</v>
      </c>
      <c r="P255" s="26">
        <f>ACOS(-TAN(Dados!$C$31)*TAN(O255))</f>
        <v>1.7966168724134355</v>
      </c>
      <c r="Q255" s="25">
        <f t="shared" si="64"/>
        <v>1.0328241370570801</v>
      </c>
      <c r="R255" s="25">
        <f>(24*60/PI())*Dados!$C$28*Q255*(P255*SIN(Dados!$C$31)*SIN(O255)+COS(Dados!$C$31)*COS(O255)*SIN(P255))</f>
        <v>43.440157426390698</v>
      </c>
      <c r="S255" s="17">
        <f t="shared" si="65"/>
        <v>301.36</v>
      </c>
      <c r="T255" s="17">
        <f t="shared" si="66"/>
        <v>290.76000000000005</v>
      </c>
      <c r="U255" s="17">
        <f t="shared" si="67"/>
        <v>22.628944941137362</v>
      </c>
      <c r="V255" s="25">
        <f>(0.75+2*10^(-5)*Dados!$B$7)*R255</f>
        <v>32.793070409528674</v>
      </c>
      <c r="W255" s="23">
        <f t="shared" si="68"/>
        <v>2.7381527269863741</v>
      </c>
      <c r="X255" s="25">
        <f>(1-Dados!$C$20)*U255</f>
        <v>17.424287604675769</v>
      </c>
      <c r="Y255" s="18">
        <f t="shared" si="69"/>
        <v>14.686134877689394</v>
      </c>
      <c r="Z255" s="27">
        <f>((0.408*I255*(Y255-0)+Dados!$C$35*(900/(H255+273))*J255*(M255-N255))/(I255+Dados!$C$35*(1+(0.34*J255))))</f>
        <v>4.3617025382110439</v>
      </c>
    </row>
    <row r="256" spans="1:26" x14ac:dyDescent="0.25">
      <c r="A256" s="1">
        <v>25210</v>
      </c>
      <c r="B256">
        <v>19.2</v>
      </c>
      <c r="C256">
        <v>27.6</v>
      </c>
      <c r="D256">
        <v>7</v>
      </c>
      <c r="E256">
        <v>1.6666669999999999</v>
      </c>
      <c r="F256">
        <v>91.75</v>
      </c>
      <c r="H256" s="22">
        <f t="shared" si="56"/>
        <v>23.4</v>
      </c>
      <c r="I256" s="23">
        <f t="shared" si="57"/>
        <v>0.17354029886694897</v>
      </c>
      <c r="J256" s="24">
        <f t="shared" si="58"/>
        <v>1.2465853745969318</v>
      </c>
      <c r="K256" s="25">
        <f t="shared" si="59"/>
        <v>3.6927819602923044</v>
      </c>
      <c r="L256" s="25">
        <f t="shared" si="60"/>
        <v>2.2249611183378328</v>
      </c>
      <c r="M256" s="25">
        <f t="shared" si="61"/>
        <v>2.9588715393150684</v>
      </c>
      <c r="N256" s="25">
        <f t="shared" si="62"/>
        <v>2.7147646373215752</v>
      </c>
      <c r="O256" s="25">
        <f t="shared" si="63"/>
        <v>-0.39057567912259061</v>
      </c>
      <c r="P256" s="26">
        <f>ACOS(-TAN(Dados!$C$31)*TAN(O256))</f>
        <v>1.7952979421830866</v>
      </c>
      <c r="Q256" s="25">
        <f t="shared" si="64"/>
        <v>1.0327607078411054</v>
      </c>
      <c r="R256" s="25">
        <f>(24*60/PI())*Dados!$C$28*Q256*(P256*SIN(Dados!$C$31)*SIN(O256)+COS(Dados!$C$31)*COS(O256)*SIN(P256))</f>
        <v>43.40103680664042</v>
      </c>
      <c r="S256" s="17">
        <f t="shared" si="65"/>
        <v>300.76000000000005</v>
      </c>
      <c r="T256" s="17">
        <f t="shared" si="66"/>
        <v>292.36</v>
      </c>
      <c r="U256" s="17">
        <f t="shared" si="67"/>
        <v>20.126104817288351</v>
      </c>
      <c r="V256" s="25">
        <f>(0.75+2*10^(-5)*Dados!$B$7)*R256</f>
        <v>32.763538167613824</v>
      </c>
      <c r="W256" s="23">
        <f t="shared" si="68"/>
        <v>1.9895710456786402</v>
      </c>
      <c r="X256" s="25">
        <f>(1-Dados!$C$20)*U256</f>
        <v>15.497100709312031</v>
      </c>
      <c r="Y256" s="18">
        <f t="shared" si="69"/>
        <v>13.507529663633392</v>
      </c>
      <c r="Z256" s="27">
        <f>((0.408*I256*(Y256-0)+Dados!$C$35*(900/(H256+273))*J256*(M256-N256))/(I256+Dados!$C$35*(1+(0.34*J256))))</f>
        <v>3.8121741015344335</v>
      </c>
    </row>
    <row r="257" spans="1:26" x14ac:dyDescent="0.25">
      <c r="A257" s="1">
        <v>25211</v>
      </c>
      <c r="B257">
        <v>19.2</v>
      </c>
      <c r="C257">
        <v>28</v>
      </c>
      <c r="D257">
        <v>8</v>
      </c>
      <c r="E257">
        <v>1</v>
      </c>
      <c r="F257">
        <v>85.75</v>
      </c>
      <c r="H257" s="22">
        <f t="shared" si="56"/>
        <v>23.6</v>
      </c>
      <c r="I257" s="23">
        <f t="shared" si="57"/>
        <v>0.17537501030785449</v>
      </c>
      <c r="J257" s="24">
        <f t="shared" si="58"/>
        <v>0.74795107516794412</v>
      </c>
      <c r="K257" s="25">
        <f t="shared" si="59"/>
        <v>3.7799303639952631</v>
      </c>
      <c r="L257" s="25">
        <f t="shared" si="60"/>
        <v>2.2249611183378328</v>
      </c>
      <c r="M257" s="25">
        <f t="shared" si="61"/>
        <v>3.0024457411665479</v>
      </c>
      <c r="N257" s="25">
        <f t="shared" si="62"/>
        <v>2.5745972230503149</v>
      </c>
      <c r="O257" s="25">
        <f t="shared" si="63"/>
        <v>-0.38842855786907049</v>
      </c>
      <c r="P257" s="26">
        <f>ACOS(-TAN(Dados!$C$31)*TAN(O257))</f>
        <v>1.7939066938731225</v>
      </c>
      <c r="Q257" s="25">
        <f t="shared" si="64"/>
        <v>1.0326875709203633</v>
      </c>
      <c r="R257" s="25">
        <f>(24*60/PI())*Dados!$C$28*Q257*(P257*SIN(Dados!$C$31)*SIN(O257)+COS(Dados!$C$31)*COS(O257)*SIN(P257))</f>
        <v>43.35929974820008</v>
      </c>
      <c r="S257" s="17">
        <f t="shared" si="65"/>
        <v>301.16000000000003</v>
      </c>
      <c r="T257" s="17">
        <f t="shared" si="66"/>
        <v>292.36</v>
      </c>
      <c r="U257" s="17">
        <f t="shared" si="67"/>
        <v>20.579915084424243</v>
      </c>
      <c r="V257" s="25">
        <f>(0.75+2*10^(-5)*Dados!$B$7)*R257</f>
        <v>32.732030770375687</v>
      </c>
      <c r="W257" s="23">
        <f t="shared" si="68"/>
        <v>2.1910103871582614</v>
      </c>
      <c r="X257" s="25">
        <f>(1-Dados!$C$20)*U257</f>
        <v>15.846534615006668</v>
      </c>
      <c r="Y257" s="18">
        <f t="shared" si="69"/>
        <v>13.655524227848407</v>
      </c>
      <c r="Z257" s="27">
        <f>((0.408*I257*(Y257-0)+Dados!$C$35*(900/(H257+273))*J257*(M257-N257))/(I257+Dados!$C$35*(1+(0.34*J257))))</f>
        <v>4.0416771079868079</v>
      </c>
    </row>
    <row r="258" spans="1:26" x14ac:dyDescent="0.25">
      <c r="A258" s="1">
        <v>25212</v>
      </c>
      <c r="B258">
        <v>19.399999999999999</v>
      </c>
      <c r="C258">
        <v>25.3</v>
      </c>
      <c r="D258">
        <v>9</v>
      </c>
      <c r="E258">
        <v>2</v>
      </c>
      <c r="F258">
        <v>95.5</v>
      </c>
      <c r="H258" s="22">
        <f t="shared" si="56"/>
        <v>22.35</v>
      </c>
      <c r="I258" s="23">
        <f t="shared" si="57"/>
        <v>0.16417150852897852</v>
      </c>
      <c r="J258" s="24">
        <f t="shared" si="58"/>
        <v>1.4959021503358882</v>
      </c>
      <c r="K258" s="25">
        <f t="shared" si="59"/>
        <v>3.2248275907111101</v>
      </c>
      <c r="L258" s="25">
        <f t="shared" si="60"/>
        <v>2.2528310020993629</v>
      </c>
      <c r="M258" s="25">
        <f t="shared" si="61"/>
        <v>2.7388292964052363</v>
      </c>
      <c r="N258" s="25">
        <f t="shared" si="62"/>
        <v>2.6155819780670004</v>
      </c>
      <c r="O258" s="25">
        <f t="shared" si="63"/>
        <v>-0.38616633685087898</v>
      </c>
      <c r="P258" s="26">
        <f>ACOS(-TAN(Dados!$C$31)*TAN(O258))</f>
        <v>1.7924439813713136</v>
      </c>
      <c r="Q258" s="25">
        <f t="shared" si="64"/>
        <v>1.032604747966902</v>
      </c>
      <c r="R258" s="25">
        <f>(24*60/PI())*Dados!$C$28*Q258*(P258*SIN(Dados!$C$31)*SIN(O258)+COS(Dados!$C$31)*COS(O258)*SIN(P258))</f>
        <v>43.314937546086441</v>
      </c>
      <c r="S258" s="17">
        <f t="shared" si="65"/>
        <v>298.46000000000004</v>
      </c>
      <c r="T258" s="17">
        <f t="shared" si="66"/>
        <v>292.56</v>
      </c>
      <c r="U258" s="17">
        <f t="shared" si="67"/>
        <v>16.833858837486183</v>
      </c>
      <c r="V258" s="25">
        <f>(0.75+2*10^(-5)*Dados!$B$7)*R258</f>
        <v>32.698541646403257</v>
      </c>
      <c r="W258" s="23">
        <f t="shared" si="68"/>
        <v>1.466036952118476</v>
      </c>
      <c r="X258" s="25">
        <f>(1-Dados!$C$20)*U258</f>
        <v>12.962071304864361</v>
      </c>
      <c r="Y258" s="18">
        <f t="shared" si="69"/>
        <v>11.496034352745886</v>
      </c>
      <c r="Z258" s="27">
        <f>((0.408*I258*(Y258-0)+Dados!$C$35*(900/(H258+273))*J258*(M258-N258))/(I258+Dados!$C$35*(1+(0.34*J258))))</f>
        <v>3.0685686941962147</v>
      </c>
    </row>
    <row r="259" spans="1:26" x14ac:dyDescent="0.25">
      <c r="A259" s="1">
        <v>25213</v>
      </c>
      <c r="B259">
        <v>16.8</v>
      </c>
      <c r="C259">
        <v>22.6</v>
      </c>
      <c r="D259">
        <v>10</v>
      </c>
      <c r="E259">
        <v>2</v>
      </c>
      <c r="F259">
        <v>72.25</v>
      </c>
      <c r="H259" s="22">
        <f t="shared" si="56"/>
        <v>19.700000000000003</v>
      </c>
      <c r="I259" s="23">
        <f t="shared" si="57"/>
        <v>0.14240584875815754</v>
      </c>
      <c r="J259" s="24">
        <f t="shared" si="58"/>
        <v>1.4959021503358882</v>
      </c>
      <c r="K259" s="25">
        <f t="shared" si="59"/>
        <v>2.7421805492514406</v>
      </c>
      <c r="L259" s="25">
        <f t="shared" si="60"/>
        <v>1.913305694509122</v>
      </c>
      <c r="M259" s="25">
        <f t="shared" si="61"/>
        <v>2.3277431218802813</v>
      </c>
      <c r="N259" s="25">
        <f t="shared" si="62"/>
        <v>1.6817944055585032</v>
      </c>
      <c r="O259" s="25">
        <f t="shared" si="63"/>
        <v>-0.38378968641292643</v>
      </c>
      <c r="P259" s="26">
        <f>ACOS(-TAN(Dados!$C$31)*TAN(O259))</f>
        <v>1.7909106937083643</v>
      </c>
      <c r="Q259" s="25">
        <f t="shared" si="64"/>
        <v>1.03251226352295</v>
      </c>
      <c r="R259" s="25">
        <f>(24*60/PI())*Dados!$C$28*Q259*(P259*SIN(Dados!$C$31)*SIN(O259)+COS(Dados!$C$31)*COS(O259)*SIN(P259))</f>
        <v>43.267941325262903</v>
      </c>
      <c r="S259" s="17">
        <f t="shared" si="65"/>
        <v>295.76000000000005</v>
      </c>
      <c r="T259" s="17">
        <f t="shared" si="66"/>
        <v>289.96000000000004</v>
      </c>
      <c r="U259" s="17">
        <f t="shared" si="67"/>
        <v>16.672480246329247</v>
      </c>
      <c r="V259" s="25">
        <f>(0.75+2*10^(-5)*Dados!$B$7)*R259</f>
        <v>32.663064095911878</v>
      </c>
      <c r="W259" s="23">
        <f t="shared" si="68"/>
        <v>1.9388586716329184</v>
      </c>
      <c r="X259" s="25">
        <f>(1-Dados!$C$20)*U259</f>
        <v>12.837809789673521</v>
      </c>
      <c r="Y259" s="18">
        <f t="shared" si="69"/>
        <v>10.898951118040603</v>
      </c>
      <c r="Z259" s="27">
        <f>((0.408*I259*(Y259-0)+Dados!$C$35*(900/(H259+273))*J259*(M259-N259))/(I259+Dados!$C$35*(1+(0.34*J259))))</f>
        <v>3.4323227292541056</v>
      </c>
    </row>
    <row r="260" spans="1:26" x14ac:dyDescent="0.25">
      <c r="A260" s="1">
        <v>25214</v>
      </c>
      <c r="B260">
        <v>12.4</v>
      </c>
      <c r="C260">
        <v>24.8</v>
      </c>
      <c r="D260">
        <v>11</v>
      </c>
      <c r="E260">
        <v>1.6666669999999999</v>
      </c>
      <c r="F260">
        <v>63.5</v>
      </c>
      <c r="H260" s="22">
        <f t="shared" si="56"/>
        <v>18.600000000000001</v>
      </c>
      <c r="I260" s="23">
        <f t="shared" si="57"/>
        <v>0.1341172196039836</v>
      </c>
      <c r="J260" s="24">
        <f t="shared" si="58"/>
        <v>1.2465853745969318</v>
      </c>
      <c r="K260" s="25">
        <f t="shared" si="59"/>
        <v>3.1302352193130303</v>
      </c>
      <c r="L260" s="25">
        <f t="shared" si="60"/>
        <v>1.4399889496967868</v>
      </c>
      <c r="M260" s="25">
        <f t="shared" si="61"/>
        <v>2.2851120845049087</v>
      </c>
      <c r="N260" s="25">
        <f t="shared" si="62"/>
        <v>1.4510461736606171</v>
      </c>
      <c r="O260" s="25">
        <f t="shared" si="63"/>
        <v>-0.38129931080802987</v>
      </c>
      <c r="P260" s="26">
        <f>ACOS(-TAN(Dados!$C$31)*TAN(O260))</f>
        <v>1.7893077532989132</v>
      </c>
      <c r="Q260" s="25">
        <f t="shared" si="64"/>
        <v>1.032410144993644</v>
      </c>
      <c r="R260" s="25">
        <f>(24*60/PI())*Dados!$C$28*Q260*(P260*SIN(Dados!$C$31)*SIN(O260)+COS(Dados!$C$31)*COS(O260)*SIN(P260))</f>
        <v>43.218302073601429</v>
      </c>
      <c r="S260" s="17">
        <f t="shared" si="65"/>
        <v>297.96000000000004</v>
      </c>
      <c r="T260" s="17">
        <f t="shared" si="66"/>
        <v>285.56</v>
      </c>
      <c r="U260" s="17">
        <f t="shared" si="67"/>
        <v>24.349975349816262</v>
      </c>
      <c r="V260" s="25">
        <f>(0.75+2*10^(-5)*Dados!$B$7)*R260</f>
        <v>32.625591315626281</v>
      </c>
      <c r="W260" s="23">
        <f t="shared" si="68"/>
        <v>4.0140389250227377</v>
      </c>
      <c r="X260" s="25">
        <f>(1-Dados!$C$20)*U260</f>
        <v>18.749481019358523</v>
      </c>
      <c r="Y260" s="18">
        <f t="shared" si="69"/>
        <v>14.735442094335784</v>
      </c>
      <c r="Z260" s="27">
        <f>((0.408*I260*(Y260-0)+Dados!$C$35*(900/(H260+273))*J260*(M260-N260))/(I260+Dados!$C$35*(1+(0.34*J260))))</f>
        <v>4.4711338829072513</v>
      </c>
    </row>
    <row r="261" spans="1:26" x14ac:dyDescent="0.25">
      <c r="A261" s="1">
        <v>25215</v>
      </c>
      <c r="B261">
        <v>13.7</v>
      </c>
      <c r="C261">
        <v>28.6</v>
      </c>
      <c r="D261">
        <v>12</v>
      </c>
      <c r="E261">
        <v>1</v>
      </c>
      <c r="F261">
        <v>58.5</v>
      </c>
      <c r="H261" s="22">
        <f t="shared" si="56"/>
        <v>21.15</v>
      </c>
      <c r="I261" s="23">
        <f t="shared" si="57"/>
        <v>0.15399078443272174</v>
      </c>
      <c r="J261" s="24">
        <f t="shared" si="58"/>
        <v>0.74795107516794412</v>
      </c>
      <c r="K261" s="25">
        <f t="shared" si="59"/>
        <v>3.9140092986798436</v>
      </c>
      <c r="L261" s="25">
        <f t="shared" si="60"/>
        <v>1.5677473692068915</v>
      </c>
      <c r="M261" s="25">
        <f t="shared" si="61"/>
        <v>2.7408783339433676</v>
      </c>
      <c r="N261" s="25">
        <f t="shared" si="62"/>
        <v>1.6034138253568699</v>
      </c>
      <c r="O261" s="25">
        <f t="shared" si="63"/>
        <v>-0.37869594798822787</v>
      </c>
      <c r="P261" s="26">
        <f>ACOS(-TAN(Dados!$C$31)*TAN(O261))</f>
        <v>1.7876361141459312</v>
      </c>
      <c r="Q261" s="25">
        <f t="shared" si="64"/>
        <v>1.0322984226389083</v>
      </c>
      <c r="R261" s="25">
        <f>(24*60/PI())*Dados!$C$28*Q261*(P261*SIN(Dados!$C$31)*SIN(O261)+COS(Dados!$C$31)*COS(O261)*SIN(P261))</f>
        <v>43.166010676417521</v>
      </c>
      <c r="S261" s="17">
        <f t="shared" si="65"/>
        <v>301.76000000000005</v>
      </c>
      <c r="T261" s="17">
        <f t="shared" si="66"/>
        <v>286.86</v>
      </c>
      <c r="U261" s="17">
        <f t="shared" si="67"/>
        <v>26.659686044291984</v>
      </c>
      <c r="V261" s="25">
        <f>(0.75+2*10^(-5)*Dados!$B$7)*R261</f>
        <v>32.58611642485107</v>
      </c>
      <c r="W261" s="23">
        <f t="shared" si="68"/>
        <v>4.5336142924386778</v>
      </c>
      <c r="X261" s="25">
        <f>(1-Dados!$C$20)*U261</f>
        <v>20.527958254104828</v>
      </c>
      <c r="Y261" s="18">
        <f t="shared" si="69"/>
        <v>15.99434396166615</v>
      </c>
      <c r="Z261" s="27">
        <f>((0.408*I261*(Y261-0)+Dados!$C$35*(900/(H261+273))*J261*(M261-N261))/(I261+Dados!$C$35*(1+(0.34*J261))))</f>
        <v>4.9779997319644336</v>
      </c>
    </row>
    <row r="262" spans="1:26" x14ac:dyDescent="0.25">
      <c r="A262" s="1">
        <v>25216</v>
      </c>
      <c r="B262">
        <v>17.399999999999999</v>
      </c>
      <c r="C262">
        <v>32</v>
      </c>
      <c r="D262">
        <v>13</v>
      </c>
      <c r="E262">
        <v>1</v>
      </c>
      <c r="F262">
        <v>54.25</v>
      </c>
      <c r="H262" s="22">
        <f t="shared" si="56"/>
        <v>24.7</v>
      </c>
      <c r="I262" s="23">
        <f t="shared" si="57"/>
        <v>0.18576099026505449</v>
      </c>
      <c r="J262" s="24">
        <f t="shared" si="58"/>
        <v>0.74795107516794412</v>
      </c>
      <c r="K262" s="25">
        <f t="shared" si="59"/>
        <v>4.7547753962618131</v>
      </c>
      <c r="L262" s="25">
        <f t="shared" si="60"/>
        <v>1.9873971889021356</v>
      </c>
      <c r="M262" s="25">
        <f t="shared" si="61"/>
        <v>3.3710862925819742</v>
      </c>
      <c r="N262" s="25">
        <f t="shared" si="62"/>
        <v>1.8288143137257209</v>
      </c>
      <c r="O262" s="25">
        <f t="shared" si="63"/>
        <v>-0.37598036938610901</v>
      </c>
      <c r="P262" s="26">
        <f>ACOS(-TAN(Dados!$C$31)*TAN(O262))</f>
        <v>1.7858967600153355</v>
      </c>
      <c r="Q262" s="25">
        <f t="shared" si="64"/>
        <v>1.0321771295644875</v>
      </c>
      <c r="R262" s="25">
        <f>(24*60/PI())*Dados!$C$28*Q262*(P262*SIN(Dados!$C$31)*SIN(O262)+COS(Dados!$C$31)*COS(O262)*SIN(P262))</f>
        <v>43.111057952545892</v>
      </c>
      <c r="S262" s="17">
        <f t="shared" si="65"/>
        <v>305.16000000000003</v>
      </c>
      <c r="T262" s="17">
        <f t="shared" si="66"/>
        <v>290.56</v>
      </c>
      <c r="U262" s="17">
        <f t="shared" si="67"/>
        <v>26.356339382705581</v>
      </c>
      <c r="V262" s="25">
        <f>(0.75+2*10^(-5)*Dados!$B$7)*R262</f>
        <v>32.544632492704388</v>
      </c>
      <c r="W262" s="23">
        <f t="shared" si="68"/>
        <v>4.33783013453509</v>
      </c>
      <c r="X262" s="25">
        <f>(1-Dados!$C$20)*U262</f>
        <v>20.294381324683297</v>
      </c>
      <c r="Y262" s="18">
        <f t="shared" si="69"/>
        <v>15.956551190148208</v>
      </c>
      <c r="Z262" s="27">
        <f>((0.408*I262*(Y262-0)+Dados!$C$35*(900/(H262+273))*J262*(M262-N262))/(I262+Dados!$C$35*(1+(0.34*J262))))</f>
        <v>5.366970806501441</v>
      </c>
    </row>
    <row r="263" spans="1:26" x14ac:dyDescent="0.25">
      <c r="A263" s="1">
        <v>25217</v>
      </c>
      <c r="B263">
        <v>21.6</v>
      </c>
      <c r="C263">
        <v>30.5</v>
      </c>
      <c r="D263">
        <v>14</v>
      </c>
      <c r="E263">
        <v>2</v>
      </c>
      <c r="F263">
        <v>84.5</v>
      </c>
      <c r="H263" s="22">
        <f t="shared" si="56"/>
        <v>26.05</v>
      </c>
      <c r="I263" s="23">
        <f t="shared" si="57"/>
        <v>0.19921133453623632</v>
      </c>
      <c r="J263" s="24">
        <f t="shared" si="58"/>
        <v>1.4959021503358882</v>
      </c>
      <c r="K263" s="25">
        <f t="shared" si="59"/>
        <v>4.3662793205014685</v>
      </c>
      <c r="L263" s="25">
        <f t="shared" si="60"/>
        <v>2.5801527260359443</v>
      </c>
      <c r="M263" s="25">
        <f t="shared" si="61"/>
        <v>3.4732160232687064</v>
      </c>
      <c r="N263" s="25">
        <f t="shared" si="62"/>
        <v>2.9348675396620569</v>
      </c>
      <c r="O263" s="25">
        <f t="shared" si="63"/>
        <v>-0.37315337968622003</v>
      </c>
      <c r="P263" s="26">
        <f>ACOS(-TAN(Dados!$C$31)*TAN(O263))</f>
        <v>1.7840907025875921</v>
      </c>
      <c r="Q263" s="25">
        <f t="shared" si="64"/>
        <v>1.0320463017121373</v>
      </c>
      <c r="R263" s="25">
        <f>(24*60/PI())*Dados!$C$28*Q263*(P263*SIN(Dados!$C$31)*SIN(O263)+COS(Dados!$C$31)*COS(O263)*SIN(P263))</f>
        <v>43.053434691921325</v>
      </c>
      <c r="S263" s="17">
        <f t="shared" si="65"/>
        <v>303.66000000000003</v>
      </c>
      <c r="T263" s="17">
        <f t="shared" si="66"/>
        <v>294.76000000000005</v>
      </c>
      <c r="U263" s="17">
        <f t="shared" si="67"/>
        <v>20.55051879446615</v>
      </c>
      <c r="V263" s="25">
        <f>(0.75+2*10^(-5)*Dados!$B$7)*R263</f>
        <v>32.501132566487726</v>
      </c>
      <c r="W263" s="23">
        <f t="shared" si="68"/>
        <v>1.984846596237744</v>
      </c>
      <c r="X263" s="25">
        <f>(1-Dados!$C$20)*U263</f>
        <v>15.823899471738937</v>
      </c>
      <c r="Y263" s="18">
        <f t="shared" si="69"/>
        <v>13.839052875501192</v>
      </c>
      <c r="Z263" s="27">
        <f>((0.408*I263*(Y263-0)+Dados!$C$35*(900/(H263+273))*J263*(M263-N263))/(I263+Dados!$C$35*(1+(0.34*J263))))</f>
        <v>4.3074371763030044</v>
      </c>
    </row>
    <row r="264" spans="1:26" x14ac:dyDescent="0.25">
      <c r="A264" s="1">
        <v>25218</v>
      </c>
      <c r="B264">
        <v>19.399999999999999</v>
      </c>
      <c r="C264">
        <v>29</v>
      </c>
      <c r="D264">
        <v>15</v>
      </c>
      <c r="E264">
        <v>1.3333330000000001</v>
      </c>
      <c r="F264">
        <v>76.75</v>
      </c>
      <c r="H264" s="22">
        <f t="shared" si="56"/>
        <v>24.2</v>
      </c>
      <c r="I264" s="23">
        <f t="shared" si="57"/>
        <v>0.18097760754015932</v>
      </c>
      <c r="J264" s="24">
        <f t="shared" si="58"/>
        <v>0.99726785090690051</v>
      </c>
      <c r="K264" s="25">
        <f t="shared" si="59"/>
        <v>4.0056776000859209</v>
      </c>
      <c r="L264" s="25">
        <f t="shared" si="60"/>
        <v>2.2528310020993629</v>
      </c>
      <c r="M264" s="25">
        <f t="shared" si="61"/>
        <v>3.1292543010926419</v>
      </c>
      <c r="N264" s="25">
        <f t="shared" si="62"/>
        <v>2.4017026760886027</v>
      </c>
      <c r="O264" s="25">
        <f t="shared" si="63"/>
        <v>-0.37021581658662056</v>
      </c>
      <c r="P264" s="26">
        <f>ACOS(-TAN(Dados!$C$31)*TAN(O264))</f>
        <v>1.7822189795930035</v>
      </c>
      <c r="Q264" s="25">
        <f t="shared" si="64"/>
        <v>1.0319059778489741</v>
      </c>
      <c r="R264" s="25">
        <f>(24*60/PI())*Dados!$C$28*Q264*(P264*SIN(Dados!$C$31)*SIN(O264)+COS(Dados!$C$31)*COS(O264)*SIN(P264))</f>
        <v>42.993131694624417</v>
      </c>
      <c r="S264" s="17">
        <f t="shared" si="65"/>
        <v>302.16000000000003</v>
      </c>
      <c r="T264" s="17">
        <f t="shared" si="66"/>
        <v>292.56</v>
      </c>
      <c r="U264" s="17">
        <f t="shared" si="67"/>
        <v>21.313495430986578</v>
      </c>
      <c r="V264" s="25">
        <f>(0.75+2*10^(-5)*Dados!$B$7)*R264</f>
        <v>32.455609701161698</v>
      </c>
      <c r="W264" s="23">
        <f t="shared" si="68"/>
        <v>2.5345768864791074</v>
      </c>
      <c r="X264" s="25">
        <f>(1-Dados!$C$20)*U264</f>
        <v>16.411391481859667</v>
      </c>
      <c r="Y264" s="18">
        <f t="shared" si="69"/>
        <v>13.876814595380559</v>
      </c>
      <c r="Z264" s="27">
        <f>((0.408*I264*(Y264-0)+Dados!$C$35*(900/(H264+273))*J264*(M264-N264))/(I264+Dados!$C$35*(1+(0.34*J264))))</f>
        <v>4.3497120377962482</v>
      </c>
    </row>
    <row r="265" spans="1:26" x14ac:dyDescent="0.25">
      <c r="A265" s="1">
        <v>25219</v>
      </c>
      <c r="B265">
        <v>16.8</v>
      </c>
      <c r="C265">
        <v>29</v>
      </c>
      <c r="D265">
        <v>16</v>
      </c>
      <c r="E265">
        <v>1.3333330000000001</v>
      </c>
      <c r="F265">
        <v>68.5</v>
      </c>
      <c r="H265" s="22">
        <f t="shared" si="56"/>
        <v>22.9</v>
      </c>
      <c r="I265" s="23">
        <f t="shared" si="57"/>
        <v>0.1690242275340923</v>
      </c>
      <c r="J265" s="24">
        <f t="shared" si="58"/>
        <v>0.99726785090690051</v>
      </c>
      <c r="K265" s="25">
        <f t="shared" si="59"/>
        <v>4.0056776000859209</v>
      </c>
      <c r="L265" s="25">
        <f t="shared" si="60"/>
        <v>1.913305694509122</v>
      </c>
      <c r="M265" s="25">
        <f t="shared" si="61"/>
        <v>2.9594916472975212</v>
      </c>
      <c r="N265" s="25">
        <f t="shared" si="62"/>
        <v>2.027251778398802</v>
      </c>
      <c r="O265" s="25">
        <f t="shared" si="63"/>
        <v>-0.36716855055065478</v>
      </c>
      <c r="P265" s="26">
        <f>ACOS(-TAN(Dados!$C$31)*TAN(O265))</f>
        <v>1.7802826529372653</v>
      </c>
      <c r="Q265" s="25">
        <f t="shared" si="64"/>
        <v>1.031756199555987</v>
      </c>
      <c r="R265" s="25">
        <f>(24*60/PI())*Dados!$C$28*Q265*(P265*SIN(Dados!$C$31)*SIN(O265)+COS(Dados!$C$31)*COS(O265)*SIN(P265))</f>
        <v>42.930139811347644</v>
      </c>
      <c r="S265" s="17">
        <f t="shared" si="65"/>
        <v>302.16000000000003</v>
      </c>
      <c r="T265" s="17">
        <f t="shared" si="66"/>
        <v>289.96000000000004</v>
      </c>
      <c r="U265" s="17">
        <f t="shared" si="67"/>
        <v>23.991765110691002</v>
      </c>
      <c r="V265" s="25">
        <f>(0.75+2*10^(-5)*Dados!$B$7)*R265</f>
        <v>32.408056989893922</v>
      </c>
      <c r="W265" s="23">
        <f t="shared" si="68"/>
        <v>3.4497848578423578</v>
      </c>
      <c r="X265" s="25">
        <f>(1-Dados!$C$20)*U265</f>
        <v>18.473659135232072</v>
      </c>
      <c r="Y265" s="18">
        <f t="shared" si="69"/>
        <v>15.023874277389714</v>
      </c>
      <c r="Z265" s="27">
        <f>((0.408*I265*(Y265-0)+Dados!$C$35*(900/(H265+273))*J265*(M265-N265))/(I265+Dados!$C$35*(1+(0.34*J265))))</f>
        <v>4.757591441375796</v>
      </c>
    </row>
    <row r="266" spans="1:26" x14ac:dyDescent="0.25">
      <c r="A266" s="1">
        <v>25220</v>
      </c>
      <c r="B266">
        <v>18.3</v>
      </c>
      <c r="C266">
        <v>30.6</v>
      </c>
      <c r="D266">
        <v>17</v>
      </c>
      <c r="E266">
        <v>1.3333330000000001</v>
      </c>
      <c r="F266">
        <v>60.5</v>
      </c>
      <c r="H266" s="22">
        <f t="shared" si="56"/>
        <v>24.450000000000003</v>
      </c>
      <c r="I266" s="23">
        <f t="shared" si="57"/>
        <v>0.18335615232868385</v>
      </c>
      <c r="J266" s="24">
        <f t="shared" si="58"/>
        <v>0.99726785090690051</v>
      </c>
      <c r="K266" s="25">
        <f t="shared" si="59"/>
        <v>4.3912919467167955</v>
      </c>
      <c r="L266" s="25">
        <f t="shared" si="60"/>
        <v>2.1032450848446573</v>
      </c>
      <c r="M266" s="25">
        <f t="shared" si="61"/>
        <v>3.2472685157807266</v>
      </c>
      <c r="N266" s="25">
        <f t="shared" si="62"/>
        <v>1.9645974520473395</v>
      </c>
      <c r="O266" s="25">
        <f t="shared" si="63"/>
        <v>-0.36401248454901453</v>
      </c>
      <c r="P266" s="26">
        <f>ACOS(-TAN(Dados!$C$31)*TAN(O266))</f>
        <v>1.7782828068237315</v>
      </c>
      <c r="Q266" s="25">
        <f t="shared" si="64"/>
        <v>1.0315970112157162</v>
      </c>
      <c r="R266" s="25">
        <f>(24*60/PI())*Dados!$C$28*Q266*(P266*SIN(Dados!$C$31)*SIN(O266)+COS(Dados!$C$31)*COS(O266)*SIN(P266))</f>
        <v>42.864449985232994</v>
      </c>
      <c r="S266" s="17">
        <f t="shared" si="65"/>
        <v>303.76000000000005</v>
      </c>
      <c r="T266" s="17">
        <f t="shared" si="66"/>
        <v>291.46000000000004</v>
      </c>
      <c r="U266" s="17">
        <f t="shared" si="67"/>
        <v>24.053030048630173</v>
      </c>
      <c r="V266" s="25">
        <f>(0.75+2*10^(-5)*Dados!$B$7)*R266</f>
        <v>32.358467595642352</v>
      </c>
      <c r="W266" s="23">
        <f t="shared" si="68"/>
        <v>3.6230582219320486</v>
      </c>
      <c r="X266" s="25">
        <f>(1-Dados!$C$20)*U266</f>
        <v>18.520833137445234</v>
      </c>
      <c r="Y266" s="18">
        <f t="shared" si="69"/>
        <v>14.897774915513185</v>
      </c>
      <c r="Z266" s="27">
        <f>((0.408*I266*(Y266-0)+Dados!$C$35*(900/(H266+273))*J266*(M266-N266))/(I266+Dados!$C$35*(1+(0.34*J266))))</f>
        <v>5.0471934421682159</v>
      </c>
    </row>
    <row r="267" spans="1:26" x14ac:dyDescent="0.25">
      <c r="A267" s="1">
        <v>25221</v>
      </c>
      <c r="B267">
        <v>17.2</v>
      </c>
      <c r="C267">
        <v>31.4</v>
      </c>
      <c r="D267">
        <v>18</v>
      </c>
      <c r="E267">
        <v>1</v>
      </c>
      <c r="F267">
        <v>65.75</v>
      </c>
      <c r="H267" s="22">
        <f t="shared" si="56"/>
        <v>24.299999999999997</v>
      </c>
      <c r="I267" s="23">
        <f t="shared" si="57"/>
        <v>0.18192588494728226</v>
      </c>
      <c r="J267" s="24">
        <f t="shared" si="58"/>
        <v>0.74795107516794412</v>
      </c>
      <c r="K267" s="25">
        <f t="shared" si="59"/>
        <v>4.5959173166475438</v>
      </c>
      <c r="L267" s="25">
        <f t="shared" si="60"/>
        <v>1.9624256575788694</v>
      </c>
      <c r="M267" s="25">
        <f t="shared" si="61"/>
        <v>3.2791714871132065</v>
      </c>
      <c r="N267" s="25">
        <f t="shared" si="62"/>
        <v>2.156055252776933</v>
      </c>
      <c r="O267" s="25">
        <f t="shared" si="63"/>
        <v>-0.36074855379216958</v>
      </c>
      <c r="P267" s="26">
        <f>ACOS(-TAN(Dados!$C$31)*TAN(O267))</f>
        <v>1.7762205458786531</v>
      </c>
      <c r="Q267" s="25">
        <f t="shared" si="64"/>
        <v>1.031428459999103</v>
      </c>
      <c r="R267" s="25">
        <f>(24*60/PI())*Dados!$C$28*Q267*(P267*SIN(Dados!$C$31)*SIN(O267)+COS(Dados!$C$31)*COS(O267)*SIN(P267))</f>
        <v>42.796053295027434</v>
      </c>
      <c r="S267" s="17">
        <f t="shared" si="65"/>
        <v>304.56</v>
      </c>
      <c r="T267" s="17">
        <f t="shared" si="66"/>
        <v>290.36</v>
      </c>
      <c r="U267" s="17">
        <f t="shared" si="67"/>
        <v>25.802861694245443</v>
      </c>
      <c r="V267" s="25">
        <f>(0.75+2*10^(-5)*Dados!$B$7)*R267</f>
        <v>32.306834783733457</v>
      </c>
      <c r="W267" s="23">
        <f t="shared" si="68"/>
        <v>3.7706794303953539</v>
      </c>
      <c r="X267" s="25">
        <f>(1-Dados!$C$20)*U267</f>
        <v>19.868203504568992</v>
      </c>
      <c r="Y267" s="18">
        <f t="shared" si="69"/>
        <v>16.097524074173638</v>
      </c>
      <c r="Z267" s="27">
        <f>((0.408*I267*(Y267-0)+Dados!$C$35*(900/(H267+273))*J267*(M267-N267))/(I267+Dados!$C$35*(1+(0.34*J267))))</f>
        <v>5.1558623367307739</v>
      </c>
    </row>
    <row r="268" spans="1:26" x14ac:dyDescent="0.25">
      <c r="A268" s="1">
        <v>25222</v>
      </c>
      <c r="B268">
        <v>17.7</v>
      </c>
      <c r="C268">
        <v>29.2</v>
      </c>
      <c r="D268">
        <v>19</v>
      </c>
      <c r="E268">
        <v>1</v>
      </c>
      <c r="F268">
        <v>64</v>
      </c>
      <c r="H268" s="22">
        <f t="shared" si="56"/>
        <v>23.45</v>
      </c>
      <c r="I268" s="23">
        <f t="shared" si="57"/>
        <v>0.17399745174765596</v>
      </c>
      <c r="J268" s="24">
        <f t="shared" si="58"/>
        <v>0.74795107516794412</v>
      </c>
      <c r="K268" s="25">
        <f t="shared" si="59"/>
        <v>4.0522081272490516</v>
      </c>
      <c r="L268" s="25">
        <f t="shared" si="60"/>
        <v>2.0253762197498539</v>
      </c>
      <c r="M268" s="25">
        <f t="shared" si="61"/>
        <v>3.038792173499453</v>
      </c>
      <c r="N268" s="25">
        <f t="shared" si="62"/>
        <v>1.9448269910396498</v>
      </c>
      <c r="O268" s="25">
        <f t="shared" si="63"/>
        <v>-0.35737772545324453</v>
      </c>
      <c r="P268" s="26">
        <f>ACOS(-TAN(Dados!$C$31)*TAN(O268))</f>
        <v>1.7740969932854493</v>
      </c>
      <c r="Q268" s="25">
        <f t="shared" si="64"/>
        <v>1.0312505958515106</v>
      </c>
      <c r="R268" s="25">
        <f>(24*60/PI())*Dados!$C$28*Q268*(P268*SIN(Dados!$C$31)*SIN(O268)+COS(Dados!$C$31)*COS(O268)*SIN(P268))</f>
        <v>42.724940999497861</v>
      </c>
      <c r="S268" s="17">
        <f t="shared" si="65"/>
        <v>302.36</v>
      </c>
      <c r="T268" s="17">
        <f t="shared" si="66"/>
        <v>290.86</v>
      </c>
      <c r="U268" s="17">
        <f t="shared" si="67"/>
        <v>23.181971869452191</v>
      </c>
      <c r="V268" s="25">
        <f>(0.75+2*10^(-5)*Dados!$B$7)*R268</f>
        <v>32.253151955391132</v>
      </c>
      <c r="W268" s="23">
        <f t="shared" si="68"/>
        <v>3.4154136173267582</v>
      </c>
      <c r="X268" s="25">
        <f>(1-Dados!$C$20)*U268</f>
        <v>17.850118339478186</v>
      </c>
      <c r="Y268" s="18">
        <f t="shared" si="69"/>
        <v>14.434704722151428</v>
      </c>
      <c r="Z268" s="27">
        <f>((0.408*I268*(Y268-0)+Dados!$C$35*(900/(H268+273))*J268*(M268-N268))/(I268+Dados!$C$35*(1+(0.34*J268))))</f>
        <v>4.636170210832427</v>
      </c>
    </row>
    <row r="269" spans="1:26" x14ac:dyDescent="0.25">
      <c r="A269" s="1">
        <v>25223</v>
      </c>
      <c r="B269">
        <v>17.8</v>
      </c>
      <c r="C269">
        <v>31.2</v>
      </c>
      <c r="D269">
        <v>20</v>
      </c>
      <c r="E269">
        <v>2</v>
      </c>
      <c r="F269">
        <v>66</v>
      </c>
      <c r="H269" s="22">
        <f t="shared" si="56"/>
        <v>24.5</v>
      </c>
      <c r="I269" s="23">
        <f t="shared" si="57"/>
        <v>0.18383500912050901</v>
      </c>
      <c r="J269" s="24">
        <f t="shared" si="58"/>
        <v>1.4959021503358882</v>
      </c>
      <c r="K269" s="25">
        <f t="shared" si="59"/>
        <v>4.5439995866454055</v>
      </c>
      <c r="L269" s="25">
        <f t="shared" si="60"/>
        <v>2.038176335166181</v>
      </c>
      <c r="M269" s="25">
        <f t="shared" si="61"/>
        <v>3.2910879609057933</v>
      </c>
      <c r="N269" s="25">
        <f t="shared" si="62"/>
        <v>2.1721180541978238</v>
      </c>
      <c r="O269" s="25">
        <f t="shared" si="63"/>
        <v>-0.35390099838142475</v>
      </c>
      <c r="P269" s="26">
        <f>ACOS(-TAN(Dados!$C$31)*TAN(O269))</f>
        <v>1.7719132889338518</v>
      </c>
      <c r="Q269" s="25">
        <f t="shared" si="64"/>
        <v>1.0310634714779239</v>
      </c>
      <c r="R269" s="25">
        <f>(24*60/PI())*Dados!$C$28*Q269*(P269*SIN(Dados!$C$31)*SIN(O269)+COS(Dados!$C$31)*COS(O269)*SIN(P269))</f>
        <v>42.651104583042716</v>
      </c>
      <c r="S269" s="17">
        <f t="shared" si="65"/>
        <v>304.36</v>
      </c>
      <c r="T269" s="17">
        <f t="shared" si="66"/>
        <v>290.96000000000004</v>
      </c>
      <c r="U269" s="17">
        <f t="shared" si="67"/>
        <v>24.980588471202736</v>
      </c>
      <c r="V269" s="25">
        <f>(0.75+2*10^(-5)*Dados!$B$7)*R269</f>
        <v>32.197412682169031</v>
      </c>
      <c r="W269" s="23">
        <f t="shared" si="68"/>
        <v>3.598909944710277</v>
      </c>
      <c r="X269" s="25">
        <f>(1-Dados!$C$20)*U269</f>
        <v>19.235053122826109</v>
      </c>
      <c r="Y269" s="18">
        <f t="shared" si="69"/>
        <v>15.636143178115832</v>
      </c>
      <c r="Z269" s="27">
        <f>((0.408*I269*(Y269-0)+Dados!$C$35*(900/(H269+273))*J269*(M269-N269))/(I269+Dados!$C$35*(1+(0.34*J269))))</f>
        <v>5.3231516653313742</v>
      </c>
    </row>
    <row r="270" spans="1:26" x14ac:dyDescent="0.25">
      <c r="A270" s="1">
        <v>25224</v>
      </c>
      <c r="B270">
        <v>18</v>
      </c>
      <c r="C270">
        <v>31.2</v>
      </c>
      <c r="D270">
        <v>21</v>
      </c>
      <c r="E270">
        <v>1.6666669999999999</v>
      </c>
      <c r="F270">
        <v>69</v>
      </c>
      <c r="H270" s="22">
        <f t="shared" si="56"/>
        <v>24.6</v>
      </c>
      <c r="I270" s="23">
        <f t="shared" si="57"/>
        <v>0.1847958852166231</v>
      </c>
      <c r="J270" s="24">
        <f t="shared" si="58"/>
        <v>1.2465853745969318</v>
      </c>
      <c r="K270" s="25">
        <f t="shared" si="59"/>
        <v>4.5439995866454055</v>
      </c>
      <c r="L270" s="25">
        <f t="shared" si="60"/>
        <v>2.0639892026604851</v>
      </c>
      <c r="M270" s="25">
        <f t="shared" si="61"/>
        <v>3.3039943946529453</v>
      </c>
      <c r="N270" s="25">
        <f t="shared" si="62"/>
        <v>2.2797561323105322</v>
      </c>
      <c r="O270" s="25">
        <f t="shared" si="63"/>
        <v>-0.35031940280597534</v>
      </c>
      <c r="P270" s="26">
        <f>ACOS(-TAN(Dados!$C$31)*TAN(O270))</f>
        <v>1.7696705875895009</v>
      </c>
      <c r="Q270" s="25">
        <f t="shared" si="64"/>
        <v>1.0308671423273339</v>
      </c>
      <c r="R270" s="25">
        <f>(24*60/PI())*Dados!$C$28*Q270*(P270*SIN(Dados!$C$31)*SIN(O270)+COS(Dados!$C$31)*COS(O270)*SIN(P270))</f>
        <v>42.57453580243228</v>
      </c>
      <c r="S270" s="17">
        <f t="shared" si="65"/>
        <v>304.36</v>
      </c>
      <c r="T270" s="17">
        <f t="shared" si="66"/>
        <v>291.16000000000003</v>
      </c>
      <c r="U270" s="17">
        <f t="shared" si="67"/>
        <v>24.748955212371925</v>
      </c>
      <c r="V270" s="25">
        <f>(0.75+2*10^(-5)*Dados!$B$7)*R270</f>
        <v>32.13961074123489</v>
      </c>
      <c r="W270" s="23">
        <f t="shared" si="68"/>
        <v>3.4282567459420865</v>
      </c>
      <c r="X270" s="25">
        <f>(1-Dados!$C$20)*U270</f>
        <v>19.056695513526382</v>
      </c>
      <c r="Y270" s="18">
        <f t="shared" si="69"/>
        <v>15.628438767584296</v>
      </c>
      <c r="Z270" s="27">
        <f>((0.408*I270*(Y270-0)+Dados!$C$35*(900/(H270+273))*J270*(M270-N270))/(I270+Dados!$C$35*(1+(0.34*J270))))</f>
        <v>5.1478107739724468</v>
      </c>
    </row>
    <row r="271" spans="1:26" x14ac:dyDescent="0.25">
      <c r="A271" s="1">
        <v>25225</v>
      </c>
      <c r="B271">
        <v>17.7</v>
      </c>
      <c r="C271">
        <v>30</v>
      </c>
      <c r="D271">
        <v>22</v>
      </c>
      <c r="E271">
        <v>1.6666669999999999</v>
      </c>
      <c r="F271">
        <v>72.75</v>
      </c>
      <c r="H271" s="22">
        <f t="shared" si="56"/>
        <v>23.85</v>
      </c>
      <c r="I271" s="23">
        <f t="shared" si="57"/>
        <v>0.17769138209750721</v>
      </c>
      <c r="J271" s="24">
        <f t="shared" si="58"/>
        <v>1.2465853745969318</v>
      </c>
      <c r="K271" s="25">
        <f t="shared" si="59"/>
        <v>4.2430650587590133</v>
      </c>
      <c r="L271" s="25">
        <f t="shared" si="60"/>
        <v>2.0253762197498539</v>
      </c>
      <c r="M271" s="25">
        <f t="shared" si="61"/>
        <v>3.1342206392544334</v>
      </c>
      <c r="N271" s="25">
        <f t="shared" si="62"/>
        <v>2.2801455150576002</v>
      </c>
      <c r="O271" s="25">
        <f t="shared" si="63"/>
        <v>-0.34663400003096273</v>
      </c>
      <c r="P271" s="26">
        <f>ACOS(-TAN(Dados!$C$31)*TAN(O271))</f>
        <v>1.7673700570893165</v>
      </c>
      <c r="Q271" s="25">
        <f t="shared" si="64"/>
        <v>1.0306616665763046</v>
      </c>
      <c r="R271" s="25">
        <f>(24*60/PI())*Dados!$C$28*Q271*(P271*SIN(Dados!$C$31)*SIN(O271)+COS(Dados!$C$31)*COS(O271)*SIN(P271))</f>
        <v>42.495226734604927</v>
      </c>
      <c r="S271" s="17">
        <f t="shared" si="65"/>
        <v>303.16000000000003</v>
      </c>
      <c r="T271" s="17">
        <f t="shared" si="66"/>
        <v>290.86</v>
      </c>
      <c r="U271" s="17">
        <f t="shared" si="67"/>
        <v>23.845843488553715</v>
      </c>
      <c r="V271" s="25">
        <f>(0.75+2*10^(-5)*Dados!$B$7)*R271</f>
        <v>32.079740151452071</v>
      </c>
      <c r="W271" s="23">
        <f t="shared" si="68"/>
        <v>3.214687702846283</v>
      </c>
      <c r="X271" s="25">
        <f>(1-Dados!$C$20)*U271</f>
        <v>18.361299486186361</v>
      </c>
      <c r="Y271" s="18">
        <f t="shared" si="69"/>
        <v>15.146611783340077</v>
      </c>
      <c r="Z271" s="27">
        <f>((0.408*I271*(Y271-0)+Dados!$C$35*(900/(H271+273))*J271*(M271-N271))/(I271+Dados!$C$35*(1+(0.34*J271))))</f>
        <v>4.833593443689522</v>
      </c>
    </row>
    <row r="272" spans="1:26" x14ac:dyDescent="0.25">
      <c r="A272" s="1">
        <v>25226</v>
      </c>
      <c r="B272">
        <v>17.8</v>
      </c>
      <c r="C272">
        <v>30.5</v>
      </c>
      <c r="D272">
        <v>23</v>
      </c>
      <c r="E272">
        <v>1.6666669999999999</v>
      </c>
      <c r="F272">
        <v>67.5</v>
      </c>
      <c r="H272" s="22">
        <f t="shared" si="56"/>
        <v>24.15</v>
      </c>
      <c r="I272" s="23">
        <f t="shared" si="57"/>
        <v>0.18050503360802694</v>
      </c>
      <c r="J272" s="24">
        <f t="shared" si="58"/>
        <v>1.2465853745969318</v>
      </c>
      <c r="K272" s="25">
        <f t="shared" si="59"/>
        <v>4.3662793205014685</v>
      </c>
      <c r="L272" s="25">
        <f t="shared" si="60"/>
        <v>2.038176335166181</v>
      </c>
      <c r="M272" s="25">
        <f t="shared" si="61"/>
        <v>3.2022278278338248</v>
      </c>
      <c r="N272" s="25">
        <f t="shared" si="62"/>
        <v>2.1615037837878317</v>
      </c>
      <c r="O272" s="25">
        <f t="shared" si="63"/>
        <v>-0.3428458821207665</v>
      </c>
      <c r="P272" s="26">
        <f>ACOS(-TAN(Dados!$C$31)*TAN(O272))</f>
        <v>1.7650128765676671</v>
      </c>
      <c r="Q272" s="25">
        <f t="shared" si="64"/>
        <v>1.0304471051117361</v>
      </c>
      <c r="R272" s="25">
        <f>(24*60/PI())*Dados!$C$28*Q272*(P272*SIN(Dados!$C$31)*SIN(O272)+COS(Dados!$C$31)*COS(O272)*SIN(P272))</f>
        <v>42.413169825442097</v>
      </c>
      <c r="S272" s="17">
        <f t="shared" si="65"/>
        <v>303.66000000000003</v>
      </c>
      <c r="T272" s="17">
        <f t="shared" si="66"/>
        <v>290.96000000000004</v>
      </c>
      <c r="U272" s="17">
        <f t="shared" si="67"/>
        <v>24.183690413076732</v>
      </c>
      <c r="V272" s="25">
        <f>(0.75+2*10^(-5)*Dados!$B$7)*R272</f>
        <v>32.01779521019985</v>
      </c>
      <c r="W272" s="23">
        <f t="shared" si="68"/>
        <v>3.4515602036859425</v>
      </c>
      <c r="X272" s="25">
        <f>(1-Dados!$C$20)*U272</f>
        <v>18.621441618069085</v>
      </c>
      <c r="Y272" s="18">
        <f t="shared" si="69"/>
        <v>15.169881414383141</v>
      </c>
      <c r="Z272" s="27">
        <f>((0.408*I272*(Y272-0)+Dados!$C$35*(900/(H272+273))*J272*(M272-N272))/(I272+Dados!$C$35*(1+(0.34*J272))))</f>
        <v>5.0214527944374625</v>
      </c>
    </row>
    <row r="273" spans="1:26" x14ac:dyDescent="0.25">
      <c r="A273" s="1">
        <v>25227</v>
      </c>
      <c r="B273">
        <v>18.899999999999999</v>
      </c>
      <c r="C273">
        <v>30</v>
      </c>
      <c r="D273">
        <v>24</v>
      </c>
      <c r="E273">
        <v>1.3333330000000001</v>
      </c>
      <c r="F273">
        <v>71.75</v>
      </c>
      <c r="H273" s="22">
        <f t="shared" si="56"/>
        <v>24.45</v>
      </c>
      <c r="I273" s="23">
        <f t="shared" si="57"/>
        <v>0.18335615232868382</v>
      </c>
      <c r="J273" s="24">
        <f t="shared" si="58"/>
        <v>0.99726785090690051</v>
      </c>
      <c r="K273" s="25">
        <f t="shared" si="59"/>
        <v>4.2430650587590133</v>
      </c>
      <c r="L273" s="25">
        <f t="shared" si="60"/>
        <v>2.1837218414652266</v>
      </c>
      <c r="M273" s="25">
        <f t="shared" si="61"/>
        <v>3.21339345011212</v>
      </c>
      <c r="N273" s="25">
        <f t="shared" si="62"/>
        <v>2.3056098004554459</v>
      </c>
      <c r="O273" s="25">
        <f t="shared" si="63"/>
        <v>-0.33895617157647767</v>
      </c>
      <c r="P273" s="26">
        <f>ACOS(-TAN(Dados!$C$31)*TAN(O273))</f>
        <v>1.7626002347180736</v>
      </c>
      <c r="Q273" s="25">
        <f t="shared" si="64"/>
        <v>1.0302235215128204</v>
      </c>
      <c r="R273" s="25">
        <f>(24*60/PI())*Dados!$C$28*Q273*(P273*SIN(Dados!$C$31)*SIN(O273)+COS(Dados!$C$31)*COS(O273)*SIN(P273))</f>
        <v>42.328357939439776</v>
      </c>
      <c r="S273" s="17">
        <f t="shared" si="65"/>
        <v>303.16000000000003</v>
      </c>
      <c r="T273" s="17">
        <f t="shared" si="66"/>
        <v>292.06</v>
      </c>
      <c r="U273" s="17">
        <f t="shared" si="67"/>
        <v>22.563833848948342</v>
      </c>
      <c r="V273" s="25">
        <f>(0.75+2*10^(-5)*Dados!$B$7)*R273</f>
        <v>31.953770530870553</v>
      </c>
      <c r="W273" s="23">
        <f t="shared" si="68"/>
        <v>2.9629388068949747</v>
      </c>
      <c r="X273" s="25">
        <f>(1-Dados!$C$20)*U273</f>
        <v>17.374152063690225</v>
      </c>
      <c r="Y273" s="18">
        <f t="shared" si="69"/>
        <v>14.41121325679525</v>
      </c>
      <c r="Z273" s="27">
        <f>((0.408*I273*(Y273-0)+Dados!$C$35*(900/(H273+273))*J273*(M273-N273))/(I273+Dados!$C$35*(1+(0.34*J273))))</f>
        <v>4.6396540182848547</v>
      </c>
    </row>
    <row r="274" spans="1:26" x14ac:dyDescent="0.25">
      <c r="A274" s="1">
        <v>25228</v>
      </c>
      <c r="B274">
        <v>15.8</v>
      </c>
      <c r="C274">
        <v>28.5</v>
      </c>
      <c r="D274">
        <v>25</v>
      </c>
      <c r="E274">
        <v>1.6666669999999999</v>
      </c>
      <c r="F274">
        <v>67.25</v>
      </c>
      <c r="H274" s="22">
        <f t="shared" si="56"/>
        <v>22.15</v>
      </c>
      <c r="I274" s="23">
        <f t="shared" si="57"/>
        <v>0.16243630349003685</v>
      </c>
      <c r="J274" s="24">
        <f t="shared" si="58"/>
        <v>1.2465853745969318</v>
      </c>
      <c r="K274" s="25">
        <f t="shared" si="59"/>
        <v>3.891379531185216</v>
      </c>
      <c r="L274" s="25">
        <f t="shared" si="60"/>
        <v>1.7951882816867184</v>
      </c>
      <c r="M274" s="25">
        <f t="shared" si="61"/>
        <v>2.8432839064359672</v>
      </c>
      <c r="N274" s="25">
        <f t="shared" si="62"/>
        <v>1.9121084270781878</v>
      </c>
      <c r="O274" s="25">
        <f t="shared" si="63"/>
        <v>-0.33496602100327749</v>
      </c>
      <c r="P274" s="26">
        <f>ACOS(-TAN(Dados!$C$31)*TAN(O274))</f>
        <v>1.7601333280948612</v>
      </c>
      <c r="Q274" s="25">
        <f t="shared" si="64"/>
        <v>1.0299909820322035</v>
      </c>
      <c r="R274" s="25">
        <f>(24*60/PI())*Dados!$C$28*Q274*(P274*SIN(Dados!$C$31)*SIN(O274)+COS(Dados!$C$31)*COS(O274)*SIN(P274))</f>
        <v>42.240784410189782</v>
      </c>
      <c r="S274" s="17">
        <f t="shared" si="65"/>
        <v>301.66000000000003</v>
      </c>
      <c r="T274" s="17">
        <f t="shared" si="66"/>
        <v>288.96000000000004</v>
      </c>
      <c r="U274" s="17">
        <f t="shared" si="67"/>
        <v>24.085397464651763</v>
      </c>
      <c r="V274" s="25">
        <f>(0.75+2*10^(-5)*Dados!$B$7)*R274</f>
        <v>31.887661080977967</v>
      </c>
      <c r="W274" s="23">
        <f t="shared" si="68"/>
        <v>3.6661950799525282</v>
      </c>
      <c r="X274" s="25">
        <f>(1-Dados!$C$20)*U274</f>
        <v>18.545756047781857</v>
      </c>
      <c r="Y274" s="18">
        <f t="shared" si="69"/>
        <v>14.879560967829329</v>
      </c>
      <c r="Z274" s="27">
        <f>((0.408*I274*(Y274-0)+Dados!$C$35*(900/(H274+273))*J274*(M274-N274))/(I274+Dados!$C$35*(1+(0.34*J274))))</f>
        <v>4.7638330439004601</v>
      </c>
    </row>
    <row r="275" spans="1:26" x14ac:dyDescent="0.25">
      <c r="A275" s="1">
        <v>25229</v>
      </c>
      <c r="B275">
        <v>16.3</v>
      </c>
      <c r="C275">
        <v>30.4</v>
      </c>
      <c r="D275">
        <v>26</v>
      </c>
      <c r="E275">
        <v>1</v>
      </c>
      <c r="F275">
        <v>61.25</v>
      </c>
      <c r="H275" s="22">
        <f t="shared" si="56"/>
        <v>23.35</v>
      </c>
      <c r="I275" s="23">
        <f t="shared" si="57"/>
        <v>0.1730841596541125</v>
      </c>
      <c r="J275" s="24">
        <f t="shared" si="58"/>
        <v>0.74795107516794412</v>
      </c>
      <c r="K275" s="25">
        <f t="shared" si="59"/>
        <v>4.3413906376622462</v>
      </c>
      <c r="L275" s="25">
        <f t="shared" si="60"/>
        <v>1.8534226492057391</v>
      </c>
      <c r="M275" s="25">
        <f t="shared" si="61"/>
        <v>3.0974066434339926</v>
      </c>
      <c r="N275" s="25">
        <f t="shared" si="62"/>
        <v>1.8971615691033206</v>
      </c>
      <c r="O275" s="25">
        <f t="shared" si="63"/>
        <v>-0.33087661276889524</v>
      </c>
      <c r="P275" s="26">
        <f>ACOS(-TAN(Dados!$C$31)*TAN(O275))</f>
        <v>1.7576133594588603</v>
      </c>
      <c r="Q275" s="25">
        <f t="shared" si="64"/>
        <v>1.0297495555763523</v>
      </c>
      <c r="R275" s="25">
        <f>(24*60/PI())*Dados!$C$28*Q275*(P275*SIN(Dados!$C$31)*SIN(O275)+COS(Dados!$C$31)*COS(O275)*SIN(P275))</f>
        <v>42.150443091579611</v>
      </c>
      <c r="S275" s="17">
        <f t="shared" si="65"/>
        <v>303.56</v>
      </c>
      <c r="T275" s="17">
        <f t="shared" si="66"/>
        <v>289.46000000000004</v>
      </c>
      <c r="U275" s="17">
        <f t="shared" si="67"/>
        <v>25.323963759108498</v>
      </c>
      <c r="V275" s="25">
        <f>(0.75+2*10^(-5)*Dados!$B$7)*R275</f>
        <v>31.819462220808248</v>
      </c>
      <c r="W275" s="23">
        <f t="shared" si="68"/>
        <v>4.0540606710961233</v>
      </c>
      <c r="X275" s="25">
        <f>(1-Dados!$C$20)*U275</f>
        <v>19.499452094513543</v>
      </c>
      <c r="Y275" s="18">
        <f t="shared" si="69"/>
        <v>15.445391423417419</v>
      </c>
      <c r="Z275" s="27">
        <f>((0.408*I275*(Y275-0)+Dados!$C$35*(900/(H275+273))*J275*(M275-N275))/(I275+Dados!$C$35*(1+(0.34*J275))))</f>
        <v>4.9735110831904823</v>
      </c>
    </row>
    <row r="276" spans="1:26" x14ac:dyDescent="0.25">
      <c r="A276" s="1">
        <v>25230</v>
      </c>
      <c r="B276">
        <v>17.8</v>
      </c>
      <c r="C276">
        <v>33.4</v>
      </c>
      <c r="D276">
        <v>27</v>
      </c>
      <c r="E276">
        <v>1</v>
      </c>
      <c r="F276">
        <v>63.25</v>
      </c>
      <c r="H276" s="22">
        <f t="shared" si="56"/>
        <v>25.6</v>
      </c>
      <c r="I276" s="23">
        <f t="shared" si="57"/>
        <v>0.19463968475425519</v>
      </c>
      <c r="J276" s="24">
        <f t="shared" si="58"/>
        <v>0.74795107516794412</v>
      </c>
      <c r="K276" s="25">
        <f t="shared" si="59"/>
        <v>5.1441125216319277</v>
      </c>
      <c r="L276" s="25">
        <f t="shared" si="60"/>
        <v>2.038176335166181</v>
      </c>
      <c r="M276" s="25">
        <f t="shared" si="61"/>
        <v>3.5911444283990543</v>
      </c>
      <c r="N276" s="25">
        <f t="shared" si="62"/>
        <v>2.2713988509624019</v>
      </c>
      <c r="O276" s="25">
        <f t="shared" si="63"/>
        <v>-0.32668915865324738</v>
      </c>
      <c r="P276" s="26">
        <f>ACOS(-TAN(Dados!$C$31)*TAN(O276))</f>
        <v>1.7550415361709275</v>
      </c>
      <c r="Q276" s="25">
        <f t="shared" si="64"/>
        <v>1.0294993136851356</v>
      </c>
      <c r="R276" s="25">
        <f>(24*60/PI())*Dados!$C$28*Q276*(P276*SIN(Dados!$C$31)*SIN(O276)+COS(Dados!$C$31)*COS(O276)*SIN(P276))</f>
        <v>42.05732840961516</v>
      </c>
      <c r="S276" s="17">
        <f t="shared" si="65"/>
        <v>306.56</v>
      </c>
      <c r="T276" s="17">
        <f t="shared" si="66"/>
        <v>290.96000000000004</v>
      </c>
      <c r="U276" s="17">
        <f t="shared" si="67"/>
        <v>26.578101984584944</v>
      </c>
      <c r="V276" s="25">
        <f>(0.75+2*10^(-5)*Dados!$B$7)*R276</f>
        <v>31.749169742540985</v>
      </c>
      <c r="W276" s="23">
        <f t="shared" si="68"/>
        <v>3.9472017994039104</v>
      </c>
      <c r="X276" s="25">
        <f>(1-Dados!$C$20)*U276</f>
        <v>20.465138528130407</v>
      </c>
      <c r="Y276" s="18">
        <f t="shared" si="69"/>
        <v>16.517936728726497</v>
      </c>
      <c r="Z276" s="27">
        <f>((0.408*I276*(Y276-0)+Dados!$C$35*(900/(H276+273))*J276*(M276-N276))/(I276+Dados!$C$35*(1+(0.34*J276))))</f>
        <v>5.4435961972743678</v>
      </c>
    </row>
    <row r="277" spans="1:26" x14ac:dyDescent="0.25">
      <c r="A277" s="1">
        <v>25231</v>
      </c>
      <c r="B277">
        <v>19</v>
      </c>
      <c r="C277">
        <v>33.700000000000003</v>
      </c>
      <c r="D277">
        <v>28</v>
      </c>
      <c r="E277">
        <v>2.3333330000000001</v>
      </c>
      <c r="F277">
        <v>67.25</v>
      </c>
      <c r="H277" s="22">
        <f t="shared" si="56"/>
        <v>26.35</v>
      </c>
      <c r="I277" s="23">
        <f t="shared" si="57"/>
        <v>0.20230903762868171</v>
      </c>
      <c r="J277" s="24">
        <f t="shared" si="58"/>
        <v>1.7452189260748447</v>
      </c>
      <c r="K277" s="25">
        <f t="shared" si="59"/>
        <v>5.2310503012853271</v>
      </c>
      <c r="L277" s="25">
        <f t="shared" si="60"/>
        <v>2.1973933238855259</v>
      </c>
      <c r="M277" s="25">
        <f t="shared" si="61"/>
        <v>3.7142218125854267</v>
      </c>
      <c r="N277" s="25">
        <f t="shared" si="62"/>
        <v>2.4978141689636995</v>
      </c>
      <c r="O277" s="25">
        <f t="shared" si="63"/>
        <v>-0.32240489948936107</v>
      </c>
      <c r="P277" s="26">
        <f>ACOS(-TAN(Dados!$C$31)*TAN(O277))</f>
        <v>1.7524190686367291</v>
      </c>
      <c r="Q277" s="25">
        <f t="shared" si="64"/>
        <v>1.0292403305106266</v>
      </c>
      <c r="R277" s="25">
        <f>(24*60/PI())*Dados!$C$28*Q277*(P277*SIN(Dados!$C$31)*SIN(O277)+COS(Dados!$C$31)*COS(O277)*SIN(P277))</f>
        <v>41.961435414766676</v>
      </c>
      <c r="S277" s="17">
        <f t="shared" si="65"/>
        <v>306.86</v>
      </c>
      <c r="T277" s="17">
        <f t="shared" si="66"/>
        <v>292.16000000000003</v>
      </c>
      <c r="U277" s="17">
        <f t="shared" si="67"/>
        <v>25.741211688599524</v>
      </c>
      <c r="V277" s="25">
        <f>(0.75+2*10^(-5)*Dados!$B$7)*R277</f>
        <v>31.676779909765276</v>
      </c>
      <c r="W277" s="23">
        <f t="shared" si="68"/>
        <v>3.5123995579474054</v>
      </c>
      <c r="X277" s="25">
        <f>(1-Dados!$C$20)*U277</f>
        <v>19.820733000221633</v>
      </c>
      <c r="Y277" s="18">
        <f t="shared" si="69"/>
        <v>16.308333442274229</v>
      </c>
      <c r="Z277" s="27">
        <f>((0.408*I277*(Y277-0)+Dados!$C$35*(900/(H277+273))*J277*(M277-N277))/(I277+Dados!$C$35*(1+(0.34*J277))))</f>
        <v>5.7529639479095849</v>
      </c>
    </row>
    <row r="278" spans="1:26" x14ac:dyDescent="0.25">
      <c r="A278" s="1">
        <v>25232</v>
      </c>
      <c r="B278">
        <v>18.8</v>
      </c>
      <c r="C278">
        <v>33</v>
      </c>
      <c r="D278">
        <v>29</v>
      </c>
      <c r="E278">
        <v>1</v>
      </c>
      <c r="F278">
        <v>66.25</v>
      </c>
      <c r="H278" s="22">
        <f t="shared" si="56"/>
        <v>25.9</v>
      </c>
      <c r="I278" s="23">
        <f t="shared" si="57"/>
        <v>0.19767751536034411</v>
      </c>
      <c r="J278" s="24">
        <f t="shared" si="58"/>
        <v>0.74795107516794412</v>
      </c>
      <c r="K278" s="25">
        <f t="shared" si="59"/>
        <v>5.030147795606851</v>
      </c>
      <c r="L278" s="25">
        <f t="shared" si="60"/>
        <v>2.1701248415136294</v>
      </c>
      <c r="M278" s="25">
        <f t="shared" si="61"/>
        <v>3.6001363185602404</v>
      </c>
      <c r="N278" s="25">
        <f t="shared" si="62"/>
        <v>2.385090311046159</v>
      </c>
      <c r="O278" s="25">
        <f t="shared" si="63"/>
        <v>-0.31802510479568846</v>
      </c>
      <c r="P278" s="26">
        <f>ACOS(-TAN(Dados!$C$31)*TAN(O278))</f>
        <v>1.7497471688058961</v>
      </c>
      <c r="Q278" s="25">
        <f t="shared" si="64"/>
        <v>1.0289726827951293</v>
      </c>
      <c r="R278" s="25">
        <f>(24*60/PI())*Dados!$C$28*Q278*(P278*SIN(Dados!$C$31)*SIN(O278)+COS(Dados!$C$31)*COS(O278)*SIN(P278))</f>
        <v>41.862759834734192</v>
      </c>
      <c r="S278" s="17">
        <f t="shared" si="65"/>
        <v>306.16000000000003</v>
      </c>
      <c r="T278" s="17">
        <f t="shared" si="66"/>
        <v>291.96000000000004</v>
      </c>
      <c r="U278" s="17">
        <f t="shared" si="67"/>
        <v>25.240154616794253</v>
      </c>
      <c r="V278" s="25">
        <f>(0.75+2*10^(-5)*Dados!$B$7)*R278</f>
        <v>31.602289497312476</v>
      </c>
      <c r="W278" s="23">
        <f t="shared" si="68"/>
        <v>3.5473280824498623</v>
      </c>
      <c r="X278" s="25">
        <f>(1-Dados!$C$20)*U278</f>
        <v>19.434919054931576</v>
      </c>
      <c r="Y278" s="18">
        <f t="shared" si="69"/>
        <v>15.887590972481714</v>
      </c>
      <c r="Z278" s="27">
        <f>((0.408*I278*(Y278-0)+Dados!$C$35*(900/(H278+273))*J278*(M278-N278))/(I278+Dados!$C$35*(1+(0.34*J278))))</f>
        <v>5.2200905550157222</v>
      </c>
    </row>
    <row r="279" spans="1:26" x14ac:dyDescent="0.25">
      <c r="A279" s="1">
        <v>25233</v>
      </c>
      <c r="B279">
        <v>21.3</v>
      </c>
      <c r="C279">
        <v>33.5</v>
      </c>
      <c r="D279">
        <v>30</v>
      </c>
      <c r="E279">
        <v>1</v>
      </c>
      <c r="F279">
        <v>74.5</v>
      </c>
      <c r="H279" s="22">
        <f t="shared" si="56"/>
        <v>27.4</v>
      </c>
      <c r="I279" s="23">
        <f t="shared" si="57"/>
        <v>0.21347213281933025</v>
      </c>
      <c r="J279" s="24">
        <f t="shared" si="58"/>
        <v>0.74795107516794412</v>
      </c>
      <c r="K279" s="25">
        <f t="shared" si="59"/>
        <v>5.1729513859624818</v>
      </c>
      <c r="L279" s="25">
        <f t="shared" si="60"/>
        <v>2.5332049812438213</v>
      </c>
      <c r="M279" s="25">
        <f t="shared" si="61"/>
        <v>3.8530781836031514</v>
      </c>
      <c r="N279" s="25">
        <f t="shared" si="62"/>
        <v>2.8705432467843477</v>
      </c>
      <c r="O279" s="25">
        <f t="shared" si="63"/>
        <v>-0.31355107239992103</v>
      </c>
      <c r="P279" s="26">
        <f>ACOS(-TAN(Dados!$C$31)*TAN(O279))</f>
        <v>1.7470270487283313</v>
      </c>
      <c r="Q279" s="25">
        <f t="shared" si="64"/>
        <v>1.0286964498484381</v>
      </c>
      <c r="R279" s="25">
        <f>(24*60/PI())*Dados!$C$28*Q279*(P279*SIN(Dados!$C$31)*SIN(O279)+COS(Dados!$C$31)*COS(O279)*SIN(P279))</f>
        <v>41.761298127524682</v>
      </c>
      <c r="S279" s="17">
        <f t="shared" si="65"/>
        <v>306.66000000000003</v>
      </c>
      <c r="T279" s="17">
        <f t="shared" si="66"/>
        <v>294.46000000000004</v>
      </c>
      <c r="U279" s="17">
        <f t="shared" si="67"/>
        <v>23.338550952686965</v>
      </c>
      <c r="V279" s="25">
        <f>(0.75+2*10^(-5)*Dados!$B$7)*R279</f>
        <v>31.525695831324263</v>
      </c>
      <c r="W279" s="23">
        <f t="shared" si="68"/>
        <v>2.6778133598097837</v>
      </c>
      <c r="X279" s="25">
        <f>(1-Dados!$C$20)*U279</f>
        <v>17.970684233568964</v>
      </c>
      <c r="Y279" s="18">
        <f t="shared" si="69"/>
        <v>15.292870873759179</v>
      </c>
      <c r="Z279" s="27">
        <f>((0.408*I279*(Y279-0)+Dados!$C$35*(900/(H279+273))*J279*(M279-N279))/(I279+Dados!$C$35*(1+(0.34*J279))))</f>
        <v>4.993872191754841</v>
      </c>
    </row>
    <row r="280" spans="1:26" x14ac:dyDescent="0.25">
      <c r="A280" s="1">
        <v>25234</v>
      </c>
      <c r="B280">
        <v>20.8</v>
      </c>
      <c r="C280">
        <v>32.299999999999997</v>
      </c>
      <c r="D280">
        <v>31</v>
      </c>
      <c r="E280">
        <v>1.6666669999999999</v>
      </c>
      <c r="F280">
        <v>69</v>
      </c>
      <c r="H280" s="22">
        <f t="shared" si="56"/>
        <v>26.549999999999997</v>
      </c>
      <c r="I280" s="23">
        <f t="shared" si="57"/>
        <v>0.20439660911581883</v>
      </c>
      <c r="J280" s="24">
        <f t="shared" si="58"/>
        <v>1.2465853745969318</v>
      </c>
      <c r="K280" s="25">
        <f t="shared" si="59"/>
        <v>4.8359775257467401</v>
      </c>
      <c r="L280" s="25">
        <f t="shared" si="60"/>
        <v>2.4566163260716172</v>
      </c>
      <c r="M280" s="25">
        <f t="shared" si="61"/>
        <v>3.6462969259091786</v>
      </c>
      <c r="N280" s="25">
        <f t="shared" si="62"/>
        <v>2.5159448788773329</v>
      </c>
      <c r="O280" s="25">
        <f t="shared" si="63"/>
        <v>-0.30898412805441511</v>
      </c>
      <c r="P280" s="26">
        <f>ACOS(-TAN(Dados!$C$31)*TAN(O280))</f>
        <v>1.7442599191701209</v>
      </c>
      <c r="Q280" s="25">
        <f t="shared" si="64"/>
        <v>1.0284117135243369</v>
      </c>
      <c r="R280" s="25">
        <f>(24*60/PI())*Dados!$C$28*Q280*(P280*SIN(Dados!$C$31)*SIN(O280)+COS(Dados!$C$31)*COS(O280)*SIN(P280))</f>
        <v>41.657047534730346</v>
      </c>
      <c r="S280" s="17">
        <f t="shared" si="65"/>
        <v>305.46000000000004</v>
      </c>
      <c r="T280" s="17">
        <f t="shared" si="66"/>
        <v>293.96000000000004</v>
      </c>
      <c r="U280" s="17">
        <f t="shared" si="67"/>
        <v>22.60254740026209</v>
      </c>
      <c r="V280" s="25">
        <f>(0.75+2*10^(-5)*Dados!$B$7)*R280</f>
        <v>31.446996829472514</v>
      </c>
      <c r="W280" s="23">
        <f t="shared" si="68"/>
        <v>2.9005582747549079</v>
      </c>
      <c r="X280" s="25">
        <f>(1-Dados!$C$20)*U280</f>
        <v>17.403961498201809</v>
      </c>
      <c r="Y280" s="18">
        <f t="shared" si="69"/>
        <v>14.503403223446902</v>
      </c>
      <c r="Z280" s="27">
        <f>((0.408*I280*(Y280-0)+Dados!$C$35*(900/(H280+273))*J280*(M280-N280))/(I280+Dados!$C$35*(1+(0.34*J280))))</f>
        <v>4.9953617325508812</v>
      </c>
    </row>
    <row r="281" spans="1:26" x14ac:dyDescent="0.25">
      <c r="A281" s="1">
        <v>25569</v>
      </c>
      <c r="B281">
        <v>19.8</v>
      </c>
      <c r="C281">
        <v>26.2</v>
      </c>
      <c r="D281">
        <v>1</v>
      </c>
      <c r="E281">
        <v>1.6666669999999999</v>
      </c>
      <c r="F281">
        <v>87</v>
      </c>
      <c r="H281" s="22">
        <f t="shared" si="56"/>
        <v>23</v>
      </c>
      <c r="I281" s="23">
        <f t="shared" si="57"/>
        <v>0.16991941796793744</v>
      </c>
      <c r="J281" s="24">
        <f t="shared" si="58"/>
        <v>1.2465853745969318</v>
      </c>
      <c r="K281" s="25">
        <f t="shared" si="59"/>
        <v>3.4013866095362415</v>
      </c>
      <c r="L281" s="25">
        <f t="shared" si="60"/>
        <v>2.3094882494907831</v>
      </c>
      <c r="M281" s="25">
        <f t="shared" si="61"/>
        <v>2.8554374295135121</v>
      </c>
      <c r="N281" s="25">
        <f t="shared" si="62"/>
        <v>2.4842305636767557</v>
      </c>
      <c r="O281" s="25">
        <f t="shared" si="63"/>
        <v>-0.40100809259462372</v>
      </c>
      <c r="P281" s="26">
        <f>ACOS(-TAN(Dados!$C$31)*TAN(O281))</f>
        <v>1.8020995380098959</v>
      </c>
      <c r="Q281" s="25">
        <f t="shared" si="64"/>
        <v>1.0329951106939008</v>
      </c>
      <c r="R281" s="25">
        <f>(24*60/PI())*Dados!$C$28*Q281*(P281*SIN(Dados!$C$31)*SIN(O281)+COS(Dados!$C$31)*COS(O281)*SIN(P281))</f>
        <v>43.596802901252339</v>
      </c>
      <c r="S281" s="17">
        <f t="shared" si="65"/>
        <v>299.36</v>
      </c>
      <c r="T281" s="17">
        <f t="shared" si="66"/>
        <v>292.96000000000004</v>
      </c>
      <c r="U281" s="17">
        <f t="shared" si="67"/>
        <v>17.646745071282464</v>
      </c>
      <c r="V281" s="25">
        <f>(0.75+2*10^(-5)*Dados!$B$7)*R281</f>
        <v>32.911322423121774</v>
      </c>
      <c r="W281" s="23">
        <f t="shared" si="68"/>
        <v>1.684081080118728</v>
      </c>
      <c r="X281" s="25">
        <f>(1-Dados!$C$20)*U281</f>
        <v>13.587993704887497</v>
      </c>
      <c r="Y281" s="18">
        <f t="shared" si="69"/>
        <v>11.903912624768768</v>
      </c>
      <c r="Z281" s="27">
        <f>((0.408*I281*(Y281-0)+Dados!$C$35*(900/(H281+273))*J281*(M281-N281))/(I281+Dados!$C$35*(1+(0.34*J281))))</f>
        <v>3.486438309726227</v>
      </c>
    </row>
    <row r="282" spans="1:26" x14ac:dyDescent="0.25">
      <c r="A282" s="1">
        <v>25570</v>
      </c>
      <c r="B282">
        <v>20.5</v>
      </c>
      <c r="C282">
        <v>31</v>
      </c>
      <c r="D282">
        <v>2</v>
      </c>
      <c r="E282">
        <v>1.6666669999999999</v>
      </c>
      <c r="F282">
        <v>81.75</v>
      </c>
      <c r="H282" s="22">
        <f t="shared" si="56"/>
        <v>25.75</v>
      </c>
      <c r="I282" s="23">
        <f t="shared" si="57"/>
        <v>0.19615364917180653</v>
      </c>
      <c r="J282" s="24">
        <f t="shared" si="58"/>
        <v>1.2465853745969318</v>
      </c>
      <c r="K282" s="25">
        <f t="shared" si="59"/>
        <v>4.492592251118583</v>
      </c>
      <c r="L282" s="25">
        <f t="shared" si="60"/>
        <v>2.4116412804606884</v>
      </c>
      <c r="M282" s="25">
        <f t="shared" si="61"/>
        <v>3.4521167657896354</v>
      </c>
      <c r="N282" s="25">
        <f t="shared" si="62"/>
        <v>2.822105456033027</v>
      </c>
      <c r="O282" s="25">
        <f t="shared" si="63"/>
        <v>-0.39956372457913614</v>
      </c>
      <c r="P282" s="26">
        <f>ACOS(-TAN(Dados!$C$31)*TAN(O282))</f>
        <v>1.8011536593991815</v>
      </c>
      <c r="Q282" s="25">
        <f t="shared" si="64"/>
        <v>1.0329804442244102</v>
      </c>
      <c r="R282" s="25">
        <f>(24*60/PI())*Dados!$C$28*Q282*(P282*SIN(Dados!$C$31)*SIN(O282)+COS(Dados!$C$31)*COS(O282)*SIN(P282))</f>
        <v>43.570641955749437</v>
      </c>
      <c r="S282" s="17">
        <f t="shared" si="65"/>
        <v>304.16000000000003</v>
      </c>
      <c r="T282" s="17">
        <f t="shared" si="66"/>
        <v>293.66000000000003</v>
      </c>
      <c r="U282" s="17">
        <f t="shared" si="67"/>
        <v>22.589602606270596</v>
      </c>
      <c r="V282" s="25">
        <f>(0.75+2*10^(-5)*Dados!$B$7)*R282</f>
        <v>32.891573467807554</v>
      </c>
      <c r="W282" s="23">
        <f t="shared" si="68"/>
        <v>2.3721384686957503</v>
      </c>
      <c r="X282" s="25">
        <f>(1-Dados!$C$20)*U282</f>
        <v>17.393994006828358</v>
      </c>
      <c r="Y282" s="18">
        <f t="shared" si="69"/>
        <v>15.021855538132607</v>
      </c>
      <c r="Z282" s="27">
        <f>((0.408*I282*(Y282-0)+Dados!$C$35*(900/(H282+273))*J282*(M282-N282))/(I282+Dados!$C$35*(1+(0.34*J282))))</f>
        <v>4.6899821653011395</v>
      </c>
    </row>
    <row r="283" spans="1:26" x14ac:dyDescent="0.25">
      <c r="A283" s="1">
        <v>25571</v>
      </c>
      <c r="B283">
        <v>21.5</v>
      </c>
      <c r="C283">
        <v>28.1</v>
      </c>
      <c r="D283">
        <v>3</v>
      </c>
      <c r="E283">
        <v>1</v>
      </c>
      <c r="F283">
        <v>83.25</v>
      </c>
      <c r="H283" s="22">
        <f t="shared" si="56"/>
        <v>24.8</v>
      </c>
      <c r="I283" s="23">
        <f t="shared" si="57"/>
        <v>0.18673033901982353</v>
      </c>
      <c r="J283" s="24">
        <f t="shared" si="58"/>
        <v>0.74795107516794412</v>
      </c>
      <c r="K283" s="25">
        <f t="shared" si="59"/>
        <v>3.8019951744225149</v>
      </c>
      <c r="L283" s="25">
        <f t="shared" si="60"/>
        <v>2.5644197206554633</v>
      </c>
      <c r="M283" s="25">
        <f t="shared" si="61"/>
        <v>3.1832074475389893</v>
      </c>
      <c r="N283" s="25">
        <f t="shared" si="62"/>
        <v>2.6500202000762085</v>
      </c>
      <c r="O283" s="25">
        <f t="shared" si="63"/>
        <v>-0.39800095720876433</v>
      </c>
      <c r="P283" s="26">
        <f>ACOS(-TAN(Dados!$C$31)*TAN(O283))</f>
        <v>1.8001317785621451</v>
      </c>
      <c r="Q283" s="25">
        <f t="shared" si="64"/>
        <v>1.0329560049375197</v>
      </c>
      <c r="R283" s="25">
        <f>(24*60/PI())*Dados!$C$28*Q283*(P283*SIN(Dados!$C$31)*SIN(O283)+COS(Dados!$C$31)*COS(O283)*SIN(P283))</f>
        <v>43.541904505350651</v>
      </c>
      <c r="S283" s="17">
        <f t="shared" si="65"/>
        <v>301.26000000000005</v>
      </c>
      <c r="T283" s="17">
        <f t="shared" si="66"/>
        <v>294.66000000000003</v>
      </c>
      <c r="U283" s="17">
        <f t="shared" si="67"/>
        <v>17.8977884892562</v>
      </c>
      <c r="V283" s="25">
        <f>(0.75+2*10^(-5)*Dados!$B$7)*R283</f>
        <v>32.869879503279115</v>
      </c>
      <c r="W283" s="23">
        <f t="shared" si="68"/>
        <v>1.6693744969584186</v>
      </c>
      <c r="X283" s="25">
        <f>(1-Dados!$C$20)*U283</f>
        <v>13.781297136727275</v>
      </c>
      <c r="Y283" s="18">
        <f t="shared" si="69"/>
        <v>12.111922639768856</v>
      </c>
      <c r="Z283" s="27">
        <f>((0.408*I283*(Y283-0)+Dados!$C$35*(900/(H283+273))*J283*(M283-N283))/(I283+Dados!$C$35*(1+(0.34*J283))))</f>
        <v>3.7258756926003138</v>
      </c>
    </row>
    <row r="284" spans="1:26" x14ac:dyDescent="0.25">
      <c r="A284" s="1">
        <v>25572</v>
      </c>
      <c r="B284">
        <v>23</v>
      </c>
      <c r="C284">
        <v>33</v>
      </c>
      <c r="D284">
        <v>4</v>
      </c>
      <c r="E284">
        <v>1.3333330000000001</v>
      </c>
      <c r="F284">
        <v>82</v>
      </c>
      <c r="H284" s="22">
        <f t="shared" si="56"/>
        <v>28</v>
      </c>
      <c r="I284" s="23">
        <f t="shared" si="57"/>
        <v>0.22008034247018871</v>
      </c>
      <c r="J284" s="24">
        <f t="shared" si="58"/>
        <v>0.99726785090690051</v>
      </c>
      <c r="K284" s="25">
        <f t="shared" si="59"/>
        <v>5.030147795606851</v>
      </c>
      <c r="L284" s="25">
        <f t="shared" si="60"/>
        <v>2.809437622397069</v>
      </c>
      <c r="M284" s="25">
        <f t="shared" si="61"/>
        <v>3.91979270900196</v>
      </c>
      <c r="N284" s="25">
        <f t="shared" si="62"/>
        <v>3.2142300213816068</v>
      </c>
      <c r="O284" s="25">
        <f t="shared" si="63"/>
        <v>-0.39632025356520739</v>
      </c>
      <c r="P284" s="26">
        <f>ACOS(-TAN(Dados!$C$31)*TAN(O284))</f>
        <v>1.7990345490421549</v>
      </c>
      <c r="Q284" s="25">
        <f t="shared" si="64"/>
        <v>1.0329218000751172</v>
      </c>
      <c r="R284" s="25">
        <f>(24*60/PI())*Dados!$C$28*Q284*(P284*SIN(Dados!$C$31)*SIN(O284)+COS(Dados!$C$31)*COS(O284)*SIN(P284))</f>
        <v>43.510583132946387</v>
      </c>
      <c r="S284" s="17">
        <f t="shared" si="65"/>
        <v>306.16000000000003</v>
      </c>
      <c r="T284" s="17">
        <f t="shared" si="66"/>
        <v>296.16000000000003</v>
      </c>
      <c r="U284" s="17">
        <f t="shared" si="67"/>
        <v>22.014807203554476</v>
      </c>
      <c r="V284" s="25">
        <f>(0.75+2*10^(-5)*Dados!$B$7)*R284</f>
        <v>32.846234930344117</v>
      </c>
      <c r="W284" s="23">
        <f t="shared" si="68"/>
        <v>1.9949527211502769</v>
      </c>
      <c r="X284" s="25">
        <f>(1-Dados!$C$20)*U284</f>
        <v>16.951401546736946</v>
      </c>
      <c r="Y284" s="18">
        <f t="shared" si="69"/>
        <v>14.956448825586669</v>
      </c>
      <c r="Z284" s="27">
        <f>((0.408*I284*(Y284-0)+Dados!$C$35*(900/(H284+273))*J284*(M284-N284))/(I284+Dados!$C$35*(1+(0.34*J284))))</f>
        <v>4.8115997148725063</v>
      </c>
    </row>
    <row r="285" spans="1:26" x14ac:dyDescent="0.25">
      <c r="A285" s="1">
        <v>25573</v>
      </c>
      <c r="B285">
        <v>21.5</v>
      </c>
      <c r="C285">
        <v>36.299999999999997</v>
      </c>
      <c r="D285">
        <v>5</v>
      </c>
      <c r="E285">
        <v>1.6666669999999999</v>
      </c>
      <c r="F285">
        <v>68.5</v>
      </c>
      <c r="H285" s="22">
        <f t="shared" si="56"/>
        <v>28.9</v>
      </c>
      <c r="I285" s="23">
        <f t="shared" si="57"/>
        <v>0.23031442615975278</v>
      </c>
      <c r="J285" s="24">
        <f t="shared" si="58"/>
        <v>1.2465853745969318</v>
      </c>
      <c r="K285" s="25">
        <f t="shared" si="59"/>
        <v>6.0394872679051952</v>
      </c>
      <c r="L285" s="25">
        <f t="shared" si="60"/>
        <v>2.5644197206554633</v>
      </c>
      <c r="M285" s="25">
        <f t="shared" si="61"/>
        <v>4.3019534942803297</v>
      </c>
      <c r="N285" s="25">
        <f t="shared" si="62"/>
        <v>2.9468381435820259</v>
      </c>
      <c r="O285" s="25">
        <f t="shared" si="63"/>
        <v>-0.3945221116772275</v>
      </c>
      <c r="P285" s="26">
        <f>ACOS(-TAN(Dados!$C$31)*TAN(O285))</f>
        <v>1.7978626675349139</v>
      </c>
      <c r="Q285" s="25">
        <f t="shared" si="64"/>
        <v>1.032877839772842</v>
      </c>
      <c r="R285" s="25">
        <f>(24*60/PI())*Dados!$C$28*Q285*(P285*SIN(Dados!$C$31)*SIN(O285)+COS(Dados!$C$31)*COS(O285)*SIN(P285))</f>
        <v>43.476670111019743</v>
      </c>
      <c r="S285" s="17">
        <f t="shared" si="65"/>
        <v>309.46000000000004</v>
      </c>
      <c r="T285" s="17">
        <f t="shared" si="66"/>
        <v>294.66000000000003</v>
      </c>
      <c r="U285" s="17">
        <f t="shared" si="67"/>
        <v>26.761294313857665</v>
      </c>
      <c r="V285" s="25">
        <f>(0.75+2*10^(-5)*Dados!$B$7)*R285</f>
        <v>32.82063391548305</v>
      </c>
      <c r="W285" s="23">
        <f t="shared" si="68"/>
        <v>3.0652637286393554</v>
      </c>
      <c r="X285" s="25">
        <f>(1-Dados!$C$20)*U285</f>
        <v>20.606196621670403</v>
      </c>
      <c r="Y285" s="18">
        <f t="shared" si="69"/>
        <v>17.540932893031048</v>
      </c>
      <c r="Z285" s="27">
        <f>((0.408*I285*(Y285-0)+Dados!$C$35*(900/(H285+273))*J285*(M285-N285))/(I285+Dados!$C$35*(1+(0.34*J285))))</f>
        <v>6.113837229447201</v>
      </c>
    </row>
    <row r="286" spans="1:26" x14ac:dyDescent="0.25">
      <c r="A286" s="1">
        <v>25574</v>
      </c>
      <c r="B286">
        <v>23.2</v>
      </c>
      <c r="C286">
        <v>36.1</v>
      </c>
      <c r="D286">
        <v>6</v>
      </c>
      <c r="E286">
        <v>1.3333330000000001</v>
      </c>
      <c r="F286">
        <v>88</v>
      </c>
      <c r="H286" s="22">
        <f t="shared" si="56"/>
        <v>29.65</v>
      </c>
      <c r="I286" s="23">
        <f t="shared" si="57"/>
        <v>0.23914527717516107</v>
      </c>
      <c r="J286" s="24">
        <f t="shared" si="58"/>
        <v>0.99726785090690051</v>
      </c>
      <c r="K286" s="25">
        <f t="shared" si="59"/>
        <v>5.9736717424605885</v>
      </c>
      <c r="L286" s="25">
        <f t="shared" si="60"/>
        <v>2.8436029029276386</v>
      </c>
      <c r="M286" s="25">
        <f t="shared" si="61"/>
        <v>4.4086373226941138</v>
      </c>
      <c r="N286" s="25">
        <f t="shared" si="62"/>
        <v>3.8796008439708203</v>
      </c>
      <c r="O286" s="25">
        <f t="shared" si="63"/>
        <v>-0.39260706437307313</v>
      </c>
      <c r="P286" s="26">
        <f>ACOS(-TAN(Dados!$C$31)*TAN(O286))</f>
        <v>1.7966168724134355</v>
      </c>
      <c r="Q286" s="25">
        <f t="shared" si="64"/>
        <v>1.0328241370570801</v>
      </c>
      <c r="R286" s="25">
        <f>(24*60/PI())*Dados!$C$28*Q286*(P286*SIN(Dados!$C$31)*SIN(O286)+COS(Dados!$C$31)*COS(O286)*SIN(P286))</f>
        <v>43.440157426390698</v>
      </c>
      <c r="S286" s="17">
        <f t="shared" si="65"/>
        <v>309.26000000000005</v>
      </c>
      <c r="T286" s="17">
        <f t="shared" si="66"/>
        <v>296.36</v>
      </c>
      <c r="U286" s="17">
        <f t="shared" si="67"/>
        <v>24.963543274789849</v>
      </c>
      <c r="V286" s="25">
        <f>(0.75+2*10^(-5)*Dados!$B$7)*R286</f>
        <v>32.793070409528674</v>
      </c>
      <c r="W286" s="23">
        <f t="shared" si="68"/>
        <v>1.7996804491543803</v>
      </c>
      <c r="X286" s="25">
        <f>(1-Dados!$C$20)*U286</f>
        <v>19.221928321588184</v>
      </c>
      <c r="Y286" s="18">
        <f t="shared" si="69"/>
        <v>17.422247872433804</v>
      </c>
      <c r="Z286" s="27">
        <f>((0.408*I286*(Y286-0)+Dados!$C$35*(900/(H286+273))*J286*(M286-N286))/(I286+Dados!$C$35*(1+(0.34*J286))))</f>
        <v>5.5159350917670276</v>
      </c>
    </row>
    <row r="287" spans="1:26" x14ac:dyDescent="0.25">
      <c r="A287" s="1">
        <v>25575</v>
      </c>
      <c r="B287">
        <v>22</v>
      </c>
      <c r="C287">
        <v>34.5</v>
      </c>
      <c r="D287">
        <v>7</v>
      </c>
      <c r="E287">
        <v>0.66666700000000001</v>
      </c>
      <c r="F287">
        <v>78</v>
      </c>
      <c r="H287" s="22">
        <f t="shared" si="56"/>
        <v>28.25</v>
      </c>
      <c r="I287" s="23">
        <f t="shared" si="57"/>
        <v>0.22288404328675204</v>
      </c>
      <c r="J287" s="24">
        <f t="shared" si="58"/>
        <v>0.49863429942898779</v>
      </c>
      <c r="K287" s="25">
        <f t="shared" si="59"/>
        <v>5.4691459026600384</v>
      </c>
      <c r="L287" s="25">
        <f t="shared" si="60"/>
        <v>2.6439311922105757</v>
      </c>
      <c r="M287" s="25">
        <f t="shared" si="61"/>
        <v>4.0565385474353075</v>
      </c>
      <c r="N287" s="25">
        <f t="shared" si="62"/>
        <v>3.1641000669995401</v>
      </c>
      <c r="O287" s="25">
        <f t="shared" si="63"/>
        <v>-0.39057567912259061</v>
      </c>
      <c r="P287" s="26">
        <f>ACOS(-TAN(Dados!$C$31)*TAN(O287))</f>
        <v>1.7952979421830866</v>
      </c>
      <c r="Q287" s="25">
        <f t="shared" si="64"/>
        <v>1.0327607078411054</v>
      </c>
      <c r="R287" s="25">
        <f>(24*60/PI())*Dados!$C$28*Q287*(P287*SIN(Dados!$C$31)*SIN(O287)+COS(Dados!$C$31)*COS(O287)*SIN(P287))</f>
        <v>43.40103680664042</v>
      </c>
      <c r="S287" s="17">
        <f t="shared" si="65"/>
        <v>307.66000000000003</v>
      </c>
      <c r="T287" s="17">
        <f t="shared" si="66"/>
        <v>295.16000000000003</v>
      </c>
      <c r="U287" s="17">
        <f t="shared" si="67"/>
        <v>24.551333949201904</v>
      </c>
      <c r="V287" s="25">
        <f>(0.75+2*10^(-5)*Dados!$B$7)*R287</f>
        <v>32.763538167613824</v>
      </c>
      <c r="W287" s="23">
        <f t="shared" si="68"/>
        <v>2.4418297218006879</v>
      </c>
      <c r="X287" s="25">
        <f>(1-Dados!$C$20)*U287</f>
        <v>18.904527140885467</v>
      </c>
      <c r="Y287" s="18">
        <f t="shared" si="69"/>
        <v>16.46269741908478</v>
      </c>
      <c r="Z287" s="27">
        <f>((0.408*I287*(Y287-0)+Dados!$C$35*(900/(H287+273))*J287*(M287-N287))/(I287+Dados!$C$35*(1+(0.34*J287))))</f>
        <v>5.290142559449464</v>
      </c>
    </row>
    <row r="288" spans="1:26" x14ac:dyDescent="0.25">
      <c r="A288" s="1">
        <v>25576</v>
      </c>
      <c r="B288">
        <v>21</v>
      </c>
      <c r="C288">
        <v>28.6</v>
      </c>
      <c r="D288">
        <v>8</v>
      </c>
      <c r="E288">
        <v>3</v>
      </c>
      <c r="F288">
        <v>92.5</v>
      </c>
      <c r="H288" s="22">
        <f t="shared" si="56"/>
        <v>24.8</v>
      </c>
      <c r="I288" s="23">
        <f t="shared" si="57"/>
        <v>0.18673033901982353</v>
      </c>
      <c r="J288" s="24">
        <f t="shared" si="58"/>
        <v>2.2438532255038321</v>
      </c>
      <c r="K288" s="25">
        <f t="shared" si="59"/>
        <v>3.9140092986798436</v>
      </c>
      <c r="L288" s="25">
        <f t="shared" si="60"/>
        <v>2.4870053972720654</v>
      </c>
      <c r="M288" s="25">
        <f t="shared" si="61"/>
        <v>3.2005073479759547</v>
      </c>
      <c r="N288" s="25">
        <f t="shared" si="62"/>
        <v>2.9604692968777582</v>
      </c>
      <c r="O288" s="25">
        <f t="shared" si="63"/>
        <v>-0.38842855786907049</v>
      </c>
      <c r="P288" s="26">
        <f>ACOS(-TAN(Dados!$C$31)*TAN(O288))</f>
        <v>1.7939066938731225</v>
      </c>
      <c r="Q288" s="25">
        <f t="shared" si="64"/>
        <v>1.0326875709203633</v>
      </c>
      <c r="R288" s="25">
        <f>(24*60/PI())*Dados!$C$28*Q288*(P288*SIN(Dados!$C$31)*SIN(O288)+COS(Dados!$C$31)*COS(O288)*SIN(P288))</f>
        <v>43.35929974820008</v>
      </c>
      <c r="S288" s="17">
        <f t="shared" si="65"/>
        <v>301.76000000000005</v>
      </c>
      <c r="T288" s="17">
        <f t="shared" si="66"/>
        <v>294.16000000000003</v>
      </c>
      <c r="U288" s="17">
        <f t="shared" si="67"/>
        <v>19.125334450741864</v>
      </c>
      <c r="V288" s="25">
        <f>(0.75+2*10^(-5)*Dados!$B$7)*R288</f>
        <v>32.732030770375687</v>
      </c>
      <c r="W288" s="23">
        <f t="shared" si="68"/>
        <v>1.6824113994985586</v>
      </c>
      <c r="X288" s="25">
        <f>(1-Dados!$C$20)*U288</f>
        <v>14.726507527071236</v>
      </c>
      <c r="Y288" s="18">
        <f t="shared" si="69"/>
        <v>13.044096127572677</v>
      </c>
      <c r="Z288" s="27">
        <f>((0.408*I288*(Y288-0)+Dados!$C$35*(900/(H288+273))*J288*(M288-N288))/(I288+Dados!$C$35*(1+(0.34*J288))))</f>
        <v>3.6419077147149075</v>
      </c>
    </row>
    <row r="289" spans="1:26" x14ac:dyDescent="0.25">
      <c r="A289" s="1">
        <v>25577</v>
      </c>
      <c r="B289">
        <v>19.2</v>
      </c>
      <c r="C289">
        <v>27.2</v>
      </c>
      <c r="D289">
        <v>9</v>
      </c>
      <c r="E289">
        <v>2.6666669999999999</v>
      </c>
      <c r="F289">
        <v>68.25</v>
      </c>
      <c r="H289" s="22">
        <f t="shared" si="56"/>
        <v>23.2</v>
      </c>
      <c r="I289" s="23">
        <f t="shared" si="57"/>
        <v>0.17172180615599653</v>
      </c>
      <c r="J289" s="24">
        <f t="shared" si="58"/>
        <v>1.9945364497648759</v>
      </c>
      <c r="K289" s="25">
        <f t="shared" si="59"/>
        <v>3.6073883025255133</v>
      </c>
      <c r="L289" s="25">
        <f t="shared" si="60"/>
        <v>2.2249611183378328</v>
      </c>
      <c r="M289" s="25">
        <f t="shared" si="61"/>
        <v>2.9161747104316733</v>
      </c>
      <c r="N289" s="25">
        <f t="shared" si="62"/>
        <v>1.990289239869617</v>
      </c>
      <c r="O289" s="25">
        <f t="shared" si="63"/>
        <v>-0.38616633685087898</v>
      </c>
      <c r="P289" s="26">
        <f>ACOS(-TAN(Dados!$C$31)*TAN(O289))</f>
        <v>1.7924439813713136</v>
      </c>
      <c r="Q289" s="25">
        <f t="shared" si="64"/>
        <v>1.032604747966902</v>
      </c>
      <c r="R289" s="25">
        <f>(24*60/PI())*Dados!$C$28*Q289*(P289*SIN(Dados!$C$31)*SIN(O289)+COS(Dados!$C$31)*COS(O289)*SIN(P289))</f>
        <v>43.314937546086441</v>
      </c>
      <c r="S289" s="17">
        <f t="shared" si="65"/>
        <v>300.36</v>
      </c>
      <c r="T289" s="17">
        <f t="shared" si="66"/>
        <v>292.36</v>
      </c>
      <c r="U289" s="17">
        <f t="shared" si="67"/>
        <v>19.602103081926092</v>
      </c>
      <c r="V289" s="25">
        <f>(0.75+2*10^(-5)*Dados!$B$7)*R289</f>
        <v>32.698541646403257</v>
      </c>
      <c r="W289" s="23">
        <f t="shared" si="68"/>
        <v>2.4779754474161888</v>
      </c>
      <c r="X289" s="25">
        <f>(1-Dados!$C$20)*U289</f>
        <v>15.093619373083092</v>
      </c>
      <c r="Y289" s="18">
        <f t="shared" si="69"/>
        <v>12.615643925666904</v>
      </c>
      <c r="Z289" s="27">
        <f>((0.408*I289*(Y289-0)+Dados!$C$35*(900/(H289+273))*J289*(M289-N289))/(I289+Dados!$C$35*(1+(0.34*J289))))</f>
        <v>4.4435849553439137</v>
      </c>
    </row>
    <row r="290" spans="1:26" x14ac:dyDescent="0.25">
      <c r="A290" s="1">
        <v>25578</v>
      </c>
      <c r="B290">
        <v>12.2</v>
      </c>
      <c r="C290">
        <v>24.2</v>
      </c>
      <c r="D290">
        <v>10</v>
      </c>
      <c r="E290">
        <v>2</v>
      </c>
      <c r="F290">
        <v>56.5</v>
      </c>
      <c r="H290" s="22">
        <f t="shared" si="56"/>
        <v>18.2</v>
      </c>
      <c r="I290" s="23">
        <f t="shared" si="57"/>
        <v>0.13120629606747061</v>
      </c>
      <c r="J290" s="24">
        <f t="shared" si="58"/>
        <v>1.4959021503358882</v>
      </c>
      <c r="K290" s="25">
        <f t="shared" si="59"/>
        <v>3.0199258182559934</v>
      </c>
      <c r="L290" s="25">
        <f t="shared" si="60"/>
        <v>1.4211682209835756</v>
      </c>
      <c r="M290" s="25">
        <f t="shared" si="61"/>
        <v>2.2205470196197847</v>
      </c>
      <c r="N290" s="25">
        <f t="shared" si="62"/>
        <v>1.2546090660851783</v>
      </c>
      <c r="O290" s="25">
        <f t="shared" si="63"/>
        <v>-0.38378968641292643</v>
      </c>
      <c r="P290" s="26">
        <f>ACOS(-TAN(Dados!$C$31)*TAN(O290))</f>
        <v>1.7909106937083643</v>
      </c>
      <c r="Q290" s="25">
        <f t="shared" si="64"/>
        <v>1.03251226352295</v>
      </c>
      <c r="R290" s="25">
        <f>(24*60/PI())*Dados!$C$28*Q290*(P290*SIN(Dados!$C$31)*SIN(O290)+COS(Dados!$C$31)*COS(O290)*SIN(P290))</f>
        <v>43.267941325262903</v>
      </c>
      <c r="S290" s="17">
        <f t="shared" si="65"/>
        <v>297.36</v>
      </c>
      <c r="T290" s="17">
        <f t="shared" si="66"/>
        <v>285.36</v>
      </c>
      <c r="U290" s="17">
        <f t="shared" si="67"/>
        <v>23.981527268564612</v>
      </c>
      <c r="V290" s="25">
        <f>(0.75+2*10^(-5)*Dados!$B$7)*R290</f>
        <v>32.663064095911878</v>
      </c>
      <c r="W290" s="23">
        <f t="shared" si="68"/>
        <v>4.1606536523270874</v>
      </c>
      <c r="X290" s="25">
        <f>(1-Dados!$C$20)*U290</f>
        <v>18.465775996794751</v>
      </c>
      <c r="Y290" s="18">
        <f t="shared" si="69"/>
        <v>14.305122344467662</v>
      </c>
      <c r="Z290" s="27">
        <f>((0.408*I290*(Y290-0)+Dados!$C$35*(900/(H290+273))*J290*(M290-N290))/(I290+Dados!$C$35*(1+(0.34*J290))))</f>
        <v>4.6013216857709098</v>
      </c>
    </row>
    <row r="291" spans="1:26" x14ac:dyDescent="0.25">
      <c r="A291" s="1">
        <v>25579</v>
      </c>
      <c r="B291">
        <v>12.1</v>
      </c>
      <c r="C291">
        <v>26.4</v>
      </c>
      <c r="D291">
        <v>11</v>
      </c>
      <c r="E291">
        <v>1.6666669999999999</v>
      </c>
      <c r="F291">
        <v>57.75</v>
      </c>
      <c r="H291" s="22">
        <f t="shared" si="56"/>
        <v>19.25</v>
      </c>
      <c r="I291" s="23">
        <f t="shared" si="57"/>
        <v>0.13896411927593755</v>
      </c>
      <c r="J291" s="24">
        <f t="shared" si="58"/>
        <v>1.2465853745969318</v>
      </c>
      <c r="K291" s="25">
        <f t="shared" si="59"/>
        <v>3.4417464345283828</v>
      </c>
      <c r="L291" s="25">
        <f t="shared" si="60"/>
        <v>1.4118391324838375</v>
      </c>
      <c r="M291" s="25">
        <f t="shared" si="61"/>
        <v>2.4267927835061101</v>
      </c>
      <c r="N291" s="25">
        <f t="shared" si="62"/>
        <v>1.4014728324747785</v>
      </c>
      <c r="O291" s="25">
        <f t="shared" si="63"/>
        <v>-0.38129931080802987</v>
      </c>
      <c r="P291" s="26">
        <f>ACOS(-TAN(Dados!$C$31)*TAN(O291))</f>
        <v>1.7893077532989132</v>
      </c>
      <c r="Q291" s="25">
        <f t="shared" si="64"/>
        <v>1.032410144993644</v>
      </c>
      <c r="R291" s="25">
        <f>(24*60/PI())*Dados!$C$28*Q291*(P291*SIN(Dados!$C$31)*SIN(O291)+COS(Dados!$C$31)*COS(O291)*SIN(P291))</f>
        <v>43.218302073601429</v>
      </c>
      <c r="S291" s="17">
        <f t="shared" si="65"/>
        <v>299.56</v>
      </c>
      <c r="T291" s="17">
        <f t="shared" si="66"/>
        <v>285.26000000000005</v>
      </c>
      <c r="U291" s="17">
        <f t="shared" si="67"/>
        <v>26.149037149013779</v>
      </c>
      <c r="V291" s="25">
        <f>(0.75+2*10^(-5)*Dados!$B$7)*R291</f>
        <v>32.625591315626281</v>
      </c>
      <c r="W291" s="23">
        <f t="shared" si="68"/>
        <v>4.5888850535957451</v>
      </c>
      <c r="X291" s="25">
        <f>(1-Dados!$C$20)*U291</f>
        <v>20.134758604740611</v>
      </c>
      <c r="Y291" s="18">
        <f t="shared" si="69"/>
        <v>15.545873551144865</v>
      </c>
      <c r="Z291" s="27">
        <f>((0.408*I291*(Y291-0)+Dados!$C$35*(900/(H291+273))*J291*(M291-N291))/(I291+Dados!$C$35*(1+(0.34*J291))))</f>
        <v>4.9062152806528951</v>
      </c>
    </row>
    <row r="292" spans="1:26" x14ac:dyDescent="0.25">
      <c r="A292" s="1">
        <v>25580</v>
      </c>
      <c r="B292">
        <v>13.6</v>
      </c>
      <c r="C292">
        <v>32.200000000000003</v>
      </c>
      <c r="D292">
        <v>12</v>
      </c>
      <c r="E292">
        <v>1.3333330000000001</v>
      </c>
      <c r="F292">
        <v>50.25</v>
      </c>
      <c r="H292" s="22">
        <f t="shared" si="56"/>
        <v>22.900000000000002</v>
      </c>
      <c r="I292" s="23">
        <f t="shared" si="57"/>
        <v>0.16902422753409233</v>
      </c>
      <c r="J292" s="24">
        <f t="shared" si="58"/>
        <v>0.99726785090690051</v>
      </c>
      <c r="K292" s="25">
        <f t="shared" si="59"/>
        <v>4.8087773652629577</v>
      </c>
      <c r="L292" s="25">
        <f t="shared" si="60"/>
        <v>1.5575783410613051</v>
      </c>
      <c r="M292" s="25">
        <f t="shared" si="61"/>
        <v>3.1831778531621313</v>
      </c>
      <c r="N292" s="25">
        <f t="shared" si="62"/>
        <v>1.5995468712139709</v>
      </c>
      <c r="O292" s="25">
        <f t="shared" si="63"/>
        <v>-0.37869594798822787</v>
      </c>
      <c r="P292" s="26">
        <f>ACOS(-TAN(Dados!$C$31)*TAN(O292))</f>
        <v>1.7876361141459312</v>
      </c>
      <c r="Q292" s="25">
        <f t="shared" si="64"/>
        <v>1.0322984226389083</v>
      </c>
      <c r="R292" s="25">
        <f>(24*60/PI())*Dados!$C$28*Q292*(P292*SIN(Dados!$C$31)*SIN(O292)+COS(Dados!$C$31)*COS(O292)*SIN(P292))</f>
        <v>43.166010676417521</v>
      </c>
      <c r="S292" s="17">
        <f t="shared" si="65"/>
        <v>305.36</v>
      </c>
      <c r="T292" s="17">
        <f t="shared" si="66"/>
        <v>286.76000000000005</v>
      </c>
      <c r="U292" s="17">
        <f t="shared" si="67"/>
        <v>29.786424090674803</v>
      </c>
      <c r="V292" s="25">
        <f>(0.75+2*10^(-5)*Dados!$B$7)*R292</f>
        <v>32.58611642485107</v>
      </c>
      <c r="W292" s="23">
        <f t="shared" si="68"/>
        <v>5.457885265626806</v>
      </c>
      <c r="X292" s="25">
        <f>(1-Dados!$C$20)*U292</f>
        <v>22.935546549819598</v>
      </c>
      <c r="Y292" s="18">
        <f t="shared" si="69"/>
        <v>17.477661284192791</v>
      </c>
      <c r="Z292" s="27">
        <f>((0.408*I292*(Y292-0)+Dados!$C$35*(900/(H292+273))*J292*(M292-N292))/(I292+Dados!$C$35*(1+(0.34*J292))))</f>
        <v>5.9207372875062472</v>
      </c>
    </row>
    <row r="293" spans="1:26" x14ac:dyDescent="0.25">
      <c r="A293" s="1">
        <v>25581</v>
      </c>
      <c r="B293">
        <v>20.6</v>
      </c>
      <c r="C293">
        <v>32.200000000000003</v>
      </c>
      <c r="D293">
        <v>13</v>
      </c>
      <c r="E293">
        <v>1.3333330000000001</v>
      </c>
      <c r="F293">
        <v>51.75</v>
      </c>
      <c r="H293" s="22">
        <f t="shared" si="56"/>
        <v>26.400000000000002</v>
      </c>
      <c r="I293" s="23">
        <f t="shared" si="57"/>
        <v>0.20282924107339947</v>
      </c>
      <c r="J293" s="24">
        <f t="shared" si="58"/>
        <v>0.99726785090690051</v>
      </c>
      <c r="K293" s="25">
        <f t="shared" si="59"/>
        <v>4.8087773652629577</v>
      </c>
      <c r="L293" s="25">
        <f t="shared" si="60"/>
        <v>2.4265523121060211</v>
      </c>
      <c r="M293" s="25">
        <f t="shared" si="61"/>
        <v>3.6176648386844894</v>
      </c>
      <c r="N293" s="25">
        <f t="shared" si="62"/>
        <v>1.8721415540192232</v>
      </c>
      <c r="O293" s="25">
        <f t="shared" si="63"/>
        <v>-0.37598036938610901</v>
      </c>
      <c r="P293" s="26">
        <f>ACOS(-TAN(Dados!$C$31)*TAN(O293))</f>
        <v>1.7858967600153355</v>
      </c>
      <c r="Q293" s="25">
        <f t="shared" si="64"/>
        <v>1.0321771295644875</v>
      </c>
      <c r="R293" s="25">
        <f>(24*60/PI())*Dados!$C$28*Q293*(P293*SIN(Dados!$C$31)*SIN(O293)+COS(Dados!$C$31)*COS(O293)*SIN(P293))</f>
        <v>43.111057952545892</v>
      </c>
      <c r="S293" s="17">
        <f t="shared" si="65"/>
        <v>305.36</v>
      </c>
      <c r="T293" s="17">
        <f t="shared" si="66"/>
        <v>293.76000000000005</v>
      </c>
      <c r="U293" s="17">
        <f t="shared" si="67"/>
        <v>23.492955600567939</v>
      </c>
      <c r="V293" s="25">
        <f>(0.75+2*10^(-5)*Dados!$B$7)*R293</f>
        <v>32.544632492704388</v>
      </c>
      <c r="W293" s="23">
        <f t="shared" si="68"/>
        <v>3.6684442539143021</v>
      </c>
      <c r="X293" s="25">
        <f>(1-Dados!$C$20)*U293</f>
        <v>18.089575812437314</v>
      </c>
      <c r="Y293" s="18">
        <f t="shared" si="69"/>
        <v>14.421131558523012</v>
      </c>
      <c r="Z293" s="27">
        <f>((0.408*I293*(Y293-0)+Dados!$C$35*(900/(H293+273))*J293*(M293-N293))/(I293+Dados!$C$35*(1+(0.34*J293))))</f>
        <v>5.2875241858184081</v>
      </c>
    </row>
    <row r="294" spans="1:26" x14ac:dyDescent="0.25">
      <c r="A294" s="1">
        <v>25582</v>
      </c>
      <c r="B294">
        <v>17.600000000000001</v>
      </c>
      <c r="C294">
        <v>28.2</v>
      </c>
      <c r="D294">
        <v>14</v>
      </c>
      <c r="E294">
        <v>1.3333330000000001</v>
      </c>
      <c r="F294">
        <v>69.5</v>
      </c>
      <c r="H294" s="22">
        <f t="shared" si="56"/>
        <v>22.9</v>
      </c>
      <c r="I294" s="23">
        <f t="shared" si="57"/>
        <v>0.1690242275340923</v>
      </c>
      <c r="J294" s="24">
        <f t="shared" si="58"/>
        <v>0.99726785090690051</v>
      </c>
      <c r="K294" s="25">
        <f t="shared" si="59"/>
        <v>3.8241720180540506</v>
      </c>
      <c r="L294" s="25">
        <f t="shared" si="60"/>
        <v>2.0126465426273383</v>
      </c>
      <c r="M294" s="25">
        <f t="shared" si="61"/>
        <v>2.9184092803406942</v>
      </c>
      <c r="N294" s="25">
        <f t="shared" si="62"/>
        <v>2.0282944498367823</v>
      </c>
      <c r="O294" s="25">
        <f t="shared" si="63"/>
        <v>-0.37315337968622003</v>
      </c>
      <c r="P294" s="26">
        <f>ACOS(-TAN(Dados!$C$31)*TAN(O294))</f>
        <v>1.7840907025875921</v>
      </c>
      <c r="Q294" s="25">
        <f t="shared" si="64"/>
        <v>1.0320463017121373</v>
      </c>
      <c r="R294" s="25">
        <f>(24*60/PI())*Dados!$C$28*Q294*(P294*SIN(Dados!$C$31)*SIN(O294)+COS(Dados!$C$31)*COS(O294)*SIN(P294))</f>
        <v>43.053434691921325</v>
      </c>
      <c r="S294" s="17">
        <f t="shared" si="65"/>
        <v>301.36</v>
      </c>
      <c r="T294" s="17">
        <f t="shared" si="66"/>
        <v>290.76000000000005</v>
      </c>
      <c r="U294" s="17">
        <f t="shared" si="67"/>
        <v>22.427492460661842</v>
      </c>
      <c r="V294" s="25">
        <f>(0.75+2*10^(-5)*Dados!$B$7)*R294</f>
        <v>32.501132566487726</v>
      </c>
      <c r="W294" s="23">
        <f t="shared" si="68"/>
        <v>3.086370826823881</v>
      </c>
      <c r="X294" s="25">
        <f>(1-Dados!$C$20)*U294</f>
        <v>17.269169194709619</v>
      </c>
      <c r="Y294" s="18">
        <f t="shared" si="69"/>
        <v>14.182798367885738</v>
      </c>
      <c r="Z294" s="27">
        <f>((0.408*I294*(Y294-0)+Dados!$C$35*(900/(H294+273))*J294*(M294-N294))/(I294+Dados!$C$35*(1+(0.34*J294))))</f>
        <v>4.4990342353693809</v>
      </c>
    </row>
    <row r="295" spans="1:26" x14ac:dyDescent="0.25">
      <c r="A295" s="1">
        <v>25583</v>
      </c>
      <c r="B295">
        <v>15.6</v>
      </c>
      <c r="C295">
        <v>29.8</v>
      </c>
      <c r="D295">
        <v>15</v>
      </c>
      <c r="E295">
        <v>1.3333330000000001</v>
      </c>
      <c r="F295">
        <v>58.75</v>
      </c>
      <c r="H295" s="22">
        <f t="shared" si="56"/>
        <v>22.7</v>
      </c>
      <c r="I295" s="23">
        <f t="shared" si="57"/>
        <v>0.16724578322202138</v>
      </c>
      <c r="J295" s="24">
        <f t="shared" si="58"/>
        <v>0.99726785090690051</v>
      </c>
      <c r="K295" s="25">
        <f t="shared" si="59"/>
        <v>4.1946326109173357</v>
      </c>
      <c r="L295" s="25">
        <f t="shared" si="60"/>
        <v>1.7723474716742158</v>
      </c>
      <c r="M295" s="25">
        <f t="shared" si="61"/>
        <v>2.9834900412957759</v>
      </c>
      <c r="N295" s="25">
        <f t="shared" si="62"/>
        <v>1.7528003992612684</v>
      </c>
      <c r="O295" s="25">
        <f t="shared" si="63"/>
        <v>-0.37021581658662056</v>
      </c>
      <c r="P295" s="26">
        <f>ACOS(-TAN(Dados!$C$31)*TAN(O295))</f>
        <v>1.7822189795930035</v>
      </c>
      <c r="Q295" s="25">
        <f t="shared" si="64"/>
        <v>1.0319059778489741</v>
      </c>
      <c r="R295" s="25">
        <f>(24*60/PI())*Dados!$C$28*Q295*(P295*SIN(Dados!$C$31)*SIN(O295)+COS(Dados!$C$31)*COS(O295)*SIN(P295))</f>
        <v>42.993131694624417</v>
      </c>
      <c r="S295" s="17">
        <f t="shared" si="65"/>
        <v>302.96000000000004</v>
      </c>
      <c r="T295" s="17">
        <f t="shared" si="66"/>
        <v>288.76000000000005</v>
      </c>
      <c r="U295" s="17">
        <f t="shared" si="67"/>
        <v>25.921685424384012</v>
      </c>
      <c r="V295" s="25">
        <f>(0.75+2*10^(-5)*Dados!$B$7)*R295</f>
        <v>32.455609701161698</v>
      </c>
      <c r="W295" s="23">
        <f t="shared" si="68"/>
        <v>4.2453686252907721</v>
      </c>
      <c r="X295" s="25">
        <f>(1-Dados!$C$20)*U295</f>
        <v>19.959697776775691</v>
      </c>
      <c r="Y295" s="18">
        <f t="shared" si="69"/>
        <v>15.714329151484918</v>
      </c>
      <c r="Z295" s="27">
        <f>((0.408*I295*(Y295-0)+Dados!$C$35*(900/(H295+273))*J295*(M295-N295))/(I295+Dados!$C$35*(1+(0.34*J295))))</f>
        <v>5.1659782160288481</v>
      </c>
    </row>
    <row r="296" spans="1:26" x14ac:dyDescent="0.25">
      <c r="A296" s="1">
        <v>25584</v>
      </c>
      <c r="B296">
        <v>16.2</v>
      </c>
      <c r="C296">
        <v>31.4</v>
      </c>
      <c r="D296">
        <v>16</v>
      </c>
      <c r="E296">
        <v>1.3333330000000001</v>
      </c>
      <c r="F296">
        <v>59</v>
      </c>
      <c r="H296" s="22">
        <f t="shared" si="56"/>
        <v>23.799999999999997</v>
      </c>
      <c r="I296" s="23">
        <f t="shared" si="57"/>
        <v>0.17722605524927609</v>
      </c>
      <c r="J296" s="24">
        <f t="shared" si="58"/>
        <v>0.99726785090690051</v>
      </c>
      <c r="K296" s="25">
        <f t="shared" si="59"/>
        <v>4.5959173166475438</v>
      </c>
      <c r="L296" s="25">
        <f t="shared" si="60"/>
        <v>1.841645130417793</v>
      </c>
      <c r="M296" s="25">
        <f t="shared" si="61"/>
        <v>3.2187812235326683</v>
      </c>
      <c r="N296" s="25">
        <f t="shared" si="62"/>
        <v>1.8990809218842741</v>
      </c>
      <c r="O296" s="25">
        <f t="shared" si="63"/>
        <v>-0.36716855055065478</v>
      </c>
      <c r="P296" s="26">
        <f>ACOS(-TAN(Dados!$C$31)*TAN(O296))</f>
        <v>1.7802826529372653</v>
      </c>
      <c r="Q296" s="25">
        <f t="shared" si="64"/>
        <v>1.031756199555987</v>
      </c>
      <c r="R296" s="25">
        <f>(24*60/PI())*Dados!$C$28*Q296*(P296*SIN(Dados!$C$31)*SIN(O296)+COS(Dados!$C$31)*COS(O296)*SIN(P296))</f>
        <v>42.930139811347644</v>
      </c>
      <c r="S296" s="17">
        <f t="shared" si="65"/>
        <v>304.56</v>
      </c>
      <c r="T296" s="17">
        <f t="shared" si="66"/>
        <v>289.36</v>
      </c>
      <c r="U296" s="17">
        <f t="shared" si="67"/>
        <v>26.779599611846489</v>
      </c>
      <c r="V296" s="25">
        <f>(0.75+2*10^(-5)*Dados!$B$7)*R296</f>
        <v>32.408056989893922</v>
      </c>
      <c r="W296" s="23">
        <f t="shared" si="68"/>
        <v>4.3097178032266044</v>
      </c>
      <c r="X296" s="25">
        <f>(1-Dados!$C$20)*U296</f>
        <v>20.620291701121797</v>
      </c>
      <c r="Y296" s="18">
        <f t="shared" si="69"/>
        <v>16.310573897895193</v>
      </c>
      <c r="Z296" s="27">
        <f>((0.408*I296*(Y296-0)+Dados!$C$35*(900/(H296+273))*J296*(M296-N296))/(I296+Dados!$C$35*(1+(0.34*J296))))</f>
        <v>5.4387693130473318</v>
      </c>
    </row>
    <row r="297" spans="1:26" x14ac:dyDescent="0.25">
      <c r="A297" s="1">
        <v>25585</v>
      </c>
      <c r="B297">
        <v>17.600000000000001</v>
      </c>
      <c r="C297">
        <v>32</v>
      </c>
      <c r="D297">
        <v>17</v>
      </c>
      <c r="E297">
        <v>1.3333330000000001</v>
      </c>
      <c r="F297">
        <v>47.5</v>
      </c>
      <c r="H297" s="22">
        <f t="shared" si="56"/>
        <v>24.8</v>
      </c>
      <c r="I297" s="23">
        <f t="shared" si="57"/>
        <v>0.18673033901982353</v>
      </c>
      <c r="J297" s="24">
        <f t="shared" si="58"/>
        <v>0.99726785090690051</v>
      </c>
      <c r="K297" s="25">
        <f t="shared" si="59"/>
        <v>4.7547753962618131</v>
      </c>
      <c r="L297" s="25">
        <f t="shared" si="60"/>
        <v>2.0126465426273383</v>
      </c>
      <c r="M297" s="25">
        <f t="shared" si="61"/>
        <v>3.3837109694445759</v>
      </c>
      <c r="N297" s="25">
        <f t="shared" si="62"/>
        <v>1.6072627104861734</v>
      </c>
      <c r="O297" s="25">
        <f t="shared" si="63"/>
        <v>-0.36401248454901453</v>
      </c>
      <c r="P297" s="26">
        <f>ACOS(-TAN(Dados!$C$31)*TAN(O297))</f>
        <v>1.7782828068237315</v>
      </c>
      <c r="Q297" s="25">
        <f t="shared" si="64"/>
        <v>1.0315970112157162</v>
      </c>
      <c r="R297" s="25">
        <f>(24*60/PI())*Dados!$C$28*Q297*(P297*SIN(Dados!$C$31)*SIN(O297)+COS(Dados!$C$31)*COS(O297)*SIN(P297))</f>
        <v>42.864449985232994</v>
      </c>
      <c r="S297" s="17">
        <f t="shared" si="65"/>
        <v>305.16000000000003</v>
      </c>
      <c r="T297" s="17">
        <f t="shared" si="66"/>
        <v>290.76000000000005</v>
      </c>
      <c r="U297" s="17">
        <f t="shared" si="67"/>
        <v>26.025464179911765</v>
      </c>
      <c r="V297" s="25">
        <f>(0.75+2*10^(-5)*Dados!$B$7)*R297</f>
        <v>32.358467595642352</v>
      </c>
      <c r="W297" s="23">
        <f t="shared" si="68"/>
        <v>4.6371072677081919</v>
      </c>
      <c r="X297" s="25">
        <f>(1-Dados!$C$20)*U297</f>
        <v>20.039607418532061</v>
      </c>
      <c r="Y297" s="18">
        <f t="shared" si="69"/>
        <v>15.402500150823869</v>
      </c>
      <c r="Z297" s="27">
        <f>((0.408*I297*(Y297-0)+Dados!$C$35*(900/(H297+273))*J297*(M297-N297))/(I297+Dados!$C$35*(1+(0.34*J297))))</f>
        <v>5.5539676829930507</v>
      </c>
    </row>
    <row r="298" spans="1:26" x14ac:dyDescent="0.25">
      <c r="A298" s="1">
        <v>25586</v>
      </c>
      <c r="B298">
        <v>19.8</v>
      </c>
      <c r="C298">
        <v>34.299999999999997</v>
      </c>
      <c r="D298">
        <v>18</v>
      </c>
      <c r="E298">
        <v>1</v>
      </c>
      <c r="F298">
        <v>48.25</v>
      </c>
      <c r="H298" s="22">
        <f t="shared" si="56"/>
        <v>27.049999999999997</v>
      </c>
      <c r="I298" s="23">
        <f t="shared" si="57"/>
        <v>0.20969496361300408</v>
      </c>
      <c r="J298" s="24">
        <f t="shared" si="58"/>
        <v>0.74795107516794412</v>
      </c>
      <c r="K298" s="25">
        <f t="shared" si="59"/>
        <v>5.4087577693750832</v>
      </c>
      <c r="L298" s="25">
        <f t="shared" si="60"/>
        <v>2.3094882494907831</v>
      </c>
      <c r="M298" s="25">
        <f t="shared" si="61"/>
        <v>3.859123009432933</v>
      </c>
      <c r="N298" s="25">
        <f t="shared" si="62"/>
        <v>1.8620268520513901</v>
      </c>
      <c r="O298" s="25">
        <f t="shared" si="63"/>
        <v>-0.36074855379216958</v>
      </c>
      <c r="P298" s="26">
        <f>ACOS(-TAN(Dados!$C$31)*TAN(O298))</f>
        <v>1.7762205458786531</v>
      </c>
      <c r="Q298" s="25">
        <f t="shared" si="64"/>
        <v>1.031428459999103</v>
      </c>
      <c r="R298" s="25">
        <f>(24*60/PI())*Dados!$C$28*Q298*(P298*SIN(Dados!$C$31)*SIN(O298)+COS(Dados!$C$31)*COS(O298)*SIN(P298))</f>
        <v>42.796053295027434</v>
      </c>
      <c r="S298" s="17">
        <f t="shared" si="65"/>
        <v>307.46000000000004</v>
      </c>
      <c r="T298" s="17">
        <f t="shared" si="66"/>
        <v>292.96000000000004</v>
      </c>
      <c r="U298" s="17">
        <f t="shared" si="67"/>
        <v>26.074002537711074</v>
      </c>
      <c r="V298" s="25">
        <f>(0.75+2*10^(-5)*Dados!$B$7)*R298</f>
        <v>32.306834783733457</v>
      </c>
      <c r="W298" s="23">
        <f t="shared" si="68"/>
        <v>4.4027193971745042</v>
      </c>
      <c r="X298" s="25">
        <f>(1-Dados!$C$20)*U298</f>
        <v>20.076981954037528</v>
      </c>
      <c r="Y298" s="18">
        <f t="shared" si="69"/>
        <v>15.674262556863024</v>
      </c>
      <c r="Z298" s="27">
        <f>((0.408*I298*(Y298-0)+Dados!$C$35*(900/(H298+273))*J298*(M298-N298))/(I298+Dados!$C$35*(1+(0.34*J298))))</f>
        <v>5.6007566002757576</v>
      </c>
    </row>
    <row r="299" spans="1:26" x14ac:dyDescent="0.25">
      <c r="A299" s="1">
        <v>25587</v>
      </c>
      <c r="B299">
        <v>21.7</v>
      </c>
      <c r="C299">
        <v>36.200000000000003</v>
      </c>
      <c r="D299">
        <v>19</v>
      </c>
      <c r="E299">
        <v>3.6666669999999999</v>
      </c>
      <c r="F299">
        <v>58.75</v>
      </c>
      <c r="H299" s="22">
        <f t="shared" si="56"/>
        <v>28.950000000000003</v>
      </c>
      <c r="I299" s="23">
        <f t="shared" si="57"/>
        <v>0.23089450520873803</v>
      </c>
      <c r="J299" s="24">
        <f t="shared" si="58"/>
        <v>2.74248752493282</v>
      </c>
      <c r="K299" s="25">
        <f t="shared" si="59"/>
        <v>6.0065013919942043</v>
      </c>
      <c r="L299" s="25">
        <f t="shared" si="60"/>
        <v>2.5959699942202965</v>
      </c>
      <c r="M299" s="25">
        <f t="shared" si="61"/>
        <v>4.30123569310725</v>
      </c>
      <c r="N299" s="25">
        <f t="shared" si="62"/>
        <v>2.5269759697005094</v>
      </c>
      <c r="O299" s="25">
        <f t="shared" si="63"/>
        <v>-0.35737772545324453</v>
      </c>
      <c r="P299" s="26">
        <f>ACOS(-TAN(Dados!$C$31)*TAN(O299))</f>
        <v>1.7740969932854493</v>
      </c>
      <c r="Q299" s="25">
        <f t="shared" si="64"/>
        <v>1.0312505958515106</v>
      </c>
      <c r="R299" s="25">
        <f>(24*60/PI())*Dados!$C$28*Q299*(P299*SIN(Dados!$C$31)*SIN(O299)+COS(Dados!$C$31)*COS(O299)*SIN(P299))</f>
        <v>42.724940999497861</v>
      </c>
      <c r="S299" s="17">
        <f t="shared" si="65"/>
        <v>309.36</v>
      </c>
      <c r="T299" s="17">
        <f t="shared" si="66"/>
        <v>294.86</v>
      </c>
      <c r="U299" s="17">
        <f t="shared" si="67"/>
        <v>26.030676529087849</v>
      </c>
      <c r="V299" s="25">
        <f>(0.75+2*10^(-5)*Dados!$B$7)*R299</f>
        <v>32.253151955391132</v>
      </c>
      <c r="W299" s="23">
        <f t="shared" si="68"/>
        <v>3.5599101622467368</v>
      </c>
      <c r="X299" s="25">
        <f>(1-Dados!$C$20)*U299</f>
        <v>20.043620927397644</v>
      </c>
      <c r="Y299" s="18">
        <f t="shared" si="69"/>
        <v>16.483710765150906</v>
      </c>
      <c r="Z299" s="27">
        <f>((0.408*I299*(Y299-0)+Dados!$C$35*(900/(H299+273))*J299*(M299-N299))/(I299+Dados!$C$35*(1+(0.34*J299))))</f>
        <v>7.0013762929073016</v>
      </c>
    </row>
    <row r="300" spans="1:26" x14ac:dyDescent="0.25">
      <c r="A300" s="1">
        <v>25588</v>
      </c>
      <c r="B300">
        <v>21.2</v>
      </c>
      <c r="C300">
        <v>35.299999999999997</v>
      </c>
      <c r="D300">
        <v>20</v>
      </c>
      <c r="E300">
        <v>1</v>
      </c>
      <c r="F300">
        <v>60.75</v>
      </c>
      <c r="H300" s="22">
        <f t="shared" si="56"/>
        <v>28.25</v>
      </c>
      <c r="I300" s="23">
        <f t="shared" si="57"/>
        <v>0.22288404328675204</v>
      </c>
      <c r="J300" s="24">
        <f t="shared" si="58"/>
        <v>0.74795107516794412</v>
      </c>
      <c r="K300" s="25">
        <f t="shared" si="59"/>
        <v>5.7165849731789038</v>
      </c>
      <c r="L300" s="25">
        <f t="shared" si="60"/>
        <v>2.5177224920902961</v>
      </c>
      <c r="M300" s="25">
        <f t="shared" si="61"/>
        <v>4.1171537326346002</v>
      </c>
      <c r="N300" s="25">
        <f t="shared" si="62"/>
        <v>2.5011708925755198</v>
      </c>
      <c r="O300" s="25">
        <f t="shared" si="63"/>
        <v>-0.35390099838142475</v>
      </c>
      <c r="P300" s="26">
        <f>ACOS(-TAN(Dados!$C$31)*TAN(O300))</f>
        <v>1.7719132889338518</v>
      </c>
      <c r="Q300" s="25">
        <f t="shared" si="64"/>
        <v>1.0310634714779239</v>
      </c>
      <c r="R300" s="25">
        <f>(24*60/PI())*Dados!$C$28*Q300*(P300*SIN(Dados!$C$31)*SIN(O300)+COS(Dados!$C$31)*COS(O300)*SIN(P300))</f>
        <v>42.651104583042716</v>
      </c>
      <c r="S300" s="17">
        <f t="shared" si="65"/>
        <v>308.46000000000004</v>
      </c>
      <c r="T300" s="17">
        <f t="shared" si="66"/>
        <v>294.36</v>
      </c>
      <c r="U300" s="17">
        <f t="shared" si="67"/>
        <v>25.624760916515502</v>
      </c>
      <c r="V300" s="25">
        <f>(0.75+2*10^(-5)*Dados!$B$7)*R300</f>
        <v>32.197412682169031</v>
      </c>
      <c r="W300" s="23">
        <f t="shared" si="68"/>
        <v>3.4877680924718306</v>
      </c>
      <c r="X300" s="25">
        <f>(1-Dados!$C$20)*U300</f>
        <v>19.731065905716935</v>
      </c>
      <c r="Y300" s="18">
        <f t="shared" si="69"/>
        <v>16.243297813245103</v>
      </c>
      <c r="Z300" s="27">
        <f>((0.408*I300*(Y300-0)+Dados!$C$35*(900/(H300+273))*J300*(M300-N300))/(I300+Dados!$C$35*(1+(0.34*J300))))</f>
        <v>5.6181602103609736</v>
      </c>
    </row>
    <row r="301" spans="1:26" x14ac:dyDescent="0.25">
      <c r="A301" s="1">
        <v>25589</v>
      </c>
      <c r="B301">
        <v>18.7</v>
      </c>
      <c r="C301">
        <v>34.9</v>
      </c>
      <c r="D301">
        <v>21</v>
      </c>
      <c r="E301">
        <v>1</v>
      </c>
      <c r="F301">
        <v>53</v>
      </c>
      <c r="H301" s="22">
        <f t="shared" si="56"/>
        <v>26.799999999999997</v>
      </c>
      <c r="I301" s="23">
        <f t="shared" si="57"/>
        <v>0.20703153059292451</v>
      </c>
      <c r="J301" s="24">
        <f t="shared" si="58"/>
        <v>0.74795107516794412</v>
      </c>
      <c r="K301" s="25">
        <f t="shared" si="59"/>
        <v>5.5916786681589672</v>
      </c>
      <c r="L301" s="25">
        <f t="shared" si="60"/>
        <v>2.1566019800756622</v>
      </c>
      <c r="M301" s="25">
        <f t="shared" si="61"/>
        <v>3.8741403241173149</v>
      </c>
      <c r="N301" s="25">
        <f t="shared" si="62"/>
        <v>2.0532943717821772</v>
      </c>
      <c r="O301" s="25">
        <f t="shared" si="63"/>
        <v>-0.35031940280597534</v>
      </c>
      <c r="P301" s="26">
        <f>ACOS(-TAN(Dados!$C$31)*TAN(O301))</f>
        <v>1.7696705875895009</v>
      </c>
      <c r="Q301" s="25">
        <f t="shared" si="64"/>
        <v>1.0308671423273339</v>
      </c>
      <c r="R301" s="25">
        <f>(24*60/PI())*Dados!$C$28*Q301*(P301*SIN(Dados!$C$31)*SIN(O301)+COS(Dados!$C$31)*COS(O301)*SIN(P301))</f>
        <v>42.57453580243228</v>
      </c>
      <c r="S301" s="17">
        <f t="shared" si="65"/>
        <v>308.06</v>
      </c>
      <c r="T301" s="17">
        <f t="shared" si="66"/>
        <v>291.86</v>
      </c>
      <c r="U301" s="17">
        <f t="shared" si="67"/>
        <v>27.417472175444292</v>
      </c>
      <c r="V301" s="25">
        <f>(0.75+2*10^(-5)*Dados!$B$7)*R301</f>
        <v>32.13961074123489</v>
      </c>
      <c r="W301" s="23">
        <f t="shared" si="68"/>
        <v>4.4547817247004406</v>
      </c>
      <c r="X301" s="25">
        <f>(1-Dados!$C$20)*U301</f>
        <v>21.111453575092106</v>
      </c>
      <c r="Y301" s="18">
        <f t="shared" si="69"/>
        <v>16.656671850391668</v>
      </c>
      <c r="Z301" s="27">
        <f>((0.408*I301*(Y301-0)+Dados!$C$35*(900/(H301+273))*J301*(M301-N301))/(I301+Dados!$C$35*(1+(0.34*J301))))</f>
        <v>5.7916914454042816</v>
      </c>
    </row>
    <row r="302" spans="1:26" x14ac:dyDescent="0.25">
      <c r="A302" s="1">
        <v>25590</v>
      </c>
      <c r="B302">
        <v>20.8</v>
      </c>
      <c r="C302">
        <v>35.700000000000003</v>
      </c>
      <c r="D302">
        <v>22</v>
      </c>
      <c r="E302">
        <v>1.3333330000000001</v>
      </c>
      <c r="F302">
        <v>49</v>
      </c>
      <c r="H302" s="22">
        <f t="shared" si="56"/>
        <v>28.25</v>
      </c>
      <c r="I302" s="23">
        <f t="shared" si="57"/>
        <v>0.22288404328675204</v>
      </c>
      <c r="J302" s="24">
        <f t="shared" si="58"/>
        <v>0.99726785090690051</v>
      </c>
      <c r="K302" s="25">
        <f t="shared" si="59"/>
        <v>5.8439030830807326</v>
      </c>
      <c r="L302" s="25">
        <f t="shared" si="60"/>
        <v>2.4566163260716172</v>
      </c>
      <c r="M302" s="25">
        <f t="shared" si="61"/>
        <v>4.1502597045761753</v>
      </c>
      <c r="N302" s="25">
        <f t="shared" si="62"/>
        <v>2.033627255242326</v>
      </c>
      <c r="O302" s="25">
        <f t="shared" si="63"/>
        <v>-0.34663400003096273</v>
      </c>
      <c r="P302" s="26">
        <f>ACOS(-TAN(Dados!$C$31)*TAN(O302))</f>
        <v>1.7673700570893165</v>
      </c>
      <c r="Q302" s="25">
        <f t="shared" si="64"/>
        <v>1.0306616665763046</v>
      </c>
      <c r="R302" s="25">
        <f>(24*60/PI())*Dados!$C$28*Q302*(P302*SIN(Dados!$C$31)*SIN(O302)+COS(Dados!$C$31)*COS(O302)*SIN(P302))</f>
        <v>42.495226734604927</v>
      </c>
      <c r="S302" s="17">
        <f t="shared" si="65"/>
        <v>308.86</v>
      </c>
      <c r="T302" s="17">
        <f t="shared" si="66"/>
        <v>293.96000000000004</v>
      </c>
      <c r="U302" s="17">
        <f t="shared" si="67"/>
        <v>26.245404320962702</v>
      </c>
      <c r="V302" s="25">
        <f>(0.75+2*10^(-5)*Dados!$B$7)*R302</f>
        <v>32.079740151452071</v>
      </c>
      <c r="W302" s="23">
        <f t="shared" si="68"/>
        <v>4.3007819004318506</v>
      </c>
      <c r="X302" s="25">
        <f>(1-Dados!$C$20)*U302</f>
        <v>20.208961327141282</v>
      </c>
      <c r="Y302" s="18">
        <f t="shared" si="69"/>
        <v>15.908179426709431</v>
      </c>
      <c r="Z302" s="27">
        <f>((0.408*I302*(Y302-0)+Dados!$C$35*(900/(H302+273))*J302*(M302-N302))/(I302+Dados!$C$35*(1+(0.34*J302))))</f>
        <v>5.9877891584588356</v>
      </c>
    </row>
    <row r="303" spans="1:26" x14ac:dyDescent="0.25">
      <c r="A303" s="1">
        <v>25591</v>
      </c>
      <c r="B303">
        <v>20.8</v>
      </c>
      <c r="C303">
        <v>35.700000000000003</v>
      </c>
      <c r="D303">
        <v>23</v>
      </c>
      <c r="E303">
        <v>1.3333330000000001</v>
      </c>
      <c r="F303">
        <v>47.5</v>
      </c>
      <c r="H303" s="22">
        <f t="shared" si="56"/>
        <v>28.25</v>
      </c>
      <c r="I303" s="23">
        <f t="shared" si="57"/>
        <v>0.22288404328675204</v>
      </c>
      <c r="J303" s="24">
        <f t="shared" si="58"/>
        <v>0.99726785090690051</v>
      </c>
      <c r="K303" s="25">
        <f t="shared" si="59"/>
        <v>5.8439030830807326</v>
      </c>
      <c r="L303" s="25">
        <f t="shared" si="60"/>
        <v>2.4566163260716172</v>
      </c>
      <c r="M303" s="25">
        <f t="shared" si="61"/>
        <v>4.1502597045761753</v>
      </c>
      <c r="N303" s="25">
        <f t="shared" si="62"/>
        <v>1.9713733596736831</v>
      </c>
      <c r="O303" s="25">
        <f t="shared" si="63"/>
        <v>-0.3428458821207665</v>
      </c>
      <c r="P303" s="26">
        <f>ACOS(-TAN(Dados!$C$31)*TAN(O303))</f>
        <v>1.7650128765676671</v>
      </c>
      <c r="Q303" s="25">
        <f t="shared" si="64"/>
        <v>1.0304471051117361</v>
      </c>
      <c r="R303" s="25">
        <f>(24*60/PI())*Dados!$C$28*Q303*(P303*SIN(Dados!$C$31)*SIN(O303)+COS(Dados!$C$31)*COS(O303)*SIN(P303))</f>
        <v>42.413169825442097</v>
      </c>
      <c r="S303" s="17">
        <f t="shared" si="65"/>
        <v>308.86</v>
      </c>
      <c r="T303" s="17">
        <f t="shared" si="66"/>
        <v>293.96000000000004</v>
      </c>
      <c r="U303" s="17">
        <f t="shared" si="67"/>
        <v>26.194725293603774</v>
      </c>
      <c r="V303" s="25">
        <f>(0.75+2*10^(-5)*Dados!$B$7)*R303</f>
        <v>32.01779521019985</v>
      </c>
      <c r="W303" s="23">
        <f t="shared" si="68"/>
        <v>4.3951485266619352</v>
      </c>
      <c r="X303" s="25">
        <f>(1-Dados!$C$20)*U303</f>
        <v>20.169938476074908</v>
      </c>
      <c r="Y303" s="18">
        <f t="shared" si="69"/>
        <v>15.774789949412973</v>
      </c>
      <c r="Z303" s="27">
        <f>((0.408*I303*(Y303-0)+Dados!$C$35*(900/(H303+273))*J303*(M303-N303))/(I303+Dados!$C$35*(1+(0.34*J303))))</f>
        <v>5.9878259357546071</v>
      </c>
    </row>
    <row r="304" spans="1:26" x14ac:dyDescent="0.25">
      <c r="A304" s="1">
        <v>25592</v>
      </c>
      <c r="B304">
        <v>20.9</v>
      </c>
      <c r="C304">
        <v>31.5</v>
      </c>
      <c r="D304">
        <v>24</v>
      </c>
      <c r="E304">
        <v>2</v>
      </c>
      <c r="F304">
        <v>62.75</v>
      </c>
      <c r="H304" s="22">
        <f t="shared" si="56"/>
        <v>26.2</v>
      </c>
      <c r="I304" s="23">
        <f t="shared" si="57"/>
        <v>0.20075515809842714</v>
      </c>
      <c r="J304" s="24">
        <f t="shared" si="58"/>
        <v>1.4959021503358882</v>
      </c>
      <c r="K304" s="25">
        <f t="shared" si="59"/>
        <v>4.6220689030255047</v>
      </c>
      <c r="L304" s="25">
        <f t="shared" si="60"/>
        <v>2.4717700446226427</v>
      </c>
      <c r="M304" s="25">
        <f t="shared" si="61"/>
        <v>3.5469194738240737</v>
      </c>
      <c r="N304" s="25">
        <f t="shared" si="62"/>
        <v>2.2256919698246063</v>
      </c>
      <c r="O304" s="25">
        <f t="shared" si="63"/>
        <v>-0.33895617157647767</v>
      </c>
      <c r="P304" s="26">
        <f>ACOS(-TAN(Dados!$C$31)*TAN(O304))</f>
        <v>1.7626002347180736</v>
      </c>
      <c r="Q304" s="25">
        <f t="shared" si="64"/>
        <v>1.0302235215128204</v>
      </c>
      <c r="R304" s="25">
        <f>(24*60/PI())*Dados!$C$28*Q304*(P304*SIN(Dados!$C$31)*SIN(O304)+COS(Dados!$C$31)*COS(O304)*SIN(P304))</f>
        <v>42.328357939439776</v>
      </c>
      <c r="S304" s="17">
        <f t="shared" si="65"/>
        <v>304.66000000000003</v>
      </c>
      <c r="T304" s="17">
        <f t="shared" si="66"/>
        <v>294.06</v>
      </c>
      <c r="U304" s="17">
        <f t="shared" si="67"/>
        <v>22.049783840756248</v>
      </c>
      <c r="V304" s="25">
        <f>(0.75+2*10^(-5)*Dados!$B$7)*R304</f>
        <v>31.953770530870553</v>
      </c>
      <c r="W304" s="23">
        <f t="shared" si="68"/>
        <v>3.0087254890526536</v>
      </c>
      <c r="X304" s="25">
        <f>(1-Dados!$C$20)*U304</f>
        <v>16.97833355738231</v>
      </c>
      <c r="Y304" s="18">
        <f t="shared" si="69"/>
        <v>13.969608068329656</v>
      </c>
      <c r="Z304" s="27">
        <f>((0.408*I304*(Y304-0)+Dados!$C$35*(900/(H304+273))*J304*(M304-N304))/(I304+Dados!$C$35*(1+(0.34*J304))))</f>
        <v>5.1196960022800999</v>
      </c>
    </row>
    <row r="305" spans="1:26" x14ac:dyDescent="0.25">
      <c r="A305" s="1">
        <v>25593</v>
      </c>
      <c r="B305">
        <v>20.2</v>
      </c>
      <c r="C305">
        <v>32.1</v>
      </c>
      <c r="D305">
        <v>25</v>
      </c>
      <c r="E305">
        <v>1.3333330000000001</v>
      </c>
      <c r="F305">
        <v>57.25</v>
      </c>
      <c r="H305" s="22">
        <f t="shared" si="56"/>
        <v>26.15</v>
      </c>
      <c r="I305" s="23">
        <f t="shared" si="57"/>
        <v>0.20023943546559078</v>
      </c>
      <c r="J305" s="24">
        <f t="shared" si="58"/>
        <v>0.99726785090690051</v>
      </c>
      <c r="K305" s="25">
        <f t="shared" si="59"/>
        <v>4.7817101702880001</v>
      </c>
      <c r="L305" s="25">
        <f t="shared" si="60"/>
        <v>2.3673876975032684</v>
      </c>
      <c r="M305" s="25">
        <f t="shared" si="61"/>
        <v>3.5745489338956342</v>
      </c>
      <c r="N305" s="25">
        <f t="shared" si="62"/>
        <v>2.0464292646552504</v>
      </c>
      <c r="O305" s="25">
        <f t="shared" si="63"/>
        <v>-0.33496602100327749</v>
      </c>
      <c r="P305" s="26">
        <f>ACOS(-TAN(Dados!$C$31)*TAN(O305))</f>
        <v>1.7601333280948612</v>
      </c>
      <c r="Q305" s="25">
        <f t="shared" si="64"/>
        <v>1.0299909820322035</v>
      </c>
      <c r="R305" s="25">
        <f>(24*60/PI())*Dados!$C$28*Q305*(P305*SIN(Dados!$C$31)*SIN(O305)+COS(Dados!$C$31)*COS(O305)*SIN(P305))</f>
        <v>42.240784410189782</v>
      </c>
      <c r="S305" s="17">
        <f t="shared" si="65"/>
        <v>305.26000000000005</v>
      </c>
      <c r="T305" s="17">
        <f t="shared" si="66"/>
        <v>293.36</v>
      </c>
      <c r="U305" s="17">
        <f t="shared" si="67"/>
        <v>23.314464124702688</v>
      </c>
      <c r="V305" s="25">
        <f>(0.75+2*10^(-5)*Dados!$B$7)*R305</f>
        <v>31.887661080977967</v>
      </c>
      <c r="W305" s="23">
        <f t="shared" si="68"/>
        <v>3.5109080953994316</v>
      </c>
      <c r="X305" s="25">
        <f>(1-Dados!$C$20)*U305</f>
        <v>17.952137376021071</v>
      </c>
      <c r="Y305" s="18">
        <f t="shared" si="69"/>
        <v>14.44122928062164</v>
      </c>
      <c r="Z305" s="27">
        <f>((0.408*I305*(Y305-0)+Dados!$C$35*(900/(H305+273))*J305*(M305-N305))/(I305+Dados!$C$35*(1+(0.34*J305))))</f>
        <v>5.1405465560043933</v>
      </c>
    </row>
    <row r="306" spans="1:26" x14ac:dyDescent="0.25">
      <c r="A306" s="1">
        <v>25594</v>
      </c>
      <c r="B306">
        <v>18.5</v>
      </c>
      <c r="C306">
        <v>33.6</v>
      </c>
      <c r="D306">
        <v>26</v>
      </c>
      <c r="E306">
        <v>2.6666669999999999</v>
      </c>
      <c r="F306">
        <v>53.25</v>
      </c>
      <c r="H306" s="22">
        <f t="shared" ref="H306:H365" si="70">(C306+B306)/2</f>
        <v>26.05</v>
      </c>
      <c r="I306" s="23">
        <f t="shared" ref="I306:I365" si="71">4098*(0.6108*EXP(17.27*H306/(H306+237.3)))/(H306+237.3)^2</f>
        <v>0.19921133453623632</v>
      </c>
      <c r="J306" s="24">
        <f t="shared" ref="J306:J365" si="72">E306*(4.87/(LN(67.8*10-5.42)))</f>
        <v>1.9945364497648759</v>
      </c>
      <c r="K306" s="25">
        <f t="shared" ref="K306:K365" si="73">0.6108*EXP((17.27*C306)/(C306+237.3))</f>
        <v>5.2019304560289008</v>
      </c>
      <c r="L306" s="25">
        <f t="shared" ref="L306:L365" si="74">0.6108*EXP((17.27*B306)/(B306+237.3))</f>
        <v>2.1297773032821605</v>
      </c>
      <c r="M306" s="25">
        <f t="shared" ref="M306:M365" si="75">(K306+L306)/2</f>
        <v>3.6658538796555309</v>
      </c>
      <c r="N306" s="25">
        <f t="shared" ref="N306:N365" si="76">F306/100*((K306+L306)/2)</f>
        <v>1.9520671909165701</v>
      </c>
      <c r="O306" s="25">
        <f t="shared" ref="O306:O365" si="77">0.409*SIN((2*PI()/365*D306)-1.39)</f>
        <v>-0.33087661276889524</v>
      </c>
      <c r="P306" s="26">
        <f>ACOS(-TAN(Dados!$C$31)*TAN(O306))</f>
        <v>1.7576133594588603</v>
      </c>
      <c r="Q306" s="25">
        <f t="shared" ref="Q306:Q365" si="78">1+0.033*COS((2*PI()/365)*D306)</f>
        <v>1.0297495555763523</v>
      </c>
      <c r="R306" s="25">
        <f>(24*60/PI())*Dados!$C$28*Q306*(P306*SIN(Dados!$C$31)*SIN(O306)+COS(Dados!$C$31)*COS(O306)*SIN(P306))</f>
        <v>42.150443091579611</v>
      </c>
      <c r="S306" s="17">
        <f t="shared" ref="S306:S365" si="79">C306+273.16</f>
        <v>306.76000000000005</v>
      </c>
      <c r="T306" s="17">
        <f t="shared" ref="T306:T365" si="80">B306+273.16</f>
        <v>291.66000000000003</v>
      </c>
      <c r="U306" s="17">
        <f t="shared" ref="U306:U365" si="81">0.16*SQRT(C306-B306)*R306</f>
        <v>26.206595213891159</v>
      </c>
      <c r="V306" s="25">
        <f>(0.75+2*10^(-5)*Dados!$B$7)*R306</f>
        <v>31.819462220808248</v>
      </c>
      <c r="W306" s="23">
        <f t="shared" ref="W306:W365" si="82">(4.903*10^-9)*((S306^4+T306^4)/2)*(0.34-0.14*SQRT(N306))*(1.35*(U306/V306)-0.35)</f>
        <v>4.3396828915962002</v>
      </c>
      <c r="X306" s="25">
        <f>(1-Dados!$C$20)*U306</f>
        <v>20.179078314696191</v>
      </c>
      <c r="Y306" s="18">
        <f t="shared" ref="Y306:Y365" si="83">X306-W306</f>
        <v>15.83939542309999</v>
      </c>
      <c r="Z306" s="27">
        <f>((0.408*I306*(Y306-0)+Dados!$C$35*(900/(H306+273))*J306*(M306-N306))/(I306+Dados!$C$35*(1+(0.34*J306))))</f>
        <v>6.3443421650633187</v>
      </c>
    </row>
    <row r="307" spans="1:26" x14ac:dyDescent="0.25">
      <c r="A307" s="1">
        <v>25595</v>
      </c>
      <c r="B307">
        <v>18.5</v>
      </c>
      <c r="C307">
        <v>33.799999999999997</v>
      </c>
      <c r="D307">
        <v>27</v>
      </c>
      <c r="E307">
        <v>2.6666669999999999</v>
      </c>
      <c r="F307">
        <v>54.5</v>
      </c>
      <c r="H307" s="22">
        <f t="shared" si="70"/>
        <v>26.15</v>
      </c>
      <c r="I307" s="23">
        <f t="shared" si="71"/>
        <v>0.20023943546559078</v>
      </c>
      <c r="J307" s="24">
        <f t="shared" si="72"/>
        <v>1.9945364497648759</v>
      </c>
      <c r="K307" s="25">
        <f t="shared" si="73"/>
        <v>5.2603114929926225</v>
      </c>
      <c r="L307" s="25">
        <f t="shared" si="74"/>
        <v>2.1297773032821605</v>
      </c>
      <c r="M307" s="25">
        <f t="shared" si="75"/>
        <v>3.6950443981373917</v>
      </c>
      <c r="N307" s="25">
        <f t="shared" si="76"/>
        <v>2.0137991969848787</v>
      </c>
      <c r="O307" s="25">
        <f t="shared" si="77"/>
        <v>-0.32668915865324738</v>
      </c>
      <c r="P307" s="26">
        <f>ACOS(-TAN(Dados!$C$31)*TAN(O307))</f>
        <v>1.7550415361709275</v>
      </c>
      <c r="Q307" s="25">
        <f t="shared" si="78"/>
        <v>1.0294993136851356</v>
      </c>
      <c r="R307" s="25">
        <f>(24*60/PI())*Dados!$C$28*Q307*(P307*SIN(Dados!$C$31)*SIN(O307)+COS(Dados!$C$31)*COS(O307)*SIN(P307))</f>
        <v>42.05732840961516</v>
      </c>
      <c r="S307" s="17">
        <f t="shared" si="79"/>
        <v>306.96000000000004</v>
      </c>
      <c r="T307" s="17">
        <f t="shared" si="80"/>
        <v>291.66000000000003</v>
      </c>
      <c r="U307" s="17">
        <f t="shared" si="81"/>
        <v>26.321302706338638</v>
      </c>
      <c r="V307" s="25">
        <f>(0.75+2*10^(-5)*Dados!$B$7)*R307</f>
        <v>31.749169742540985</v>
      </c>
      <c r="W307" s="23">
        <f t="shared" si="82"/>
        <v>4.2945305748857541</v>
      </c>
      <c r="X307" s="25">
        <f>(1-Dados!$C$20)*U307</f>
        <v>20.267403083880751</v>
      </c>
      <c r="Y307" s="18">
        <f t="shared" si="83"/>
        <v>15.972872508994996</v>
      </c>
      <c r="Z307" s="27">
        <f>((0.408*I307*(Y307-0)+Dados!$C$35*(900/(H307+273))*J307*(M307-N307))/(I307+Dados!$C$35*(1+(0.34*J307))))</f>
        <v>6.3379531627117354</v>
      </c>
    </row>
    <row r="308" spans="1:26" x14ac:dyDescent="0.25">
      <c r="A308" s="1">
        <v>25596</v>
      </c>
      <c r="B308">
        <v>20.5</v>
      </c>
      <c r="C308">
        <v>35.799999999999997</v>
      </c>
      <c r="D308">
        <v>28</v>
      </c>
      <c r="E308">
        <v>2</v>
      </c>
      <c r="F308">
        <v>74.25</v>
      </c>
      <c r="H308" s="22">
        <f t="shared" si="70"/>
        <v>28.15</v>
      </c>
      <c r="I308" s="23">
        <f t="shared" si="71"/>
        <v>0.22175898387159163</v>
      </c>
      <c r="J308" s="24">
        <f t="shared" si="72"/>
        <v>1.4959021503358882</v>
      </c>
      <c r="K308" s="25">
        <f t="shared" si="73"/>
        <v>5.8761139848648147</v>
      </c>
      <c r="L308" s="25">
        <f t="shared" si="74"/>
        <v>2.4116412804606884</v>
      </c>
      <c r="M308" s="25">
        <f t="shared" si="75"/>
        <v>4.1438776326627513</v>
      </c>
      <c r="N308" s="25">
        <f t="shared" si="76"/>
        <v>3.0768291422520933</v>
      </c>
      <c r="O308" s="25">
        <f t="shared" si="77"/>
        <v>-0.32240489948936107</v>
      </c>
      <c r="P308" s="26">
        <f>ACOS(-TAN(Dados!$C$31)*TAN(O308))</f>
        <v>1.7524190686367291</v>
      </c>
      <c r="Q308" s="25">
        <f t="shared" si="78"/>
        <v>1.0292403305106266</v>
      </c>
      <c r="R308" s="25">
        <f>(24*60/PI())*Dados!$C$28*Q308*(P308*SIN(Dados!$C$31)*SIN(O308)+COS(Dados!$C$31)*COS(O308)*SIN(P308))</f>
        <v>41.961435414766676</v>
      </c>
      <c r="S308" s="17">
        <f t="shared" si="79"/>
        <v>308.96000000000004</v>
      </c>
      <c r="T308" s="17">
        <f t="shared" si="80"/>
        <v>293.66000000000003</v>
      </c>
      <c r="U308" s="17">
        <f t="shared" si="81"/>
        <v>26.261288705443441</v>
      </c>
      <c r="V308" s="25">
        <f>(0.75+2*10^(-5)*Dados!$B$7)*R308</f>
        <v>31.676779909765276</v>
      </c>
      <c r="W308" s="23">
        <f t="shared" si="82"/>
        <v>2.9466737767923021</v>
      </c>
      <c r="X308" s="25">
        <f>(1-Dados!$C$20)*U308</f>
        <v>20.221192303191451</v>
      </c>
      <c r="Y308" s="18">
        <f t="shared" si="83"/>
        <v>17.274518526399149</v>
      </c>
      <c r="Z308" s="27">
        <f>((0.408*I308*(Y308-0)+Dados!$C$35*(900/(H308+273))*J308*(M308-N308))/(I308+Dados!$C$35*(1+(0.34*J308))))</f>
        <v>5.8507041335831191</v>
      </c>
    </row>
    <row r="309" spans="1:26" x14ac:dyDescent="0.25">
      <c r="A309" s="1">
        <v>25597</v>
      </c>
      <c r="B309">
        <v>19.2</v>
      </c>
      <c r="C309">
        <v>25.7</v>
      </c>
      <c r="D309">
        <v>29</v>
      </c>
      <c r="E309">
        <v>1.3333330000000001</v>
      </c>
      <c r="F309">
        <v>92.75</v>
      </c>
      <c r="H309" s="22">
        <f t="shared" si="70"/>
        <v>22.45</v>
      </c>
      <c r="I309" s="23">
        <f t="shared" si="71"/>
        <v>0.16504496359864701</v>
      </c>
      <c r="J309" s="24">
        <f t="shared" si="72"/>
        <v>0.99726785090690051</v>
      </c>
      <c r="K309" s="25">
        <f t="shared" si="73"/>
        <v>3.3022863265902909</v>
      </c>
      <c r="L309" s="25">
        <f t="shared" si="74"/>
        <v>2.2249611183378328</v>
      </c>
      <c r="M309" s="25">
        <f t="shared" si="75"/>
        <v>2.7636237224640618</v>
      </c>
      <c r="N309" s="25">
        <f t="shared" si="76"/>
        <v>2.5632610025854174</v>
      </c>
      <c r="O309" s="25">
        <f t="shared" si="77"/>
        <v>-0.31802510479568846</v>
      </c>
      <c r="P309" s="26">
        <f>ACOS(-TAN(Dados!$C$31)*TAN(O309))</f>
        <v>1.7497471688058961</v>
      </c>
      <c r="Q309" s="25">
        <f t="shared" si="78"/>
        <v>1.0289726827951293</v>
      </c>
      <c r="R309" s="25">
        <f>(24*60/PI())*Dados!$C$28*Q309*(P309*SIN(Dados!$C$31)*SIN(O309)+COS(Dados!$C$31)*COS(O309)*SIN(P309))</f>
        <v>41.862759834734192</v>
      </c>
      <c r="S309" s="17">
        <f t="shared" si="79"/>
        <v>298.86</v>
      </c>
      <c r="T309" s="17">
        <f t="shared" si="80"/>
        <v>292.36</v>
      </c>
      <c r="U309" s="17">
        <f t="shared" si="81"/>
        <v>17.076722343212634</v>
      </c>
      <c r="V309" s="25">
        <f>(0.75+2*10^(-5)*Dados!$B$7)*R309</f>
        <v>31.602289497312476</v>
      </c>
      <c r="W309" s="23">
        <f t="shared" si="82"/>
        <v>1.6473202011940484</v>
      </c>
      <c r="X309" s="25">
        <f>(1-Dados!$C$20)*U309</f>
        <v>13.149076204273728</v>
      </c>
      <c r="Y309" s="18">
        <f t="shared" si="83"/>
        <v>11.501756003079679</v>
      </c>
      <c r="Z309" s="27">
        <f>((0.408*I309*(Y309-0)+Dados!$C$35*(900/(H309+273))*J309*(M309-N309))/(I309+Dados!$C$35*(1+(0.34*J309))))</f>
        <v>3.2226025673311507</v>
      </c>
    </row>
    <row r="310" spans="1:26" x14ac:dyDescent="0.25">
      <c r="A310" s="1">
        <v>25598</v>
      </c>
      <c r="B310">
        <v>18.600000000000001</v>
      </c>
      <c r="C310">
        <v>31.6</v>
      </c>
      <c r="D310">
        <v>30</v>
      </c>
      <c r="E310">
        <v>1</v>
      </c>
      <c r="F310">
        <v>67.5</v>
      </c>
      <c r="H310" s="22">
        <f t="shared" si="70"/>
        <v>25.1</v>
      </c>
      <c r="I310" s="23">
        <f t="shared" si="71"/>
        <v>0.18966399559757055</v>
      </c>
      <c r="J310" s="24">
        <f t="shared" si="72"/>
        <v>0.74795107516794412</v>
      </c>
      <c r="K310" s="25">
        <f t="shared" si="73"/>
        <v>4.6483496796026218</v>
      </c>
      <c r="L310" s="25">
        <f t="shared" si="74"/>
        <v>2.143152914469288</v>
      </c>
      <c r="M310" s="25">
        <f t="shared" si="75"/>
        <v>3.3957512970359547</v>
      </c>
      <c r="N310" s="25">
        <f t="shared" si="76"/>
        <v>2.2921321254992697</v>
      </c>
      <c r="O310" s="25">
        <f t="shared" si="77"/>
        <v>-0.31355107239992103</v>
      </c>
      <c r="P310" s="26">
        <f>ACOS(-TAN(Dados!$C$31)*TAN(O310))</f>
        <v>1.7470270487283313</v>
      </c>
      <c r="Q310" s="25">
        <f t="shared" si="78"/>
        <v>1.0286964498484381</v>
      </c>
      <c r="R310" s="25">
        <f>(24*60/PI())*Dados!$C$28*Q310*(P310*SIN(Dados!$C$31)*SIN(O310)+COS(Dados!$C$31)*COS(O310)*SIN(P310))</f>
        <v>41.761298127524682</v>
      </c>
      <c r="S310" s="17">
        <f t="shared" si="79"/>
        <v>304.76000000000005</v>
      </c>
      <c r="T310" s="17">
        <f t="shared" si="80"/>
        <v>291.76000000000005</v>
      </c>
      <c r="U310" s="17">
        <f t="shared" si="81"/>
        <v>24.091600276596562</v>
      </c>
      <c r="V310" s="25">
        <f>(0.75+2*10^(-5)*Dados!$B$7)*R310</f>
        <v>31.525695831324263</v>
      </c>
      <c r="W310" s="23">
        <f t="shared" si="82"/>
        <v>3.3962413546535495</v>
      </c>
      <c r="X310" s="25">
        <f>(1-Dados!$C$20)*U310</f>
        <v>18.550532212979352</v>
      </c>
      <c r="Y310" s="18">
        <f t="shared" si="83"/>
        <v>15.154290858325803</v>
      </c>
      <c r="Z310" s="27">
        <f>((0.408*I310*(Y310-0)+Dados!$C$35*(900/(H310+273))*J310*(M310-N310))/(I310+Dados!$C$35*(1+(0.34*J310))))</f>
        <v>4.9152430814888692</v>
      </c>
    </row>
    <row r="311" spans="1:26" x14ac:dyDescent="0.25">
      <c r="A311" s="1">
        <v>25599</v>
      </c>
      <c r="B311">
        <v>20.399999999999999</v>
      </c>
      <c r="C311">
        <v>34.5</v>
      </c>
      <c r="D311">
        <v>31</v>
      </c>
      <c r="E311">
        <v>1</v>
      </c>
      <c r="F311">
        <v>61.5</v>
      </c>
      <c r="H311" s="22">
        <f t="shared" si="70"/>
        <v>27.45</v>
      </c>
      <c r="I311" s="23">
        <f t="shared" si="71"/>
        <v>0.21401636835832163</v>
      </c>
      <c r="J311" s="24">
        <f t="shared" si="72"/>
        <v>0.74795107516794412</v>
      </c>
      <c r="K311" s="25">
        <f t="shared" si="73"/>
        <v>5.4691459026600384</v>
      </c>
      <c r="L311" s="25">
        <f t="shared" si="74"/>
        <v>2.3968104104453793</v>
      </c>
      <c r="M311" s="25">
        <f t="shared" si="75"/>
        <v>3.9329781565527089</v>
      </c>
      <c r="N311" s="25">
        <f t="shared" si="76"/>
        <v>2.4187815662799159</v>
      </c>
      <c r="O311" s="25">
        <f t="shared" si="77"/>
        <v>-0.30898412805441511</v>
      </c>
      <c r="P311" s="26">
        <f>ACOS(-TAN(Dados!$C$31)*TAN(O311))</f>
        <v>1.7442599191701209</v>
      </c>
      <c r="Q311" s="25">
        <f t="shared" si="78"/>
        <v>1.0284117135243369</v>
      </c>
      <c r="R311" s="25">
        <f>(24*60/PI())*Dados!$C$28*Q311*(P311*SIN(Dados!$C$31)*SIN(O311)+COS(Dados!$C$31)*COS(O311)*SIN(P311))</f>
        <v>41.657047534730346</v>
      </c>
      <c r="S311" s="17">
        <f t="shared" si="79"/>
        <v>307.66000000000003</v>
      </c>
      <c r="T311" s="17">
        <f t="shared" si="80"/>
        <v>293.56</v>
      </c>
      <c r="U311" s="17">
        <f t="shared" si="81"/>
        <v>25.027531971347486</v>
      </c>
      <c r="V311" s="25">
        <f>(0.75+2*10^(-5)*Dados!$B$7)*R311</f>
        <v>31.446996829472514</v>
      </c>
      <c r="W311" s="23">
        <f t="shared" si="82"/>
        <v>3.5579539578539765</v>
      </c>
      <c r="X311" s="25">
        <f>(1-Dados!$C$20)*U311</f>
        <v>19.271199617937565</v>
      </c>
      <c r="Y311" s="18">
        <f t="shared" si="83"/>
        <v>15.713245660083588</v>
      </c>
      <c r="Z311" s="27">
        <f>((0.408*I311*(Y311-0)+Dados!$C$35*(900/(H311+273))*J311*(M311-N311))/(I311+Dados!$C$35*(1+(0.34*J311))))</f>
        <v>5.383356730609508</v>
      </c>
    </row>
    <row r="312" spans="1:26" x14ac:dyDescent="0.25">
      <c r="A312" s="1">
        <v>25934</v>
      </c>
      <c r="B312">
        <v>19.399999999999999</v>
      </c>
      <c r="C312">
        <v>24.9</v>
      </c>
      <c r="D312">
        <v>1</v>
      </c>
      <c r="E312">
        <v>1.6666669999999999</v>
      </c>
      <c r="F312">
        <v>84.5</v>
      </c>
      <c r="H312" s="22">
        <f t="shared" si="70"/>
        <v>22.15</v>
      </c>
      <c r="I312" s="23">
        <f t="shared" si="71"/>
        <v>0.16243630349003685</v>
      </c>
      <c r="J312" s="24">
        <f t="shared" si="72"/>
        <v>1.2465853745969318</v>
      </c>
      <c r="K312" s="25">
        <f t="shared" si="73"/>
        <v>3.1489576792404375</v>
      </c>
      <c r="L312" s="25">
        <f t="shared" si="74"/>
        <v>2.2528310020993629</v>
      </c>
      <c r="M312" s="25">
        <f t="shared" si="75"/>
        <v>2.7008943406699002</v>
      </c>
      <c r="N312" s="25">
        <f t="shared" si="76"/>
        <v>2.2822557178660654</v>
      </c>
      <c r="O312" s="25">
        <f t="shared" si="77"/>
        <v>-0.40100809259462372</v>
      </c>
      <c r="P312" s="26">
        <f>ACOS(-TAN(Dados!$C$31)*TAN(O312))</f>
        <v>1.8020995380098959</v>
      </c>
      <c r="Q312" s="25">
        <f t="shared" si="78"/>
        <v>1.0329951106939008</v>
      </c>
      <c r="R312" s="25">
        <f>(24*60/PI())*Dados!$C$28*Q312*(P312*SIN(Dados!$C$31)*SIN(O312)+COS(Dados!$C$31)*COS(O312)*SIN(P312))</f>
        <v>43.596802901252339</v>
      </c>
      <c r="S312" s="17">
        <f t="shared" si="79"/>
        <v>298.06</v>
      </c>
      <c r="T312" s="17">
        <f t="shared" si="80"/>
        <v>292.56</v>
      </c>
      <c r="U312" s="17">
        <f t="shared" si="81"/>
        <v>16.358970512475985</v>
      </c>
      <c r="V312" s="25">
        <f>(0.75+2*10^(-5)*Dados!$B$7)*R312</f>
        <v>32.911322423121774</v>
      </c>
      <c r="W312" s="23">
        <f t="shared" si="82"/>
        <v>1.5390567265929176</v>
      </c>
      <c r="X312" s="25">
        <f>(1-Dados!$C$20)*U312</f>
        <v>12.596407294606509</v>
      </c>
      <c r="Y312" s="18">
        <f t="shared" si="83"/>
        <v>11.057350568013591</v>
      </c>
      <c r="Z312" s="27">
        <f>((0.408*I312*(Y312-0)+Dados!$C$35*(900/(H312+273))*J312*(M312-N312))/(I312+Dados!$C$35*(1+(0.34*J312))))</f>
        <v>3.2740618539405122</v>
      </c>
    </row>
    <row r="313" spans="1:26" x14ac:dyDescent="0.25">
      <c r="A313" s="1">
        <v>25935</v>
      </c>
      <c r="B313">
        <v>18.7</v>
      </c>
      <c r="C313">
        <v>30</v>
      </c>
      <c r="D313">
        <v>2</v>
      </c>
      <c r="E313">
        <v>1.6666669999999999</v>
      </c>
      <c r="F313">
        <v>69.25</v>
      </c>
      <c r="H313" s="22">
        <f t="shared" si="70"/>
        <v>24.35</v>
      </c>
      <c r="I313" s="23">
        <f t="shared" si="71"/>
        <v>0.1824015920751953</v>
      </c>
      <c r="J313" s="24">
        <f t="shared" si="72"/>
        <v>1.2465853745969318</v>
      </c>
      <c r="K313" s="25">
        <f t="shared" si="73"/>
        <v>4.2430650587590133</v>
      </c>
      <c r="L313" s="25">
        <f t="shared" si="74"/>
        <v>2.1566019800756622</v>
      </c>
      <c r="M313" s="25">
        <f t="shared" si="75"/>
        <v>3.1998335194173375</v>
      </c>
      <c r="N313" s="25">
        <f t="shared" si="76"/>
        <v>2.2158847121965062</v>
      </c>
      <c r="O313" s="25">
        <f t="shared" si="77"/>
        <v>-0.39956372457913614</v>
      </c>
      <c r="P313" s="26">
        <f>ACOS(-TAN(Dados!$C$31)*TAN(O313))</f>
        <v>1.8011536593991815</v>
      </c>
      <c r="Q313" s="25">
        <f t="shared" si="78"/>
        <v>1.0329804442244102</v>
      </c>
      <c r="R313" s="25">
        <f>(24*60/PI())*Dados!$C$28*Q313*(P313*SIN(Dados!$C$31)*SIN(O313)+COS(Dados!$C$31)*COS(O313)*SIN(P313))</f>
        <v>43.570641955749437</v>
      </c>
      <c r="S313" s="17">
        <f t="shared" si="79"/>
        <v>303.16000000000003</v>
      </c>
      <c r="T313" s="17">
        <f t="shared" si="80"/>
        <v>291.86</v>
      </c>
      <c r="U313" s="17">
        <f t="shared" si="81"/>
        <v>23.434363552726559</v>
      </c>
      <c r="V313" s="25">
        <f>(0.75+2*10^(-5)*Dados!$B$7)*R313</f>
        <v>32.891573467807554</v>
      </c>
      <c r="W313" s="23">
        <f t="shared" si="82"/>
        <v>3.0995147080114163</v>
      </c>
      <c r="X313" s="25">
        <f>(1-Dados!$C$20)*U313</f>
        <v>18.044459935599452</v>
      </c>
      <c r="Y313" s="18">
        <f t="shared" si="83"/>
        <v>14.944945227588036</v>
      </c>
      <c r="Z313" s="27">
        <f>((0.408*I313*(Y313-0)+Dados!$C$35*(900/(H313+273))*J313*(M313-N313))/(I313+Dados!$C$35*(1+(0.34*J313))))</f>
        <v>4.917244271092474</v>
      </c>
    </row>
    <row r="314" spans="1:26" x14ac:dyDescent="0.25">
      <c r="A314" s="1">
        <v>25936</v>
      </c>
      <c r="B314">
        <v>18.600000000000001</v>
      </c>
      <c r="C314">
        <v>28.6</v>
      </c>
      <c r="D314">
        <v>3</v>
      </c>
      <c r="E314">
        <v>1.6666669999999999</v>
      </c>
      <c r="F314">
        <v>75.25</v>
      </c>
      <c r="H314" s="22">
        <f t="shared" si="70"/>
        <v>23.6</v>
      </c>
      <c r="I314" s="23">
        <f t="shared" si="71"/>
        <v>0.17537501030785449</v>
      </c>
      <c r="J314" s="24">
        <f t="shared" si="72"/>
        <v>1.2465853745969318</v>
      </c>
      <c r="K314" s="25">
        <f t="shared" si="73"/>
        <v>3.9140092986798436</v>
      </c>
      <c r="L314" s="25">
        <f t="shared" si="74"/>
        <v>2.143152914469288</v>
      </c>
      <c r="M314" s="25">
        <f t="shared" si="75"/>
        <v>3.028581106574566</v>
      </c>
      <c r="N314" s="25">
        <f t="shared" si="76"/>
        <v>2.2790072826973606</v>
      </c>
      <c r="O314" s="25">
        <f t="shared" si="77"/>
        <v>-0.39800095720876433</v>
      </c>
      <c r="P314" s="26">
        <f>ACOS(-TAN(Dados!$C$31)*TAN(O314))</f>
        <v>1.8001317785621451</v>
      </c>
      <c r="Q314" s="25">
        <f t="shared" si="78"/>
        <v>1.0329560049375197</v>
      </c>
      <c r="R314" s="25">
        <f>(24*60/PI())*Dados!$C$28*Q314*(P314*SIN(Dados!$C$31)*SIN(O314)+COS(Dados!$C$31)*COS(O314)*SIN(P314))</f>
        <v>43.541904505350651</v>
      </c>
      <c r="S314" s="17">
        <f t="shared" si="79"/>
        <v>301.76000000000005</v>
      </c>
      <c r="T314" s="17">
        <f t="shared" si="80"/>
        <v>291.76000000000005</v>
      </c>
      <c r="U314" s="17">
        <f t="shared" si="81"/>
        <v>22.030654703752848</v>
      </c>
      <c r="V314" s="25">
        <f>(0.75+2*10^(-5)*Dados!$B$7)*R314</f>
        <v>32.869879503279115</v>
      </c>
      <c r="W314" s="23">
        <f t="shared" si="82"/>
        <v>2.718867312656676</v>
      </c>
      <c r="X314" s="25">
        <f>(1-Dados!$C$20)*U314</f>
        <v>16.963604121889695</v>
      </c>
      <c r="Y314" s="18">
        <f t="shared" si="83"/>
        <v>14.244736809233018</v>
      </c>
      <c r="Z314" s="27">
        <f>((0.408*I314*(Y314-0)+Dados!$C$35*(900/(H314+273))*J314*(M314-N314))/(I314+Dados!$C$35*(1+(0.34*J314))))</f>
        <v>4.4860324490606525</v>
      </c>
    </row>
    <row r="315" spans="1:26" x14ac:dyDescent="0.25">
      <c r="A315" s="1">
        <v>25937</v>
      </c>
      <c r="B315">
        <v>19.8</v>
      </c>
      <c r="C315">
        <v>29.4</v>
      </c>
      <c r="D315">
        <v>4</v>
      </c>
      <c r="E315">
        <v>2.3333330000000001</v>
      </c>
      <c r="F315">
        <v>82.75</v>
      </c>
      <c r="H315" s="22">
        <f t="shared" si="70"/>
        <v>24.6</v>
      </c>
      <c r="I315" s="23">
        <f t="shared" si="71"/>
        <v>0.1847958852166231</v>
      </c>
      <c r="J315" s="24">
        <f t="shared" si="72"/>
        <v>1.7452189260748447</v>
      </c>
      <c r="K315" s="25">
        <f t="shared" si="73"/>
        <v>4.0992081541413299</v>
      </c>
      <c r="L315" s="25">
        <f t="shared" si="74"/>
        <v>2.3094882494907831</v>
      </c>
      <c r="M315" s="25">
        <f t="shared" si="75"/>
        <v>3.2043482018160567</v>
      </c>
      <c r="N315" s="25">
        <f t="shared" si="76"/>
        <v>2.6515981370027868</v>
      </c>
      <c r="O315" s="25">
        <f t="shared" si="77"/>
        <v>-0.39632025356520739</v>
      </c>
      <c r="P315" s="26">
        <f>ACOS(-TAN(Dados!$C$31)*TAN(O315))</f>
        <v>1.7990345490421549</v>
      </c>
      <c r="Q315" s="25">
        <f t="shared" si="78"/>
        <v>1.0329218000751172</v>
      </c>
      <c r="R315" s="25">
        <f>(24*60/PI())*Dados!$C$28*Q315*(P315*SIN(Dados!$C$31)*SIN(O315)+COS(Dados!$C$31)*COS(O315)*SIN(P315))</f>
        <v>43.510583132946387</v>
      </c>
      <c r="S315" s="17">
        <f t="shared" si="79"/>
        <v>302.56</v>
      </c>
      <c r="T315" s="17">
        <f t="shared" si="80"/>
        <v>292.96000000000004</v>
      </c>
      <c r="U315" s="17">
        <f t="shared" si="81"/>
        <v>21.570017773782357</v>
      </c>
      <c r="V315" s="25">
        <f>(0.75+2*10^(-5)*Dados!$B$7)*R315</f>
        <v>32.846234930344117</v>
      </c>
      <c r="W315" s="23">
        <f t="shared" si="82"/>
        <v>2.3202375408605285</v>
      </c>
      <c r="X315" s="25">
        <f>(1-Dados!$C$20)*U315</f>
        <v>16.608913685812414</v>
      </c>
      <c r="Y315" s="18">
        <f t="shared" si="83"/>
        <v>14.288676144951886</v>
      </c>
      <c r="Z315" s="27">
        <f>((0.408*I315*(Y315-0)+Dados!$C$35*(900/(H315+273))*J315*(M315-N315))/(I315+Dados!$C$35*(1+(0.34*J315))))</f>
        <v>4.387053605479645</v>
      </c>
    </row>
    <row r="316" spans="1:26" x14ac:dyDescent="0.25">
      <c r="A316" s="1">
        <v>25938</v>
      </c>
      <c r="B316">
        <v>17.2</v>
      </c>
      <c r="C316">
        <v>29.7</v>
      </c>
      <c r="D316">
        <v>5</v>
      </c>
      <c r="E316">
        <v>1.3333330000000001</v>
      </c>
      <c r="F316">
        <v>64.5</v>
      </c>
      <c r="H316" s="22">
        <f t="shared" si="70"/>
        <v>23.45</v>
      </c>
      <c r="I316" s="23">
        <f t="shared" si="71"/>
        <v>0.17399745174765596</v>
      </c>
      <c r="J316" s="24">
        <f t="shared" si="72"/>
        <v>0.99726785090690051</v>
      </c>
      <c r="K316" s="25">
        <f t="shared" si="73"/>
        <v>4.1705971966496023</v>
      </c>
      <c r="L316" s="25">
        <f t="shared" si="74"/>
        <v>1.9624256575788694</v>
      </c>
      <c r="M316" s="25">
        <f t="shared" si="75"/>
        <v>3.0665114271142357</v>
      </c>
      <c r="N316" s="25">
        <f t="shared" si="76"/>
        <v>1.9778998704886821</v>
      </c>
      <c r="O316" s="25">
        <f t="shared" si="77"/>
        <v>-0.3945221116772275</v>
      </c>
      <c r="P316" s="26">
        <f>ACOS(-TAN(Dados!$C$31)*TAN(O316))</f>
        <v>1.7978626675349139</v>
      </c>
      <c r="Q316" s="25">
        <f t="shared" si="78"/>
        <v>1.032877839772842</v>
      </c>
      <c r="R316" s="25">
        <f>(24*60/PI())*Dados!$C$28*Q316*(P316*SIN(Dados!$C$31)*SIN(O316)+COS(Dados!$C$31)*COS(O316)*SIN(P316))</f>
        <v>43.476670111019743</v>
      </c>
      <c r="S316" s="17">
        <f t="shared" si="79"/>
        <v>302.86</v>
      </c>
      <c r="T316" s="17">
        <f t="shared" si="80"/>
        <v>290.36</v>
      </c>
      <c r="U316" s="17">
        <f t="shared" si="81"/>
        <v>24.594118607130039</v>
      </c>
      <c r="V316" s="25">
        <f>(0.75+2*10^(-5)*Dados!$B$7)*R316</f>
        <v>32.82063391548305</v>
      </c>
      <c r="W316" s="23">
        <f t="shared" si="82"/>
        <v>3.6027257644172597</v>
      </c>
      <c r="X316" s="25">
        <f>(1-Dados!$C$20)*U316</f>
        <v>18.93747132749013</v>
      </c>
      <c r="Y316" s="18">
        <f t="shared" si="83"/>
        <v>15.33474556307287</v>
      </c>
      <c r="Z316" s="27">
        <f>((0.408*I316*(Y316-0)+Dados!$C$35*(900/(H316+273))*J316*(M316-N316))/(I316+Dados!$C$35*(1+(0.34*J316))))</f>
        <v>4.9851474758705079</v>
      </c>
    </row>
    <row r="317" spans="1:26" x14ac:dyDescent="0.25">
      <c r="A317" s="1">
        <v>25939</v>
      </c>
      <c r="B317">
        <v>17.899999999999999</v>
      </c>
      <c r="C317">
        <v>33.200000000000003</v>
      </c>
      <c r="D317">
        <v>6</v>
      </c>
      <c r="E317">
        <v>1.3333330000000001</v>
      </c>
      <c r="F317">
        <v>56.5</v>
      </c>
      <c r="H317" s="22">
        <f t="shared" si="70"/>
        <v>25.55</v>
      </c>
      <c r="I317" s="23">
        <f t="shared" si="71"/>
        <v>0.19413722151601154</v>
      </c>
      <c r="J317" s="24">
        <f t="shared" si="72"/>
        <v>0.99726785090690051</v>
      </c>
      <c r="K317" s="25">
        <f t="shared" si="73"/>
        <v>5.0868531413725142</v>
      </c>
      <c r="L317" s="25">
        <f t="shared" si="74"/>
        <v>2.0510472190114379</v>
      </c>
      <c r="M317" s="25">
        <f t="shared" si="75"/>
        <v>3.5689501801919761</v>
      </c>
      <c r="N317" s="25">
        <f t="shared" si="76"/>
        <v>2.0164568518084662</v>
      </c>
      <c r="O317" s="25">
        <f t="shared" si="77"/>
        <v>-0.39260706437307313</v>
      </c>
      <c r="P317" s="26">
        <f>ACOS(-TAN(Dados!$C$31)*TAN(O317))</f>
        <v>1.7966168724134355</v>
      </c>
      <c r="Q317" s="25">
        <f t="shared" si="78"/>
        <v>1.0328241370570801</v>
      </c>
      <c r="R317" s="25">
        <f>(24*60/PI())*Dados!$C$28*Q317*(P317*SIN(Dados!$C$31)*SIN(O317)+COS(Dados!$C$31)*COS(O317)*SIN(P317))</f>
        <v>43.440157426390698</v>
      </c>
      <c r="S317" s="17">
        <f t="shared" si="79"/>
        <v>306.36</v>
      </c>
      <c r="T317" s="17">
        <f t="shared" si="80"/>
        <v>291.06</v>
      </c>
      <c r="U317" s="17">
        <f t="shared" si="81"/>
        <v>27.186737162544766</v>
      </c>
      <c r="V317" s="25">
        <f>(0.75+2*10^(-5)*Dados!$B$7)*R317</f>
        <v>32.793070409528674</v>
      </c>
      <c r="W317" s="23">
        <f t="shared" si="82"/>
        <v>4.2563149262741149</v>
      </c>
      <c r="X317" s="25">
        <f>(1-Dados!$C$20)*U317</f>
        <v>20.933787615159471</v>
      </c>
      <c r="Y317" s="18">
        <f t="shared" si="83"/>
        <v>16.677472688885356</v>
      </c>
      <c r="Z317" s="27">
        <f>((0.408*I317*(Y317-0)+Dados!$C$35*(900/(H317+273))*J317*(M317-N317))/(I317+Dados!$C$35*(1+(0.34*J317))))</f>
        <v>5.7720122201871158</v>
      </c>
    </row>
    <row r="318" spans="1:26" x14ac:dyDescent="0.25">
      <c r="A318" s="1">
        <v>25940</v>
      </c>
      <c r="B318">
        <v>20.8</v>
      </c>
      <c r="C318">
        <v>32.799999999999997</v>
      </c>
      <c r="D318">
        <v>7</v>
      </c>
      <c r="E318">
        <v>1.6666669999999999</v>
      </c>
      <c r="F318">
        <v>64.75</v>
      </c>
      <c r="H318" s="22">
        <f t="shared" si="70"/>
        <v>26.799999999999997</v>
      </c>
      <c r="I318" s="23">
        <f t="shared" si="71"/>
        <v>0.20703153059292451</v>
      </c>
      <c r="J318" s="24">
        <f t="shared" si="72"/>
        <v>1.2465853745969318</v>
      </c>
      <c r="K318" s="25">
        <f t="shared" si="73"/>
        <v>4.9739919933544527</v>
      </c>
      <c r="L318" s="25">
        <f t="shared" si="74"/>
        <v>2.4566163260716172</v>
      </c>
      <c r="M318" s="25">
        <f t="shared" si="75"/>
        <v>3.715304159713035</v>
      </c>
      <c r="N318" s="25">
        <f t="shared" si="76"/>
        <v>2.4056594434141898</v>
      </c>
      <c r="O318" s="25">
        <f t="shared" si="77"/>
        <v>-0.39057567912259061</v>
      </c>
      <c r="P318" s="26">
        <f>ACOS(-TAN(Dados!$C$31)*TAN(O318))</f>
        <v>1.7952979421830866</v>
      </c>
      <c r="Q318" s="25">
        <f t="shared" si="78"/>
        <v>1.0327607078411054</v>
      </c>
      <c r="R318" s="25">
        <f>(24*60/PI())*Dados!$C$28*Q318*(P318*SIN(Dados!$C$31)*SIN(O318)+COS(Dados!$C$31)*COS(O318)*SIN(P318))</f>
        <v>43.40103680664042</v>
      </c>
      <c r="S318" s="17">
        <f t="shared" si="79"/>
        <v>305.96000000000004</v>
      </c>
      <c r="T318" s="17">
        <f t="shared" si="80"/>
        <v>293.96000000000004</v>
      </c>
      <c r="U318" s="17">
        <f t="shared" si="81"/>
        <v>24.055296272085791</v>
      </c>
      <c r="V318" s="25">
        <f>(0.75+2*10^(-5)*Dados!$B$7)*R318</f>
        <v>32.763538167613824</v>
      </c>
      <c r="W318" s="23">
        <f t="shared" si="82"/>
        <v>3.1342931538788625</v>
      </c>
      <c r="X318" s="25">
        <f>(1-Dados!$C$20)*U318</f>
        <v>18.522578129506059</v>
      </c>
      <c r="Y318" s="18">
        <f t="shared" si="83"/>
        <v>15.388284975627196</v>
      </c>
      <c r="Z318" s="27">
        <f>((0.408*I318*(Y318-0)+Dados!$C$35*(900/(H318+273))*J318*(M318-N318))/(I318+Dados!$C$35*(1+(0.34*J318))))</f>
        <v>5.3979258187966401</v>
      </c>
    </row>
    <row r="319" spans="1:26" x14ac:dyDescent="0.25">
      <c r="A319" s="1">
        <v>25941</v>
      </c>
      <c r="B319">
        <v>19.7</v>
      </c>
      <c r="C319">
        <v>28.2</v>
      </c>
      <c r="D319">
        <v>8</v>
      </c>
      <c r="E319">
        <v>2.3333330000000001</v>
      </c>
      <c r="F319">
        <v>77.75</v>
      </c>
      <c r="H319" s="22">
        <f t="shared" si="70"/>
        <v>23.95</v>
      </c>
      <c r="I319" s="23">
        <f t="shared" si="71"/>
        <v>0.17862512717512</v>
      </c>
      <c r="J319" s="24">
        <f t="shared" si="72"/>
        <v>1.7452189260748447</v>
      </c>
      <c r="K319" s="25">
        <f t="shared" si="73"/>
        <v>3.8241720180540506</v>
      </c>
      <c r="L319" s="25">
        <f t="shared" si="74"/>
        <v>2.2952083710657747</v>
      </c>
      <c r="M319" s="25">
        <f t="shared" si="75"/>
        <v>3.0596901945599129</v>
      </c>
      <c r="N319" s="25">
        <f t="shared" si="76"/>
        <v>2.3789091262703321</v>
      </c>
      <c r="O319" s="25">
        <f t="shared" si="77"/>
        <v>-0.38842855786907049</v>
      </c>
      <c r="P319" s="26">
        <f>ACOS(-TAN(Dados!$C$31)*TAN(O319))</f>
        <v>1.7939066938731225</v>
      </c>
      <c r="Q319" s="25">
        <f t="shared" si="78"/>
        <v>1.0326875709203633</v>
      </c>
      <c r="R319" s="25">
        <f>(24*60/PI())*Dados!$C$28*Q319*(P319*SIN(Dados!$C$31)*SIN(O319)+COS(Dados!$C$31)*COS(O319)*SIN(P319))</f>
        <v>43.35929974820008</v>
      </c>
      <c r="S319" s="17">
        <f t="shared" si="79"/>
        <v>301.36</v>
      </c>
      <c r="T319" s="17">
        <f t="shared" si="80"/>
        <v>292.86</v>
      </c>
      <c r="U319" s="17">
        <f t="shared" si="81"/>
        <v>20.226079282074611</v>
      </c>
      <c r="V319" s="25">
        <f>(0.75+2*10^(-5)*Dados!$B$7)*R319</f>
        <v>32.732030770375687</v>
      </c>
      <c r="W319" s="23">
        <f t="shared" si="82"/>
        <v>2.2980132080946705</v>
      </c>
      <c r="X319" s="25">
        <f>(1-Dados!$C$20)*U319</f>
        <v>15.574081047197451</v>
      </c>
      <c r="Y319" s="18">
        <f t="shared" si="83"/>
        <v>13.27606783910278</v>
      </c>
      <c r="Z319" s="27">
        <f>((0.408*I319*(Y319-0)+Dados!$C$35*(900/(H319+273))*J319*(M319-N319))/(I319+Dados!$C$35*(1+(0.34*J319))))</f>
        <v>4.2529116888824818</v>
      </c>
    </row>
    <row r="320" spans="1:26" x14ac:dyDescent="0.25">
      <c r="A320" s="1">
        <v>25942</v>
      </c>
      <c r="B320">
        <v>19.600000000000001</v>
      </c>
      <c r="C320">
        <v>29.4</v>
      </c>
      <c r="D320">
        <v>9</v>
      </c>
      <c r="E320">
        <v>1.6666669999999999</v>
      </c>
      <c r="F320">
        <v>78.25</v>
      </c>
      <c r="H320" s="22">
        <f t="shared" si="70"/>
        <v>24.5</v>
      </c>
      <c r="I320" s="23">
        <f t="shared" si="71"/>
        <v>0.18383500912050901</v>
      </c>
      <c r="J320" s="24">
        <f t="shared" si="72"/>
        <v>1.2465853745969318</v>
      </c>
      <c r="K320" s="25">
        <f t="shared" si="73"/>
        <v>4.0992081541413299</v>
      </c>
      <c r="L320" s="25">
        <f t="shared" si="74"/>
        <v>2.2810057729824531</v>
      </c>
      <c r="M320" s="25">
        <f t="shared" si="75"/>
        <v>3.1901069635618917</v>
      </c>
      <c r="N320" s="25">
        <f t="shared" si="76"/>
        <v>2.4962586989871802</v>
      </c>
      <c r="O320" s="25">
        <f t="shared" si="77"/>
        <v>-0.38616633685087898</v>
      </c>
      <c r="P320" s="26">
        <f>ACOS(-TAN(Dados!$C$31)*TAN(O320))</f>
        <v>1.7924439813713136</v>
      </c>
      <c r="Q320" s="25">
        <f t="shared" si="78"/>
        <v>1.032604747966902</v>
      </c>
      <c r="R320" s="25">
        <f>(24*60/PI())*Dados!$C$28*Q320*(P320*SIN(Dados!$C$31)*SIN(O320)+COS(Dados!$C$31)*COS(O320)*SIN(P320))</f>
        <v>43.314937546086441</v>
      </c>
      <c r="S320" s="17">
        <f t="shared" si="79"/>
        <v>302.56</v>
      </c>
      <c r="T320" s="17">
        <f t="shared" si="80"/>
        <v>292.76000000000005</v>
      </c>
      <c r="U320" s="17">
        <f t="shared" si="81"/>
        <v>21.69555243390241</v>
      </c>
      <c r="V320" s="25">
        <f>(0.75+2*10^(-5)*Dados!$B$7)*R320</f>
        <v>32.698541646403257</v>
      </c>
      <c r="W320" s="23">
        <f t="shared" si="82"/>
        <v>2.4995675126802857</v>
      </c>
      <c r="X320" s="25">
        <f>(1-Dados!$C$20)*U320</f>
        <v>16.705575374104857</v>
      </c>
      <c r="Y320" s="18">
        <f t="shared" si="83"/>
        <v>14.20600786142457</v>
      </c>
      <c r="Z320" s="27">
        <f>((0.408*I320*(Y320-0)+Dados!$C$35*(900/(H320+273))*J320*(M320-N320))/(I320+Dados!$C$35*(1+(0.34*J320))))</f>
        <v>4.4643518135038871</v>
      </c>
    </row>
    <row r="321" spans="1:26" x14ac:dyDescent="0.25">
      <c r="A321" s="1">
        <v>25943</v>
      </c>
      <c r="B321">
        <v>19.8</v>
      </c>
      <c r="C321">
        <v>24.4</v>
      </c>
      <c r="D321">
        <v>10</v>
      </c>
      <c r="E321">
        <v>1</v>
      </c>
      <c r="F321">
        <v>92.75</v>
      </c>
      <c r="H321" s="22">
        <f t="shared" si="70"/>
        <v>22.1</v>
      </c>
      <c r="I321" s="23">
        <f t="shared" si="71"/>
        <v>0.16200493064816465</v>
      </c>
      <c r="J321" s="24">
        <f t="shared" si="72"/>
        <v>0.74795107516794412</v>
      </c>
      <c r="K321" s="25">
        <f t="shared" si="73"/>
        <v>3.0563126530167612</v>
      </c>
      <c r="L321" s="25">
        <f t="shared" si="74"/>
        <v>2.3094882494907831</v>
      </c>
      <c r="M321" s="25">
        <f t="shared" si="75"/>
        <v>2.6829004512537722</v>
      </c>
      <c r="N321" s="25">
        <f t="shared" si="76"/>
        <v>2.4883901685378738</v>
      </c>
      <c r="O321" s="25">
        <f t="shared" si="77"/>
        <v>-0.38378968641292643</v>
      </c>
      <c r="P321" s="26">
        <f>ACOS(-TAN(Dados!$C$31)*TAN(O321))</f>
        <v>1.7909106937083643</v>
      </c>
      <c r="Q321" s="25">
        <f t="shared" si="78"/>
        <v>1.03251226352295</v>
      </c>
      <c r="R321" s="25">
        <f>(24*60/PI())*Dados!$C$28*Q321*(P321*SIN(Dados!$C$31)*SIN(O321)+COS(Dados!$C$31)*COS(O321)*SIN(P321))</f>
        <v>43.267941325262903</v>
      </c>
      <c r="S321" s="17">
        <f t="shared" si="79"/>
        <v>297.56</v>
      </c>
      <c r="T321" s="17">
        <f t="shared" si="80"/>
        <v>292.96000000000004</v>
      </c>
      <c r="U321" s="17">
        <f t="shared" si="81"/>
        <v>14.847903304876013</v>
      </c>
      <c r="V321" s="25">
        <f>(0.75+2*10^(-5)*Dados!$B$7)*R321</f>
        <v>32.663064095911878</v>
      </c>
      <c r="W321" s="23">
        <f t="shared" si="82"/>
        <v>1.1711930108943185</v>
      </c>
      <c r="X321" s="25">
        <f>(1-Dados!$C$20)*U321</f>
        <v>11.43288554475453</v>
      </c>
      <c r="Y321" s="18">
        <f t="shared" si="83"/>
        <v>10.261692533860211</v>
      </c>
      <c r="Z321" s="27">
        <f>((0.408*I321*(Y321-0)+Dados!$C$35*(900/(H321+273))*J321*(M321-N321))/(I321+Dados!$C$35*(1+(0.34*J321))))</f>
        <v>2.8975360091659148</v>
      </c>
    </row>
    <row r="322" spans="1:26" x14ac:dyDescent="0.25">
      <c r="A322" s="1">
        <v>25944</v>
      </c>
      <c r="B322">
        <v>21.8</v>
      </c>
      <c r="C322">
        <v>27.7</v>
      </c>
      <c r="D322">
        <v>11</v>
      </c>
      <c r="E322">
        <v>1.6666669999999999</v>
      </c>
      <c r="F322">
        <v>83.25</v>
      </c>
      <c r="H322" s="22">
        <f t="shared" si="70"/>
        <v>24.75</v>
      </c>
      <c r="I322" s="23">
        <f t="shared" si="71"/>
        <v>0.18624513325562769</v>
      </c>
      <c r="J322" s="24">
        <f t="shared" si="72"/>
        <v>1.2465853745969318</v>
      </c>
      <c r="K322" s="25">
        <f t="shared" si="73"/>
        <v>3.7144033809363424</v>
      </c>
      <c r="L322" s="25">
        <f t="shared" si="74"/>
        <v>2.6118719061836697</v>
      </c>
      <c r="M322" s="25">
        <f t="shared" si="75"/>
        <v>3.163137643560006</v>
      </c>
      <c r="N322" s="25">
        <f t="shared" si="76"/>
        <v>2.6333120882637049</v>
      </c>
      <c r="O322" s="25">
        <f t="shared" si="77"/>
        <v>-0.38129931080802987</v>
      </c>
      <c r="P322" s="26">
        <f>ACOS(-TAN(Dados!$C$31)*TAN(O322))</f>
        <v>1.7893077532989132</v>
      </c>
      <c r="Q322" s="25">
        <f t="shared" si="78"/>
        <v>1.032410144993644</v>
      </c>
      <c r="R322" s="25">
        <f>(24*60/PI())*Dados!$C$28*Q322*(P322*SIN(Dados!$C$31)*SIN(O322)+COS(Dados!$C$31)*COS(O322)*SIN(P322))</f>
        <v>43.218302073601429</v>
      </c>
      <c r="S322" s="17">
        <f t="shared" si="79"/>
        <v>300.86</v>
      </c>
      <c r="T322" s="17">
        <f t="shared" si="80"/>
        <v>294.96000000000004</v>
      </c>
      <c r="U322" s="17">
        <f t="shared" si="81"/>
        <v>16.796302557951535</v>
      </c>
      <c r="V322" s="25">
        <f>(0.75+2*10^(-5)*Dados!$B$7)*R322</f>
        <v>32.625591315626281</v>
      </c>
      <c r="W322" s="23">
        <f t="shared" si="82"/>
        <v>1.5040182132310163</v>
      </c>
      <c r="X322" s="25">
        <f>(1-Dados!$C$20)*U322</f>
        <v>12.933152969622682</v>
      </c>
      <c r="Y322" s="18">
        <f t="shared" si="83"/>
        <v>11.429134756391665</v>
      </c>
      <c r="Z322" s="27">
        <f>((0.408*I322*(Y322-0)+Dados!$C$35*(900/(H322+273))*J322*(M322-N322))/(I322+Dados!$C$35*(1+(0.34*J322))))</f>
        <v>3.575460767195171</v>
      </c>
    </row>
    <row r="323" spans="1:26" x14ac:dyDescent="0.25">
      <c r="A323" s="1">
        <v>25945</v>
      </c>
      <c r="B323">
        <v>19.2</v>
      </c>
      <c r="C323">
        <v>23.2</v>
      </c>
      <c r="D323">
        <v>12</v>
      </c>
      <c r="E323">
        <v>3</v>
      </c>
      <c r="F323">
        <v>97.75</v>
      </c>
      <c r="H323" s="22">
        <f t="shared" si="70"/>
        <v>21.2</v>
      </c>
      <c r="I323" s="23">
        <f t="shared" si="71"/>
        <v>0.1544040611111723</v>
      </c>
      <c r="J323" s="24">
        <f t="shared" si="72"/>
        <v>2.2438532255038321</v>
      </c>
      <c r="K323" s="25">
        <f t="shared" si="73"/>
        <v>2.8436029029276386</v>
      </c>
      <c r="L323" s="25">
        <f t="shared" si="74"/>
        <v>2.2249611183378328</v>
      </c>
      <c r="M323" s="25">
        <f t="shared" si="75"/>
        <v>2.5342820106327357</v>
      </c>
      <c r="N323" s="25">
        <f t="shared" si="76"/>
        <v>2.4772606653934992</v>
      </c>
      <c r="O323" s="25">
        <f t="shared" si="77"/>
        <v>-0.37869594798822787</v>
      </c>
      <c r="P323" s="26">
        <f>ACOS(-TAN(Dados!$C$31)*TAN(O323))</f>
        <v>1.7876361141459312</v>
      </c>
      <c r="Q323" s="25">
        <f t="shared" si="78"/>
        <v>1.0322984226389083</v>
      </c>
      <c r="R323" s="25">
        <f>(24*60/PI())*Dados!$C$28*Q323*(P323*SIN(Dados!$C$31)*SIN(O323)+COS(Dados!$C$31)*COS(O323)*SIN(P323))</f>
        <v>43.166010676417521</v>
      </c>
      <c r="S323" s="17">
        <f t="shared" si="79"/>
        <v>296.36</v>
      </c>
      <c r="T323" s="17">
        <f t="shared" si="80"/>
        <v>292.36</v>
      </c>
      <c r="U323" s="17">
        <f t="shared" si="81"/>
        <v>13.813123416453607</v>
      </c>
      <c r="V323" s="25">
        <f>(0.75+2*10^(-5)*Dados!$B$7)*R323</f>
        <v>32.58611642485107</v>
      </c>
      <c r="W323" s="23">
        <f t="shared" si="82"/>
        <v>0.97919449126116043</v>
      </c>
      <c r="X323" s="25">
        <f>(1-Dados!$C$20)*U323</f>
        <v>10.636105030669277</v>
      </c>
      <c r="Y323" s="18">
        <f t="shared" si="83"/>
        <v>9.6569105394081163</v>
      </c>
      <c r="Z323" s="27">
        <f>((0.408*I323*(Y323-0)+Dados!$C$35*(900/(H323+273))*J323*(M323-N323))/(I323+Dados!$C$35*(1+(0.34*J323))))</f>
        <v>2.3497670562497079</v>
      </c>
    </row>
    <row r="324" spans="1:26" x14ac:dyDescent="0.25">
      <c r="A324" s="1">
        <v>25946</v>
      </c>
      <c r="B324">
        <v>16.5</v>
      </c>
      <c r="C324">
        <v>26.8</v>
      </c>
      <c r="D324">
        <v>13</v>
      </c>
      <c r="E324">
        <v>1.3333330000000001</v>
      </c>
      <c r="F324">
        <v>71.25</v>
      </c>
      <c r="H324" s="22">
        <f t="shared" si="70"/>
        <v>21.65</v>
      </c>
      <c r="I324" s="23">
        <f t="shared" si="71"/>
        <v>0.15816592320827616</v>
      </c>
      <c r="J324" s="24">
        <f t="shared" si="72"/>
        <v>0.99726785090690051</v>
      </c>
      <c r="K324" s="25">
        <f t="shared" si="73"/>
        <v>3.5237195928099276</v>
      </c>
      <c r="L324" s="25">
        <f t="shared" si="74"/>
        <v>1.877175834096539</v>
      </c>
      <c r="M324" s="25">
        <f t="shared" si="75"/>
        <v>2.7004477134532334</v>
      </c>
      <c r="N324" s="25">
        <f t="shared" si="76"/>
        <v>1.9240689958354289</v>
      </c>
      <c r="O324" s="25">
        <f t="shared" si="77"/>
        <v>-0.37598036938610901</v>
      </c>
      <c r="P324" s="26">
        <f>ACOS(-TAN(Dados!$C$31)*TAN(O324))</f>
        <v>1.7858967600153355</v>
      </c>
      <c r="Q324" s="25">
        <f t="shared" si="78"/>
        <v>1.0321771295644875</v>
      </c>
      <c r="R324" s="25">
        <f>(24*60/PI())*Dados!$C$28*Q324*(P324*SIN(Dados!$C$31)*SIN(O324)+COS(Dados!$C$31)*COS(O324)*SIN(P324))</f>
        <v>43.111057952545892</v>
      </c>
      <c r="S324" s="17">
        <f t="shared" si="79"/>
        <v>299.96000000000004</v>
      </c>
      <c r="T324" s="17">
        <f t="shared" si="80"/>
        <v>289.66000000000003</v>
      </c>
      <c r="U324" s="17">
        <f t="shared" si="81"/>
        <v>22.137433808693352</v>
      </c>
      <c r="V324" s="25">
        <f>(0.75+2*10^(-5)*Dados!$B$7)*R324</f>
        <v>32.544632492704388</v>
      </c>
      <c r="W324" s="23">
        <f t="shared" si="82"/>
        <v>3.0744694474677563</v>
      </c>
      <c r="X324" s="25">
        <f>(1-Dados!$C$20)*U324</f>
        <v>17.045824032693883</v>
      </c>
      <c r="Y324" s="18">
        <f t="shared" si="83"/>
        <v>13.971354585226127</v>
      </c>
      <c r="Z324" s="27">
        <f>((0.408*I324*(Y324-0)+Dados!$C$35*(900/(H324+273))*J324*(M324-N324))/(I324+Dados!$C$35*(1+(0.34*J324))))</f>
        <v>4.2974467647940191</v>
      </c>
    </row>
    <row r="325" spans="1:26" x14ac:dyDescent="0.25">
      <c r="A325" s="1">
        <v>25947</v>
      </c>
      <c r="B325">
        <v>16.600000000000001</v>
      </c>
      <c r="C325">
        <v>30</v>
      </c>
      <c r="D325">
        <v>14</v>
      </c>
      <c r="E325">
        <v>2</v>
      </c>
      <c r="F325">
        <v>53.25</v>
      </c>
      <c r="H325" s="22">
        <f t="shared" si="70"/>
        <v>23.3</v>
      </c>
      <c r="I325" s="23">
        <f t="shared" si="71"/>
        <v>0.1726290323213637</v>
      </c>
      <c r="J325" s="24">
        <f t="shared" si="72"/>
        <v>1.4959021503358882</v>
      </c>
      <c r="K325" s="25">
        <f t="shared" si="73"/>
        <v>4.2430650587590133</v>
      </c>
      <c r="L325" s="25">
        <f t="shared" si="74"/>
        <v>1.889152127641528</v>
      </c>
      <c r="M325" s="25">
        <f t="shared" si="75"/>
        <v>3.0661085932002705</v>
      </c>
      <c r="N325" s="25">
        <f t="shared" si="76"/>
        <v>1.6327028258791441</v>
      </c>
      <c r="O325" s="25">
        <f t="shared" si="77"/>
        <v>-0.37315337968622003</v>
      </c>
      <c r="P325" s="26">
        <f>ACOS(-TAN(Dados!$C$31)*TAN(O325))</f>
        <v>1.7840907025875921</v>
      </c>
      <c r="Q325" s="25">
        <f t="shared" si="78"/>
        <v>1.0320463017121373</v>
      </c>
      <c r="R325" s="25">
        <f>(24*60/PI())*Dados!$C$28*Q325*(P325*SIN(Dados!$C$31)*SIN(O325)+COS(Dados!$C$31)*COS(O325)*SIN(P325))</f>
        <v>43.053434691921325</v>
      </c>
      <c r="S325" s="17">
        <f t="shared" si="79"/>
        <v>303.16000000000003</v>
      </c>
      <c r="T325" s="17">
        <f t="shared" si="80"/>
        <v>289.76000000000005</v>
      </c>
      <c r="U325" s="17">
        <f t="shared" si="81"/>
        <v>25.21623167382841</v>
      </c>
      <c r="V325" s="25">
        <f>(0.75+2*10^(-5)*Dados!$B$7)*R325</f>
        <v>32.501132566487726</v>
      </c>
      <c r="W325" s="23">
        <f t="shared" si="82"/>
        <v>4.2684386111234955</v>
      </c>
      <c r="X325" s="25">
        <f>(1-Dados!$C$20)*U325</f>
        <v>19.416498388847877</v>
      </c>
      <c r="Y325" s="18">
        <f t="shared" si="83"/>
        <v>15.148059777724381</v>
      </c>
      <c r="Z325" s="27">
        <f>((0.408*I325*(Y325-0)+Dados!$C$35*(900/(H325+273))*J325*(M325-N325))/(I325+Dados!$C$35*(1+(0.34*J325))))</f>
        <v>5.5024235876625776</v>
      </c>
    </row>
    <row r="326" spans="1:26" x14ac:dyDescent="0.25">
      <c r="A326" s="1">
        <v>25948</v>
      </c>
      <c r="B326">
        <v>18.100000000000001</v>
      </c>
      <c r="C326">
        <v>32</v>
      </c>
      <c r="D326">
        <v>15</v>
      </c>
      <c r="E326">
        <v>2</v>
      </c>
      <c r="F326">
        <v>60.25</v>
      </c>
      <c r="H326" s="22">
        <f t="shared" si="70"/>
        <v>25.05</v>
      </c>
      <c r="I326" s="23">
        <f t="shared" si="71"/>
        <v>0.18917237426716429</v>
      </c>
      <c r="J326" s="24">
        <f t="shared" si="72"/>
        <v>1.4959021503358882</v>
      </c>
      <c r="K326" s="25">
        <f t="shared" si="73"/>
        <v>4.7547753962618131</v>
      </c>
      <c r="L326" s="25">
        <f t="shared" si="74"/>
        <v>2.0770026187312354</v>
      </c>
      <c r="M326" s="25">
        <f t="shared" si="75"/>
        <v>3.4158890074965242</v>
      </c>
      <c r="N326" s="25">
        <f t="shared" si="76"/>
        <v>2.0580731270166561</v>
      </c>
      <c r="O326" s="25">
        <f t="shared" si="77"/>
        <v>-0.37021581658662056</v>
      </c>
      <c r="P326" s="26">
        <f>ACOS(-TAN(Dados!$C$31)*TAN(O326))</f>
        <v>1.7822189795930035</v>
      </c>
      <c r="Q326" s="25">
        <f t="shared" si="78"/>
        <v>1.0319059778489741</v>
      </c>
      <c r="R326" s="25">
        <f>(24*60/PI())*Dados!$C$28*Q326*(P326*SIN(Dados!$C$31)*SIN(O326)+COS(Dados!$C$31)*COS(O326)*SIN(P326))</f>
        <v>42.993131694624417</v>
      </c>
      <c r="S326" s="17">
        <f t="shared" si="79"/>
        <v>305.16000000000003</v>
      </c>
      <c r="T326" s="17">
        <f t="shared" si="80"/>
        <v>291.26000000000005</v>
      </c>
      <c r="U326" s="17">
        <f t="shared" si="81"/>
        <v>25.646403086139848</v>
      </c>
      <c r="V326" s="25">
        <f>(0.75+2*10^(-5)*Dados!$B$7)*R326</f>
        <v>32.455609701161698</v>
      </c>
      <c r="W326" s="23">
        <f t="shared" si="82"/>
        <v>3.8801252494641334</v>
      </c>
      <c r="X326" s="25">
        <f>(1-Dados!$C$20)*U326</f>
        <v>19.747730376327684</v>
      </c>
      <c r="Y326" s="18">
        <f t="shared" si="83"/>
        <v>15.867605126863552</v>
      </c>
      <c r="Z326" s="27">
        <f>((0.408*I326*(Y326-0)+Dados!$C$35*(900/(H326+273))*J326*(M326-N326))/(I326+Dados!$C$35*(1+(0.34*J326))))</f>
        <v>5.6479406696335914</v>
      </c>
    </row>
    <row r="327" spans="1:26" x14ac:dyDescent="0.25">
      <c r="A327" s="1">
        <v>25949</v>
      </c>
      <c r="B327">
        <v>18.8</v>
      </c>
      <c r="C327">
        <v>31.4</v>
      </c>
      <c r="D327">
        <v>16</v>
      </c>
      <c r="E327">
        <v>3</v>
      </c>
      <c r="F327">
        <v>75</v>
      </c>
      <c r="H327" s="22">
        <f t="shared" si="70"/>
        <v>25.1</v>
      </c>
      <c r="I327" s="23">
        <f t="shared" si="71"/>
        <v>0.18966399559757055</v>
      </c>
      <c r="J327" s="24">
        <f t="shared" si="72"/>
        <v>2.2438532255038321</v>
      </c>
      <c r="K327" s="25">
        <f t="shared" si="73"/>
        <v>4.5959173166475438</v>
      </c>
      <c r="L327" s="25">
        <f t="shared" si="74"/>
        <v>2.1701248415136294</v>
      </c>
      <c r="M327" s="25">
        <f t="shared" si="75"/>
        <v>3.3830210790805868</v>
      </c>
      <c r="N327" s="25">
        <f t="shared" si="76"/>
        <v>2.5372658093104401</v>
      </c>
      <c r="O327" s="25">
        <f t="shared" si="77"/>
        <v>-0.36716855055065478</v>
      </c>
      <c r="P327" s="26">
        <f>ACOS(-TAN(Dados!$C$31)*TAN(O327))</f>
        <v>1.7802826529372653</v>
      </c>
      <c r="Q327" s="25">
        <f t="shared" si="78"/>
        <v>1.031756199555987</v>
      </c>
      <c r="R327" s="25">
        <f>(24*60/PI())*Dados!$C$28*Q327*(P327*SIN(Dados!$C$31)*SIN(O327)+COS(Dados!$C$31)*COS(O327)*SIN(P327))</f>
        <v>42.930139811347644</v>
      </c>
      <c r="S327" s="17">
        <f t="shared" si="79"/>
        <v>304.56</v>
      </c>
      <c r="T327" s="17">
        <f t="shared" si="80"/>
        <v>291.96000000000004</v>
      </c>
      <c r="U327" s="17">
        <f t="shared" si="81"/>
        <v>24.381900693461159</v>
      </c>
      <c r="V327" s="25">
        <f>(0.75+2*10^(-5)*Dados!$B$7)*R327</f>
        <v>32.408056989893922</v>
      </c>
      <c r="W327" s="23">
        <f t="shared" si="82"/>
        <v>3.0299093419933136</v>
      </c>
      <c r="X327" s="25">
        <f>(1-Dados!$C$20)*U327</f>
        <v>18.774063533965094</v>
      </c>
      <c r="Y327" s="18">
        <f t="shared" si="83"/>
        <v>15.744154191971781</v>
      </c>
      <c r="Z327" s="27">
        <f>((0.408*I327*(Y327-0)+Dados!$C$35*(900/(H327+273))*J327*(M327-N327))/(I327+Dados!$C$35*(1+(0.34*J327))))</f>
        <v>5.2231132865810315</v>
      </c>
    </row>
    <row r="328" spans="1:26" x14ac:dyDescent="0.25">
      <c r="A328" s="1">
        <v>25950</v>
      </c>
      <c r="B328">
        <v>18.8</v>
      </c>
      <c r="C328">
        <v>30.6</v>
      </c>
      <c r="D328">
        <v>17</v>
      </c>
      <c r="E328">
        <v>1</v>
      </c>
      <c r="F328">
        <v>67.75</v>
      </c>
      <c r="H328" s="22">
        <f t="shared" si="70"/>
        <v>24.700000000000003</v>
      </c>
      <c r="I328" s="23">
        <f t="shared" si="71"/>
        <v>0.18576099026505452</v>
      </c>
      <c r="J328" s="24">
        <f t="shared" si="72"/>
        <v>0.74795107516794412</v>
      </c>
      <c r="K328" s="25">
        <f t="shared" si="73"/>
        <v>4.3912919467167955</v>
      </c>
      <c r="L328" s="25">
        <f t="shared" si="74"/>
        <v>2.1701248415136294</v>
      </c>
      <c r="M328" s="25">
        <f t="shared" si="75"/>
        <v>3.2807083941152122</v>
      </c>
      <c r="N328" s="25">
        <f t="shared" si="76"/>
        <v>2.2226799370130563</v>
      </c>
      <c r="O328" s="25">
        <f t="shared" si="77"/>
        <v>-0.36401248454901453</v>
      </c>
      <c r="P328" s="26">
        <f>ACOS(-TAN(Dados!$C$31)*TAN(O328))</f>
        <v>1.7782828068237315</v>
      </c>
      <c r="Q328" s="25">
        <f t="shared" si="78"/>
        <v>1.0315970112157162</v>
      </c>
      <c r="R328" s="25">
        <f>(24*60/PI())*Dados!$C$28*Q328*(P328*SIN(Dados!$C$31)*SIN(O328)+COS(Dados!$C$31)*COS(O328)*SIN(P328))</f>
        <v>42.864449985232994</v>
      </c>
      <c r="S328" s="17">
        <f t="shared" si="79"/>
        <v>303.76000000000005</v>
      </c>
      <c r="T328" s="17">
        <f t="shared" si="80"/>
        <v>291.96000000000004</v>
      </c>
      <c r="U328" s="17">
        <f t="shared" si="81"/>
        <v>23.559075380664627</v>
      </c>
      <c r="V328" s="25">
        <f>(0.75+2*10^(-5)*Dados!$B$7)*R328</f>
        <v>32.358467595642352</v>
      </c>
      <c r="W328" s="23">
        <f t="shared" si="82"/>
        <v>3.2140563961058639</v>
      </c>
      <c r="X328" s="25">
        <f>(1-Dados!$C$20)*U328</f>
        <v>18.140488043111763</v>
      </c>
      <c r="Y328" s="18">
        <f t="shared" si="83"/>
        <v>14.926431647005899</v>
      </c>
      <c r="Z328" s="27">
        <f>((0.408*I328*(Y328-0)+Dados!$C$35*(900/(H328+273))*J328*(M328-N328))/(I328+Dados!$C$35*(1+(0.34*J328))))</f>
        <v>4.8079271998014743</v>
      </c>
    </row>
    <row r="329" spans="1:26" x14ac:dyDescent="0.25">
      <c r="A329" s="1">
        <v>25951</v>
      </c>
      <c r="B329">
        <v>22.6</v>
      </c>
      <c r="C329">
        <v>32.4</v>
      </c>
      <c r="D329">
        <v>18</v>
      </c>
      <c r="E329">
        <v>1</v>
      </c>
      <c r="F329">
        <v>71.25</v>
      </c>
      <c r="H329" s="22">
        <f t="shared" si="70"/>
        <v>27.5</v>
      </c>
      <c r="I329" s="23">
        <f t="shared" si="71"/>
        <v>0.21456176978003969</v>
      </c>
      <c r="J329" s="24">
        <f t="shared" si="72"/>
        <v>0.74795107516794412</v>
      </c>
      <c r="K329" s="25">
        <f t="shared" si="73"/>
        <v>4.8633111980528723</v>
      </c>
      <c r="L329" s="25">
        <f t="shared" si="74"/>
        <v>2.7421805492514406</v>
      </c>
      <c r="M329" s="25">
        <f t="shared" si="75"/>
        <v>3.8027458736521567</v>
      </c>
      <c r="N329" s="25">
        <f t="shared" si="76"/>
        <v>2.7094564349771617</v>
      </c>
      <c r="O329" s="25">
        <f t="shared" si="77"/>
        <v>-0.36074855379216958</v>
      </c>
      <c r="P329" s="26">
        <f>ACOS(-TAN(Dados!$C$31)*TAN(O329))</f>
        <v>1.7762205458786531</v>
      </c>
      <c r="Q329" s="25">
        <f t="shared" si="78"/>
        <v>1.031428459999103</v>
      </c>
      <c r="R329" s="25">
        <f>(24*60/PI())*Dados!$C$28*Q329*(P329*SIN(Dados!$C$31)*SIN(O329)+COS(Dados!$C$31)*COS(O329)*SIN(P329))</f>
        <v>42.796053295027434</v>
      </c>
      <c r="S329" s="17">
        <f t="shared" si="79"/>
        <v>305.56</v>
      </c>
      <c r="T329" s="17">
        <f t="shared" si="80"/>
        <v>295.76000000000005</v>
      </c>
      <c r="U329" s="17">
        <f t="shared" si="81"/>
        <v>21.435654091350283</v>
      </c>
      <c r="V329" s="25">
        <f>(0.75+2*10^(-5)*Dados!$B$7)*R329</f>
        <v>32.306834783733457</v>
      </c>
      <c r="W329" s="23">
        <f t="shared" si="82"/>
        <v>2.3991676545741605</v>
      </c>
      <c r="X329" s="25">
        <f>(1-Dados!$C$20)*U329</f>
        <v>16.505453650339717</v>
      </c>
      <c r="Y329" s="18">
        <f t="shared" si="83"/>
        <v>14.106285995765557</v>
      </c>
      <c r="Z329" s="27">
        <f>((0.408*I329*(Y329-0)+Dados!$C$35*(900/(H329+273))*J329*(M329-N329))/(I329+Dados!$C$35*(1+(0.34*J329))))</f>
        <v>4.7028909928404037</v>
      </c>
    </row>
    <row r="330" spans="1:26" x14ac:dyDescent="0.25">
      <c r="A330" s="1">
        <v>25952</v>
      </c>
      <c r="B330">
        <v>21.1</v>
      </c>
      <c r="C330">
        <v>33.1</v>
      </c>
      <c r="D330">
        <v>19</v>
      </c>
      <c r="E330">
        <v>2</v>
      </c>
      <c r="F330">
        <v>66.25</v>
      </c>
      <c r="H330" s="22">
        <f t="shared" si="70"/>
        <v>27.1</v>
      </c>
      <c r="I330" s="23">
        <f t="shared" si="71"/>
        <v>0.2102310929908757</v>
      </c>
      <c r="J330" s="24">
        <f t="shared" si="72"/>
        <v>1.4959021503358882</v>
      </c>
      <c r="K330" s="25">
        <f t="shared" si="73"/>
        <v>5.0584314955346112</v>
      </c>
      <c r="L330" s="25">
        <f t="shared" si="74"/>
        <v>2.5023227554890153</v>
      </c>
      <c r="M330" s="25">
        <f t="shared" si="75"/>
        <v>3.780377125511813</v>
      </c>
      <c r="N330" s="25">
        <f t="shared" si="76"/>
        <v>2.5044998456515759</v>
      </c>
      <c r="O330" s="25">
        <f t="shared" si="77"/>
        <v>-0.35737772545324453</v>
      </c>
      <c r="P330" s="26">
        <f>ACOS(-TAN(Dados!$C$31)*TAN(O330))</f>
        <v>1.7740969932854493</v>
      </c>
      <c r="Q330" s="25">
        <f t="shared" si="78"/>
        <v>1.0312505958515106</v>
      </c>
      <c r="R330" s="25">
        <f>(24*60/PI())*Dados!$C$28*Q330*(P330*SIN(Dados!$C$31)*SIN(O330)+COS(Dados!$C$31)*COS(O330)*SIN(P330))</f>
        <v>42.724940999497861</v>
      </c>
      <c r="S330" s="17">
        <f t="shared" si="79"/>
        <v>306.26000000000005</v>
      </c>
      <c r="T330" s="17">
        <f t="shared" si="80"/>
        <v>294.26000000000005</v>
      </c>
      <c r="U330" s="17">
        <f t="shared" si="81"/>
        <v>23.680565939684129</v>
      </c>
      <c r="V330" s="25">
        <f>(0.75+2*10^(-5)*Dados!$B$7)*R330</f>
        <v>32.253151955391132</v>
      </c>
      <c r="W330" s="23">
        <f t="shared" si="82"/>
        <v>3.0337274237961762</v>
      </c>
      <c r="X330" s="25">
        <f>(1-Dados!$C$20)*U330</f>
        <v>18.23403577355678</v>
      </c>
      <c r="Y330" s="18">
        <f t="shared" si="83"/>
        <v>15.200308349760604</v>
      </c>
      <c r="Z330" s="27">
        <f>((0.408*I330*(Y330-0)+Dados!$C$35*(900/(H330+273))*J330*(M330-N330))/(I330+Dados!$C$35*(1+(0.34*J330))))</f>
        <v>5.4322444207260219</v>
      </c>
    </row>
    <row r="331" spans="1:26" x14ac:dyDescent="0.25">
      <c r="A331" s="1">
        <v>25953</v>
      </c>
      <c r="B331">
        <v>18.5</v>
      </c>
      <c r="C331">
        <v>29.1</v>
      </c>
      <c r="D331">
        <v>20</v>
      </c>
      <c r="E331">
        <v>2</v>
      </c>
      <c r="F331">
        <v>85</v>
      </c>
      <c r="H331" s="22">
        <f t="shared" si="70"/>
        <v>23.8</v>
      </c>
      <c r="I331" s="23">
        <f t="shared" si="71"/>
        <v>0.17722605524927612</v>
      </c>
      <c r="J331" s="24">
        <f t="shared" si="72"/>
        <v>1.4959021503358882</v>
      </c>
      <c r="K331" s="25">
        <f t="shared" si="73"/>
        <v>4.0288844232591545</v>
      </c>
      <c r="L331" s="25">
        <f t="shared" si="74"/>
        <v>2.1297773032821605</v>
      </c>
      <c r="M331" s="25">
        <f t="shared" si="75"/>
        <v>3.0793308632706573</v>
      </c>
      <c r="N331" s="25">
        <f t="shared" si="76"/>
        <v>2.6174312337800587</v>
      </c>
      <c r="O331" s="25">
        <f t="shared" si="77"/>
        <v>-0.35390099838142475</v>
      </c>
      <c r="P331" s="26">
        <f>ACOS(-TAN(Dados!$C$31)*TAN(O331))</f>
        <v>1.7719132889338518</v>
      </c>
      <c r="Q331" s="25">
        <f t="shared" si="78"/>
        <v>1.0310634714779239</v>
      </c>
      <c r="R331" s="25">
        <f>(24*60/PI())*Dados!$C$28*Q331*(P331*SIN(Dados!$C$31)*SIN(O331)+COS(Dados!$C$31)*COS(O331)*SIN(P331))</f>
        <v>42.651104583042716</v>
      </c>
      <c r="S331" s="17">
        <f t="shared" si="79"/>
        <v>302.26000000000005</v>
      </c>
      <c r="T331" s="17">
        <f t="shared" si="80"/>
        <v>291.66000000000003</v>
      </c>
      <c r="U331" s="17">
        <f t="shared" si="81"/>
        <v>22.217909751450829</v>
      </c>
      <c r="V331" s="25">
        <f>(0.75+2*10^(-5)*Dados!$B$7)*R331</f>
        <v>32.197412682169031</v>
      </c>
      <c r="W331" s="23">
        <f t="shared" si="82"/>
        <v>2.5216609549104767</v>
      </c>
      <c r="X331" s="25">
        <f>(1-Dados!$C$20)*U331</f>
        <v>17.107790508617139</v>
      </c>
      <c r="Y331" s="18">
        <f t="shared" si="83"/>
        <v>14.586129553706662</v>
      </c>
      <c r="Z331" s="27">
        <f>((0.408*I331*(Y331-0)+Dados!$C$35*(900/(H331+273))*J331*(M331-N331))/(I331+Dados!$C$35*(1+(0.34*J331))))</f>
        <v>4.3186204586463326</v>
      </c>
    </row>
    <row r="332" spans="1:26" x14ac:dyDescent="0.25">
      <c r="A332" s="1">
        <v>25954</v>
      </c>
      <c r="B332">
        <v>21.2</v>
      </c>
      <c r="C332">
        <v>32.799999999999997</v>
      </c>
      <c r="D332">
        <v>21</v>
      </c>
      <c r="E332">
        <v>4</v>
      </c>
      <c r="F332">
        <v>83.25</v>
      </c>
      <c r="H332" s="22">
        <f t="shared" si="70"/>
        <v>27</v>
      </c>
      <c r="I332" s="23">
        <f t="shared" si="71"/>
        <v>0.20915998442580921</v>
      </c>
      <c r="J332" s="24">
        <f t="shared" si="72"/>
        <v>2.9918043006717765</v>
      </c>
      <c r="K332" s="25">
        <f t="shared" si="73"/>
        <v>4.9739919933544527</v>
      </c>
      <c r="L332" s="25">
        <f t="shared" si="74"/>
        <v>2.5177224920902961</v>
      </c>
      <c r="M332" s="25">
        <f t="shared" si="75"/>
        <v>3.7458572427223746</v>
      </c>
      <c r="N332" s="25">
        <f t="shared" si="76"/>
        <v>3.118426154566377</v>
      </c>
      <c r="O332" s="25">
        <f t="shared" si="77"/>
        <v>-0.35031940280597534</v>
      </c>
      <c r="P332" s="26">
        <f>ACOS(-TAN(Dados!$C$31)*TAN(O332))</f>
        <v>1.7696705875895009</v>
      </c>
      <c r="Q332" s="25">
        <f t="shared" si="78"/>
        <v>1.0308671423273339</v>
      </c>
      <c r="R332" s="25">
        <f>(24*60/PI())*Dados!$C$28*Q332*(P332*SIN(Dados!$C$31)*SIN(O332)+COS(Dados!$C$31)*COS(O332)*SIN(P332))</f>
        <v>42.57453580243228</v>
      </c>
      <c r="S332" s="17">
        <f t="shared" si="79"/>
        <v>305.96000000000004</v>
      </c>
      <c r="T332" s="17">
        <f t="shared" si="80"/>
        <v>294.36</v>
      </c>
      <c r="U332" s="17">
        <f t="shared" si="81"/>
        <v>23.200583024946742</v>
      </c>
      <c r="V332" s="25">
        <f>(0.75+2*10^(-5)*Dados!$B$7)*R332</f>
        <v>32.13961074123489</v>
      </c>
      <c r="W332" s="23">
        <f t="shared" si="82"/>
        <v>2.3110822320717643</v>
      </c>
      <c r="X332" s="25">
        <f>(1-Dados!$C$20)*U332</f>
        <v>17.86444892920899</v>
      </c>
      <c r="Y332" s="18">
        <f t="shared" si="83"/>
        <v>15.553366697137225</v>
      </c>
      <c r="Z332" s="27">
        <f>((0.408*I332*(Y332-0)+Dados!$C$35*(900/(H332+273))*J332*(M332-N332))/(I332+Dados!$C$35*(1+(0.34*J332))))</f>
        <v>4.9703499299874192</v>
      </c>
    </row>
    <row r="333" spans="1:26" x14ac:dyDescent="0.25">
      <c r="A333" s="1">
        <v>25955</v>
      </c>
      <c r="B333">
        <v>20.6</v>
      </c>
      <c r="C333">
        <v>32.200000000000003</v>
      </c>
      <c r="D333">
        <v>22</v>
      </c>
      <c r="E333">
        <v>1.3333330000000001</v>
      </c>
      <c r="F333">
        <v>75.5</v>
      </c>
      <c r="H333" s="22">
        <f t="shared" si="70"/>
        <v>26.400000000000002</v>
      </c>
      <c r="I333" s="23">
        <f t="shared" si="71"/>
        <v>0.20282924107339947</v>
      </c>
      <c r="J333" s="24">
        <f t="shared" si="72"/>
        <v>0.99726785090690051</v>
      </c>
      <c r="K333" s="25">
        <f t="shared" si="73"/>
        <v>4.8087773652629577</v>
      </c>
      <c r="L333" s="25">
        <f t="shared" si="74"/>
        <v>2.4265523121060211</v>
      </c>
      <c r="M333" s="25">
        <f t="shared" si="75"/>
        <v>3.6176648386844894</v>
      </c>
      <c r="N333" s="25">
        <f t="shared" si="76"/>
        <v>2.7313369532067897</v>
      </c>
      <c r="O333" s="25">
        <f t="shared" si="77"/>
        <v>-0.34663400003096273</v>
      </c>
      <c r="P333" s="26">
        <f>ACOS(-TAN(Dados!$C$31)*TAN(O333))</f>
        <v>1.7673700570893165</v>
      </c>
      <c r="Q333" s="25">
        <f t="shared" si="78"/>
        <v>1.0306616665763046</v>
      </c>
      <c r="R333" s="25">
        <f>(24*60/PI())*Dados!$C$28*Q333*(P333*SIN(Dados!$C$31)*SIN(O333)+COS(Dados!$C$31)*COS(O333)*SIN(P333))</f>
        <v>42.495226734604927</v>
      </c>
      <c r="S333" s="17">
        <f t="shared" si="79"/>
        <v>305.36</v>
      </c>
      <c r="T333" s="17">
        <f t="shared" si="80"/>
        <v>293.76000000000005</v>
      </c>
      <c r="U333" s="17">
        <f t="shared" si="81"/>
        <v>23.157364312679437</v>
      </c>
      <c r="V333" s="25">
        <f>(0.75+2*10^(-5)*Dados!$B$7)*R333</f>
        <v>32.079740151452071</v>
      </c>
      <c r="W333" s="23">
        <f t="shared" si="82"/>
        <v>2.684434193730457</v>
      </c>
      <c r="X333" s="25">
        <f>(1-Dados!$C$20)*U333</f>
        <v>17.831170520763166</v>
      </c>
      <c r="Y333" s="18">
        <f t="shared" si="83"/>
        <v>15.146736327032709</v>
      </c>
      <c r="Z333" s="27">
        <f>((0.408*I333*(Y333-0)+Dados!$C$35*(900/(H333+273))*J333*(M333-N333))/(I333+Dados!$C$35*(1+(0.34*J333))))</f>
        <v>4.9138112036372563</v>
      </c>
    </row>
    <row r="334" spans="1:26" x14ac:dyDescent="0.25">
      <c r="A334" s="1">
        <v>25956</v>
      </c>
      <c r="B334">
        <v>23</v>
      </c>
      <c r="C334">
        <v>33.200000000000003</v>
      </c>
      <c r="D334">
        <v>23</v>
      </c>
      <c r="E334">
        <v>3</v>
      </c>
      <c r="F334">
        <v>69.25</v>
      </c>
      <c r="H334" s="22">
        <f t="shared" si="70"/>
        <v>28.1</v>
      </c>
      <c r="I334" s="23">
        <f t="shared" si="71"/>
        <v>0.22119824570984212</v>
      </c>
      <c r="J334" s="24">
        <f t="shared" si="72"/>
        <v>2.2438532255038321</v>
      </c>
      <c r="K334" s="25">
        <f t="shared" si="73"/>
        <v>5.0868531413725142</v>
      </c>
      <c r="L334" s="25">
        <f t="shared" si="74"/>
        <v>2.809437622397069</v>
      </c>
      <c r="M334" s="25">
        <f t="shared" si="75"/>
        <v>3.9481453818847916</v>
      </c>
      <c r="N334" s="25">
        <f t="shared" si="76"/>
        <v>2.7340906769552182</v>
      </c>
      <c r="O334" s="25">
        <f t="shared" si="77"/>
        <v>-0.3428458821207665</v>
      </c>
      <c r="P334" s="26">
        <f>ACOS(-TAN(Dados!$C$31)*TAN(O334))</f>
        <v>1.7650128765676671</v>
      </c>
      <c r="Q334" s="25">
        <f t="shared" si="78"/>
        <v>1.0304471051117361</v>
      </c>
      <c r="R334" s="25">
        <f>(24*60/PI())*Dados!$C$28*Q334*(P334*SIN(Dados!$C$31)*SIN(O334)+COS(Dados!$C$31)*COS(O334)*SIN(P334))</f>
        <v>42.413169825442097</v>
      </c>
      <c r="S334" s="17">
        <f t="shared" si="79"/>
        <v>306.36</v>
      </c>
      <c r="T334" s="17">
        <f t="shared" si="80"/>
        <v>296.16000000000003</v>
      </c>
      <c r="U334" s="17">
        <f t="shared" si="81"/>
        <v>21.67308828059501</v>
      </c>
      <c r="V334" s="25">
        <f>(0.75+2*10^(-5)*Dados!$B$7)*R334</f>
        <v>32.01779521019985</v>
      </c>
      <c r="W334" s="23">
        <f t="shared" si="82"/>
        <v>2.4750467712766588</v>
      </c>
      <c r="X334" s="25">
        <f>(1-Dados!$C$20)*U334</f>
        <v>16.68827797605816</v>
      </c>
      <c r="Y334" s="18">
        <f t="shared" si="83"/>
        <v>14.213231204781501</v>
      </c>
      <c r="Z334" s="27">
        <f>((0.408*I334*(Y334-0)+Dados!$C$35*(900/(H334+273))*J334*(M334-N334))/(I334+Dados!$C$35*(1+(0.34*J334))))</f>
        <v>5.3943955651065796</v>
      </c>
    </row>
    <row r="335" spans="1:26" x14ac:dyDescent="0.25">
      <c r="A335" s="1">
        <v>25957</v>
      </c>
      <c r="B335">
        <v>24</v>
      </c>
      <c r="C335">
        <v>34.299999999999997</v>
      </c>
      <c r="D335">
        <v>24</v>
      </c>
      <c r="E335">
        <v>3.6666669999999999</v>
      </c>
      <c r="F335">
        <v>72.75</v>
      </c>
      <c r="H335" s="22">
        <f t="shared" si="70"/>
        <v>29.15</v>
      </c>
      <c r="I335" s="23">
        <f t="shared" si="71"/>
        <v>0.23322710216453366</v>
      </c>
      <c r="J335" s="24">
        <f t="shared" si="72"/>
        <v>2.74248752493282</v>
      </c>
      <c r="K335" s="25">
        <f t="shared" si="73"/>
        <v>5.4087577693750832</v>
      </c>
      <c r="L335" s="25">
        <f t="shared" si="74"/>
        <v>2.9839174771655594</v>
      </c>
      <c r="M335" s="25">
        <f t="shared" si="75"/>
        <v>4.1963376232703213</v>
      </c>
      <c r="N335" s="25">
        <f t="shared" si="76"/>
        <v>3.0528356209291587</v>
      </c>
      <c r="O335" s="25">
        <f t="shared" si="77"/>
        <v>-0.33895617157647767</v>
      </c>
      <c r="P335" s="26">
        <f>ACOS(-TAN(Dados!$C$31)*TAN(O335))</f>
        <v>1.7626002347180736</v>
      </c>
      <c r="Q335" s="25">
        <f t="shared" si="78"/>
        <v>1.0302235215128204</v>
      </c>
      <c r="R335" s="25">
        <f>(24*60/PI())*Dados!$C$28*Q335*(P335*SIN(Dados!$C$31)*SIN(O335)+COS(Dados!$C$31)*COS(O335)*SIN(P335))</f>
        <v>42.328357939439776</v>
      </c>
      <c r="S335" s="17">
        <f t="shared" si="79"/>
        <v>307.46000000000004</v>
      </c>
      <c r="T335" s="17">
        <f t="shared" si="80"/>
        <v>297.16000000000003</v>
      </c>
      <c r="U335" s="17">
        <f t="shared" si="81"/>
        <v>21.735519066743091</v>
      </c>
      <c r="V335" s="25">
        <f>(0.75+2*10^(-5)*Dados!$B$7)*R335</f>
        <v>31.953770530870553</v>
      </c>
      <c r="W335" s="23">
        <f t="shared" si="82"/>
        <v>2.2237662628882999</v>
      </c>
      <c r="X335" s="25">
        <f>(1-Dados!$C$20)*U335</f>
        <v>16.736349681392181</v>
      </c>
      <c r="Y335" s="18">
        <f t="shared" si="83"/>
        <v>14.51258341850388</v>
      </c>
      <c r="Z335" s="27">
        <f>((0.408*I335*(Y335-0)+Dados!$C$35*(900/(H335+273))*J335*(M335-N335))/(I335+Dados!$C$35*(1+(0.34*J335))))</f>
        <v>5.5387929895461987</v>
      </c>
    </row>
    <row r="336" spans="1:26" x14ac:dyDescent="0.25">
      <c r="A336" s="1">
        <v>25958</v>
      </c>
      <c r="B336">
        <v>24</v>
      </c>
      <c r="C336">
        <v>33.6</v>
      </c>
      <c r="D336">
        <v>25</v>
      </c>
      <c r="E336">
        <v>1.3333330000000001</v>
      </c>
      <c r="F336">
        <v>75</v>
      </c>
      <c r="H336" s="22">
        <f t="shared" si="70"/>
        <v>28.8</v>
      </c>
      <c r="I336" s="23">
        <f t="shared" si="71"/>
        <v>0.2291579380125682</v>
      </c>
      <c r="J336" s="24">
        <f t="shared" si="72"/>
        <v>0.99726785090690051</v>
      </c>
      <c r="K336" s="25">
        <f t="shared" si="73"/>
        <v>5.2019304560289008</v>
      </c>
      <c r="L336" s="25">
        <f t="shared" si="74"/>
        <v>2.9839174771655594</v>
      </c>
      <c r="M336" s="25">
        <f t="shared" si="75"/>
        <v>4.0929239665972297</v>
      </c>
      <c r="N336" s="25">
        <f t="shared" si="76"/>
        <v>3.0696929749479223</v>
      </c>
      <c r="O336" s="25">
        <f t="shared" si="77"/>
        <v>-0.33496602100327749</v>
      </c>
      <c r="P336" s="26">
        <f>ACOS(-TAN(Dados!$C$31)*TAN(O336))</f>
        <v>1.7601333280948612</v>
      </c>
      <c r="Q336" s="25">
        <f t="shared" si="78"/>
        <v>1.0299909820322035</v>
      </c>
      <c r="R336" s="25">
        <f>(24*60/PI())*Dados!$C$28*Q336*(P336*SIN(Dados!$C$31)*SIN(O336)+COS(Dados!$C$31)*COS(O336)*SIN(P336))</f>
        <v>42.240784410189782</v>
      </c>
      <c r="S336" s="17">
        <f t="shared" si="79"/>
        <v>306.76000000000005</v>
      </c>
      <c r="T336" s="17">
        <f t="shared" si="80"/>
        <v>297.16000000000003</v>
      </c>
      <c r="U336" s="17">
        <f t="shared" si="81"/>
        <v>20.940525382579576</v>
      </c>
      <c r="V336" s="25">
        <f>(0.75+2*10^(-5)*Dados!$B$7)*R336</f>
        <v>31.887661080977967</v>
      </c>
      <c r="W336" s="23">
        <f t="shared" si="82"/>
        <v>2.074566077555219</v>
      </c>
      <c r="X336" s="25">
        <f>(1-Dados!$C$20)*U336</f>
        <v>16.124204544586274</v>
      </c>
      <c r="Y336" s="18">
        <f t="shared" si="83"/>
        <v>14.049638467031055</v>
      </c>
      <c r="Z336" s="27">
        <f>((0.408*I336*(Y336-0)+Dados!$C$35*(900/(H336+273))*J336*(M336-N336))/(I336+Dados!$C$35*(1+(0.34*J336))))</f>
        <v>4.7750147094075537</v>
      </c>
    </row>
    <row r="337" spans="1:26" x14ac:dyDescent="0.25">
      <c r="A337" s="1">
        <v>25959</v>
      </c>
      <c r="B337">
        <v>26.2</v>
      </c>
      <c r="C337">
        <v>34.6</v>
      </c>
      <c r="D337">
        <v>26</v>
      </c>
      <c r="E337">
        <v>1.3333330000000001</v>
      </c>
      <c r="F337">
        <v>62.25</v>
      </c>
      <c r="H337" s="22">
        <f t="shared" si="70"/>
        <v>30.4</v>
      </c>
      <c r="I337" s="23">
        <f t="shared" si="71"/>
        <v>0.24825847143132679</v>
      </c>
      <c r="J337" s="24">
        <f t="shared" si="72"/>
        <v>0.99726785090690051</v>
      </c>
      <c r="K337" s="25">
        <f t="shared" si="73"/>
        <v>5.4995586494348254</v>
      </c>
      <c r="L337" s="25">
        <f t="shared" si="74"/>
        <v>3.4013866095362415</v>
      </c>
      <c r="M337" s="25">
        <f t="shared" si="75"/>
        <v>4.4504726294855335</v>
      </c>
      <c r="N337" s="25">
        <f t="shared" si="76"/>
        <v>2.7704192118547448</v>
      </c>
      <c r="O337" s="25">
        <f t="shared" si="77"/>
        <v>-0.33087661276889524</v>
      </c>
      <c r="P337" s="26">
        <f>ACOS(-TAN(Dados!$C$31)*TAN(O337))</f>
        <v>1.7576133594588603</v>
      </c>
      <c r="Q337" s="25">
        <f t="shared" si="78"/>
        <v>1.0297495555763523</v>
      </c>
      <c r="R337" s="25">
        <f>(24*60/PI())*Dados!$C$28*Q337*(P337*SIN(Dados!$C$31)*SIN(O337)+COS(Dados!$C$31)*COS(O337)*SIN(P337))</f>
        <v>42.150443091579611</v>
      </c>
      <c r="S337" s="17">
        <f t="shared" si="79"/>
        <v>307.76000000000005</v>
      </c>
      <c r="T337" s="17">
        <f t="shared" si="80"/>
        <v>299.36</v>
      </c>
      <c r="U337" s="17">
        <f t="shared" si="81"/>
        <v>19.54617442748474</v>
      </c>
      <c r="V337" s="25">
        <f>(0.75+2*10^(-5)*Dados!$B$7)*R337</f>
        <v>31.819462220808248</v>
      </c>
      <c r="W337" s="23">
        <f t="shared" si="82"/>
        <v>2.1370595267396202</v>
      </c>
      <c r="X337" s="25">
        <f>(1-Dados!$C$20)*U337</f>
        <v>15.05055430916325</v>
      </c>
      <c r="Y337" s="18">
        <f t="shared" si="83"/>
        <v>12.91349478242363</v>
      </c>
      <c r="Z337" s="27">
        <f>((0.408*I337*(Y337-0)+Dados!$C$35*(900/(H337+273))*J337*(M337-N337))/(I337+Dados!$C$35*(1+(0.34*J337))))</f>
        <v>4.8623782612777378</v>
      </c>
    </row>
    <row r="338" spans="1:26" x14ac:dyDescent="0.25">
      <c r="A338" s="1">
        <v>25960</v>
      </c>
      <c r="B338">
        <v>23.8</v>
      </c>
      <c r="C338">
        <v>35.6</v>
      </c>
      <c r="D338">
        <v>27</v>
      </c>
      <c r="E338">
        <v>4</v>
      </c>
      <c r="F338">
        <v>66.25</v>
      </c>
      <c r="H338" s="22">
        <f t="shared" si="70"/>
        <v>29.700000000000003</v>
      </c>
      <c r="I338" s="23">
        <f t="shared" si="71"/>
        <v>0.23974396206806198</v>
      </c>
      <c r="J338" s="24">
        <f t="shared" si="72"/>
        <v>2.9918043006717765</v>
      </c>
      <c r="K338" s="25">
        <f t="shared" si="73"/>
        <v>5.8118453382797011</v>
      </c>
      <c r="L338" s="25">
        <f t="shared" si="74"/>
        <v>2.9482843050220851</v>
      </c>
      <c r="M338" s="25">
        <f t="shared" si="75"/>
        <v>4.3800648216508931</v>
      </c>
      <c r="N338" s="25">
        <f t="shared" si="76"/>
        <v>2.9017929443437165</v>
      </c>
      <c r="O338" s="25">
        <f t="shared" si="77"/>
        <v>-0.32668915865324738</v>
      </c>
      <c r="P338" s="26">
        <f>ACOS(-TAN(Dados!$C$31)*TAN(O338))</f>
        <v>1.7550415361709275</v>
      </c>
      <c r="Q338" s="25">
        <f t="shared" si="78"/>
        <v>1.0294993136851356</v>
      </c>
      <c r="R338" s="25">
        <f>(24*60/PI())*Dados!$C$28*Q338*(P338*SIN(Dados!$C$31)*SIN(O338)+COS(Dados!$C$31)*COS(O338)*SIN(P338))</f>
        <v>42.05732840961516</v>
      </c>
      <c r="S338" s="17">
        <f t="shared" si="79"/>
        <v>308.76000000000005</v>
      </c>
      <c r="T338" s="17">
        <f t="shared" si="80"/>
        <v>296.96000000000004</v>
      </c>
      <c r="U338" s="17">
        <f t="shared" si="81"/>
        <v>23.115466794811034</v>
      </c>
      <c r="V338" s="25">
        <f>(0.75+2*10^(-5)*Dados!$B$7)*R338</f>
        <v>31.749169742540985</v>
      </c>
      <c r="W338" s="23">
        <f t="shared" si="82"/>
        <v>2.6562816523451676</v>
      </c>
      <c r="X338" s="25">
        <f>(1-Dados!$C$20)*U338</f>
        <v>17.798909432004496</v>
      </c>
      <c r="Y338" s="18">
        <f t="shared" si="83"/>
        <v>15.142627779659328</v>
      </c>
      <c r="Z338" s="27">
        <f>((0.408*I338*(Y338-0)+Dados!$C$35*(900/(H338+273))*J338*(M338-N338))/(I338+Dados!$C$35*(1+(0.34*J338))))</f>
        <v>6.2991535256997864</v>
      </c>
    </row>
    <row r="339" spans="1:26" x14ac:dyDescent="0.25">
      <c r="A339" s="1">
        <v>25961</v>
      </c>
      <c r="B339">
        <v>21.1</v>
      </c>
      <c r="C339">
        <v>36.200000000000003</v>
      </c>
      <c r="D339">
        <v>28</v>
      </c>
      <c r="E339">
        <v>3.6666669999999999</v>
      </c>
      <c r="F339">
        <v>68.75</v>
      </c>
      <c r="H339" s="22">
        <f t="shared" si="70"/>
        <v>28.650000000000002</v>
      </c>
      <c r="I339" s="23">
        <f t="shared" si="71"/>
        <v>0.22743235016149788</v>
      </c>
      <c r="J339" s="24">
        <f t="shared" si="72"/>
        <v>2.74248752493282</v>
      </c>
      <c r="K339" s="25">
        <f t="shared" si="73"/>
        <v>6.0065013919942043</v>
      </c>
      <c r="L339" s="25">
        <f t="shared" si="74"/>
        <v>2.5023227554890153</v>
      </c>
      <c r="M339" s="25">
        <f t="shared" si="75"/>
        <v>4.2544120737416096</v>
      </c>
      <c r="N339" s="25">
        <f t="shared" si="76"/>
        <v>2.9249083006973566</v>
      </c>
      <c r="O339" s="25">
        <f t="shared" si="77"/>
        <v>-0.32240489948936107</v>
      </c>
      <c r="P339" s="26">
        <f>ACOS(-TAN(Dados!$C$31)*TAN(O339))</f>
        <v>1.7524190686367291</v>
      </c>
      <c r="Q339" s="25">
        <f t="shared" si="78"/>
        <v>1.0292403305106266</v>
      </c>
      <c r="R339" s="25">
        <f>(24*60/PI())*Dados!$C$28*Q339*(P339*SIN(Dados!$C$31)*SIN(O339)+COS(Dados!$C$31)*COS(O339)*SIN(P339))</f>
        <v>41.961435414766676</v>
      </c>
      <c r="S339" s="17">
        <f t="shared" si="79"/>
        <v>309.36</v>
      </c>
      <c r="T339" s="17">
        <f t="shared" si="80"/>
        <v>294.26000000000005</v>
      </c>
      <c r="U339" s="17">
        <f t="shared" si="81"/>
        <v>26.089081676304076</v>
      </c>
      <c r="V339" s="25">
        <f>(0.75+2*10^(-5)*Dados!$B$7)*R339</f>
        <v>31.676779909765276</v>
      </c>
      <c r="W339" s="23">
        <f t="shared" si="82"/>
        <v>3.1286468517714141</v>
      </c>
      <c r="X339" s="25">
        <f>(1-Dados!$C$20)*U339</f>
        <v>20.088592890754139</v>
      </c>
      <c r="Y339" s="18">
        <f t="shared" si="83"/>
        <v>16.959946038982725</v>
      </c>
      <c r="Z339" s="27">
        <f>((0.408*I339*(Y339-0)+Dados!$C$35*(900/(H339+273))*J339*(M339-N339))/(I339+Dados!$C$35*(1+(0.34*J339))))</f>
        <v>6.4585267745699912</v>
      </c>
    </row>
    <row r="340" spans="1:26" x14ac:dyDescent="0.25">
      <c r="A340" s="1">
        <v>25962</v>
      </c>
      <c r="B340">
        <v>22.3</v>
      </c>
      <c r="C340">
        <v>33.200000000000003</v>
      </c>
      <c r="D340">
        <v>29</v>
      </c>
      <c r="E340">
        <v>3.6666669999999999</v>
      </c>
      <c r="F340">
        <v>73.75</v>
      </c>
      <c r="H340" s="22">
        <f t="shared" si="70"/>
        <v>27.75</v>
      </c>
      <c r="I340" s="23">
        <f t="shared" si="71"/>
        <v>0.21730633422173207</v>
      </c>
      <c r="J340" s="24">
        <f t="shared" si="72"/>
        <v>2.74248752493282</v>
      </c>
      <c r="K340" s="25">
        <f t="shared" si="73"/>
        <v>5.0868531413725142</v>
      </c>
      <c r="L340" s="25">
        <f t="shared" si="74"/>
        <v>2.6926645530366384</v>
      </c>
      <c r="M340" s="25">
        <f t="shared" si="75"/>
        <v>3.8897588472045763</v>
      </c>
      <c r="N340" s="25">
        <f t="shared" si="76"/>
        <v>2.8686971498133751</v>
      </c>
      <c r="O340" s="25">
        <f t="shared" si="77"/>
        <v>-0.31802510479568846</v>
      </c>
      <c r="P340" s="26">
        <f>ACOS(-TAN(Dados!$C$31)*TAN(O340))</f>
        <v>1.7497471688058961</v>
      </c>
      <c r="Q340" s="25">
        <f t="shared" si="78"/>
        <v>1.0289726827951293</v>
      </c>
      <c r="R340" s="25">
        <f>(24*60/PI())*Dados!$C$28*Q340*(P340*SIN(Dados!$C$31)*SIN(O340)+COS(Dados!$C$31)*COS(O340)*SIN(P340))</f>
        <v>41.862759834734192</v>
      </c>
      <c r="S340" s="17">
        <f t="shared" si="79"/>
        <v>306.36</v>
      </c>
      <c r="T340" s="17">
        <f t="shared" si="80"/>
        <v>295.46000000000004</v>
      </c>
      <c r="U340" s="17">
        <f t="shared" si="81"/>
        <v>22.113683411861452</v>
      </c>
      <c r="V340" s="25">
        <f>(0.75+2*10^(-5)*Dados!$B$7)*R340</f>
        <v>31.602289497312476</v>
      </c>
      <c r="W340" s="23">
        <f t="shared" si="82"/>
        <v>2.4640993754174048</v>
      </c>
      <c r="X340" s="25">
        <f>(1-Dados!$C$20)*U340</f>
        <v>17.027536227133318</v>
      </c>
      <c r="Y340" s="18">
        <f t="shared" si="83"/>
        <v>14.563436851715913</v>
      </c>
      <c r="Z340" s="27">
        <f>((0.408*I340*(Y340-0)+Dados!$C$35*(900/(H340+273))*J340*(M340-N340))/(I340+Dados!$C$35*(1+(0.34*J340))))</f>
        <v>5.3511566156226591</v>
      </c>
    </row>
    <row r="341" spans="1:26" x14ac:dyDescent="0.25">
      <c r="A341" s="1">
        <v>25963</v>
      </c>
      <c r="B341">
        <v>18.8</v>
      </c>
      <c r="C341">
        <v>23.9</v>
      </c>
      <c r="D341">
        <v>30</v>
      </c>
      <c r="E341">
        <v>1.6666669999999999</v>
      </c>
      <c r="F341">
        <v>93</v>
      </c>
      <c r="H341" s="22">
        <f t="shared" si="70"/>
        <v>21.35</v>
      </c>
      <c r="I341" s="23">
        <f t="shared" si="71"/>
        <v>0.15564952035685375</v>
      </c>
      <c r="J341" s="24">
        <f t="shared" si="72"/>
        <v>1.2465853745969318</v>
      </c>
      <c r="K341" s="25">
        <f t="shared" si="73"/>
        <v>2.9660542018616081</v>
      </c>
      <c r="L341" s="25">
        <f t="shared" si="74"/>
        <v>2.1701248415136294</v>
      </c>
      <c r="M341" s="25">
        <f t="shared" si="75"/>
        <v>2.5680895216876189</v>
      </c>
      <c r="N341" s="25">
        <f t="shared" si="76"/>
        <v>2.3883232551694857</v>
      </c>
      <c r="O341" s="25">
        <f t="shared" si="77"/>
        <v>-0.31355107239992103</v>
      </c>
      <c r="P341" s="26">
        <f>ACOS(-TAN(Dados!$C$31)*TAN(O341))</f>
        <v>1.7470270487283313</v>
      </c>
      <c r="Q341" s="25">
        <f t="shared" si="78"/>
        <v>1.0286964498484381</v>
      </c>
      <c r="R341" s="25">
        <f>(24*60/PI())*Dados!$C$28*Q341*(P341*SIN(Dados!$C$31)*SIN(O341)+COS(Dados!$C$31)*COS(O341)*SIN(P341))</f>
        <v>41.761298127524682</v>
      </c>
      <c r="S341" s="17">
        <f t="shared" si="79"/>
        <v>297.06</v>
      </c>
      <c r="T341" s="17">
        <f t="shared" si="80"/>
        <v>291.96000000000004</v>
      </c>
      <c r="U341" s="17">
        <f t="shared" si="81"/>
        <v>15.089646322575131</v>
      </c>
      <c r="V341" s="25">
        <f>(0.75+2*10^(-5)*Dados!$B$7)*R341</f>
        <v>31.525695831324263</v>
      </c>
      <c r="W341" s="23">
        <f t="shared" si="82"/>
        <v>1.3513398351523476</v>
      </c>
      <c r="X341" s="25">
        <f>(1-Dados!$C$20)*U341</f>
        <v>11.61902766838285</v>
      </c>
      <c r="Y341" s="18">
        <f t="shared" si="83"/>
        <v>10.267687833230504</v>
      </c>
      <c r="Z341" s="27">
        <f>((0.408*I341*(Y341-0)+Dados!$C$35*(900/(H341+273))*J341*(M341-N341))/(I341+Dados!$C$35*(1+(0.34*J341))))</f>
        <v>2.8004451786435047</v>
      </c>
    </row>
    <row r="342" spans="1:26" x14ac:dyDescent="0.25">
      <c r="A342" s="1">
        <v>25964</v>
      </c>
      <c r="B342">
        <v>19.100000000000001</v>
      </c>
      <c r="C342">
        <v>27.6</v>
      </c>
      <c r="D342">
        <v>31</v>
      </c>
      <c r="E342">
        <v>1.3333330000000001</v>
      </c>
      <c r="F342">
        <v>77.5</v>
      </c>
      <c r="H342" s="22">
        <f t="shared" si="70"/>
        <v>23.35</v>
      </c>
      <c r="I342" s="23">
        <f t="shared" si="71"/>
        <v>0.1730841596541125</v>
      </c>
      <c r="J342" s="24">
        <f t="shared" si="72"/>
        <v>0.99726785090690051</v>
      </c>
      <c r="K342" s="25">
        <f t="shared" si="73"/>
        <v>3.6927819602923044</v>
      </c>
      <c r="L342" s="25">
        <f t="shared" si="74"/>
        <v>2.2111396340059919</v>
      </c>
      <c r="M342" s="25">
        <f t="shared" si="75"/>
        <v>2.9519607971491482</v>
      </c>
      <c r="N342" s="25">
        <f t="shared" si="76"/>
        <v>2.2877696177905897</v>
      </c>
      <c r="O342" s="25">
        <f t="shared" si="77"/>
        <v>-0.30898412805441511</v>
      </c>
      <c r="P342" s="26">
        <f>ACOS(-TAN(Dados!$C$31)*TAN(O342))</f>
        <v>1.7442599191701209</v>
      </c>
      <c r="Q342" s="25">
        <f t="shared" si="78"/>
        <v>1.0284117135243369</v>
      </c>
      <c r="R342" s="25">
        <f>(24*60/PI())*Dados!$C$28*Q342*(P342*SIN(Dados!$C$31)*SIN(O342)+COS(Dados!$C$31)*COS(O342)*SIN(P342))</f>
        <v>41.657047534730346</v>
      </c>
      <c r="S342" s="17">
        <f t="shared" si="79"/>
        <v>300.76000000000005</v>
      </c>
      <c r="T342" s="17">
        <f t="shared" si="80"/>
        <v>292.26000000000005</v>
      </c>
      <c r="U342" s="17">
        <f t="shared" si="81"/>
        <v>19.432019220503733</v>
      </c>
      <c r="V342" s="25">
        <f>(0.75+2*10^(-5)*Dados!$B$7)*R342</f>
        <v>31.446996829472514</v>
      </c>
      <c r="W342" s="23">
        <f t="shared" si="82"/>
        <v>2.3562573701304008</v>
      </c>
      <c r="X342" s="25">
        <f>(1-Dados!$C$20)*U342</f>
        <v>14.962654799787876</v>
      </c>
      <c r="Y342" s="18">
        <f t="shared" si="83"/>
        <v>12.606397429657475</v>
      </c>
      <c r="Z342" s="27">
        <f>((0.408*I342*(Y342-0)+Dados!$C$35*(900/(H342+273))*J342*(M342-N342))/(I342+Dados!$C$35*(1+(0.34*J342))))</f>
        <v>3.9193203373856496</v>
      </c>
    </row>
    <row r="343" spans="1:26" x14ac:dyDescent="0.25">
      <c r="A343" s="1">
        <v>26299</v>
      </c>
      <c r="B343">
        <v>20.3</v>
      </c>
      <c r="C343">
        <v>32.200000000000003</v>
      </c>
      <c r="D343">
        <v>1</v>
      </c>
      <c r="E343">
        <v>1.6666669999999999</v>
      </c>
      <c r="F343">
        <v>73</v>
      </c>
      <c r="H343" s="22">
        <f t="shared" si="70"/>
        <v>26.25</v>
      </c>
      <c r="I343" s="23">
        <f t="shared" si="71"/>
        <v>0.2012719980595416</v>
      </c>
      <c r="J343" s="24">
        <f t="shared" si="72"/>
        <v>1.2465853745969318</v>
      </c>
      <c r="K343" s="25">
        <f t="shared" si="73"/>
        <v>4.8087773652629577</v>
      </c>
      <c r="L343" s="25">
        <f t="shared" si="74"/>
        <v>2.3820593372779197</v>
      </c>
      <c r="M343" s="25">
        <f t="shared" si="75"/>
        <v>3.595418351270439</v>
      </c>
      <c r="N343" s="25">
        <f t="shared" si="76"/>
        <v>2.6246553964274204</v>
      </c>
      <c r="O343" s="25">
        <f t="shared" si="77"/>
        <v>-0.40100809259462372</v>
      </c>
      <c r="P343" s="26">
        <f>ACOS(-TAN(Dados!$C$31)*TAN(O343))</f>
        <v>1.8020995380098959</v>
      </c>
      <c r="Q343" s="25">
        <f t="shared" si="78"/>
        <v>1.0329951106939008</v>
      </c>
      <c r="R343" s="25">
        <f>(24*60/PI())*Dados!$C$28*Q343*(P343*SIN(Dados!$C$31)*SIN(O343)+COS(Dados!$C$31)*COS(O343)*SIN(P343))</f>
        <v>43.596802901252339</v>
      </c>
      <c r="S343" s="17">
        <f t="shared" si="79"/>
        <v>305.36</v>
      </c>
      <c r="T343" s="17">
        <f t="shared" si="80"/>
        <v>293.46000000000004</v>
      </c>
      <c r="U343" s="17">
        <f t="shared" si="81"/>
        <v>24.06290771787339</v>
      </c>
      <c r="V343" s="25">
        <f>(0.75+2*10^(-5)*Dados!$B$7)*R343</f>
        <v>32.911322423121774</v>
      </c>
      <c r="W343" s="23">
        <f t="shared" si="82"/>
        <v>2.8479250776742071</v>
      </c>
      <c r="X343" s="25">
        <f>(1-Dados!$C$20)*U343</f>
        <v>18.528438942762509</v>
      </c>
      <c r="Y343" s="18">
        <f t="shared" si="83"/>
        <v>15.680513865088303</v>
      </c>
      <c r="Z343" s="27">
        <f>((0.408*I343*(Y343-0)+Dados!$C$35*(900/(H343+273))*J343*(M343-N343))/(I343+Dados!$C$35*(1+(0.34*J343))))</f>
        <v>5.1817738464757186</v>
      </c>
    </row>
    <row r="344" spans="1:26" x14ac:dyDescent="0.25">
      <c r="A344" s="1">
        <v>26300</v>
      </c>
      <c r="B344">
        <v>23.3</v>
      </c>
      <c r="C344">
        <v>29.4</v>
      </c>
      <c r="D344">
        <v>2</v>
      </c>
      <c r="E344">
        <v>2.6666669999999999</v>
      </c>
      <c r="F344">
        <v>76</v>
      </c>
      <c r="H344" s="22">
        <f t="shared" si="70"/>
        <v>26.35</v>
      </c>
      <c r="I344" s="23">
        <f t="shared" si="71"/>
        <v>0.20230903762868171</v>
      </c>
      <c r="J344" s="24">
        <f t="shared" si="72"/>
        <v>1.9945364497648759</v>
      </c>
      <c r="K344" s="25">
        <f t="shared" si="73"/>
        <v>4.0992081541413299</v>
      </c>
      <c r="L344" s="25">
        <f t="shared" si="74"/>
        <v>2.8608211296876744</v>
      </c>
      <c r="M344" s="25">
        <f t="shared" si="75"/>
        <v>3.4800146419145022</v>
      </c>
      <c r="N344" s="25">
        <f t="shared" si="76"/>
        <v>2.6448111278550215</v>
      </c>
      <c r="O344" s="25">
        <f t="shared" si="77"/>
        <v>-0.39956372457913614</v>
      </c>
      <c r="P344" s="26">
        <f>ACOS(-TAN(Dados!$C$31)*TAN(O344))</f>
        <v>1.8011536593991815</v>
      </c>
      <c r="Q344" s="25">
        <f t="shared" si="78"/>
        <v>1.0329804442244102</v>
      </c>
      <c r="R344" s="25">
        <f>(24*60/PI())*Dados!$C$28*Q344*(P344*SIN(Dados!$C$31)*SIN(O344)+COS(Dados!$C$31)*COS(O344)*SIN(P344))</f>
        <v>43.570641955749437</v>
      </c>
      <c r="S344" s="17">
        <f t="shared" si="79"/>
        <v>302.56</v>
      </c>
      <c r="T344" s="17">
        <f t="shared" si="80"/>
        <v>296.46000000000004</v>
      </c>
      <c r="U344" s="17">
        <f t="shared" si="81"/>
        <v>17.217847578675546</v>
      </c>
      <c r="V344" s="25">
        <f>(0.75+2*10^(-5)*Dados!$B$7)*R344</f>
        <v>32.891573467807554</v>
      </c>
      <c r="W344" s="23">
        <f t="shared" si="82"/>
        <v>1.5816939998353696</v>
      </c>
      <c r="X344" s="25">
        <f>(1-Dados!$C$20)*U344</f>
        <v>13.25774263558017</v>
      </c>
      <c r="Y344" s="18">
        <f t="shared" si="83"/>
        <v>11.676048635744801</v>
      </c>
      <c r="Z344" s="27">
        <f>((0.408*I344*(Y344-0)+Dados!$C$35*(900/(H344+273))*J344*(M344-N344))/(I344+Dados!$C$35*(1+(0.34*J344))))</f>
        <v>4.1376643567575391</v>
      </c>
    </row>
    <row r="345" spans="1:26" x14ac:dyDescent="0.25">
      <c r="A345" s="1">
        <v>26301</v>
      </c>
      <c r="B345">
        <v>22.6</v>
      </c>
      <c r="C345">
        <v>30.2</v>
      </c>
      <c r="D345">
        <v>3</v>
      </c>
      <c r="E345">
        <v>2</v>
      </c>
      <c r="F345">
        <v>67</v>
      </c>
      <c r="H345" s="22">
        <f t="shared" si="70"/>
        <v>26.4</v>
      </c>
      <c r="I345" s="23">
        <f t="shared" si="71"/>
        <v>0.20282924107339942</v>
      </c>
      <c r="J345" s="24">
        <f t="shared" si="72"/>
        <v>1.4959021503358882</v>
      </c>
      <c r="K345" s="25">
        <f t="shared" si="73"/>
        <v>4.2919830424837384</v>
      </c>
      <c r="L345" s="25">
        <f t="shared" si="74"/>
        <v>2.7421805492514406</v>
      </c>
      <c r="M345" s="25">
        <f t="shared" si="75"/>
        <v>3.5170817958675897</v>
      </c>
      <c r="N345" s="25">
        <f t="shared" si="76"/>
        <v>2.3564448032312852</v>
      </c>
      <c r="O345" s="25">
        <f t="shared" si="77"/>
        <v>-0.39800095720876433</v>
      </c>
      <c r="P345" s="26">
        <f>ACOS(-TAN(Dados!$C$31)*TAN(O345))</f>
        <v>1.8001317785621451</v>
      </c>
      <c r="Q345" s="25">
        <f t="shared" si="78"/>
        <v>1.0329560049375197</v>
      </c>
      <c r="R345" s="25">
        <f>(24*60/PI())*Dados!$C$28*Q345*(P345*SIN(Dados!$C$31)*SIN(O345)+COS(Dados!$C$31)*COS(O345)*SIN(P345))</f>
        <v>43.541904505350651</v>
      </c>
      <c r="S345" s="17">
        <f t="shared" si="79"/>
        <v>303.36</v>
      </c>
      <c r="T345" s="17">
        <f t="shared" si="80"/>
        <v>295.76000000000005</v>
      </c>
      <c r="U345" s="17">
        <f t="shared" si="81"/>
        <v>19.205879502739524</v>
      </c>
      <c r="V345" s="25">
        <f>(0.75+2*10^(-5)*Dados!$B$7)*R345</f>
        <v>32.869879503279115</v>
      </c>
      <c r="W345" s="23">
        <f t="shared" si="82"/>
        <v>2.1692556676461914</v>
      </c>
      <c r="X345" s="25">
        <f>(1-Dados!$C$20)*U345</f>
        <v>14.788527217109435</v>
      </c>
      <c r="Y345" s="18">
        <f t="shared" si="83"/>
        <v>12.619271549463242</v>
      </c>
      <c r="Z345" s="27">
        <f>((0.408*I345*(Y345-0)+Dados!$C$35*(900/(H345+273))*J345*(M345-N345))/(I345+Dados!$C$35*(1+(0.34*J345))))</f>
        <v>4.5955482904897273</v>
      </c>
    </row>
    <row r="346" spans="1:26" x14ac:dyDescent="0.25">
      <c r="A346" s="1">
        <v>26302</v>
      </c>
      <c r="B346">
        <v>22.6</v>
      </c>
      <c r="C346">
        <v>28.4</v>
      </c>
      <c r="D346">
        <v>4</v>
      </c>
      <c r="E346">
        <v>3</v>
      </c>
      <c r="F346">
        <v>87</v>
      </c>
      <c r="H346" s="22">
        <f t="shared" si="70"/>
        <v>25.5</v>
      </c>
      <c r="I346" s="23">
        <f t="shared" si="71"/>
        <v>0.19363585091694491</v>
      </c>
      <c r="J346" s="24">
        <f t="shared" si="72"/>
        <v>2.2438532255038321</v>
      </c>
      <c r="K346" s="25">
        <f t="shared" si="73"/>
        <v>3.868863716528768</v>
      </c>
      <c r="L346" s="25">
        <f t="shared" si="74"/>
        <v>2.7421805492514406</v>
      </c>
      <c r="M346" s="25">
        <f t="shared" si="75"/>
        <v>3.3055221328901041</v>
      </c>
      <c r="N346" s="25">
        <f t="shared" si="76"/>
        <v>2.8758042556143906</v>
      </c>
      <c r="O346" s="25">
        <f t="shared" si="77"/>
        <v>-0.39632025356520739</v>
      </c>
      <c r="P346" s="26">
        <f>ACOS(-TAN(Dados!$C$31)*TAN(O346))</f>
        <v>1.7990345490421549</v>
      </c>
      <c r="Q346" s="25">
        <f t="shared" si="78"/>
        <v>1.0329218000751172</v>
      </c>
      <c r="R346" s="25">
        <f>(24*60/PI())*Dados!$C$28*Q346*(P346*SIN(Dados!$C$31)*SIN(O346)+COS(Dados!$C$31)*COS(O346)*SIN(P346))</f>
        <v>43.510583132946387</v>
      </c>
      <c r="S346" s="17">
        <f t="shared" si="79"/>
        <v>301.56</v>
      </c>
      <c r="T346" s="17">
        <f t="shared" si="80"/>
        <v>295.76000000000005</v>
      </c>
      <c r="U346" s="17">
        <f t="shared" si="81"/>
        <v>16.765977663160914</v>
      </c>
      <c r="V346" s="25">
        <f>(0.75+2*10^(-5)*Dados!$B$7)*R346</f>
        <v>32.846234930344117</v>
      </c>
      <c r="W346" s="23">
        <f t="shared" si="82"/>
        <v>1.3577440675445447</v>
      </c>
      <c r="X346" s="25">
        <f>(1-Dados!$C$20)*U346</f>
        <v>12.909802800633905</v>
      </c>
      <c r="Y346" s="18">
        <f t="shared" si="83"/>
        <v>11.55205873308936</v>
      </c>
      <c r="Z346" s="27">
        <f>((0.408*I346*(Y346-0)+Dados!$C$35*(900/(H346+273))*J346*(M346-N346))/(I346+Dados!$C$35*(1+(0.34*J346))))</f>
        <v>3.5690289414669922</v>
      </c>
    </row>
    <row r="347" spans="1:26" x14ac:dyDescent="0.25">
      <c r="A347" s="1">
        <v>26303</v>
      </c>
      <c r="B347">
        <v>15.1</v>
      </c>
      <c r="C347">
        <v>24.8</v>
      </c>
      <c r="D347">
        <v>5</v>
      </c>
      <c r="E347">
        <v>3.6666669999999999</v>
      </c>
      <c r="F347">
        <v>90.75</v>
      </c>
      <c r="H347" s="22">
        <f t="shared" si="70"/>
        <v>19.95</v>
      </c>
      <c r="I347" s="23">
        <f t="shared" si="71"/>
        <v>0.14434889847729784</v>
      </c>
      <c r="J347" s="24">
        <f t="shared" si="72"/>
        <v>2.74248752493282</v>
      </c>
      <c r="K347" s="25">
        <f t="shared" si="73"/>
        <v>3.1302352193130303</v>
      </c>
      <c r="L347" s="25">
        <f t="shared" si="74"/>
        <v>1.7163564077019398</v>
      </c>
      <c r="M347" s="25">
        <f t="shared" si="75"/>
        <v>2.4232958135074849</v>
      </c>
      <c r="N347" s="25">
        <f t="shared" si="76"/>
        <v>2.1991409507580424</v>
      </c>
      <c r="O347" s="25">
        <f t="shared" si="77"/>
        <v>-0.3945221116772275</v>
      </c>
      <c r="P347" s="26">
        <f>ACOS(-TAN(Dados!$C$31)*TAN(O347))</f>
        <v>1.7978626675349139</v>
      </c>
      <c r="Q347" s="25">
        <f t="shared" si="78"/>
        <v>1.032877839772842</v>
      </c>
      <c r="R347" s="25">
        <f>(24*60/PI())*Dados!$C$28*Q347*(P347*SIN(Dados!$C$31)*SIN(O347)+COS(Dados!$C$31)*COS(O347)*SIN(P347))</f>
        <v>43.476670111019743</v>
      </c>
      <c r="S347" s="17">
        <f t="shared" si="79"/>
        <v>297.96000000000004</v>
      </c>
      <c r="T347" s="17">
        <f t="shared" si="80"/>
        <v>288.26000000000005</v>
      </c>
      <c r="U347" s="17">
        <f t="shared" si="81"/>
        <v>21.665171127129049</v>
      </c>
      <c r="V347" s="25">
        <f>(0.75+2*10^(-5)*Dados!$B$7)*R347</f>
        <v>32.82063391548305</v>
      </c>
      <c r="W347" s="23">
        <f t="shared" si="82"/>
        <v>2.5969117123037946</v>
      </c>
      <c r="X347" s="25">
        <f>(1-Dados!$C$20)*U347</f>
        <v>16.682181767889368</v>
      </c>
      <c r="Y347" s="18">
        <f t="shared" si="83"/>
        <v>14.085270055585573</v>
      </c>
      <c r="Z347" s="27">
        <f>((0.408*I347*(Y347-0)+Dados!$C$35*(900/(H347+273))*J347*(M347-N347))/(I347+Dados!$C$35*(1+(0.34*J347))))</f>
        <v>3.519227130516339</v>
      </c>
    </row>
    <row r="348" spans="1:26" x14ac:dyDescent="0.25">
      <c r="A348" s="1">
        <v>26304</v>
      </c>
      <c r="B348">
        <v>13.9</v>
      </c>
      <c r="C348">
        <v>24.9</v>
      </c>
      <c r="D348">
        <v>6</v>
      </c>
      <c r="E348">
        <v>1.6666669999999999</v>
      </c>
      <c r="F348">
        <v>70.75</v>
      </c>
      <c r="H348" s="22">
        <f t="shared" si="70"/>
        <v>19.399999999999999</v>
      </c>
      <c r="I348" s="23">
        <f t="shared" si="71"/>
        <v>0.14010345030704491</v>
      </c>
      <c r="J348" s="24">
        <f t="shared" si="72"/>
        <v>1.2465853745969318</v>
      </c>
      <c r="K348" s="25">
        <f t="shared" si="73"/>
        <v>3.1489576792404375</v>
      </c>
      <c r="L348" s="25">
        <f t="shared" si="74"/>
        <v>1.5882603446201491</v>
      </c>
      <c r="M348" s="25">
        <f t="shared" si="75"/>
        <v>2.3686090119302934</v>
      </c>
      <c r="N348" s="25">
        <f t="shared" si="76"/>
        <v>1.6757908759406825</v>
      </c>
      <c r="O348" s="25">
        <f t="shared" si="77"/>
        <v>-0.39260706437307313</v>
      </c>
      <c r="P348" s="26">
        <f>ACOS(-TAN(Dados!$C$31)*TAN(O348))</f>
        <v>1.7966168724134355</v>
      </c>
      <c r="Q348" s="25">
        <f t="shared" si="78"/>
        <v>1.0328241370570801</v>
      </c>
      <c r="R348" s="25">
        <f>(24*60/PI())*Dados!$C$28*Q348*(P348*SIN(Dados!$C$31)*SIN(O348)+COS(Dados!$C$31)*COS(O348)*SIN(P348))</f>
        <v>43.440157426390698</v>
      </c>
      <c r="S348" s="17">
        <f t="shared" si="79"/>
        <v>298.06</v>
      </c>
      <c r="T348" s="17">
        <f t="shared" si="80"/>
        <v>287.06</v>
      </c>
      <c r="U348" s="17">
        <f t="shared" si="81"/>
        <v>23.051952482769373</v>
      </c>
      <c r="V348" s="25">
        <f>(0.75+2*10^(-5)*Dados!$B$7)*R348</f>
        <v>32.793070409528674</v>
      </c>
      <c r="W348" s="23">
        <f t="shared" si="82"/>
        <v>3.4230812839366731</v>
      </c>
      <c r="X348" s="25">
        <f>(1-Dados!$C$20)*U348</f>
        <v>17.750003411732418</v>
      </c>
      <c r="Y348" s="18">
        <f t="shared" si="83"/>
        <v>14.326922127795745</v>
      </c>
      <c r="Z348" s="27">
        <f>((0.408*I348*(Y348-0)+Dados!$C$35*(900/(H348+273))*J348*(M348-N348))/(I348+Dados!$C$35*(1+(0.34*J348))))</f>
        <v>4.2560571661584001</v>
      </c>
    </row>
    <row r="349" spans="1:26" x14ac:dyDescent="0.25">
      <c r="A349" s="1">
        <v>26305</v>
      </c>
      <c r="B349">
        <v>13.4</v>
      </c>
      <c r="C349">
        <v>26.4</v>
      </c>
      <c r="D349">
        <v>7</v>
      </c>
      <c r="E349">
        <v>2</v>
      </c>
      <c r="F349">
        <v>59.25</v>
      </c>
      <c r="H349" s="22">
        <f t="shared" si="70"/>
        <v>19.899999999999999</v>
      </c>
      <c r="I349" s="23">
        <f t="shared" si="71"/>
        <v>0.1439585042553502</v>
      </c>
      <c r="J349" s="24">
        <f t="shared" si="72"/>
        <v>1.4959021503358882</v>
      </c>
      <c r="K349" s="25">
        <f t="shared" si="73"/>
        <v>3.4417464345283828</v>
      </c>
      <c r="L349" s="25">
        <f t="shared" si="74"/>
        <v>1.537413793359947</v>
      </c>
      <c r="M349" s="25">
        <f t="shared" si="75"/>
        <v>2.4895801139441649</v>
      </c>
      <c r="N349" s="25">
        <f t="shared" si="76"/>
        <v>1.4750762175119179</v>
      </c>
      <c r="O349" s="25">
        <f t="shared" si="77"/>
        <v>-0.39057567912259061</v>
      </c>
      <c r="P349" s="26">
        <f>ACOS(-TAN(Dados!$C$31)*TAN(O349))</f>
        <v>1.7952979421830866</v>
      </c>
      <c r="Q349" s="25">
        <f t="shared" si="78"/>
        <v>1.0327607078411054</v>
      </c>
      <c r="R349" s="25">
        <f>(24*60/PI())*Dados!$C$28*Q349*(P349*SIN(Dados!$C$31)*SIN(O349)+COS(Dados!$C$31)*COS(O349)*SIN(P349))</f>
        <v>43.40103680664042</v>
      </c>
      <c r="S349" s="17">
        <f t="shared" si="79"/>
        <v>299.56</v>
      </c>
      <c r="T349" s="17">
        <f t="shared" si="80"/>
        <v>286.56</v>
      </c>
      <c r="U349" s="17">
        <f t="shared" si="81"/>
        <v>25.037546178342705</v>
      </c>
      <c r="V349" s="25">
        <f>(0.75+2*10^(-5)*Dados!$B$7)*R349</f>
        <v>32.763538167613824</v>
      </c>
      <c r="W349" s="23">
        <f t="shared" si="82"/>
        <v>4.2023840276195754</v>
      </c>
      <c r="X349" s="25">
        <f>(1-Dados!$C$20)*U349</f>
        <v>19.278910557323883</v>
      </c>
      <c r="Y349" s="18">
        <f t="shared" si="83"/>
        <v>15.076526529704307</v>
      </c>
      <c r="Z349" s="27">
        <f>((0.408*I349*(Y349-0)+Dados!$C$35*(900/(H349+273))*J349*(M349-N349))/(I349+Dados!$C$35*(1+(0.34*J349))))</f>
        <v>4.9061098896328756</v>
      </c>
    </row>
    <row r="350" spans="1:26" x14ac:dyDescent="0.25">
      <c r="A350" s="1">
        <v>26306</v>
      </c>
      <c r="B350">
        <v>14.5</v>
      </c>
      <c r="C350">
        <v>27.4</v>
      </c>
      <c r="D350">
        <v>8</v>
      </c>
      <c r="E350">
        <v>1.6666669999999999</v>
      </c>
      <c r="F350">
        <v>53.5</v>
      </c>
      <c r="H350" s="22">
        <f t="shared" si="70"/>
        <v>20.95</v>
      </c>
      <c r="I350" s="23">
        <f t="shared" si="71"/>
        <v>0.15234701462932662</v>
      </c>
      <c r="J350" s="24">
        <f t="shared" si="72"/>
        <v>1.2465853745969318</v>
      </c>
      <c r="K350" s="25">
        <f t="shared" si="73"/>
        <v>3.6498676599831983</v>
      </c>
      <c r="L350" s="25">
        <f t="shared" si="74"/>
        <v>1.6512191555446767</v>
      </c>
      <c r="M350" s="25">
        <f t="shared" si="75"/>
        <v>2.6505434077639376</v>
      </c>
      <c r="N350" s="25">
        <f t="shared" si="76"/>
        <v>1.4180407231537067</v>
      </c>
      <c r="O350" s="25">
        <f t="shared" si="77"/>
        <v>-0.38842855786907049</v>
      </c>
      <c r="P350" s="26">
        <f>ACOS(-TAN(Dados!$C$31)*TAN(O350))</f>
        <v>1.7939066938731225</v>
      </c>
      <c r="Q350" s="25">
        <f t="shared" si="78"/>
        <v>1.0326875709203633</v>
      </c>
      <c r="R350" s="25">
        <f>(24*60/PI())*Dados!$C$28*Q350*(P350*SIN(Dados!$C$31)*SIN(O350)+COS(Dados!$C$31)*COS(O350)*SIN(P350))</f>
        <v>43.35929974820008</v>
      </c>
      <c r="S350" s="17">
        <f t="shared" si="79"/>
        <v>300.56</v>
      </c>
      <c r="T350" s="17">
        <f t="shared" si="80"/>
        <v>287.66000000000003</v>
      </c>
      <c r="U350" s="17">
        <f t="shared" si="81"/>
        <v>24.917077187459686</v>
      </c>
      <c r="V350" s="25">
        <f>(0.75+2*10^(-5)*Dados!$B$7)*R350</f>
        <v>32.732030770375687</v>
      </c>
      <c r="W350" s="23">
        <f t="shared" si="82"/>
        <v>4.3205641210071244</v>
      </c>
      <c r="X350" s="25">
        <f>(1-Dados!$C$20)*U350</f>
        <v>19.18614943434396</v>
      </c>
      <c r="Y350" s="18">
        <f t="shared" si="83"/>
        <v>14.865585313336837</v>
      </c>
      <c r="Z350" s="27">
        <f>((0.408*I350*(Y350-0)+Dados!$C$35*(900/(H350+273))*J350*(M350-N350))/(I350+Dados!$C$35*(1+(0.34*J350))))</f>
        <v>5.0170370780167071</v>
      </c>
    </row>
    <row r="351" spans="1:26" x14ac:dyDescent="0.25">
      <c r="A351" s="1">
        <v>26307</v>
      </c>
      <c r="B351">
        <v>16.899999999999999</v>
      </c>
      <c r="C351">
        <v>30.9</v>
      </c>
      <c r="D351">
        <v>9</v>
      </c>
      <c r="E351">
        <v>1.3333330000000001</v>
      </c>
      <c r="F351">
        <v>45</v>
      </c>
      <c r="H351" s="22">
        <f t="shared" si="70"/>
        <v>23.9</v>
      </c>
      <c r="I351" s="23">
        <f t="shared" si="71"/>
        <v>0.17815773880284058</v>
      </c>
      <c r="J351" s="24">
        <f t="shared" si="72"/>
        <v>0.99726785090690051</v>
      </c>
      <c r="K351" s="25">
        <f t="shared" si="73"/>
        <v>4.4670786642686746</v>
      </c>
      <c r="L351" s="25">
        <f t="shared" si="74"/>
        <v>1.9254836024660269</v>
      </c>
      <c r="M351" s="25">
        <f t="shared" si="75"/>
        <v>3.1962811333673509</v>
      </c>
      <c r="N351" s="25">
        <f t="shared" si="76"/>
        <v>1.438326510015308</v>
      </c>
      <c r="O351" s="25">
        <f t="shared" si="77"/>
        <v>-0.38616633685087898</v>
      </c>
      <c r="P351" s="26">
        <f>ACOS(-TAN(Dados!$C$31)*TAN(O351))</f>
        <v>1.7924439813713136</v>
      </c>
      <c r="Q351" s="25">
        <f t="shared" si="78"/>
        <v>1.032604747966902</v>
      </c>
      <c r="R351" s="25">
        <f>(24*60/PI())*Dados!$C$28*Q351*(P351*SIN(Dados!$C$31)*SIN(O351)+COS(Dados!$C$31)*COS(O351)*SIN(P351))</f>
        <v>43.314937546086441</v>
      </c>
      <c r="S351" s="17">
        <f t="shared" si="79"/>
        <v>304.06</v>
      </c>
      <c r="T351" s="17">
        <f t="shared" si="80"/>
        <v>290.06</v>
      </c>
      <c r="U351" s="17">
        <f t="shared" si="81"/>
        <v>25.931144964314605</v>
      </c>
      <c r="V351" s="25">
        <f>(0.75+2*10^(-5)*Dados!$B$7)*R351</f>
        <v>32.698541646403257</v>
      </c>
      <c r="W351" s="23">
        <f t="shared" si="82"/>
        <v>4.7506408576280306</v>
      </c>
      <c r="X351" s="25">
        <f>(1-Dados!$C$20)*U351</f>
        <v>19.966981622522248</v>
      </c>
      <c r="Y351" s="18">
        <f t="shared" si="83"/>
        <v>15.216340764894216</v>
      </c>
      <c r="Z351" s="27">
        <f>((0.408*I351*(Y351-0)+Dados!$C$35*(900/(H351+273))*J351*(M351-N351))/(I351+Dados!$C$35*(1+(0.34*J351))))</f>
        <v>5.4697391980085941</v>
      </c>
    </row>
    <row r="352" spans="1:26" x14ac:dyDescent="0.25">
      <c r="A352" s="1">
        <v>26308</v>
      </c>
      <c r="B352">
        <v>18.600000000000001</v>
      </c>
      <c r="C352">
        <v>34.6</v>
      </c>
      <c r="D352">
        <v>10</v>
      </c>
      <c r="E352">
        <v>1.3333330000000001</v>
      </c>
      <c r="F352">
        <v>40.5</v>
      </c>
      <c r="H352" s="22">
        <f t="shared" si="70"/>
        <v>26.6</v>
      </c>
      <c r="I352" s="23">
        <f t="shared" si="71"/>
        <v>0.20492132412027941</v>
      </c>
      <c r="J352" s="24">
        <f t="shared" si="72"/>
        <v>0.99726785090690051</v>
      </c>
      <c r="K352" s="25">
        <f t="shared" si="73"/>
        <v>5.4995586494348254</v>
      </c>
      <c r="L352" s="25">
        <f t="shared" si="74"/>
        <v>2.143152914469288</v>
      </c>
      <c r="M352" s="25">
        <f t="shared" si="75"/>
        <v>3.8213557819520565</v>
      </c>
      <c r="N352" s="25">
        <f t="shared" si="76"/>
        <v>1.547649091690583</v>
      </c>
      <c r="O352" s="25">
        <f t="shared" si="77"/>
        <v>-0.38378968641292643</v>
      </c>
      <c r="P352" s="26">
        <f>ACOS(-TAN(Dados!$C$31)*TAN(O352))</f>
        <v>1.7909106937083643</v>
      </c>
      <c r="Q352" s="25">
        <f t="shared" si="78"/>
        <v>1.03251226352295</v>
      </c>
      <c r="R352" s="25">
        <f>(24*60/PI())*Dados!$C$28*Q352*(P352*SIN(Dados!$C$31)*SIN(O352)+COS(Dados!$C$31)*COS(O352)*SIN(P352))</f>
        <v>43.267941325262903</v>
      </c>
      <c r="S352" s="17">
        <f t="shared" si="79"/>
        <v>307.76000000000005</v>
      </c>
      <c r="T352" s="17">
        <f t="shared" si="80"/>
        <v>291.76000000000005</v>
      </c>
      <c r="U352" s="17">
        <f t="shared" si="81"/>
        <v>27.691482448168259</v>
      </c>
      <c r="V352" s="25">
        <f>(0.75+2*10^(-5)*Dados!$B$7)*R352</f>
        <v>32.663064095911878</v>
      </c>
      <c r="W352" s="23">
        <f t="shared" si="82"/>
        <v>5.2382450651302976</v>
      </c>
      <c r="X352" s="25">
        <f>(1-Dados!$C$20)*U352</f>
        <v>21.322441485089559</v>
      </c>
      <c r="Y352" s="18">
        <f t="shared" si="83"/>
        <v>16.084196419959262</v>
      </c>
      <c r="Z352" s="27">
        <f>((0.408*I352*(Y352-0)+Dados!$C$35*(900/(H352+273))*J352*(M352-N352))/(I352+Dados!$C$35*(1+(0.34*J352))))</f>
        <v>6.1202746014901948</v>
      </c>
    </row>
    <row r="353" spans="1:26" x14ac:dyDescent="0.25">
      <c r="A353" s="1">
        <v>26309</v>
      </c>
      <c r="B353">
        <v>21.3</v>
      </c>
      <c r="C353">
        <v>35.4</v>
      </c>
      <c r="D353">
        <v>11</v>
      </c>
      <c r="E353">
        <v>2.6666669999999999</v>
      </c>
      <c r="F353">
        <v>44.25</v>
      </c>
      <c r="H353" s="22">
        <f t="shared" si="70"/>
        <v>28.35</v>
      </c>
      <c r="I353" s="23">
        <f t="shared" si="71"/>
        <v>0.22401389352802836</v>
      </c>
      <c r="J353" s="24">
        <f t="shared" si="72"/>
        <v>1.9945364497648759</v>
      </c>
      <c r="K353" s="25">
        <f t="shared" si="73"/>
        <v>5.7481868887063436</v>
      </c>
      <c r="L353" s="25">
        <f t="shared" si="74"/>
        <v>2.5332049812438213</v>
      </c>
      <c r="M353" s="25">
        <f t="shared" si="75"/>
        <v>4.1406959349750823</v>
      </c>
      <c r="N353" s="25">
        <f t="shared" si="76"/>
        <v>1.8322579512264738</v>
      </c>
      <c r="O353" s="25">
        <f t="shared" si="77"/>
        <v>-0.38129931080802987</v>
      </c>
      <c r="P353" s="26">
        <f>ACOS(-TAN(Dados!$C$31)*TAN(O353))</f>
        <v>1.7893077532989132</v>
      </c>
      <c r="Q353" s="25">
        <f t="shared" si="78"/>
        <v>1.032410144993644</v>
      </c>
      <c r="R353" s="25">
        <f>(24*60/PI())*Dados!$C$28*Q353*(P353*SIN(Dados!$C$31)*SIN(O353)+COS(Dados!$C$31)*COS(O353)*SIN(P353))</f>
        <v>43.218302073601429</v>
      </c>
      <c r="S353" s="17">
        <f t="shared" si="79"/>
        <v>308.56</v>
      </c>
      <c r="T353" s="17">
        <f t="shared" si="80"/>
        <v>294.46000000000004</v>
      </c>
      <c r="U353" s="17">
        <f t="shared" si="81"/>
        <v>25.965532866740517</v>
      </c>
      <c r="V353" s="25">
        <f>(0.75+2*10^(-5)*Dados!$B$7)*R353</f>
        <v>32.625591315626281</v>
      </c>
      <c r="W353" s="23">
        <f t="shared" si="82"/>
        <v>4.4320098182069421</v>
      </c>
      <c r="X353" s="25">
        <f>(1-Dados!$C$20)*U353</f>
        <v>19.993460307390198</v>
      </c>
      <c r="Y353" s="18">
        <f t="shared" si="83"/>
        <v>15.561450489183255</v>
      </c>
      <c r="Z353" s="27">
        <f>((0.408*I353*(Y353-0)+Dados!$C$35*(900/(H353+273))*J353*(M353-N353))/(I353+Dados!$C$35*(1+(0.34*J353))))</f>
        <v>6.9561475904235079</v>
      </c>
    </row>
    <row r="354" spans="1:26" x14ac:dyDescent="0.25">
      <c r="A354" s="1">
        <v>26310</v>
      </c>
      <c r="B354">
        <v>22</v>
      </c>
      <c r="C354">
        <v>35.200000000000003</v>
      </c>
      <c r="D354">
        <v>12</v>
      </c>
      <c r="E354">
        <v>3.3333330000000001</v>
      </c>
      <c r="F354">
        <v>45.25</v>
      </c>
      <c r="H354" s="22">
        <f t="shared" si="70"/>
        <v>28.6</v>
      </c>
      <c r="I354" s="23">
        <f t="shared" si="71"/>
        <v>0.22685958459062655</v>
      </c>
      <c r="J354" s="24">
        <f t="shared" si="72"/>
        <v>2.4931700012427886</v>
      </c>
      <c r="K354" s="25">
        <f t="shared" si="73"/>
        <v>5.6851337931165737</v>
      </c>
      <c r="L354" s="25">
        <f t="shared" si="74"/>
        <v>2.6439311922105757</v>
      </c>
      <c r="M354" s="25">
        <f t="shared" si="75"/>
        <v>4.1645324926635752</v>
      </c>
      <c r="N354" s="25">
        <f t="shared" si="76"/>
        <v>1.8844509529302678</v>
      </c>
      <c r="O354" s="25">
        <f t="shared" si="77"/>
        <v>-0.37869594798822787</v>
      </c>
      <c r="P354" s="26">
        <f>ACOS(-TAN(Dados!$C$31)*TAN(O354))</f>
        <v>1.7876361141459312</v>
      </c>
      <c r="Q354" s="25">
        <f t="shared" si="78"/>
        <v>1.0322984226389083</v>
      </c>
      <c r="R354" s="25">
        <f>(24*60/PI())*Dados!$C$28*Q354*(P354*SIN(Dados!$C$31)*SIN(O354)+COS(Dados!$C$31)*COS(O354)*SIN(P354))</f>
        <v>43.166010676417521</v>
      </c>
      <c r="S354" s="17">
        <f t="shared" si="79"/>
        <v>308.36</v>
      </c>
      <c r="T354" s="17">
        <f t="shared" si="80"/>
        <v>295.16000000000003</v>
      </c>
      <c r="U354" s="17">
        <f t="shared" si="81"/>
        <v>25.092784801810872</v>
      </c>
      <c r="V354" s="25">
        <f>(0.75+2*10^(-5)*Dados!$B$7)*R354</f>
        <v>32.58611642485107</v>
      </c>
      <c r="W354" s="23">
        <f t="shared" si="82"/>
        <v>4.1556927112751874</v>
      </c>
      <c r="X354" s="25">
        <f>(1-Dados!$C$20)*U354</f>
        <v>19.321444297394372</v>
      </c>
      <c r="Y354" s="18">
        <f t="shared" si="83"/>
        <v>15.165751586119185</v>
      </c>
      <c r="Z354" s="27">
        <f>((0.408*I354*(Y354-0)+Dados!$C$35*(900/(H354+273))*J354*(M354-N354))/(I354+Dados!$C$35*(1+(0.34*J354))))</f>
        <v>7.2285387411434465</v>
      </c>
    </row>
    <row r="355" spans="1:26" x14ac:dyDescent="0.25">
      <c r="A355" s="1">
        <v>26311</v>
      </c>
      <c r="B355">
        <v>22.8</v>
      </c>
      <c r="C355">
        <v>32.799999999999997</v>
      </c>
      <c r="D355">
        <v>13</v>
      </c>
      <c r="E355">
        <v>2.6666669999999999</v>
      </c>
      <c r="F355">
        <v>62.5</v>
      </c>
      <c r="H355" s="22">
        <f t="shared" si="70"/>
        <v>27.799999999999997</v>
      </c>
      <c r="I355" s="23">
        <f t="shared" si="71"/>
        <v>0.21785877242715074</v>
      </c>
      <c r="J355" s="24">
        <f t="shared" si="72"/>
        <v>1.9945364497648759</v>
      </c>
      <c r="K355" s="25">
        <f t="shared" si="73"/>
        <v>4.9739919933544527</v>
      </c>
      <c r="L355" s="25">
        <f t="shared" si="74"/>
        <v>2.7756312335019815</v>
      </c>
      <c r="M355" s="25">
        <f t="shared" si="75"/>
        <v>3.8748116134282169</v>
      </c>
      <c r="N355" s="25">
        <f t="shared" si="76"/>
        <v>2.4217572583926357</v>
      </c>
      <c r="O355" s="25">
        <f t="shared" si="77"/>
        <v>-0.37598036938610901</v>
      </c>
      <c r="P355" s="26">
        <f>ACOS(-TAN(Dados!$C$31)*TAN(O355))</f>
        <v>1.7858967600153355</v>
      </c>
      <c r="Q355" s="25">
        <f t="shared" si="78"/>
        <v>1.0321771295644875</v>
      </c>
      <c r="R355" s="25">
        <f>(24*60/PI())*Dados!$C$28*Q355*(P355*SIN(Dados!$C$31)*SIN(O355)+COS(Dados!$C$31)*COS(O355)*SIN(P355))</f>
        <v>43.111057952545892</v>
      </c>
      <c r="S355" s="17">
        <f t="shared" si="79"/>
        <v>305.96000000000004</v>
      </c>
      <c r="T355" s="17">
        <f t="shared" si="80"/>
        <v>295.96000000000004</v>
      </c>
      <c r="U355" s="17">
        <f t="shared" si="81"/>
        <v>21.812661675129629</v>
      </c>
      <c r="V355" s="25">
        <f>(0.75+2*10^(-5)*Dados!$B$7)*R355</f>
        <v>32.544632492704388</v>
      </c>
      <c r="W355" s="23">
        <f t="shared" si="82"/>
        <v>2.7302275236433147</v>
      </c>
      <c r="X355" s="25">
        <f>(1-Dados!$C$20)*U355</f>
        <v>16.795749489849815</v>
      </c>
      <c r="Y355" s="18">
        <f t="shared" si="83"/>
        <v>14.0655219662065</v>
      </c>
      <c r="Z355" s="27">
        <f>((0.408*I355*(Y355-0)+Dados!$C$35*(900/(H355+273))*J355*(M355-N355))/(I355+Dados!$C$35*(1+(0.34*J355))))</f>
        <v>5.5471680003826283</v>
      </c>
    </row>
    <row r="356" spans="1:26" x14ac:dyDescent="0.25">
      <c r="A356" s="1">
        <v>26312</v>
      </c>
      <c r="B356">
        <v>21.9</v>
      </c>
      <c r="C356">
        <v>32.4</v>
      </c>
      <c r="D356">
        <v>14</v>
      </c>
      <c r="E356">
        <v>2.6666669999999999</v>
      </c>
      <c r="F356">
        <v>67.5</v>
      </c>
      <c r="H356" s="22">
        <f t="shared" si="70"/>
        <v>27.15</v>
      </c>
      <c r="I356" s="23">
        <f t="shared" si="71"/>
        <v>0.210768374512951</v>
      </c>
      <c r="J356" s="24">
        <f t="shared" si="72"/>
        <v>1.9945364497648759</v>
      </c>
      <c r="K356" s="25">
        <f t="shared" si="73"/>
        <v>4.8633111980528723</v>
      </c>
      <c r="L356" s="25">
        <f t="shared" si="74"/>
        <v>2.6278588442730206</v>
      </c>
      <c r="M356" s="25">
        <f t="shared" si="75"/>
        <v>3.7455850211629462</v>
      </c>
      <c r="N356" s="25">
        <f t="shared" si="76"/>
        <v>2.5282698892849891</v>
      </c>
      <c r="O356" s="25">
        <f t="shared" si="77"/>
        <v>-0.37315337968622003</v>
      </c>
      <c r="P356" s="26">
        <f>ACOS(-TAN(Dados!$C$31)*TAN(O356))</f>
        <v>1.7840907025875921</v>
      </c>
      <c r="Q356" s="25">
        <f t="shared" si="78"/>
        <v>1.0320463017121373</v>
      </c>
      <c r="R356" s="25">
        <f>(24*60/PI())*Dados!$C$28*Q356*(P356*SIN(Dados!$C$31)*SIN(O356)+COS(Dados!$C$31)*COS(O356)*SIN(P356))</f>
        <v>43.053434691921325</v>
      </c>
      <c r="S356" s="17">
        <f t="shared" si="79"/>
        <v>305.56</v>
      </c>
      <c r="T356" s="17">
        <f t="shared" si="80"/>
        <v>295.06</v>
      </c>
      <c r="U356" s="17">
        <f t="shared" si="81"/>
        <v>22.321451713134355</v>
      </c>
      <c r="V356" s="25">
        <f>(0.75+2*10^(-5)*Dados!$B$7)*R356</f>
        <v>32.501132566487726</v>
      </c>
      <c r="W356" s="23">
        <f t="shared" si="82"/>
        <v>2.7069376877118985</v>
      </c>
      <c r="X356" s="25">
        <f>(1-Dados!$C$20)*U356</f>
        <v>17.187517819113452</v>
      </c>
      <c r="Y356" s="18">
        <f t="shared" si="83"/>
        <v>14.480580131401554</v>
      </c>
      <c r="Z356" s="27">
        <f>((0.408*I356*(Y356-0)+Dados!$C$35*(900/(H356+273))*J356*(M356-N356))/(I356+Dados!$C$35*(1+(0.34*J356))))</f>
        <v>5.3702401959472112</v>
      </c>
    </row>
    <row r="357" spans="1:26" x14ac:dyDescent="0.25">
      <c r="A357" s="1">
        <v>26313</v>
      </c>
      <c r="B357">
        <v>21.6</v>
      </c>
      <c r="C357">
        <v>31.7</v>
      </c>
      <c r="D357">
        <v>15</v>
      </c>
      <c r="E357">
        <v>4</v>
      </c>
      <c r="F357">
        <v>76.75</v>
      </c>
      <c r="H357" s="22">
        <f t="shared" si="70"/>
        <v>26.65</v>
      </c>
      <c r="I357" s="23">
        <f t="shared" si="71"/>
        <v>0.20544717183601532</v>
      </c>
      <c r="J357" s="24">
        <f t="shared" si="72"/>
        <v>2.9918043006717765</v>
      </c>
      <c r="K357" s="25">
        <f t="shared" si="73"/>
        <v>4.6747601804976453</v>
      </c>
      <c r="L357" s="25">
        <f t="shared" si="74"/>
        <v>2.5801527260359443</v>
      </c>
      <c r="M357" s="25">
        <f t="shared" si="75"/>
        <v>3.6274564532667948</v>
      </c>
      <c r="N357" s="25">
        <f t="shared" si="76"/>
        <v>2.7840728278822651</v>
      </c>
      <c r="O357" s="25">
        <f t="shared" si="77"/>
        <v>-0.37021581658662056</v>
      </c>
      <c r="P357" s="26">
        <f>ACOS(-TAN(Dados!$C$31)*TAN(O357))</f>
        <v>1.7822189795930035</v>
      </c>
      <c r="Q357" s="25">
        <f t="shared" si="78"/>
        <v>1.0319059778489741</v>
      </c>
      <c r="R357" s="25">
        <f>(24*60/PI())*Dados!$C$28*Q357*(P357*SIN(Dados!$C$31)*SIN(O357)+COS(Dados!$C$31)*COS(O357)*SIN(P357))</f>
        <v>42.993131694624417</v>
      </c>
      <c r="S357" s="17">
        <f t="shared" si="79"/>
        <v>304.86</v>
      </c>
      <c r="T357" s="17">
        <f t="shared" si="80"/>
        <v>294.76000000000005</v>
      </c>
      <c r="U357" s="17">
        <f t="shared" si="81"/>
        <v>21.861489598377105</v>
      </c>
      <c r="V357" s="25">
        <f>(0.75+2*10^(-5)*Dados!$B$7)*R357</f>
        <v>32.455609701161698</v>
      </c>
      <c r="W357" s="23">
        <f t="shared" si="82"/>
        <v>2.3616107900365684</v>
      </c>
      <c r="X357" s="25">
        <f>(1-Dados!$C$20)*U357</f>
        <v>16.833346990750371</v>
      </c>
      <c r="Y357" s="18">
        <f t="shared" si="83"/>
        <v>14.471736200713803</v>
      </c>
      <c r="Z357" s="27">
        <f>((0.408*I357*(Y357-0)+Dados!$C$35*(900/(H357+273))*J357*(M357-N357))/(I357+Dados!$C$35*(1+(0.34*J357))))</f>
        <v>5.0642353912912634</v>
      </c>
    </row>
    <row r="358" spans="1:26" x14ac:dyDescent="0.25">
      <c r="A358" s="1">
        <v>26314</v>
      </c>
      <c r="B358">
        <v>21.2</v>
      </c>
      <c r="C358">
        <v>32</v>
      </c>
      <c r="D358">
        <v>16</v>
      </c>
      <c r="E358">
        <v>4</v>
      </c>
      <c r="F358">
        <v>75.75</v>
      </c>
      <c r="H358" s="22">
        <f t="shared" si="70"/>
        <v>26.6</v>
      </c>
      <c r="I358" s="23">
        <f t="shared" si="71"/>
        <v>0.20492132412027941</v>
      </c>
      <c r="J358" s="24">
        <f t="shared" si="72"/>
        <v>2.9918043006717765</v>
      </c>
      <c r="K358" s="25">
        <f t="shared" si="73"/>
        <v>4.7547753962618131</v>
      </c>
      <c r="L358" s="25">
        <f t="shared" si="74"/>
        <v>2.5177224920902961</v>
      </c>
      <c r="M358" s="25">
        <f t="shared" si="75"/>
        <v>3.6362489441760548</v>
      </c>
      <c r="N358" s="25">
        <f t="shared" si="76"/>
        <v>2.7544585752133615</v>
      </c>
      <c r="O358" s="25">
        <f t="shared" si="77"/>
        <v>-0.36716855055065478</v>
      </c>
      <c r="P358" s="26">
        <f>ACOS(-TAN(Dados!$C$31)*TAN(O358))</f>
        <v>1.7802826529372653</v>
      </c>
      <c r="Q358" s="25">
        <f t="shared" si="78"/>
        <v>1.031756199555987</v>
      </c>
      <c r="R358" s="25">
        <f>(24*60/PI())*Dados!$C$28*Q358*(P358*SIN(Dados!$C$31)*SIN(O358)+COS(Dados!$C$31)*COS(O358)*SIN(P358))</f>
        <v>42.930139811347644</v>
      </c>
      <c r="S358" s="17">
        <f t="shared" si="79"/>
        <v>305.16000000000003</v>
      </c>
      <c r="T358" s="17">
        <f t="shared" si="80"/>
        <v>294.36</v>
      </c>
      <c r="U358" s="17">
        <f t="shared" si="81"/>
        <v>22.573253732664654</v>
      </c>
      <c r="V358" s="25">
        <f>(0.75+2*10^(-5)*Dados!$B$7)*R358</f>
        <v>32.408056989893922</v>
      </c>
      <c r="W358" s="23">
        <f t="shared" si="82"/>
        <v>2.5205441171604868</v>
      </c>
      <c r="X358" s="25">
        <f>(1-Dados!$C$20)*U358</f>
        <v>17.381405374151782</v>
      </c>
      <c r="Y358" s="18">
        <f t="shared" si="83"/>
        <v>14.860861256991296</v>
      </c>
      <c r="Z358" s="27">
        <f>((0.408*I358*(Y358-0)+Dados!$C$35*(900/(H358+273))*J358*(M358-N358))/(I358+Dados!$C$35*(1+(0.34*J358))))</f>
        <v>5.2267734600992295</v>
      </c>
    </row>
    <row r="359" spans="1:26" x14ac:dyDescent="0.25">
      <c r="A359" s="1">
        <v>26315</v>
      </c>
      <c r="B359">
        <v>21.2</v>
      </c>
      <c r="C359">
        <v>32.299999999999997</v>
      </c>
      <c r="D359">
        <v>17</v>
      </c>
      <c r="E359">
        <v>1.6666669999999999</v>
      </c>
      <c r="F359">
        <v>82.75</v>
      </c>
      <c r="H359" s="22">
        <f t="shared" si="70"/>
        <v>26.75</v>
      </c>
      <c r="I359" s="23">
        <f t="shared" si="71"/>
        <v>0.20650227313586342</v>
      </c>
      <c r="J359" s="24">
        <f t="shared" si="72"/>
        <v>1.2465853745969318</v>
      </c>
      <c r="K359" s="25">
        <f t="shared" si="73"/>
        <v>4.8359775257467401</v>
      </c>
      <c r="L359" s="25">
        <f t="shared" si="74"/>
        <v>2.5177224920902961</v>
      </c>
      <c r="M359" s="25">
        <f t="shared" si="75"/>
        <v>3.6768500089185183</v>
      </c>
      <c r="N359" s="25">
        <f t="shared" si="76"/>
        <v>3.0425933823800739</v>
      </c>
      <c r="O359" s="25">
        <f t="shared" si="77"/>
        <v>-0.36401248454901453</v>
      </c>
      <c r="P359" s="26">
        <f>ACOS(-TAN(Dados!$C$31)*TAN(O359))</f>
        <v>1.7782828068237315</v>
      </c>
      <c r="Q359" s="25">
        <f t="shared" si="78"/>
        <v>1.0315970112157162</v>
      </c>
      <c r="R359" s="25">
        <f>(24*60/PI())*Dados!$C$28*Q359*(P359*SIN(Dados!$C$31)*SIN(O359)+COS(Dados!$C$31)*COS(O359)*SIN(P359))</f>
        <v>42.864449985232994</v>
      </c>
      <c r="S359" s="17">
        <f t="shared" si="79"/>
        <v>305.46000000000004</v>
      </c>
      <c r="T359" s="17">
        <f t="shared" si="80"/>
        <v>294.36</v>
      </c>
      <c r="U359" s="17">
        <f t="shared" si="81"/>
        <v>22.849606613068492</v>
      </c>
      <c r="V359" s="25">
        <f>(0.75+2*10^(-5)*Dados!$B$7)*R359</f>
        <v>32.358467595642352</v>
      </c>
      <c r="W359" s="23">
        <f t="shared" si="82"/>
        <v>2.2971903930677802</v>
      </c>
      <c r="X359" s="25">
        <f>(1-Dados!$C$20)*U359</f>
        <v>17.594197092062739</v>
      </c>
      <c r="Y359" s="18">
        <f t="shared" si="83"/>
        <v>15.297006698994959</v>
      </c>
      <c r="Z359" s="27">
        <f>((0.408*I359*(Y359-0)+Dados!$C$35*(900/(H359+273))*J359*(M359-N359))/(I359+Dados!$C$35*(1+(0.34*J359))))</f>
        <v>4.8187638919809359</v>
      </c>
    </row>
    <row r="360" spans="1:26" x14ac:dyDescent="0.25">
      <c r="A360" s="1">
        <v>26316</v>
      </c>
      <c r="B360">
        <v>21.3</v>
      </c>
      <c r="C360">
        <v>31.7</v>
      </c>
      <c r="D360">
        <v>18</v>
      </c>
      <c r="E360">
        <v>1</v>
      </c>
      <c r="F360">
        <v>80.25</v>
      </c>
      <c r="H360" s="22">
        <f t="shared" si="70"/>
        <v>26.5</v>
      </c>
      <c r="I360" s="23">
        <f t="shared" si="71"/>
        <v>0.20387302489183121</v>
      </c>
      <c r="J360" s="24">
        <f t="shared" si="72"/>
        <v>0.74795107516794412</v>
      </c>
      <c r="K360" s="25">
        <f t="shared" si="73"/>
        <v>4.6747601804976453</v>
      </c>
      <c r="L360" s="25">
        <f t="shared" si="74"/>
        <v>2.5332049812438213</v>
      </c>
      <c r="M360" s="25">
        <f t="shared" si="75"/>
        <v>3.6039825808707331</v>
      </c>
      <c r="N360" s="25">
        <f t="shared" si="76"/>
        <v>2.8921960211487634</v>
      </c>
      <c r="O360" s="25">
        <f t="shared" si="77"/>
        <v>-0.36074855379216958</v>
      </c>
      <c r="P360" s="26">
        <f>ACOS(-TAN(Dados!$C$31)*TAN(O360))</f>
        <v>1.7762205458786531</v>
      </c>
      <c r="Q360" s="25">
        <f t="shared" si="78"/>
        <v>1.031428459999103</v>
      </c>
      <c r="R360" s="25">
        <f>(24*60/PI())*Dados!$C$28*Q360*(P360*SIN(Dados!$C$31)*SIN(O360)+COS(Dados!$C$31)*COS(O360)*SIN(P360))</f>
        <v>42.796053295027434</v>
      </c>
      <c r="S360" s="17">
        <f t="shared" si="79"/>
        <v>304.86</v>
      </c>
      <c r="T360" s="17">
        <f t="shared" si="80"/>
        <v>294.46000000000004</v>
      </c>
      <c r="U360" s="17">
        <f t="shared" si="81"/>
        <v>22.082099985563687</v>
      </c>
      <c r="V360" s="25">
        <f>(0.75+2*10^(-5)*Dados!$B$7)*R360</f>
        <v>32.306834783733457</v>
      </c>
      <c r="W360" s="23">
        <f t="shared" si="82"/>
        <v>2.3117144545551911</v>
      </c>
      <c r="X360" s="25">
        <f>(1-Dados!$C$20)*U360</f>
        <v>17.003216988884038</v>
      </c>
      <c r="Y360" s="18">
        <f t="shared" si="83"/>
        <v>14.691502534328848</v>
      </c>
      <c r="Z360" s="27">
        <f>((0.408*I360*(Y360-0)+Dados!$C$35*(900/(H360+273))*J360*(M360-N360))/(I360+Dados!$C$35*(1+(0.34*J360))))</f>
        <v>4.6393705318567937</v>
      </c>
    </row>
    <row r="361" spans="1:26" x14ac:dyDescent="0.25">
      <c r="A361" s="1">
        <v>26317</v>
      </c>
      <c r="B361">
        <v>22.5</v>
      </c>
      <c r="C361">
        <v>29.2</v>
      </c>
      <c r="D361">
        <v>19</v>
      </c>
      <c r="E361">
        <v>1.3333330000000001</v>
      </c>
      <c r="F361">
        <v>87.25</v>
      </c>
      <c r="H361" s="22">
        <f t="shared" si="70"/>
        <v>25.85</v>
      </c>
      <c r="I361" s="23">
        <f t="shared" si="71"/>
        <v>0.19716845660963872</v>
      </c>
      <c r="J361" s="24">
        <f t="shared" si="72"/>
        <v>0.99726785090690051</v>
      </c>
      <c r="K361" s="25">
        <f t="shared" si="73"/>
        <v>4.0522081272490516</v>
      </c>
      <c r="L361" s="25">
        <f t="shared" si="74"/>
        <v>2.7255876066054592</v>
      </c>
      <c r="M361" s="25">
        <f t="shared" si="75"/>
        <v>3.3888978669272554</v>
      </c>
      <c r="N361" s="25">
        <f t="shared" si="76"/>
        <v>2.9568133888940307</v>
      </c>
      <c r="O361" s="25">
        <f t="shared" si="77"/>
        <v>-0.35737772545324453</v>
      </c>
      <c r="P361" s="26">
        <f>ACOS(-TAN(Dados!$C$31)*TAN(O361))</f>
        <v>1.7740969932854493</v>
      </c>
      <c r="Q361" s="25">
        <f t="shared" si="78"/>
        <v>1.0312505958515106</v>
      </c>
      <c r="R361" s="25">
        <f>(24*60/PI())*Dados!$C$28*Q361*(P361*SIN(Dados!$C$31)*SIN(O361)+COS(Dados!$C$31)*COS(O361)*SIN(P361))</f>
        <v>42.724940999497861</v>
      </c>
      <c r="S361" s="17">
        <f t="shared" si="79"/>
        <v>302.36</v>
      </c>
      <c r="T361" s="17">
        <f t="shared" si="80"/>
        <v>295.66000000000003</v>
      </c>
      <c r="U361" s="17">
        <f t="shared" si="81"/>
        <v>17.694522838058717</v>
      </c>
      <c r="V361" s="25">
        <f>(0.75+2*10^(-5)*Dados!$B$7)*R361</f>
        <v>32.253151955391132</v>
      </c>
      <c r="W361" s="23">
        <f t="shared" si="82"/>
        <v>1.5208627492170261</v>
      </c>
      <c r="X361" s="25">
        <f>(1-Dados!$C$20)*U361</f>
        <v>13.624782585305212</v>
      </c>
      <c r="Y361" s="18">
        <f t="shared" si="83"/>
        <v>12.103919836088187</v>
      </c>
      <c r="Z361" s="27">
        <f>((0.408*I361*(Y361-0)+Dados!$C$35*(900/(H361+273))*J361*(M361-N361))/(I361+Dados!$C$35*(1+(0.34*J361))))</f>
        <v>3.7168326630305004</v>
      </c>
    </row>
    <row r="362" spans="1:26" x14ac:dyDescent="0.25">
      <c r="A362" s="1">
        <v>26318</v>
      </c>
      <c r="B362">
        <v>21.6</v>
      </c>
      <c r="C362">
        <v>27.6</v>
      </c>
      <c r="D362">
        <v>20</v>
      </c>
      <c r="E362">
        <v>2.3333330000000001</v>
      </c>
      <c r="F362">
        <v>94.25</v>
      </c>
      <c r="H362" s="22">
        <f t="shared" si="70"/>
        <v>24.6</v>
      </c>
      <c r="I362" s="23">
        <f t="shared" si="71"/>
        <v>0.1847958852166231</v>
      </c>
      <c r="J362" s="24">
        <f t="shared" si="72"/>
        <v>1.7452189260748447</v>
      </c>
      <c r="K362" s="25">
        <f t="shared" si="73"/>
        <v>3.6927819602923044</v>
      </c>
      <c r="L362" s="25">
        <f t="shared" si="74"/>
        <v>2.5801527260359443</v>
      </c>
      <c r="M362" s="25">
        <f t="shared" si="75"/>
        <v>3.1364673431641243</v>
      </c>
      <c r="N362" s="25">
        <f t="shared" si="76"/>
        <v>2.9561204709321873</v>
      </c>
      <c r="O362" s="25">
        <f t="shared" si="77"/>
        <v>-0.35390099838142475</v>
      </c>
      <c r="P362" s="26">
        <f>ACOS(-TAN(Dados!$C$31)*TAN(O362))</f>
        <v>1.7719132889338518</v>
      </c>
      <c r="Q362" s="25">
        <f t="shared" si="78"/>
        <v>1.0310634714779239</v>
      </c>
      <c r="R362" s="25">
        <f>(24*60/PI())*Dados!$C$28*Q362*(P362*SIN(Dados!$C$31)*SIN(O362)+COS(Dados!$C$31)*COS(O362)*SIN(P362))</f>
        <v>42.651104583042716</v>
      </c>
      <c r="S362" s="17">
        <f t="shared" si="79"/>
        <v>300.76000000000005</v>
      </c>
      <c r="T362" s="17">
        <f t="shared" si="80"/>
        <v>294.76000000000005</v>
      </c>
      <c r="U362" s="17">
        <f t="shared" si="81"/>
        <v>16.715750911125717</v>
      </c>
      <c r="V362" s="25">
        <f>(0.75+2*10^(-5)*Dados!$B$7)*R362</f>
        <v>32.197412682169031</v>
      </c>
      <c r="W362" s="23">
        <f t="shared" si="82"/>
        <v>1.3435632816980687</v>
      </c>
      <c r="X362" s="25">
        <f>(1-Dados!$C$20)*U362</f>
        <v>12.871128201566803</v>
      </c>
      <c r="Y362" s="18">
        <f t="shared" si="83"/>
        <v>11.527564919868734</v>
      </c>
      <c r="Z362" s="27">
        <f>((0.408*I362*(Y362-0)+Dados!$C$35*(900/(H362+273))*J362*(M362-N362))/(I362+Dados!$C$35*(1+(0.34*J362))))</f>
        <v>3.2219120068926879</v>
      </c>
    </row>
    <row r="363" spans="1:26" x14ac:dyDescent="0.25">
      <c r="A363" s="1">
        <v>26319</v>
      </c>
      <c r="B363">
        <v>18.399999999999999</v>
      </c>
      <c r="C363">
        <v>28.2</v>
      </c>
      <c r="D363">
        <v>21</v>
      </c>
      <c r="E363">
        <v>4</v>
      </c>
      <c r="F363">
        <v>73</v>
      </c>
      <c r="H363" s="22">
        <f t="shared" si="70"/>
        <v>23.299999999999997</v>
      </c>
      <c r="I363" s="23">
        <f t="shared" si="71"/>
        <v>0.17262903232136367</v>
      </c>
      <c r="J363" s="24">
        <f t="shared" si="72"/>
        <v>2.9918043006717765</v>
      </c>
      <c r="K363" s="25">
        <f t="shared" si="73"/>
        <v>3.8241720180540506</v>
      </c>
      <c r="L363" s="25">
        <f t="shared" si="74"/>
        <v>2.1164748063682803</v>
      </c>
      <c r="M363" s="25">
        <f t="shared" si="75"/>
        <v>2.9703234122111652</v>
      </c>
      <c r="N363" s="25">
        <f t="shared" si="76"/>
        <v>2.1683360909141505</v>
      </c>
      <c r="O363" s="25">
        <f t="shared" si="77"/>
        <v>-0.35031940280597534</v>
      </c>
      <c r="P363" s="26">
        <f>ACOS(-TAN(Dados!$C$31)*TAN(O363))</f>
        <v>1.7696705875895009</v>
      </c>
      <c r="Q363" s="25">
        <f t="shared" si="78"/>
        <v>1.0308671423273339</v>
      </c>
      <c r="R363" s="25">
        <f>(24*60/PI())*Dados!$C$28*Q363*(P363*SIN(Dados!$C$31)*SIN(O363)+COS(Dados!$C$31)*COS(O363)*SIN(P363))</f>
        <v>42.57453580243228</v>
      </c>
      <c r="S363" s="17">
        <f t="shared" si="79"/>
        <v>301.36</v>
      </c>
      <c r="T363" s="17">
        <f t="shared" si="80"/>
        <v>291.56</v>
      </c>
      <c r="U363" s="17">
        <f t="shared" si="81"/>
        <v>21.324700580901119</v>
      </c>
      <c r="V363" s="25">
        <f>(0.75+2*10^(-5)*Dados!$B$7)*R363</f>
        <v>32.13961074123489</v>
      </c>
      <c r="W363" s="23">
        <f t="shared" si="82"/>
        <v>2.7708934946944845</v>
      </c>
      <c r="X363" s="25">
        <f>(1-Dados!$C$20)*U363</f>
        <v>16.420019447293861</v>
      </c>
      <c r="Y363" s="18">
        <f t="shared" si="83"/>
        <v>13.649125952599377</v>
      </c>
      <c r="Z363" s="27">
        <f>((0.408*I363*(Y363-0)+Dados!$C$35*(900/(H363+273))*J363*(M363-N363))/(I363+Dados!$C$35*(1+(0.34*J363))))</f>
        <v>4.7211495825249203</v>
      </c>
    </row>
    <row r="364" spans="1:26" x14ac:dyDescent="0.25">
      <c r="A364" s="1">
        <v>26320</v>
      </c>
      <c r="B364">
        <v>16.7</v>
      </c>
      <c r="C364">
        <v>29.4</v>
      </c>
      <c r="D364">
        <v>22</v>
      </c>
      <c r="E364">
        <v>3</v>
      </c>
      <c r="F364">
        <v>62.25</v>
      </c>
      <c r="H364" s="22">
        <f t="shared" si="70"/>
        <v>23.049999999999997</v>
      </c>
      <c r="I364" s="23">
        <f t="shared" si="71"/>
        <v>0.17036851144047488</v>
      </c>
      <c r="J364" s="24">
        <f t="shared" si="72"/>
        <v>2.2438532255038321</v>
      </c>
      <c r="K364" s="25">
        <f t="shared" si="73"/>
        <v>4.0992081541413299</v>
      </c>
      <c r="L364" s="25">
        <f t="shared" si="74"/>
        <v>1.9011953088739362</v>
      </c>
      <c r="M364" s="25">
        <f t="shared" si="75"/>
        <v>3.0002017315076328</v>
      </c>
      <c r="N364" s="25">
        <f t="shared" si="76"/>
        <v>1.8676255778635016</v>
      </c>
      <c r="O364" s="25">
        <f t="shared" si="77"/>
        <v>-0.34663400003096273</v>
      </c>
      <c r="P364" s="26">
        <f>ACOS(-TAN(Dados!$C$31)*TAN(O364))</f>
        <v>1.7673700570893165</v>
      </c>
      <c r="Q364" s="25">
        <f t="shared" si="78"/>
        <v>1.0306616665763046</v>
      </c>
      <c r="R364" s="25">
        <f>(24*60/PI())*Dados!$C$28*Q364*(P364*SIN(Dados!$C$31)*SIN(O364)+COS(Dados!$C$31)*COS(O364)*SIN(P364))</f>
        <v>42.495226734604927</v>
      </c>
      <c r="S364" s="17">
        <f t="shared" si="79"/>
        <v>302.56</v>
      </c>
      <c r="T364" s="17">
        <f t="shared" si="80"/>
        <v>289.86</v>
      </c>
      <c r="U364" s="17">
        <f t="shared" si="81"/>
        <v>24.230478684163643</v>
      </c>
      <c r="V364" s="25">
        <f>(0.75+2*10^(-5)*Dados!$B$7)*R364</f>
        <v>32.079740151452071</v>
      </c>
      <c r="W364" s="23">
        <f t="shared" si="82"/>
        <v>3.7684432680158979</v>
      </c>
      <c r="X364" s="25">
        <f>(1-Dados!$C$20)*U364</f>
        <v>18.657468586806004</v>
      </c>
      <c r="Y364" s="18">
        <f t="shared" si="83"/>
        <v>14.889025318790107</v>
      </c>
      <c r="Z364" s="27">
        <f>((0.408*I364*(Y364-0)+Dados!$C$35*(900/(H364+273))*J364*(M364-N364))/(I364+Dados!$C$35*(1+(0.34*J364))))</f>
        <v>5.3913113447996377</v>
      </c>
    </row>
    <row r="365" spans="1:26" x14ac:dyDescent="0.25">
      <c r="A365" s="1">
        <v>26321</v>
      </c>
      <c r="B365">
        <v>16.2</v>
      </c>
      <c r="C365">
        <v>30.9</v>
      </c>
      <c r="D365">
        <v>23</v>
      </c>
      <c r="E365">
        <v>3.3333330000000001</v>
      </c>
      <c r="F365">
        <v>62.75</v>
      </c>
      <c r="H365" s="22">
        <f t="shared" si="70"/>
        <v>23.549999999999997</v>
      </c>
      <c r="I365" s="23">
        <f t="shared" si="71"/>
        <v>0.17491480567482054</v>
      </c>
      <c r="J365" s="24">
        <f t="shared" si="72"/>
        <v>2.4931700012427886</v>
      </c>
      <c r="K365" s="25">
        <f t="shared" si="73"/>
        <v>4.4670786642686746</v>
      </c>
      <c r="L365" s="25">
        <f t="shared" si="74"/>
        <v>1.841645130417793</v>
      </c>
      <c r="M365" s="25">
        <f t="shared" si="75"/>
        <v>3.1543618973432337</v>
      </c>
      <c r="N365" s="25">
        <f t="shared" si="76"/>
        <v>1.979362090582879</v>
      </c>
      <c r="O365" s="25">
        <f t="shared" si="77"/>
        <v>-0.3428458821207665</v>
      </c>
      <c r="P365" s="26">
        <f>ACOS(-TAN(Dados!$C$31)*TAN(O365))</f>
        <v>1.7650128765676671</v>
      </c>
      <c r="Q365" s="25">
        <f t="shared" si="78"/>
        <v>1.0304471051117361</v>
      </c>
      <c r="R365" s="25">
        <f>(24*60/PI())*Dados!$C$28*Q365*(P365*SIN(Dados!$C$31)*SIN(O365)+COS(Dados!$C$31)*COS(O365)*SIN(P365))</f>
        <v>42.413169825442097</v>
      </c>
      <c r="S365" s="17">
        <f t="shared" si="79"/>
        <v>304.06</v>
      </c>
      <c r="T365" s="17">
        <f t="shared" si="80"/>
        <v>289.36</v>
      </c>
      <c r="U365" s="17">
        <f t="shared" si="81"/>
        <v>26.018327830535135</v>
      </c>
      <c r="V365" s="25">
        <f>(0.75+2*10^(-5)*Dados!$B$7)*R365</f>
        <v>32.01779521019985</v>
      </c>
      <c r="W365" s="23">
        <f t="shared" si="82"/>
        <v>4.075395286642765</v>
      </c>
      <c r="X365" s="25">
        <f>(1-Dados!$C$20)*U365</f>
        <v>20.034112429512053</v>
      </c>
      <c r="Y365" s="18">
        <f t="shared" si="83"/>
        <v>15.958717142869288</v>
      </c>
      <c r="Z365" s="27">
        <f>((0.408*I365*(Y365-0)+Dados!$C$35*(900/(H365+273))*J365*(M365-N365))/(I365+Dados!$C$35*(1+(0.34*J365))))</f>
        <v>5.8164628154970215</v>
      </c>
    </row>
    <row r="366" spans="1:26" x14ac:dyDescent="0.25">
      <c r="A366" s="1">
        <v>26322</v>
      </c>
      <c r="B366">
        <v>16.5</v>
      </c>
      <c r="C366">
        <v>32.4</v>
      </c>
      <c r="D366">
        <v>24</v>
      </c>
      <c r="E366">
        <v>1.6666669999999999</v>
      </c>
      <c r="F366">
        <v>54</v>
      </c>
      <c r="H366" s="22">
        <f t="shared" ref="H366:H425" si="84">(C366+B366)/2</f>
        <v>24.45</v>
      </c>
      <c r="I366" s="23">
        <f t="shared" ref="I366:I425" si="85">4098*(0.6108*EXP(17.27*H366/(H366+237.3)))/(H366+237.3)^2</f>
        <v>0.18335615232868382</v>
      </c>
      <c r="J366" s="24">
        <f t="shared" ref="J366:J425" si="86">E366*(4.87/(LN(67.8*10-5.42)))</f>
        <v>1.2465853745969318</v>
      </c>
      <c r="K366" s="25">
        <f t="shared" ref="K366:K425" si="87">0.6108*EXP((17.27*C366)/(C366+237.3))</f>
        <v>4.8633111980528723</v>
      </c>
      <c r="L366" s="25">
        <f t="shared" ref="L366:L425" si="88">0.6108*EXP((17.27*B366)/(B366+237.3))</f>
        <v>1.877175834096539</v>
      </c>
      <c r="M366" s="25">
        <f t="shared" ref="M366:M425" si="89">(K366+L366)/2</f>
        <v>3.3702435160747055</v>
      </c>
      <c r="N366" s="25">
        <f t="shared" ref="N366:N425" si="90">F366/100*((K366+L366)/2)</f>
        <v>1.819931498680341</v>
      </c>
      <c r="O366" s="25">
        <f t="shared" ref="O366:O425" si="91">0.409*SIN((2*PI()/365*D366)-1.39)</f>
        <v>-0.33895617157647767</v>
      </c>
      <c r="P366" s="26">
        <f>ACOS(-TAN(Dados!$C$31)*TAN(O366))</f>
        <v>1.7626002347180736</v>
      </c>
      <c r="Q366" s="25">
        <f t="shared" ref="Q366:Q425" si="92">1+0.033*COS((2*PI()/365)*D366)</f>
        <v>1.0302235215128204</v>
      </c>
      <c r="R366" s="25">
        <f>(24*60/PI())*Dados!$C$28*Q366*(P366*SIN(Dados!$C$31)*SIN(O366)+COS(Dados!$C$31)*COS(O366)*SIN(P366))</f>
        <v>42.328357939439776</v>
      </c>
      <c r="S366" s="17">
        <f t="shared" ref="S366:S425" si="93">C366+273.16</f>
        <v>305.56</v>
      </c>
      <c r="T366" s="17">
        <f t="shared" ref="T366:T425" si="94">B366+273.16</f>
        <v>289.66000000000003</v>
      </c>
      <c r="U366" s="17">
        <f t="shared" ref="U366:U425" si="95">0.16*SQRT(C366-B366)*R366</f>
        <v>27.005359674259349</v>
      </c>
      <c r="V366" s="25">
        <f>(0.75+2*10^(-5)*Dados!$B$7)*R366</f>
        <v>31.953770530870553</v>
      </c>
      <c r="W366" s="23">
        <f t="shared" ref="W366:W425" si="96">(4.903*10^-9)*((S366^4+T366^4)/2)*(0.34-0.14*SQRT(N366))*(1.35*(U366/V366)-0.35)</f>
        <v>4.6175267876514194</v>
      </c>
      <c r="X366" s="25">
        <f>(1-Dados!$C$20)*U366</f>
        <v>20.794126949179699</v>
      </c>
      <c r="Y366" s="18">
        <f t="shared" ref="Y366:Y425" si="97">X366-W366</f>
        <v>16.176600161528278</v>
      </c>
      <c r="Z366" s="27">
        <f>((0.408*I366*(Y366-0)+Dados!$C$35*(900/(H366+273))*J366*(M366-N366))/(I366+Dados!$C$35*(1+(0.34*J366))))</f>
        <v>5.7598117015258854</v>
      </c>
    </row>
    <row r="367" spans="1:26" x14ac:dyDescent="0.25">
      <c r="A367" s="1">
        <v>26323</v>
      </c>
      <c r="B367">
        <v>19.8</v>
      </c>
      <c r="C367">
        <v>34.9</v>
      </c>
      <c r="D367">
        <v>25</v>
      </c>
      <c r="E367">
        <v>1.3333330000000001</v>
      </c>
      <c r="F367">
        <v>49.75</v>
      </c>
      <c r="H367" s="22">
        <f t="shared" si="84"/>
        <v>27.35</v>
      </c>
      <c r="I367" s="23">
        <f t="shared" si="85"/>
        <v>0.21292906119357313</v>
      </c>
      <c r="J367" s="24">
        <f t="shared" si="86"/>
        <v>0.99726785090690051</v>
      </c>
      <c r="K367" s="25">
        <f t="shared" si="87"/>
        <v>5.5916786681589672</v>
      </c>
      <c r="L367" s="25">
        <f t="shared" si="88"/>
        <v>2.3094882494907831</v>
      </c>
      <c r="M367" s="25">
        <f t="shared" si="89"/>
        <v>3.9505834588248749</v>
      </c>
      <c r="N367" s="25">
        <f t="shared" si="90"/>
        <v>1.9654152707653754</v>
      </c>
      <c r="O367" s="25">
        <f t="shared" si="91"/>
        <v>-0.33496602100327749</v>
      </c>
      <c r="P367" s="26">
        <f>ACOS(-TAN(Dados!$C$31)*TAN(O367))</f>
        <v>1.7601333280948612</v>
      </c>
      <c r="Q367" s="25">
        <f t="shared" si="92"/>
        <v>1.0299909820322035</v>
      </c>
      <c r="R367" s="25">
        <f>(24*60/PI())*Dados!$C$28*Q367*(P367*SIN(Dados!$C$31)*SIN(O367)+COS(Dados!$C$31)*COS(O367)*SIN(P367))</f>
        <v>42.240784410189782</v>
      </c>
      <c r="S367" s="17">
        <f t="shared" si="93"/>
        <v>308.06</v>
      </c>
      <c r="T367" s="17">
        <f t="shared" si="94"/>
        <v>292.96000000000004</v>
      </c>
      <c r="U367" s="17">
        <f t="shared" si="95"/>
        <v>26.262763979727424</v>
      </c>
      <c r="V367" s="25">
        <f>(0.75+2*10^(-5)*Dados!$B$7)*R367</f>
        <v>31.887661080977967</v>
      </c>
      <c r="W367" s="23">
        <f t="shared" si="96"/>
        <v>4.395035682323913</v>
      </c>
      <c r="X367" s="25">
        <f>(1-Dados!$C$20)*U367</f>
        <v>20.222328264390118</v>
      </c>
      <c r="Y367" s="18">
        <f t="shared" si="97"/>
        <v>15.827292582066205</v>
      </c>
      <c r="Z367" s="27">
        <f>((0.408*I367*(Y367-0)+Dados!$C$35*(900/(H367+273))*J367*(M367-N367))/(I367+Dados!$C$35*(1+(0.34*J367))))</f>
        <v>5.8663214948226656</v>
      </c>
    </row>
    <row r="368" spans="1:26" x14ac:dyDescent="0.25">
      <c r="A368" s="1">
        <v>26324</v>
      </c>
      <c r="B368">
        <v>23.4</v>
      </c>
      <c r="C368">
        <v>35.1</v>
      </c>
      <c r="D368">
        <v>26</v>
      </c>
      <c r="E368">
        <v>1</v>
      </c>
      <c r="F368">
        <v>48.5</v>
      </c>
      <c r="H368" s="22">
        <f t="shared" si="84"/>
        <v>29.25</v>
      </c>
      <c r="I368" s="23">
        <f t="shared" si="85"/>
        <v>0.23440079772556432</v>
      </c>
      <c r="J368" s="24">
        <f t="shared" si="86"/>
        <v>0.74795107516794412</v>
      </c>
      <c r="K368" s="25">
        <f t="shared" si="87"/>
        <v>5.6538327478295347</v>
      </c>
      <c r="L368" s="25">
        <f t="shared" si="88"/>
        <v>2.878130284758361</v>
      </c>
      <c r="M368" s="25">
        <f t="shared" si="89"/>
        <v>4.2659815162939481</v>
      </c>
      <c r="N368" s="25">
        <f t="shared" si="90"/>
        <v>2.069001035402565</v>
      </c>
      <c r="O368" s="25">
        <f t="shared" si="91"/>
        <v>-0.33087661276889524</v>
      </c>
      <c r="P368" s="26">
        <f>ACOS(-TAN(Dados!$C$31)*TAN(O368))</f>
        <v>1.7576133594588603</v>
      </c>
      <c r="Q368" s="25">
        <f t="shared" si="92"/>
        <v>1.0297495555763523</v>
      </c>
      <c r="R368" s="25">
        <f>(24*60/PI())*Dados!$C$28*Q368*(P368*SIN(Dados!$C$31)*SIN(O368)+COS(Dados!$C$31)*COS(O368)*SIN(P368))</f>
        <v>42.150443091579611</v>
      </c>
      <c r="S368" s="17">
        <f t="shared" si="93"/>
        <v>308.26000000000005</v>
      </c>
      <c r="T368" s="17">
        <f t="shared" si="94"/>
        <v>296.56</v>
      </c>
      <c r="U368" s="17">
        <f t="shared" si="95"/>
        <v>23.06827169762823</v>
      </c>
      <c r="V368" s="25">
        <f>(0.75+2*10^(-5)*Dados!$B$7)*R368</f>
        <v>31.819462220808248</v>
      </c>
      <c r="W368" s="23">
        <f t="shared" si="96"/>
        <v>3.5818833077429071</v>
      </c>
      <c r="X368" s="25">
        <f>(1-Dados!$C$20)*U368</f>
        <v>17.762569207173737</v>
      </c>
      <c r="Y368" s="18">
        <f t="shared" si="97"/>
        <v>14.180685899430831</v>
      </c>
      <c r="Z368" s="27">
        <f>((0.408*I368*(Y368-0)+Dados!$C$35*(900/(H368+273))*J368*(M368-N368))/(I368+Dados!$C$35*(1+(0.34*J368))))</f>
        <v>5.2967892557989238</v>
      </c>
    </row>
    <row r="369" spans="1:26" x14ac:dyDescent="0.25">
      <c r="A369" s="1">
        <v>26325</v>
      </c>
      <c r="B369">
        <v>22.2</v>
      </c>
      <c r="C369">
        <v>35.1</v>
      </c>
      <c r="D369">
        <v>27</v>
      </c>
      <c r="E369">
        <v>4</v>
      </c>
      <c r="F369">
        <v>66.5</v>
      </c>
      <c r="H369" s="22">
        <f t="shared" si="84"/>
        <v>28.65</v>
      </c>
      <c r="I369" s="23">
        <f t="shared" si="85"/>
        <v>0.22743235016149782</v>
      </c>
      <c r="J369" s="24">
        <f t="shared" si="86"/>
        <v>2.9918043006717765</v>
      </c>
      <c r="K369" s="25">
        <f t="shared" si="87"/>
        <v>5.6538327478295347</v>
      </c>
      <c r="L369" s="25">
        <f t="shared" si="88"/>
        <v>2.6763336594163714</v>
      </c>
      <c r="M369" s="25">
        <f t="shared" si="89"/>
        <v>4.1650832036229533</v>
      </c>
      <c r="N369" s="25">
        <f t="shared" si="90"/>
        <v>2.7697803304092639</v>
      </c>
      <c r="O369" s="25">
        <f t="shared" si="91"/>
        <v>-0.32668915865324738</v>
      </c>
      <c r="P369" s="26">
        <f>ACOS(-TAN(Dados!$C$31)*TAN(O369))</f>
        <v>1.7550415361709275</v>
      </c>
      <c r="Q369" s="25">
        <f t="shared" si="92"/>
        <v>1.0294993136851356</v>
      </c>
      <c r="R369" s="25">
        <f>(24*60/PI())*Dados!$C$28*Q369*(P369*SIN(Dados!$C$31)*SIN(O369)+COS(Dados!$C$31)*COS(O369)*SIN(P369))</f>
        <v>42.05732840961516</v>
      </c>
      <c r="S369" s="17">
        <f t="shared" si="93"/>
        <v>308.26000000000005</v>
      </c>
      <c r="T369" s="17">
        <f t="shared" si="94"/>
        <v>295.36</v>
      </c>
      <c r="U369" s="17">
        <f t="shared" si="95"/>
        <v>24.168879672099045</v>
      </c>
      <c r="V369" s="25">
        <f>(0.75+2*10^(-5)*Dados!$B$7)*R369</f>
        <v>31.749169742540985</v>
      </c>
      <c r="W369" s="23">
        <f t="shared" si="96"/>
        <v>2.9580451766432141</v>
      </c>
      <c r="X369" s="25">
        <f>(1-Dados!$C$20)*U369</f>
        <v>18.610037347516265</v>
      </c>
      <c r="Y369" s="18">
        <f t="shared" si="97"/>
        <v>15.651992170873051</v>
      </c>
      <c r="Z369" s="27">
        <f>((0.408*I369*(Y369-0)+Dados!$C$35*(900/(H369+273))*J369*(M369-N369))/(I369+Dados!$C$35*(1+(0.34*J369))))</f>
        <v>6.3082513925263441</v>
      </c>
    </row>
    <row r="370" spans="1:26" x14ac:dyDescent="0.25">
      <c r="A370" s="1">
        <v>26326</v>
      </c>
      <c r="B370">
        <v>14.5</v>
      </c>
      <c r="C370">
        <v>25.4</v>
      </c>
      <c r="D370">
        <v>28</v>
      </c>
      <c r="E370">
        <v>4</v>
      </c>
      <c r="F370">
        <v>80.5</v>
      </c>
      <c r="H370" s="22">
        <f t="shared" si="84"/>
        <v>19.95</v>
      </c>
      <c r="I370" s="23">
        <f t="shared" si="85"/>
        <v>0.14434889847729784</v>
      </c>
      <c r="J370" s="24">
        <f t="shared" si="86"/>
        <v>2.9918043006717765</v>
      </c>
      <c r="K370" s="25">
        <f t="shared" si="87"/>
        <v>3.2440422381586771</v>
      </c>
      <c r="L370" s="25">
        <f t="shared" si="88"/>
        <v>1.6512191555446767</v>
      </c>
      <c r="M370" s="25">
        <f t="shared" si="89"/>
        <v>2.447630696851677</v>
      </c>
      <c r="N370" s="25">
        <f t="shared" si="90"/>
        <v>1.9703427109656002</v>
      </c>
      <c r="O370" s="25">
        <f t="shared" si="91"/>
        <v>-0.32240489948936107</v>
      </c>
      <c r="P370" s="26">
        <f>ACOS(-TAN(Dados!$C$31)*TAN(O370))</f>
        <v>1.7524190686367291</v>
      </c>
      <c r="Q370" s="25">
        <f t="shared" si="92"/>
        <v>1.0292403305106266</v>
      </c>
      <c r="R370" s="25">
        <f>(24*60/PI())*Dados!$C$28*Q370*(P370*SIN(Dados!$C$31)*SIN(O370)+COS(Dados!$C$31)*COS(O370)*SIN(P370))</f>
        <v>41.961435414766676</v>
      </c>
      <c r="S370" s="17">
        <f t="shared" si="93"/>
        <v>298.56</v>
      </c>
      <c r="T370" s="17">
        <f t="shared" si="94"/>
        <v>287.66000000000003</v>
      </c>
      <c r="U370" s="17">
        <f t="shared" si="95"/>
        <v>22.16580803398227</v>
      </c>
      <c r="V370" s="25">
        <f>(0.75+2*10^(-5)*Dados!$B$7)*R370</f>
        <v>31.676779909765276</v>
      </c>
      <c r="W370" s="23">
        <f t="shared" si="96"/>
        <v>3.0942578566082517</v>
      </c>
      <c r="X370" s="25">
        <f>(1-Dados!$C$20)*U370</f>
        <v>17.067672186166348</v>
      </c>
      <c r="Y370" s="18">
        <f t="shared" si="97"/>
        <v>13.973414329558096</v>
      </c>
      <c r="Z370" s="27">
        <f>((0.408*I370*(Y370-0)+Dados!$C$35*(900/(H370+273))*J370*(M370-N370))/(I370+Dados!$C$35*(1+(0.34*J370))))</f>
        <v>4.016434273938688</v>
      </c>
    </row>
    <row r="371" spans="1:26" x14ac:dyDescent="0.25">
      <c r="A371" s="1">
        <v>26327</v>
      </c>
      <c r="B371">
        <v>14.6</v>
      </c>
      <c r="C371">
        <v>28.6</v>
      </c>
      <c r="D371">
        <v>29</v>
      </c>
      <c r="E371">
        <v>3.3333330000000001</v>
      </c>
      <c r="F371">
        <v>70.25</v>
      </c>
      <c r="H371" s="22">
        <f t="shared" si="84"/>
        <v>21.6</v>
      </c>
      <c r="I371" s="23">
        <f t="shared" si="85"/>
        <v>0.15774415171080333</v>
      </c>
      <c r="J371" s="24">
        <f t="shared" si="86"/>
        <v>2.4931700012427886</v>
      </c>
      <c r="K371" s="25">
        <f t="shared" si="87"/>
        <v>3.9140092986798436</v>
      </c>
      <c r="L371" s="25">
        <f t="shared" si="88"/>
        <v>1.6619223807933985</v>
      </c>
      <c r="M371" s="25">
        <f t="shared" si="89"/>
        <v>2.7879658397366209</v>
      </c>
      <c r="N371" s="25">
        <f t="shared" si="90"/>
        <v>1.9585460024149763</v>
      </c>
      <c r="O371" s="25">
        <f t="shared" si="91"/>
        <v>-0.31802510479568846</v>
      </c>
      <c r="P371" s="26">
        <f>ACOS(-TAN(Dados!$C$31)*TAN(O371))</f>
        <v>1.7497471688058961</v>
      </c>
      <c r="Q371" s="25">
        <f t="shared" si="92"/>
        <v>1.0289726827951293</v>
      </c>
      <c r="R371" s="25">
        <f>(24*60/PI())*Dados!$C$28*Q371*(P371*SIN(Dados!$C$31)*SIN(O371)+COS(Dados!$C$31)*COS(O371)*SIN(P371))</f>
        <v>41.862759834734192</v>
      </c>
      <c r="S371" s="17">
        <f t="shared" si="93"/>
        <v>301.76000000000005</v>
      </c>
      <c r="T371" s="17">
        <f t="shared" si="94"/>
        <v>287.76000000000005</v>
      </c>
      <c r="U371" s="17">
        <f t="shared" si="95"/>
        <v>25.061776730620267</v>
      </c>
      <c r="V371" s="25">
        <f>(0.75+2*10^(-5)*Dados!$B$7)*R371</f>
        <v>31.602289497312476</v>
      </c>
      <c r="W371" s="23">
        <f t="shared" si="96"/>
        <v>3.8554855506837775</v>
      </c>
      <c r="X371" s="25">
        <f>(1-Dados!$C$20)*U371</f>
        <v>19.297568082577605</v>
      </c>
      <c r="Y371" s="18">
        <f t="shared" si="97"/>
        <v>15.442082531893828</v>
      </c>
      <c r="Z371" s="27">
        <f>((0.408*I371*(Y371-0)+Dados!$C$35*(900/(H371+273))*J371*(M371-N371))/(I371+Dados!$C$35*(1+(0.34*J371))))</f>
        <v>5.0499321837439943</v>
      </c>
    </row>
    <row r="372" spans="1:26" x14ac:dyDescent="0.25">
      <c r="A372" s="1">
        <v>26328</v>
      </c>
      <c r="B372">
        <v>18.399999999999999</v>
      </c>
      <c r="C372">
        <v>32.299999999999997</v>
      </c>
      <c r="D372">
        <v>30</v>
      </c>
      <c r="E372">
        <v>1</v>
      </c>
      <c r="F372">
        <v>64.5</v>
      </c>
      <c r="H372" s="22">
        <f t="shared" si="84"/>
        <v>25.349999999999998</v>
      </c>
      <c r="I372" s="23">
        <f t="shared" si="85"/>
        <v>0.1921382761319867</v>
      </c>
      <c r="J372" s="24">
        <f t="shared" si="86"/>
        <v>0.74795107516794412</v>
      </c>
      <c r="K372" s="25">
        <f t="shared" si="87"/>
        <v>4.8359775257467401</v>
      </c>
      <c r="L372" s="25">
        <f t="shared" si="88"/>
        <v>2.1164748063682803</v>
      </c>
      <c r="M372" s="25">
        <f t="shared" si="89"/>
        <v>3.4762261660575104</v>
      </c>
      <c r="N372" s="25">
        <f t="shared" si="90"/>
        <v>2.2421658771070945</v>
      </c>
      <c r="O372" s="25">
        <f t="shared" si="91"/>
        <v>-0.31355107239992103</v>
      </c>
      <c r="P372" s="26">
        <f>ACOS(-TAN(Dados!$C$31)*TAN(O372))</f>
        <v>1.7470270487283313</v>
      </c>
      <c r="Q372" s="25">
        <f t="shared" si="92"/>
        <v>1.0286964498484381</v>
      </c>
      <c r="R372" s="25">
        <f>(24*60/PI())*Dados!$C$28*Q372*(P372*SIN(Dados!$C$31)*SIN(O372)+COS(Dados!$C$31)*COS(O372)*SIN(P372))</f>
        <v>41.761298127524682</v>
      </c>
      <c r="S372" s="17">
        <f t="shared" si="93"/>
        <v>305.46000000000004</v>
      </c>
      <c r="T372" s="17">
        <f t="shared" si="94"/>
        <v>291.56</v>
      </c>
      <c r="U372" s="17">
        <f t="shared" si="95"/>
        <v>24.911585710628046</v>
      </c>
      <c r="V372" s="25">
        <f>(0.75+2*10^(-5)*Dados!$B$7)*R372</f>
        <v>31.525695831324263</v>
      </c>
      <c r="W372" s="23">
        <f t="shared" si="96"/>
        <v>3.6496492679069656</v>
      </c>
      <c r="X372" s="25">
        <f>(1-Dados!$C$20)*U372</f>
        <v>19.181920997183596</v>
      </c>
      <c r="Y372" s="18">
        <f t="shared" si="97"/>
        <v>15.53227172927663</v>
      </c>
      <c r="Z372" s="27">
        <f>((0.408*I372*(Y372-0)+Dados!$C$35*(900/(H372+273))*J372*(M372-N372))/(I372+Dados!$C$35*(1+(0.34*J372))))</f>
        <v>5.1044764182452198</v>
      </c>
    </row>
    <row r="373" spans="1:26" x14ac:dyDescent="0.25">
      <c r="A373" s="1">
        <v>26329</v>
      </c>
      <c r="B373">
        <v>21.2</v>
      </c>
      <c r="C373">
        <v>34.700000000000003</v>
      </c>
      <c r="D373">
        <v>31</v>
      </c>
      <c r="E373">
        <v>1.6666669999999999</v>
      </c>
      <c r="F373">
        <v>55</v>
      </c>
      <c r="H373" s="22">
        <f t="shared" si="84"/>
        <v>27.950000000000003</v>
      </c>
      <c r="I373" s="23">
        <f t="shared" si="85"/>
        <v>0.21952317339604849</v>
      </c>
      <c r="J373" s="24">
        <f t="shared" si="86"/>
        <v>1.2465853745969318</v>
      </c>
      <c r="K373" s="25">
        <f t="shared" si="87"/>
        <v>5.5301179659422894</v>
      </c>
      <c r="L373" s="25">
        <f t="shared" si="88"/>
        <v>2.5177224920902961</v>
      </c>
      <c r="M373" s="25">
        <f t="shared" si="89"/>
        <v>4.0239202290162925</v>
      </c>
      <c r="N373" s="25">
        <f t="shared" si="90"/>
        <v>2.2131561259589612</v>
      </c>
      <c r="O373" s="25">
        <f t="shared" si="91"/>
        <v>-0.30898412805441511</v>
      </c>
      <c r="P373" s="26">
        <f>ACOS(-TAN(Dados!$C$31)*TAN(O373))</f>
        <v>1.7442599191701209</v>
      </c>
      <c r="Q373" s="25">
        <f t="shared" si="92"/>
        <v>1.0284117135243369</v>
      </c>
      <c r="R373" s="25">
        <f>(24*60/PI())*Dados!$C$28*Q373*(P373*SIN(Dados!$C$31)*SIN(O373)+COS(Dados!$C$31)*COS(O373)*SIN(P373))</f>
        <v>41.657047534730346</v>
      </c>
      <c r="S373" s="17">
        <f t="shared" si="93"/>
        <v>307.86</v>
      </c>
      <c r="T373" s="17">
        <f t="shared" si="94"/>
        <v>294.36</v>
      </c>
      <c r="U373" s="17">
        <f t="shared" si="95"/>
        <v>24.489242556228785</v>
      </c>
      <c r="V373" s="25">
        <f>(0.75+2*10^(-5)*Dados!$B$7)*R373</f>
        <v>31.446996829472514</v>
      </c>
      <c r="W373" s="23">
        <f t="shared" si="96"/>
        <v>3.7346683792515165</v>
      </c>
      <c r="X373" s="25">
        <f>(1-Dados!$C$20)*U373</f>
        <v>18.856716768296163</v>
      </c>
      <c r="Y373" s="18">
        <f t="shared" si="97"/>
        <v>15.122048389044647</v>
      </c>
      <c r="Z373" s="27">
        <f>((0.408*I373*(Y373-0)+Dados!$C$35*(900/(H373+273))*J373*(M373-N373))/(I373+Dados!$C$35*(1+(0.34*J373))))</f>
        <v>5.7439655860284784</v>
      </c>
    </row>
    <row r="374" spans="1:26" x14ac:dyDescent="0.25">
      <c r="A374" s="1">
        <v>26665</v>
      </c>
      <c r="B374">
        <v>21.6</v>
      </c>
      <c r="C374">
        <v>27.9</v>
      </c>
      <c r="D374">
        <v>1</v>
      </c>
      <c r="E374">
        <v>2.6666669999999999</v>
      </c>
      <c r="F374">
        <v>79.5</v>
      </c>
      <c r="H374" s="22">
        <f t="shared" si="84"/>
        <v>24.75</v>
      </c>
      <c r="I374" s="23">
        <f t="shared" si="85"/>
        <v>0.18624513325562769</v>
      </c>
      <c r="J374" s="24">
        <f t="shared" si="86"/>
        <v>1.9945364497648759</v>
      </c>
      <c r="K374" s="25">
        <f t="shared" si="87"/>
        <v>3.7579771108740125</v>
      </c>
      <c r="L374" s="25">
        <f t="shared" si="88"/>
        <v>2.5801527260359443</v>
      </c>
      <c r="M374" s="25">
        <f t="shared" si="89"/>
        <v>3.1690649184549784</v>
      </c>
      <c r="N374" s="25">
        <f t="shared" si="90"/>
        <v>2.5194066101717079</v>
      </c>
      <c r="O374" s="25">
        <f t="shared" si="91"/>
        <v>-0.40100809259462372</v>
      </c>
      <c r="P374" s="26">
        <f>ACOS(-TAN(Dados!$C$31)*TAN(O374))</f>
        <v>1.8020995380098959</v>
      </c>
      <c r="Q374" s="25">
        <f t="shared" si="92"/>
        <v>1.0329951106939008</v>
      </c>
      <c r="R374" s="25">
        <f>(24*60/PI())*Dados!$C$28*Q374*(P374*SIN(Dados!$C$31)*SIN(O374)+COS(Dados!$C$31)*COS(O374)*SIN(P374))</f>
        <v>43.596802901252339</v>
      </c>
      <c r="S374" s="17">
        <f t="shared" si="93"/>
        <v>301.06</v>
      </c>
      <c r="T374" s="17">
        <f t="shared" si="94"/>
        <v>294.76000000000005</v>
      </c>
      <c r="U374" s="17">
        <f t="shared" si="95"/>
        <v>17.508337090638069</v>
      </c>
      <c r="V374" s="25">
        <f>(0.75+2*10^(-5)*Dados!$B$7)*R374</f>
        <v>32.911322423121774</v>
      </c>
      <c r="W374" s="23">
        <f t="shared" si="96"/>
        <v>1.6758553490945658</v>
      </c>
      <c r="X374" s="25">
        <f>(1-Dados!$C$20)*U374</f>
        <v>13.481419559791313</v>
      </c>
      <c r="Y374" s="18">
        <f t="shared" si="97"/>
        <v>11.805564210696748</v>
      </c>
      <c r="Z374" s="27">
        <f>((0.408*I374*(Y374-0)+Dados!$C$35*(900/(H374+273))*J374*(M374-N374))/(I374+Dados!$C$35*(1+(0.34*J374))))</f>
        <v>3.8955807670530267</v>
      </c>
    </row>
    <row r="375" spans="1:26" x14ac:dyDescent="0.25">
      <c r="A375" s="1">
        <v>26666</v>
      </c>
      <c r="B375">
        <v>19.600000000000001</v>
      </c>
      <c r="C375">
        <v>33.799999999999997</v>
      </c>
      <c r="D375">
        <v>2</v>
      </c>
      <c r="E375">
        <v>1.3333330000000001</v>
      </c>
      <c r="F375">
        <v>62.75</v>
      </c>
      <c r="H375" s="22">
        <f t="shared" si="84"/>
        <v>26.7</v>
      </c>
      <c r="I375" s="23">
        <f t="shared" si="85"/>
        <v>0.20597415419609683</v>
      </c>
      <c r="J375" s="24">
        <f t="shared" si="86"/>
        <v>0.99726785090690051</v>
      </c>
      <c r="K375" s="25">
        <f t="shared" si="87"/>
        <v>5.2603114929926225</v>
      </c>
      <c r="L375" s="25">
        <f t="shared" si="88"/>
        <v>2.2810057729824531</v>
      </c>
      <c r="M375" s="25">
        <f t="shared" si="89"/>
        <v>3.770658632987538</v>
      </c>
      <c r="N375" s="25">
        <f t="shared" si="90"/>
        <v>2.36608829219968</v>
      </c>
      <c r="O375" s="25">
        <f t="shared" si="91"/>
        <v>-0.39956372457913614</v>
      </c>
      <c r="P375" s="26">
        <f>ACOS(-TAN(Dados!$C$31)*TAN(O375))</f>
        <v>1.8011536593991815</v>
      </c>
      <c r="Q375" s="25">
        <f t="shared" si="92"/>
        <v>1.0329804442244102</v>
      </c>
      <c r="R375" s="25">
        <f>(24*60/PI())*Dados!$C$28*Q375*(P375*SIN(Dados!$C$31)*SIN(O375)+COS(Dados!$C$31)*COS(O375)*SIN(P375))</f>
        <v>43.570641955749437</v>
      </c>
      <c r="S375" s="17">
        <f t="shared" si="93"/>
        <v>306.96000000000004</v>
      </c>
      <c r="T375" s="17">
        <f t="shared" si="94"/>
        <v>292.76000000000005</v>
      </c>
      <c r="U375" s="17">
        <f t="shared" si="95"/>
        <v>26.269881490317683</v>
      </c>
      <c r="V375" s="25">
        <f>(0.75+2*10^(-5)*Dados!$B$7)*R375</f>
        <v>32.891573467807554</v>
      </c>
      <c r="W375" s="23">
        <f t="shared" si="96"/>
        <v>3.6103693196121598</v>
      </c>
      <c r="X375" s="25">
        <f>(1-Dados!$C$20)*U375</f>
        <v>20.227808747544618</v>
      </c>
      <c r="Y375" s="18">
        <f t="shared" si="97"/>
        <v>16.617439427932457</v>
      </c>
      <c r="Z375" s="27">
        <f>((0.408*I375*(Y375-0)+Dados!$C$35*(900/(H375+273))*J375*(M375-N375))/(I375+Dados!$C$35*(1+(0.34*J375))))</f>
        <v>5.6936969182269648</v>
      </c>
    </row>
    <row r="376" spans="1:26" x14ac:dyDescent="0.25">
      <c r="A376" s="1">
        <v>26667</v>
      </c>
      <c r="B376">
        <v>23.7</v>
      </c>
      <c r="C376">
        <v>30</v>
      </c>
      <c r="D376">
        <v>3</v>
      </c>
      <c r="E376">
        <v>1.6666669999999999</v>
      </c>
      <c r="F376">
        <v>78</v>
      </c>
      <c r="H376" s="22">
        <f t="shared" si="84"/>
        <v>26.85</v>
      </c>
      <c r="I376" s="23">
        <f t="shared" si="85"/>
        <v>0.20756192850716065</v>
      </c>
      <c r="J376" s="24">
        <f t="shared" si="86"/>
        <v>1.2465853745969318</v>
      </c>
      <c r="K376" s="25">
        <f t="shared" si="87"/>
        <v>4.2430650587590133</v>
      </c>
      <c r="L376" s="25">
        <f t="shared" si="88"/>
        <v>2.9306073746865935</v>
      </c>
      <c r="M376" s="25">
        <f t="shared" si="89"/>
        <v>3.5868362167228032</v>
      </c>
      <c r="N376" s="25">
        <f t="shared" si="90"/>
        <v>2.7977322490437864</v>
      </c>
      <c r="O376" s="25">
        <f t="shared" si="91"/>
        <v>-0.39800095720876433</v>
      </c>
      <c r="P376" s="26">
        <f>ACOS(-TAN(Dados!$C$31)*TAN(O376))</f>
        <v>1.8001317785621451</v>
      </c>
      <c r="Q376" s="25">
        <f t="shared" si="92"/>
        <v>1.0329560049375197</v>
      </c>
      <c r="R376" s="25">
        <f>(24*60/PI())*Dados!$C$28*Q376*(P376*SIN(Dados!$C$31)*SIN(O376)+COS(Dados!$C$31)*COS(O376)*SIN(P376))</f>
        <v>43.541904505350651</v>
      </c>
      <c r="S376" s="17">
        <f t="shared" si="93"/>
        <v>303.16000000000003</v>
      </c>
      <c r="T376" s="17">
        <f t="shared" si="94"/>
        <v>296.86</v>
      </c>
      <c r="U376" s="17">
        <f t="shared" si="95"/>
        <v>17.486290069819614</v>
      </c>
      <c r="V376" s="25">
        <f>(0.75+2*10^(-5)*Dados!$B$7)*R376</f>
        <v>32.869879503279115</v>
      </c>
      <c r="W376" s="23">
        <f t="shared" si="96"/>
        <v>1.5486788280926926</v>
      </c>
      <c r="X376" s="25">
        <f>(1-Dados!$C$20)*U376</f>
        <v>13.464443353761103</v>
      </c>
      <c r="Y376" s="18">
        <f t="shared" si="97"/>
        <v>11.915764525668411</v>
      </c>
      <c r="Z376" s="27">
        <f>((0.408*I376*(Y376-0)+Dados!$C$35*(900/(H376+273))*J376*(M376-N376))/(I376+Dados!$C$35*(1+(0.34*J376))))</f>
        <v>3.9976623726988616</v>
      </c>
    </row>
    <row r="377" spans="1:26" x14ac:dyDescent="0.25">
      <c r="A377" s="1">
        <v>26668</v>
      </c>
      <c r="B377">
        <v>20.8</v>
      </c>
      <c r="C377">
        <v>29.5</v>
      </c>
      <c r="D377">
        <v>4</v>
      </c>
      <c r="E377">
        <v>2</v>
      </c>
      <c r="F377">
        <v>76.25</v>
      </c>
      <c r="H377" s="22">
        <f t="shared" si="84"/>
        <v>25.15</v>
      </c>
      <c r="I377" s="23">
        <f t="shared" si="85"/>
        <v>0.19015669269727434</v>
      </c>
      <c r="J377" s="24">
        <f t="shared" si="86"/>
        <v>1.4959021503358882</v>
      </c>
      <c r="K377" s="25">
        <f t="shared" si="87"/>
        <v>4.1228854693811812</v>
      </c>
      <c r="L377" s="25">
        <f t="shared" si="88"/>
        <v>2.4566163260716172</v>
      </c>
      <c r="M377" s="25">
        <f t="shared" si="89"/>
        <v>3.2897508977263992</v>
      </c>
      <c r="N377" s="25">
        <f t="shared" si="90"/>
        <v>2.5084350595163794</v>
      </c>
      <c r="O377" s="25">
        <f t="shared" si="91"/>
        <v>-0.39632025356520739</v>
      </c>
      <c r="P377" s="26">
        <f>ACOS(-TAN(Dados!$C$31)*TAN(O377))</f>
        <v>1.7990345490421549</v>
      </c>
      <c r="Q377" s="25">
        <f t="shared" si="92"/>
        <v>1.0329218000751172</v>
      </c>
      <c r="R377" s="25">
        <f>(24*60/PI())*Dados!$C$28*Q377*(P377*SIN(Dados!$C$31)*SIN(O377)+COS(Dados!$C$31)*COS(O377)*SIN(P377))</f>
        <v>43.510583132946387</v>
      </c>
      <c r="S377" s="17">
        <f t="shared" si="93"/>
        <v>302.66000000000003</v>
      </c>
      <c r="T377" s="17">
        <f t="shared" si="94"/>
        <v>293.96000000000004</v>
      </c>
      <c r="U377" s="17">
        <f t="shared" si="95"/>
        <v>20.534045156822273</v>
      </c>
      <c r="V377" s="25">
        <f>(0.75+2*10^(-5)*Dados!$B$7)*R377</f>
        <v>32.846234930344117</v>
      </c>
      <c r="W377" s="23">
        <f t="shared" si="96"/>
        <v>2.2711472271100819</v>
      </c>
      <c r="X377" s="25">
        <f>(1-Dados!$C$20)*U377</f>
        <v>15.811214770753152</v>
      </c>
      <c r="Y377" s="18">
        <f t="shared" si="97"/>
        <v>13.540067543643069</v>
      </c>
      <c r="Z377" s="27">
        <f>((0.408*I377*(Y377-0)+Dados!$C$35*(900/(H377+273))*J377*(M377-N377))/(I377+Dados!$C$35*(1+(0.34*J377))))</f>
        <v>4.4354265300669491</v>
      </c>
    </row>
    <row r="378" spans="1:26" x14ac:dyDescent="0.25">
      <c r="A378" s="1">
        <v>26669</v>
      </c>
      <c r="B378">
        <v>20.399999999999999</v>
      </c>
      <c r="C378">
        <v>30.4</v>
      </c>
      <c r="D378">
        <v>5</v>
      </c>
      <c r="E378">
        <v>2.3333330000000001</v>
      </c>
      <c r="F378">
        <v>79</v>
      </c>
      <c r="H378" s="22">
        <f t="shared" si="84"/>
        <v>25.4</v>
      </c>
      <c r="I378" s="23">
        <f t="shared" si="85"/>
        <v>0.1926363801049692</v>
      </c>
      <c r="J378" s="24">
        <f t="shared" si="86"/>
        <v>1.7452189260748447</v>
      </c>
      <c r="K378" s="25">
        <f t="shared" si="87"/>
        <v>4.3413906376622462</v>
      </c>
      <c r="L378" s="25">
        <f t="shared" si="88"/>
        <v>2.3968104104453793</v>
      </c>
      <c r="M378" s="25">
        <f t="shared" si="89"/>
        <v>3.3691005240538128</v>
      </c>
      <c r="N378" s="25">
        <f t="shared" si="90"/>
        <v>2.661589414002512</v>
      </c>
      <c r="O378" s="25">
        <f t="shared" si="91"/>
        <v>-0.3945221116772275</v>
      </c>
      <c r="P378" s="26">
        <f>ACOS(-TAN(Dados!$C$31)*TAN(O378))</f>
        <v>1.7978626675349139</v>
      </c>
      <c r="Q378" s="25">
        <f t="shared" si="92"/>
        <v>1.032877839772842</v>
      </c>
      <c r="R378" s="25">
        <f>(24*60/PI())*Dados!$C$28*Q378*(P378*SIN(Dados!$C$31)*SIN(O378)+COS(Dados!$C$31)*COS(O378)*SIN(P378))</f>
        <v>43.476670111019743</v>
      </c>
      <c r="S378" s="17">
        <f t="shared" si="93"/>
        <v>303.56</v>
      </c>
      <c r="T378" s="17">
        <f t="shared" si="94"/>
        <v>293.56</v>
      </c>
      <c r="U378" s="17">
        <f t="shared" si="95"/>
        <v>21.997648420894087</v>
      </c>
      <c r="V378" s="25">
        <f>(0.75+2*10^(-5)*Dados!$B$7)*R378</f>
        <v>32.82063391548305</v>
      </c>
      <c r="W378" s="23">
        <f t="shared" si="96"/>
        <v>2.4161911869915489</v>
      </c>
      <c r="X378" s="25">
        <f>(1-Dados!$C$20)*U378</f>
        <v>16.938189284088448</v>
      </c>
      <c r="Y378" s="18">
        <f t="shared" si="97"/>
        <v>14.521998097096899</v>
      </c>
      <c r="Z378" s="27">
        <f>((0.408*I378*(Y378-0)+Dados!$C$35*(900/(H378+273))*J378*(M378-N378))/(I378+Dados!$C$35*(1+(0.34*J378))))</f>
        <v>4.6647635486016563</v>
      </c>
    </row>
    <row r="379" spans="1:26" x14ac:dyDescent="0.25">
      <c r="A379" s="1">
        <v>26670</v>
      </c>
      <c r="B379">
        <v>19.2</v>
      </c>
      <c r="C379">
        <v>30.2</v>
      </c>
      <c r="D379">
        <v>6</v>
      </c>
      <c r="E379">
        <v>2.6666669999999999</v>
      </c>
      <c r="F379">
        <v>79.25</v>
      </c>
      <c r="H379" s="22">
        <f t="shared" si="84"/>
        <v>24.7</v>
      </c>
      <c r="I379" s="23">
        <f t="shared" si="85"/>
        <v>0.18576099026505449</v>
      </c>
      <c r="J379" s="24">
        <f t="shared" si="86"/>
        <v>1.9945364497648759</v>
      </c>
      <c r="K379" s="25">
        <f t="shared" si="87"/>
        <v>4.2919830424837384</v>
      </c>
      <c r="L379" s="25">
        <f t="shared" si="88"/>
        <v>2.2249611183378328</v>
      </c>
      <c r="M379" s="25">
        <f t="shared" si="89"/>
        <v>3.2584720804107858</v>
      </c>
      <c r="N379" s="25">
        <f t="shared" si="90"/>
        <v>2.5823391237255477</v>
      </c>
      <c r="O379" s="25">
        <f t="shared" si="91"/>
        <v>-0.39260706437307313</v>
      </c>
      <c r="P379" s="26">
        <f>ACOS(-TAN(Dados!$C$31)*TAN(O379))</f>
        <v>1.7966168724134355</v>
      </c>
      <c r="Q379" s="25">
        <f t="shared" si="92"/>
        <v>1.0328241370570801</v>
      </c>
      <c r="R379" s="25">
        <f>(24*60/PI())*Dados!$C$28*Q379*(P379*SIN(Dados!$C$31)*SIN(O379)+COS(Dados!$C$31)*COS(O379)*SIN(P379))</f>
        <v>43.440157426390698</v>
      </c>
      <c r="S379" s="17">
        <f t="shared" si="93"/>
        <v>303.36</v>
      </c>
      <c r="T379" s="17">
        <f t="shared" si="94"/>
        <v>292.36</v>
      </c>
      <c r="U379" s="17">
        <f t="shared" si="95"/>
        <v>23.05195248276938</v>
      </c>
      <c r="V379" s="25">
        <f>(0.75+2*10^(-5)*Dados!$B$7)*R379</f>
        <v>32.793070409528674</v>
      </c>
      <c r="W379" s="23">
        <f t="shared" si="96"/>
        <v>2.6644385124091152</v>
      </c>
      <c r="X379" s="25">
        <f>(1-Dados!$C$20)*U379</f>
        <v>17.750003411732422</v>
      </c>
      <c r="Y379" s="18">
        <f t="shared" si="97"/>
        <v>15.085564899323307</v>
      </c>
      <c r="Z379" s="27">
        <f>((0.408*I379*(Y379-0)+Dados!$C$35*(900/(H379+273))*J379*(M379-N379))/(I379+Dados!$C$35*(1+(0.34*J379))))</f>
        <v>4.7705106195556084</v>
      </c>
    </row>
    <row r="380" spans="1:26" x14ac:dyDescent="0.25">
      <c r="A380" s="1">
        <v>26671</v>
      </c>
      <c r="B380">
        <v>20.9</v>
      </c>
      <c r="C380">
        <v>34.299999999999997</v>
      </c>
      <c r="D380">
        <v>7</v>
      </c>
      <c r="E380">
        <v>4.6666670000000003</v>
      </c>
      <c r="F380">
        <v>72.75</v>
      </c>
      <c r="H380" s="22">
        <f t="shared" si="84"/>
        <v>27.599999999999998</v>
      </c>
      <c r="I380" s="23">
        <f t="shared" si="85"/>
        <v>0.2156560781610482</v>
      </c>
      <c r="J380" s="24">
        <f t="shared" si="86"/>
        <v>3.4904386001007643</v>
      </c>
      <c r="K380" s="25">
        <f t="shared" si="87"/>
        <v>5.4087577693750832</v>
      </c>
      <c r="L380" s="25">
        <f t="shared" si="88"/>
        <v>2.4717700446226427</v>
      </c>
      <c r="M380" s="25">
        <f t="shared" si="89"/>
        <v>3.940263906998863</v>
      </c>
      <c r="N380" s="25">
        <f t="shared" si="90"/>
        <v>2.8665419923416731</v>
      </c>
      <c r="O380" s="25">
        <f t="shared" si="91"/>
        <v>-0.39057567912259061</v>
      </c>
      <c r="P380" s="26">
        <f>ACOS(-TAN(Dados!$C$31)*TAN(O380))</f>
        <v>1.7952979421830866</v>
      </c>
      <c r="Q380" s="25">
        <f t="shared" si="92"/>
        <v>1.0327607078411054</v>
      </c>
      <c r="R380" s="25">
        <f>(24*60/PI())*Dados!$C$28*Q380*(P380*SIN(Dados!$C$31)*SIN(O380)+COS(Dados!$C$31)*COS(O380)*SIN(P380))</f>
        <v>43.40103680664042</v>
      </c>
      <c r="S380" s="17">
        <f t="shared" si="93"/>
        <v>307.46000000000004</v>
      </c>
      <c r="T380" s="17">
        <f t="shared" si="94"/>
        <v>294.06</v>
      </c>
      <c r="U380" s="17">
        <f t="shared" si="95"/>
        <v>25.419820900049057</v>
      </c>
      <c r="V380" s="25">
        <f>(0.75+2*10^(-5)*Dados!$B$7)*R380</f>
        <v>32.763538167613824</v>
      </c>
      <c r="W380" s="23">
        <f t="shared" si="96"/>
        <v>2.8894926972165229</v>
      </c>
      <c r="X380" s="25">
        <f>(1-Dados!$C$20)*U380</f>
        <v>19.573262093037773</v>
      </c>
      <c r="Y380" s="18">
        <f t="shared" si="97"/>
        <v>16.683769395821251</v>
      </c>
      <c r="Z380" s="27">
        <f>((0.408*I380*(Y380-0)+Dados!$C$35*(900/(H380+273))*J380*(M380-N380))/(I380+Dados!$C$35*(1+(0.34*J380))))</f>
        <v>6.1384567959714111</v>
      </c>
    </row>
    <row r="381" spans="1:26" x14ac:dyDescent="0.25">
      <c r="A381" s="1">
        <v>26672</v>
      </c>
      <c r="B381">
        <v>20.6</v>
      </c>
      <c r="C381">
        <v>24</v>
      </c>
      <c r="D381">
        <v>8</v>
      </c>
      <c r="E381">
        <v>2.3333330000000001</v>
      </c>
      <c r="F381">
        <v>94</v>
      </c>
      <c r="H381" s="22">
        <f t="shared" si="84"/>
        <v>22.3</v>
      </c>
      <c r="I381" s="23">
        <f t="shared" si="85"/>
        <v>0.16373624674359957</v>
      </c>
      <c r="J381" s="24">
        <f t="shared" si="86"/>
        <v>1.7452189260748447</v>
      </c>
      <c r="K381" s="25">
        <f t="shared" si="87"/>
        <v>2.9839174771655594</v>
      </c>
      <c r="L381" s="25">
        <f t="shared" si="88"/>
        <v>2.4265523121060211</v>
      </c>
      <c r="M381" s="25">
        <f t="shared" si="89"/>
        <v>2.7052348946357903</v>
      </c>
      <c r="N381" s="25">
        <f t="shared" si="90"/>
        <v>2.5429208009576425</v>
      </c>
      <c r="O381" s="25">
        <f t="shared" si="91"/>
        <v>-0.38842855786907049</v>
      </c>
      <c r="P381" s="26">
        <f>ACOS(-TAN(Dados!$C$31)*TAN(O381))</f>
        <v>1.7939066938731225</v>
      </c>
      <c r="Q381" s="25">
        <f t="shared" si="92"/>
        <v>1.0326875709203633</v>
      </c>
      <c r="R381" s="25">
        <f>(24*60/PI())*Dados!$C$28*Q381*(P381*SIN(Dados!$C$31)*SIN(O381)+COS(Dados!$C$31)*COS(O381)*SIN(P381))</f>
        <v>43.35929974820008</v>
      </c>
      <c r="S381" s="17">
        <f t="shared" si="93"/>
        <v>297.16000000000003</v>
      </c>
      <c r="T381" s="17">
        <f t="shared" si="94"/>
        <v>293.76000000000005</v>
      </c>
      <c r="U381" s="17">
        <f t="shared" si="95"/>
        <v>12.792095733299803</v>
      </c>
      <c r="V381" s="25">
        <f>(0.75+2*10^(-5)*Dados!$B$7)*R381</f>
        <v>32.732030770375687</v>
      </c>
      <c r="W381" s="23">
        <f t="shared" si="96"/>
        <v>0.77487264282135671</v>
      </c>
      <c r="X381" s="25">
        <f>(1-Dados!$C$20)*U381</f>
        <v>9.8499137146408486</v>
      </c>
      <c r="Y381" s="18">
        <f t="shared" si="97"/>
        <v>9.0750410718194914</v>
      </c>
      <c r="Z381" s="27">
        <f>((0.408*I381*(Y381-0)+Dados!$C$35*(900/(H381+273))*J381*(M381-N381))/(I381+Dados!$C$35*(1+(0.34*J381))))</f>
        <v>2.4726572069891408</v>
      </c>
    </row>
    <row r="382" spans="1:26" x14ac:dyDescent="0.25">
      <c r="A382" s="1">
        <v>26673</v>
      </c>
      <c r="B382">
        <v>20.5</v>
      </c>
      <c r="C382">
        <v>27.5</v>
      </c>
      <c r="D382">
        <v>9</v>
      </c>
      <c r="E382">
        <v>3</v>
      </c>
      <c r="F382">
        <v>87.25</v>
      </c>
      <c r="H382" s="22">
        <f t="shared" si="84"/>
        <v>24</v>
      </c>
      <c r="I382" s="23">
        <f t="shared" si="85"/>
        <v>0.17909354902640179</v>
      </c>
      <c r="J382" s="24">
        <f t="shared" si="86"/>
        <v>2.2438532255038321</v>
      </c>
      <c r="K382" s="25">
        <f t="shared" si="87"/>
        <v>3.671270209291702</v>
      </c>
      <c r="L382" s="25">
        <f t="shared" si="88"/>
        <v>2.4116412804606884</v>
      </c>
      <c r="M382" s="25">
        <f t="shared" si="89"/>
        <v>3.0414557448761954</v>
      </c>
      <c r="N382" s="25">
        <f t="shared" si="90"/>
        <v>2.6536701374044807</v>
      </c>
      <c r="O382" s="25">
        <f t="shared" si="91"/>
        <v>-0.38616633685087898</v>
      </c>
      <c r="P382" s="26">
        <f>ACOS(-TAN(Dados!$C$31)*TAN(O382))</f>
        <v>1.7924439813713136</v>
      </c>
      <c r="Q382" s="25">
        <f t="shared" si="92"/>
        <v>1.032604747966902</v>
      </c>
      <c r="R382" s="25">
        <f>(24*60/PI())*Dados!$C$28*Q382*(P382*SIN(Dados!$C$31)*SIN(O382)+COS(Dados!$C$31)*COS(O382)*SIN(P382))</f>
        <v>43.314937546086441</v>
      </c>
      <c r="S382" s="17">
        <f t="shared" si="93"/>
        <v>300.66000000000003</v>
      </c>
      <c r="T382" s="17">
        <f t="shared" si="94"/>
        <v>293.66000000000003</v>
      </c>
      <c r="U382" s="17">
        <f t="shared" si="95"/>
        <v>18.33608844819825</v>
      </c>
      <c r="V382" s="25">
        <f>(0.75+2*10^(-5)*Dados!$B$7)*R382</f>
        <v>32.698541646403257</v>
      </c>
      <c r="W382" s="23">
        <f t="shared" si="96"/>
        <v>1.7433702134105304</v>
      </c>
      <c r="X382" s="25">
        <f>(1-Dados!$C$20)*U382</f>
        <v>14.118788105112653</v>
      </c>
      <c r="Y382" s="18">
        <f t="shared" si="97"/>
        <v>12.375417891702122</v>
      </c>
      <c r="Z382" s="27">
        <f>((0.408*I382*(Y382-0)+Dados!$C$35*(900/(H382+273))*J382*(M382-N382))/(I382+Dados!$C$35*(1+(0.34*J382))))</f>
        <v>3.6567071953001418</v>
      </c>
    </row>
    <row r="383" spans="1:26" x14ac:dyDescent="0.25">
      <c r="A383" s="1">
        <v>26674</v>
      </c>
      <c r="B383">
        <v>21.6</v>
      </c>
      <c r="C383">
        <v>32.9</v>
      </c>
      <c r="D383">
        <v>10</v>
      </c>
      <c r="E383">
        <v>3</v>
      </c>
      <c r="F383">
        <v>85</v>
      </c>
      <c r="H383" s="22">
        <f t="shared" si="84"/>
        <v>27.25</v>
      </c>
      <c r="I383" s="23">
        <f t="shared" si="85"/>
        <v>0.21184640181521044</v>
      </c>
      <c r="J383" s="24">
        <f t="shared" si="86"/>
        <v>2.2438532255038321</v>
      </c>
      <c r="K383" s="25">
        <f t="shared" si="87"/>
        <v>5.0020014811114493</v>
      </c>
      <c r="L383" s="25">
        <f t="shared" si="88"/>
        <v>2.5801527260359443</v>
      </c>
      <c r="M383" s="25">
        <f t="shared" si="89"/>
        <v>3.7910771035736968</v>
      </c>
      <c r="N383" s="25">
        <f t="shared" si="90"/>
        <v>3.2224155380376422</v>
      </c>
      <c r="O383" s="25">
        <f t="shared" si="91"/>
        <v>-0.38378968641292643</v>
      </c>
      <c r="P383" s="26">
        <f>ACOS(-TAN(Dados!$C$31)*TAN(O383))</f>
        <v>1.7909106937083643</v>
      </c>
      <c r="Q383" s="25">
        <f t="shared" si="92"/>
        <v>1.03251226352295</v>
      </c>
      <c r="R383" s="25">
        <f>(24*60/PI())*Dados!$C$28*Q383*(P383*SIN(Dados!$C$31)*SIN(O383)+COS(Dados!$C$31)*COS(O383)*SIN(P383))</f>
        <v>43.267941325262903</v>
      </c>
      <c r="S383" s="17">
        <f t="shared" si="93"/>
        <v>306.06</v>
      </c>
      <c r="T383" s="17">
        <f t="shared" si="94"/>
        <v>294.76000000000005</v>
      </c>
      <c r="U383" s="17">
        <f t="shared" si="95"/>
        <v>23.271556756589252</v>
      </c>
      <c r="V383" s="25">
        <f>(0.75+2*10^(-5)*Dados!$B$7)*R383</f>
        <v>32.663064095911878</v>
      </c>
      <c r="W383" s="23">
        <f t="shared" si="96"/>
        <v>2.171332269712841</v>
      </c>
      <c r="X383" s="25">
        <f>(1-Dados!$C$20)*U383</f>
        <v>17.919098702573724</v>
      </c>
      <c r="Y383" s="18">
        <f t="shared" si="97"/>
        <v>15.747766432860882</v>
      </c>
      <c r="Z383" s="27">
        <f>((0.408*I383*(Y383-0)+Dados!$C$35*(900/(H383+273))*J383*(M383-N383))/(I383+Dados!$C$35*(1+(0.34*J383))))</f>
        <v>4.9244318918589984</v>
      </c>
    </row>
    <row r="384" spans="1:26" x14ac:dyDescent="0.25">
      <c r="A384" s="1">
        <v>26675</v>
      </c>
      <c r="B384">
        <v>21.1</v>
      </c>
      <c r="C384">
        <v>31.5</v>
      </c>
      <c r="D384">
        <v>11</v>
      </c>
      <c r="E384">
        <v>2</v>
      </c>
      <c r="F384">
        <v>85.5</v>
      </c>
      <c r="H384" s="22">
        <f t="shared" si="84"/>
        <v>26.3</v>
      </c>
      <c r="I384" s="23">
        <f t="shared" si="85"/>
        <v>0.20178995726388815</v>
      </c>
      <c r="J384" s="24">
        <f t="shared" si="86"/>
        <v>1.4959021503358882</v>
      </c>
      <c r="K384" s="25">
        <f t="shared" si="87"/>
        <v>4.6220689030255047</v>
      </c>
      <c r="L384" s="25">
        <f t="shared" si="88"/>
        <v>2.5023227554890153</v>
      </c>
      <c r="M384" s="25">
        <f t="shared" si="89"/>
        <v>3.5621958292572602</v>
      </c>
      <c r="N384" s="25">
        <f t="shared" si="90"/>
        <v>3.0456774340149573</v>
      </c>
      <c r="O384" s="25">
        <f t="shared" si="91"/>
        <v>-0.38129931080802987</v>
      </c>
      <c r="P384" s="26">
        <f>ACOS(-TAN(Dados!$C$31)*TAN(O384))</f>
        <v>1.7893077532989132</v>
      </c>
      <c r="Q384" s="25">
        <f t="shared" si="92"/>
        <v>1.032410144993644</v>
      </c>
      <c r="R384" s="25">
        <f>(24*60/PI())*Dados!$C$28*Q384*(P384*SIN(Dados!$C$31)*SIN(O384)+COS(Dados!$C$31)*COS(O384)*SIN(P384))</f>
        <v>43.218302073601429</v>
      </c>
      <c r="S384" s="17">
        <f t="shared" si="93"/>
        <v>304.66000000000003</v>
      </c>
      <c r="T384" s="17">
        <f t="shared" si="94"/>
        <v>294.26000000000005</v>
      </c>
      <c r="U384" s="17">
        <f t="shared" si="95"/>
        <v>22.299973808716825</v>
      </c>
      <c r="V384" s="25">
        <f>(0.75+2*10^(-5)*Dados!$B$7)*R384</f>
        <v>32.625591315626281</v>
      </c>
      <c r="W384" s="23">
        <f t="shared" si="96"/>
        <v>2.164479644422304</v>
      </c>
      <c r="X384" s="25">
        <f>(1-Dados!$C$20)*U384</f>
        <v>17.170979832711957</v>
      </c>
      <c r="Y384" s="18">
        <f t="shared" si="97"/>
        <v>15.006500188289653</v>
      </c>
      <c r="Z384" s="27">
        <f>((0.408*I384*(Y384-0)+Dados!$C$35*(900/(H384+273))*J384*(M384-N384))/(I384+Dados!$C$35*(1+(0.34*J384))))</f>
        <v>4.6169046548838724</v>
      </c>
    </row>
    <row r="385" spans="1:26" x14ac:dyDescent="0.25">
      <c r="A385" s="1">
        <v>26676</v>
      </c>
      <c r="B385">
        <v>24.3</v>
      </c>
      <c r="C385">
        <v>35.299999999999997</v>
      </c>
      <c r="D385">
        <v>12</v>
      </c>
      <c r="E385">
        <v>2.3333330000000001</v>
      </c>
      <c r="F385">
        <v>66</v>
      </c>
      <c r="H385" s="22">
        <f t="shared" si="84"/>
        <v>29.799999999999997</v>
      </c>
      <c r="I385" s="23">
        <f t="shared" si="85"/>
        <v>0.2409451045954186</v>
      </c>
      <c r="J385" s="24">
        <f t="shared" si="86"/>
        <v>1.7452189260748447</v>
      </c>
      <c r="K385" s="25">
        <f t="shared" si="87"/>
        <v>5.7165849731789038</v>
      </c>
      <c r="L385" s="25">
        <f t="shared" si="88"/>
        <v>3.0380717152215446</v>
      </c>
      <c r="M385" s="25">
        <f t="shared" si="89"/>
        <v>4.3773283442002242</v>
      </c>
      <c r="N385" s="25">
        <f t="shared" si="90"/>
        <v>2.8890367071721483</v>
      </c>
      <c r="O385" s="25">
        <f t="shared" si="91"/>
        <v>-0.37869594798822787</v>
      </c>
      <c r="P385" s="26">
        <f>ACOS(-TAN(Dados!$C$31)*TAN(O385))</f>
        <v>1.7876361141459312</v>
      </c>
      <c r="Q385" s="25">
        <f t="shared" si="92"/>
        <v>1.0322984226389083</v>
      </c>
      <c r="R385" s="25">
        <f>(24*60/PI())*Dados!$C$28*Q385*(P385*SIN(Dados!$C$31)*SIN(O385)+COS(Dados!$C$31)*COS(O385)*SIN(P385))</f>
        <v>43.166010676417521</v>
      </c>
      <c r="S385" s="17">
        <f t="shared" si="93"/>
        <v>308.46000000000004</v>
      </c>
      <c r="T385" s="17">
        <f t="shared" si="94"/>
        <v>297.46000000000004</v>
      </c>
      <c r="U385" s="17">
        <f t="shared" si="95"/>
        <v>22.906473777624349</v>
      </c>
      <c r="V385" s="25">
        <f>(0.75+2*10^(-5)*Dados!$B$7)*R385</f>
        <v>32.58611642485107</v>
      </c>
      <c r="W385" s="23">
        <f t="shared" si="96"/>
        <v>2.5295666642327888</v>
      </c>
      <c r="X385" s="25">
        <f>(1-Dados!$C$20)*U385</f>
        <v>17.637984808770749</v>
      </c>
      <c r="Y385" s="18">
        <f t="shared" si="97"/>
        <v>15.108418144537961</v>
      </c>
      <c r="Z385" s="27">
        <f>((0.408*I385*(Y385-0)+Dados!$C$35*(900/(H385+273))*J385*(M385-N385))/(I385+Dados!$C$35*(1+(0.34*J385))))</f>
        <v>5.7657261185744177</v>
      </c>
    </row>
    <row r="386" spans="1:26" x14ac:dyDescent="0.25">
      <c r="A386" s="1">
        <v>26677</v>
      </c>
      <c r="B386">
        <v>26.3</v>
      </c>
      <c r="C386">
        <v>35.200000000000003</v>
      </c>
      <c r="D386">
        <v>13</v>
      </c>
      <c r="E386">
        <v>3.6666669999999999</v>
      </c>
      <c r="F386">
        <v>60</v>
      </c>
      <c r="H386" s="22">
        <f t="shared" si="84"/>
        <v>30.75</v>
      </c>
      <c r="I386" s="23">
        <f t="shared" si="85"/>
        <v>0.25260989948646662</v>
      </c>
      <c r="J386" s="24">
        <f t="shared" si="86"/>
        <v>2.74248752493282</v>
      </c>
      <c r="K386" s="25">
        <f t="shared" si="87"/>
        <v>5.6851337931165737</v>
      </c>
      <c r="L386" s="25">
        <f t="shared" si="88"/>
        <v>3.4215146678582187</v>
      </c>
      <c r="M386" s="25">
        <f t="shared" si="89"/>
        <v>4.5533242304873962</v>
      </c>
      <c r="N386" s="25">
        <f t="shared" si="90"/>
        <v>2.7319945382924375</v>
      </c>
      <c r="O386" s="25">
        <f t="shared" si="91"/>
        <v>-0.37598036938610901</v>
      </c>
      <c r="P386" s="26">
        <f>ACOS(-TAN(Dados!$C$31)*TAN(O386))</f>
        <v>1.7858967600153355</v>
      </c>
      <c r="Q386" s="25">
        <f t="shared" si="92"/>
        <v>1.0321771295644875</v>
      </c>
      <c r="R386" s="25">
        <f>(24*60/PI())*Dados!$C$28*Q386*(P386*SIN(Dados!$C$31)*SIN(O386)+COS(Dados!$C$31)*COS(O386)*SIN(P386))</f>
        <v>43.111057952545892</v>
      </c>
      <c r="S386" s="17">
        <f t="shared" si="93"/>
        <v>308.36</v>
      </c>
      <c r="T386" s="17">
        <f t="shared" si="94"/>
        <v>299.46000000000004</v>
      </c>
      <c r="U386" s="17">
        <f t="shared" si="95"/>
        <v>20.578023868310723</v>
      </c>
      <c r="V386" s="25">
        <f>(0.75+2*10^(-5)*Dados!$B$7)*R386</f>
        <v>32.544632492704388</v>
      </c>
      <c r="W386" s="23">
        <f t="shared" si="96"/>
        <v>2.2904043245862389</v>
      </c>
      <c r="X386" s="25">
        <f>(1-Dados!$C$20)*U386</f>
        <v>15.845078378599258</v>
      </c>
      <c r="Y386" s="18">
        <f t="shared" si="97"/>
        <v>13.554674054013018</v>
      </c>
      <c r="Z386" s="27">
        <f>((0.408*I386*(Y386-0)+Dados!$C$35*(900/(H386+273))*J386*(M386-N386))/(I386+Dados!$C$35*(1+(0.34*J386))))</f>
        <v>6.2404759193295858</v>
      </c>
    </row>
    <row r="387" spans="1:26" x14ac:dyDescent="0.25">
      <c r="A387" s="1">
        <v>26678</v>
      </c>
      <c r="B387">
        <v>22.6</v>
      </c>
      <c r="C387">
        <v>32.200000000000003</v>
      </c>
      <c r="D387">
        <v>14</v>
      </c>
      <c r="E387">
        <v>1.6666669999999999</v>
      </c>
      <c r="F387">
        <v>87</v>
      </c>
      <c r="H387" s="22">
        <f t="shared" si="84"/>
        <v>27.400000000000002</v>
      </c>
      <c r="I387" s="23">
        <f t="shared" si="85"/>
        <v>0.21347213281933031</v>
      </c>
      <c r="J387" s="24">
        <f t="shared" si="86"/>
        <v>1.2465853745969318</v>
      </c>
      <c r="K387" s="25">
        <f t="shared" si="87"/>
        <v>4.8087773652629577</v>
      </c>
      <c r="L387" s="25">
        <f t="shared" si="88"/>
        <v>2.7421805492514406</v>
      </c>
      <c r="M387" s="25">
        <f t="shared" si="89"/>
        <v>3.7754789572571994</v>
      </c>
      <c r="N387" s="25">
        <f t="shared" si="90"/>
        <v>3.2846666928137633</v>
      </c>
      <c r="O387" s="25">
        <f t="shared" si="91"/>
        <v>-0.37315337968622003</v>
      </c>
      <c r="P387" s="26">
        <f>ACOS(-TAN(Dados!$C$31)*TAN(O387))</f>
        <v>1.7840907025875921</v>
      </c>
      <c r="Q387" s="25">
        <f t="shared" si="92"/>
        <v>1.0320463017121373</v>
      </c>
      <c r="R387" s="25">
        <f>(24*60/PI())*Dados!$C$28*Q387*(P387*SIN(Dados!$C$31)*SIN(O387)+COS(Dados!$C$31)*COS(O387)*SIN(P387))</f>
        <v>43.053434691921325</v>
      </c>
      <c r="S387" s="17">
        <f t="shared" si="93"/>
        <v>305.36</v>
      </c>
      <c r="T387" s="17">
        <f t="shared" si="94"/>
        <v>295.76000000000005</v>
      </c>
      <c r="U387" s="17">
        <f t="shared" si="95"/>
        <v>21.343390151531516</v>
      </c>
      <c r="V387" s="25">
        <f>(0.75+2*10^(-5)*Dados!$B$7)*R387</f>
        <v>32.501132566487726</v>
      </c>
      <c r="W387" s="23">
        <f t="shared" si="96"/>
        <v>1.8548453375921325</v>
      </c>
      <c r="X387" s="25">
        <f>(1-Dados!$C$20)*U387</f>
        <v>16.434410416679267</v>
      </c>
      <c r="Y387" s="18">
        <f t="shared" si="97"/>
        <v>14.579565079087134</v>
      </c>
      <c r="Z387" s="27">
        <f>((0.408*I387*(Y387-0)+Dados!$C$35*(900/(H387+273))*J387*(M387-N387))/(I387+Dados!$C$35*(1+(0.34*J387))))</f>
        <v>4.531888391261786</v>
      </c>
    </row>
    <row r="388" spans="1:26" x14ac:dyDescent="0.25">
      <c r="A388" s="1">
        <v>26679</v>
      </c>
      <c r="B388">
        <v>21.2</v>
      </c>
      <c r="C388">
        <v>26.5</v>
      </c>
      <c r="D388">
        <v>15</v>
      </c>
      <c r="E388">
        <v>1.6666669999999999</v>
      </c>
      <c r="F388">
        <v>82.25</v>
      </c>
      <c r="H388" s="22">
        <f t="shared" si="84"/>
        <v>23.85</v>
      </c>
      <c r="I388" s="23">
        <f t="shared" si="85"/>
        <v>0.17769138209750721</v>
      </c>
      <c r="J388" s="24">
        <f t="shared" si="86"/>
        <v>1.2465853745969318</v>
      </c>
      <c r="K388" s="25">
        <f t="shared" si="87"/>
        <v>3.4620823587978249</v>
      </c>
      <c r="L388" s="25">
        <f t="shared" si="88"/>
        <v>2.5177224920902961</v>
      </c>
      <c r="M388" s="25">
        <f t="shared" si="89"/>
        <v>2.9899024254440603</v>
      </c>
      <c r="N388" s="25">
        <f t="shared" si="90"/>
        <v>2.4591947449277396</v>
      </c>
      <c r="O388" s="25">
        <f t="shared" si="91"/>
        <v>-0.37021581658662056</v>
      </c>
      <c r="P388" s="26">
        <f>ACOS(-TAN(Dados!$C$31)*TAN(O388))</f>
        <v>1.7822189795930035</v>
      </c>
      <c r="Q388" s="25">
        <f t="shared" si="92"/>
        <v>1.0319059778489741</v>
      </c>
      <c r="R388" s="25">
        <f>(24*60/PI())*Dados!$C$28*Q388*(P388*SIN(Dados!$C$31)*SIN(O388)+COS(Dados!$C$31)*COS(O388)*SIN(P388))</f>
        <v>42.993131694624417</v>
      </c>
      <c r="S388" s="17">
        <f t="shared" si="93"/>
        <v>299.66000000000003</v>
      </c>
      <c r="T388" s="17">
        <f t="shared" si="94"/>
        <v>294.36</v>
      </c>
      <c r="U388" s="17">
        <f t="shared" si="95"/>
        <v>15.836419535886506</v>
      </c>
      <c r="V388" s="25">
        <f>(0.75+2*10^(-5)*Dados!$B$7)*R388</f>
        <v>32.455609701161698</v>
      </c>
      <c r="W388" s="23">
        <f t="shared" si="96"/>
        <v>1.4195207766890581</v>
      </c>
      <c r="X388" s="25">
        <f>(1-Dados!$C$20)*U388</f>
        <v>12.194043042632609</v>
      </c>
      <c r="Y388" s="18">
        <f t="shared" si="97"/>
        <v>10.774522265943551</v>
      </c>
      <c r="Z388" s="27">
        <f>((0.408*I388*(Y388-0)+Dados!$C$35*(900/(H388+273))*J388*(M388-N388))/(I388+Dados!$C$35*(1+(0.34*J388))))</f>
        <v>3.368196630694809</v>
      </c>
    </row>
    <row r="389" spans="1:26" x14ac:dyDescent="0.25">
      <c r="A389" s="1">
        <v>26680</v>
      </c>
      <c r="B389">
        <v>17.3</v>
      </c>
      <c r="C389">
        <v>31.6</v>
      </c>
      <c r="D389">
        <v>16</v>
      </c>
      <c r="E389">
        <v>2.3333330000000001</v>
      </c>
      <c r="F389">
        <v>61.5</v>
      </c>
      <c r="H389" s="22">
        <f t="shared" si="84"/>
        <v>24.450000000000003</v>
      </c>
      <c r="I389" s="23">
        <f t="shared" si="85"/>
        <v>0.18335615232868385</v>
      </c>
      <c r="J389" s="24">
        <f t="shared" si="86"/>
        <v>1.7452189260748447</v>
      </c>
      <c r="K389" s="25">
        <f t="shared" si="87"/>
        <v>4.6483496796026218</v>
      </c>
      <c r="L389" s="25">
        <f t="shared" si="88"/>
        <v>1.974876858198171</v>
      </c>
      <c r="M389" s="25">
        <f t="shared" si="89"/>
        <v>3.3116132689003965</v>
      </c>
      <c r="N389" s="25">
        <f t="shared" si="90"/>
        <v>2.0366421603737437</v>
      </c>
      <c r="O389" s="25">
        <f t="shared" si="91"/>
        <v>-0.36716855055065478</v>
      </c>
      <c r="P389" s="26">
        <f>ACOS(-TAN(Dados!$C$31)*TAN(O389))</f>
        <v>1.7802826529372653</v>
      </c>
      <c r="Q389" s="25">
        <f t="shared" si="92"/>
        <v>1.031756199555987</v>
      </c>
      <c r="R389" s="25">
        <f>(24*60/PI())*Dados!$C$28*Q389*(P389*SIN(Dados!$C$31)*SIN(O389)+COS(Dados!$C$31)*COS(O389)*SIN(P389))</f>
        <v>42.930139811347644</v>
      </c>
      <c r="S389" s="17">
        <f t="shared" si="93"/>
        <v>304.76000000000005</v>
      </c>
      <c r="T389" s="17">
        <f t="shared" si="94"/>
        <v>290.46000000000004</v>
      </c>
      <c r="U389" s="17">
        <f t="shared" si="95"/>
        <v>25.974685882557601</v>
      </c>
      <c r="V389" s="25">
        <f>(0.75+2*10^(-5)*Dados!$B$7)*R389</f>
        <v>32.408056989893922</v>
      </c>
      <c r="W389" s="23">
        <f t="shared" si="96"/>
        <v>3.9612535626884027</v>
      </c>
      <c r="X389" s="25">
        <f>(1-Dados!$C$20)*U389</f>
        <v>20.000508129569354</v>
      </c>
      <c r="Y389" s="18">
        <f t="shared" si="97"/>
        <v>16.039254566880953</v>
      </c>
      <c r="Z389" s="27">
        <f>((0.408*I389*(Y389-0)+Dados!$C$35*(900/(H389+273))*J389*(M389-N389))/(I389+Dados!$C$35*(1+(0.34*J389))))</f>
        <v>5.7032834058127122</v>
      </c>
    </row>
    <row r="390" spans="1:26" x14ac:dyDescent="0.25">
      <c r="A390" s="1">
        <v>26681</v>
      </c>
      <c r="B390">
        <v>20.399999999999999</v>
      </c>
      <c r="C390">
        <v>33.700000000000003</v>
      </c>
      <c r="D390">
        <v>17</v>
      </c>
      <c r="E390">
        <v>1.6666669999999999</v>
      </c>
      <c r="F390">
        <v>60.25</v>
      </c>
      <c r="H390" s="22">
        <f t="shared" si="84"/>
        <v>27.05</v>
      </c>
      <c r="I390" s="23">
        <f t="shared" si="85"/>
        <v>0.20969496361300413</v>
      </c>
      <c r="J390" s="24">
        <f t="shared" si="86"/>
        <v>1.2465853745969318</v>
      </c>
      <c r="K390" s="25">
        <f t="shared" si="87"/>
        <v>5.2310503012853271</v>
      </c>
      <c r="L390" s="25">
        <f t="shared" si="88"/>
        <v>2.3968104104453793</v>
      </c>
      <c r="M390" s="25">
        <f t="shared" si="89"/>
        <v>3.8139303558653532</v>
      </c>
      <c r="N390" s="25">
        <f t="shared" si="90"/>
        <v>2.2978930394088755</v>
      </c>
      <c r="O390" s="25">
        <f t="shared" si="91"/>
        <v>-0.36401248454901453</v>
      </c>
      <c r="P390" s="26">
        <f>ACOS(-TAN(Dados!$C$31)*TAN(O390))</f>
        <v>1.7782828068237315</v>
      </c>
      <c r="Q390" s="25">
        <f t="shared" si="92"/>
        <v>1.0315970112157162</v>
      </c>
      <c r="R390" s="25">
        <f>(24*60/PI())*Dados!$C$28*Q390*(P390*SIN(Dados!$C$31)*SIN(O390)+COS(Dados!$C$31)*COS(O390)*SIN(P390))</f>
        <v>42.864449985232994</v>
      </c>
      <c r="S390" s="17">
        <f t="shared" si="93"/>
        <v>306.86</v>
      </c>
      <c r="T390" s="17">
        <f t="shared" si="94"/>
        <v>293.56</v>
      </c>
      <c r="U390" s="17">
        <f t="shared" si="95"/>
        <v>25.011691225849599</v>
      </c>
      <c r="V390" s="25">
        <f>(0.75+2*10^(-5)*Dados!$B$7)*R390</f>
        <v>32.358467595642352</v>
      </c>
      <c r="W390" s="23">
        <f t="shared" si="96"/>
        <v>3.5394214642975159</v>
      </c>
      <c r="X390" s="25">
        <f>(1-Dados!$C$20)*U390</f>
        <v>19.259002243904192</v>
      </c>
      <c r="Y390" s="18">
        <f t="shared" si="97"/>
        <v>15.719580779606677</v>
      </c>
      <c r="Z390" s="27">
        <f>((0.408*I390*(Y390-0)+Dados!$C$35*(900/(H390+273))*J390*(M390-N390))/(I390+Dados!$C$35*(1+(0.34*J390))))</f>
        <v>5.6651412354775195</v>
      </c>
    </row>
    <row r="391" spans="1:26" x14ac:dyDescent="0.25">
      <c r="A391" s="1">
        <v>26682</v>
      </c>
      <c r="B391">
        <v>22</v>
      </c>
      <c r="C391">
        <v>33.700000000000003</v>
      </c>
      <c r="D391">
        <v>18</v>
      </c>
      <c r="E391">
        <v>1</v>
      </c>
      <c r="F391">
        <v>58.5</v>
      </c>
      <c r="H391" s="22">
        <f t="shared" si="84"/>
        <v>27.85</v>
      </c>
      <c r="I391" s="23">
        <f t="shared" si="85"/>
        <v>0.21841239036576388</v>
      </c>
      <c r="J391" s="24">
        <f t="shared" si="86"/>
        <v>0.74795107516794412</v>
      </c>
      <c r="K391" s="25">
        <f t="shared" si="87"/>
        <v>5.2310503012853271</v>
      </c>
      <c r="L391" s="25">
        <f t="shared" si="88"/>
        <v>2.6439311922105757</v>
      </c>
      <c r="M391" s="25">
        <f t="shared" si="89"/>
        <v>3.9374907467479514</v>
      </c>
      <c r="N391" s="25">
        <f t="shared" si="90"/>
        <v>2.3034320868475513</v>
      </c>
      <c r="O391" s="25">
        <f t="shared" si="91"/>
        <v>-0.36074855379216958</v>
      </c>
      <c r="P391" s="26">
        <f>ACOS(-TAN(Dados!$C$31)*TAN(O391))</f>
        <v>1.7762205458786531</v>
      </c>
      <c r="Q391" s="25">
        <f t="shared" si="92"/>
        <v>1.031428459999103</v>
      </c>
      <c r="R391" s="25">
        <f>(24*60/PI())*Dados!$C$28*Q391*(P391*SIN(Dados!$C$31)*SIN(O391)+COS(Dados!$C$31)*COS(O391)*SIN(P391))</f>
        <v>42.796053295027434</v>
      </c>
      <c r="S391" s="17">
        <f t="shared" si="93"/>
        <v>306.86</v>
      </c>
      <c r="T391" s="17">
        <f t="shared" si="94"/>
        <v>295.16000000000003</v>
      </c>
      <c r="U391" s="17">
        <f t="shared" si="95"/>
        <v>23.42160396394717</v>
      </c>
      <c r="V391" s="25">
        <f>(0.75+2*10^(-5)*Dados!$B$7)*R391</f>
        <v>32.306834783733457</v>
      </c>
      <c r="W391" s="23">
        <f t="shared" si="96"/>
        <v>3.2344789675679357</v>
      </c>
      <c r="X391" s="25">
        <f>(1-Dados!$C$20)*U391</f>
        <v>18.03463505223932</v>
      </c>
      <c r="Y391" s="18">
        <f t="shared" si="97"/>
        <v>14.800156084671384</v>
      </c>
      <c r="Z391" s="27">
        <f>((0.408*I391*(Y391-0)+Dados!$C$35*(900/(H391+273))*J391*(M391-N391))/(I391+Dados!$C$35*(1+(0.34*J391))))</f>
        <v>5.1850688595227341</v>
      </c>
    </row>
    <row r="392" spans="1:26" x14ac:dyDescent="0.25">
      <c r="A392" s="1">
        <v>26683</v>
      </c>
      <c r="B392">
        <v>22</v>
      </c>
      <c r="C392">
        <v>30.6</v>
      </c>
      <c r="D392">
        <v>19</v>
      </c>
      <c r="E392">
        <v>3</v>
      </c>
      <c r="F392">
        <v>84.25</v>
      </c>
      <c r="H392" s="22">
        <f t="shared" si="84"/>
        <v>26.3</v>
      </c>
      <c r="I392" s="23">
        <f t="shared" si="85"/>
        <v>0.20178995726388815</v>
      </c>
      <c r="J392" s="24">
        <f t="shared" si="86"/>
        <v>2.2438532255038321</v>
      </c>
      <c r="K392" s="25">
        <f t="shared" si="87"/>
        <v>4.3912919467167955</v>
      </c>
      <c r="L392" s="25">
        <f t="shared" si="88"/>
        <v>2.6439311922105757</v>
      </c>
      <c r="M392" s="25">
        <f t="shared" si="89"/>
        <v>3.5176115694636856</v>
      </c>
      <c r="N392" s="25">
        <f t="shared" si="90"/>
        <v>2.9635877472731553</v>
      </c>
      <c r="O392" s="25">
        <f t="shared" si="91"/>
        <v>-0.35737772545324453</v>
      </c>
      <c r="P392" s="26">
        <f>ACOS(-TAN(Dados!$C$31)*TAN(O392))</f>
        <v>1.7740969932854493</v>
      </c>
      <c r="Q392" s="25">
        <f t="shared" si="92"/>
        <v>1.0312505958515106</v>
      </c>
      <c r="R392" s="25">
        <f>(24*60/PI())*Dados!$C$28*Q392*(P392*SIN(Dados!$C$31)*SIN(O392)+COS(Dados!$C$31)*COS(O392)*SIN(P392))</f>
        <v>42.724940999497861</v>
      </c>
      <c r="S392" s="17">
        <f t="shared" si="93"/>
        <v>303.76000000000005</v>
      </c>
      <c r="T392" s="17">
        <f t="shared" si="94"/>
        <v>295.16000000000003</v>
      </c>
      <c r="U392" s="17">
        <f t="shared" si="95"/>
        <v>20.047059526116836</v>
      </c>
      <c r="V392" s="25">
        <f>(0.75+2*10^(-5)*Dados!$B$7)*R392</f>
        <v>32.253151955391132</v>
      </c>
      <c r="W392" s="23">
        <f t="shared" si="96"/>
        <v>1.9113319051079192</v>
      </c>
      <c r="X392" s="25">
        <f>(1-Dados!$C$20)*U392</f>
        <v>15.436235835109965</v>
      </c>
      <c r="Y392" s="18">
        <f t="shared" si="97"/>
        <v>13.524903930002045</v>
      </c>
      <c r="Z392" s="27">
        <f>((0.408*I392*(Y392-0)+Dados!$C$35*(900/(H392+273))*J392*(M392-N392))/(I392+Dados!$C$35*(1+(0.34*J392))))</f>
        <v>4.2820070917787723</v>
      </c>
    </row>
    <row r="393" spans="1:26" x14ac:dyDescent="0.25">
      <c r="A393" s="1">
        <v>26684</v>
      </c>
      <c r="B393">
        <v>21.1</v>
      </c>
      <c r="C393">
        <v>26.7</v>
      </c>
      <c r="D393">
        <v>20</v>
      </c>
      <c r="E393">
        <v>2.3333330000000001</v>
      </c>
      <c r="F393">
        <v>88.25</v>
      </c>
      <c r="H393" s="22">
        <f t="shared" si="84"/>
        <v>23.9</v>
      </c>
      <c r="I393" s="23">
        <f t="shared" si="85"/>
        <v>0.17815773880284058</v>
      </c>
      <c r="J393" s="24">
        <f t="shared" si="86"/>
        <v>1.7452189260748447</v>
      </c>
      <c r="K393" s="25">
        <f t="shared" si="87"/>
        <v>3.5030684848343494</v>
      </c>
      <c r="L393" s="25">
        <f t="shared" si="88"/>
        <v>2.5023227554890153</v>
      </c>
      <c r="M393" s="25">
        <f t="shared" si="89"/>
        <v>3.0026956201616821</v>
      </c>
      <c r="N393" s="25">
        <f t="shared" si="90"/>
        <v>2.6498788847926842</v>
      </c>
      <c r="O393" s="25">
        <f t="shared" si="91"/>
        <v>-0.35390099838142475</v>
      </c>
      <c r="P393" s="26">
        <f>ACOS(-TAN(Dados!$C$31)*TAN(O393))</f>
        <v>1.7719132889338518</v>
      </c>
      <c r="Q393" s="25">
        <f t="shared" si="92"/>
        <v>1.0310634714779239</v>
      </c>
      <c r="R393" s="25">
        <f>(24*60/PI())*Dados!$C$28*Q393*(P393*SIN(Dados!$C$31)*SIN(O393)+COS(Dados!$C$31)*COS(O393)*SIN(P393))</f>
        <v>42.651104583042716</v>
      </c>
      <c r="S393" s="17">
        <f t="shared" si="93"/>
        <v>299.86</v>
      </c>
      <c r="T393" s="17">
        <f t="shared" si="94"/>
        <v>294.26000000000005</v>
      </c>
      <c r="U393" s="17">
        <f t="shared" si="95"/>
        <v>16.148949603238805</v>
      </c>
      <c r="V393" s="25">
        <f>(0.75+2*10^(-5)*Dados!$B$7)*R393</f>
        <v>32.197412682169031</v>
      </c>
      <c r="W393" s="23">
        <f t="shared" si="96"/>
        <v>1.4007856545605573</v>
      </c>
      <c r="X393" s="25">
        <f>(1-Dados!$C$20)*U393</f>
        <v>12.43469119449388</v>
      </c>
      <c r="Y393" s="18">
        <f t="shared" si="97"/>
        <v>11.033905539933322</v>
      </c>
      <c r="Z393" s="27">
        <f>((0.408*I393*(Y393-0)+Dados!$C$35*(900/(H393+273))*J393*(M393-N393))/(I393+Dados!$C$35*(1+(0.34*J393))))</f>
        <v>3.2720336217284904</v>
      </c>
    </row>
    <row r="394" spans="1:26" x14ac:dyDescent="0.25">
      <c r="A394" s="1">
        <v>26685</v>
      </c>
      <c r="B394">
        <v>21.7</v>
      </c>
      <c r="C394">
        <v>26.8</v>
      </c>
      <c r="D394">
        <v>21</v>
      </c>
      <c r="E394">
        <v>3</v>
      </c>
      <c r="F394">
        <v>89.5</v>
      </c>
      <c r="H394" s="22">
        <f t="shared" si="84"/>
        <v>24.25</v>
      </c>
      <c r="I394" s="23">
        <f t="shared" si="85"/>
        <v>0.18145122404479402</v>
      </c>
      <c r="J394" s="24">
        <f t="shared" si="86"/>
        <v>2.2438532255038321</v>
      </c>
      <c r="K394" s="25">
        <f t="shared" si="87"/>
        <v>3.5237195928099276</v>
      </c>
      <c r="L394" s="25">
        <f t="shared" si="88"/>
        <v>2.5959699942202965</v>
      </c>
      <c r="M394" s="25">
        <f t="shared" si="89"/>
        <v>3.0598447935151123</v>
      </c>
      <c r="N394" s="25">
        <f t="shared" si="90"/>
        <v>2.7385610901960256</v>
      </c>
      <c r="O394" s="25">
        <f t="shared" si="91"/>
        <v>-0.35031940280597534</v>
      </c>
      <c r="P394" s="26">
        <f>ACOS(-TAN(Dados!$C$31)*TAN(O394))</f>
        <v>1.7696705875895009</v>
      </c>
      <c r="Q394" s="25">
        <f t="shared" si="92"/>
        <v>1.0308671423273339</v>
      </c>
      <c r="R394" s="25">
        <f>(24*60/PI())*Dados!$C$28*Q394*(P394*SIN(Dados!$C$31)*SIN(O394)+COS(Dados!$C$31)*COS(O394)*SIN(P394))</f>
        <v>42.57453580243228</v>
      </c>
      <c r="S394" s="17">
        <f t="shared" si="93"/>
        <v>299.96000000000004</v>
      </c>
      <c r="T394" s="17">
        <f t="shared" si="94"/>
        <v>294.86</v>
      </c>
      <c r="U394" s="17">
        <f t="shared" si="95"/>
        <v>15.383494201850253</v>
      </c>
      <c r="V394" s="25">
        <f>(0.75+2*10^(-5)*Dados!$B$7)*R394</f>
        <v>32.13961074123489</v>
      </c>
      <c r="W394" s="23">
        <f t="shared" si="96"/>
        <v>1.2311950054453999</v>
      </c>
      <c r="X394" s="25">
        <f>(1-Dados!$C$20)*U394</f>
        <v>11.845290535424695</v>
      </c>
      <c r="Y394" s="18">
        <f t="shared" si="97"/>
        <v>10.614095529979295</v>
      </c>
      <c r="Z394" s="27">
        <f>((0.408*I394*(Y394-0)+Dados!$C$35*(900/(H394+273))*J394*(M394-N394))/(I394+Dados!$C$35*(1+(0.34*J394))))</f>
        <v>3.1283900582490292</v>
      </c>
    </row>
    <row r="395" spans="1:26" x14ac:dyDescent="0.25">
      <c r="A395" s="1">
        <v>26686</v>
      </c>
      <c r="B395">
        <v>21.2</v>
      </c>
      <c r="C395">
        <v>31.4</v>
      </c>
      <c r="D395">
        <v>22</v>
      </c>
      <c r="E395">
        <v>1.6666669999999999</v>
      </c>
      <c r="F395">
        <v>67</v>
      </c>
      <c r="H395" s="22">
        <f t="shared" si="84"/>
        <v>26.299999999999997</v>
      </c>
      <c r="I395" s="23">
        <f t="shared" si="85"/>
        <v>0.20178995726388813</v>
      </c>
      <c r="J395" s="24">
        <f t="shared" si="86"/>
        <v>1.2465853745969318</v>
      </c>
      <c r="K395" s="25">
        <f t="shared" si="87"/>
        <v>4.5959173166475438</v>
      </c>
      <c r="L395" s="25">
        <f t="shared" si="88"/>
        <v>2.5177224920902961</v>
      </c>
      <c r="M395" s="25">
        <f t="shared" si="89"/>
        <v>3.5568199043689201</v>
      </c>
      <c r="N395" s="25">
        <f t="shared" si="90"/>
        <v>2.3830693359271766</v>
      </c>
      <c r="O395" s="25">
        <f t="shared" si="91"/>
        <v>-0.34663400003096273</v>
      </c>
      <c r="P395" s="26">
        <f>ACOS(-TAN(Dados!$C$31)*TAN(O395))</f>
        <v>1.7673700570893165</v>
      </c>
      <c r="Q395" s="25">
        <f t="shared" si="92"/>
        <v>1.0306616665763046</v>
      </c>
      <c r="R395" s="25">
        <f>(24*60/PI())*Dados!$C$28*Q395*(P395*SIN(Dados!$C$31)*SIN(O395)+COS(Dados!$C$31)*COS(O395)*SIN(P395))</f>
        <v>42.495226734604927</v>
      </c>
      <c r="S395" s="17">
        <f t="shared" si="93"/>
        <v>304.56</v>
      </c>
      <c r="T395" s="17">
        <f t="shared" si="94"/>
        <v>294.36</v>
      </c>
      <c r="U395" s="17">
        <f t="shared" si="95"/>
        <v>21.715019280886619</v>
      </c>
      <c r="V395" s="25">
        <f>(0.75+2*10^(-5)*Dados!$B$7)*R395</f>
        <v>32.079740151452071</v>
      </c>
      <c r="W395" s="23">
        <f t="shared" si="96"/>
        <v>2.7587705006337617</v>
      </c>
      <c r="X395" s="25">
        <f>(1-Dados!$C$20)*U395</f>
        <v>16.720564846282695</v>
      </c>
      <c r="Y395" s="18">
        <f t="shared" si="97"/>
        <v>13.961794345648933</v>
      </c>
      <c r="Z395" s="27">
        <f>((0.408*I395*(Y395-0)+Dados!$C$35*(900/(H395+273))*J395*(M395-N395))/(I395+Dados!$C$35*(1+(0.34*J395))))</f>
        <v>4.8729398925466727</v>
      </c>
    </row>
    <row r="396" spans="1:26" x14ac:dyDescent="0.25">
      <c r="A396" s="1">
        <v>26687</v>
      </c>
      <c r="B396">
        <v>22.1</v>
      </c>
      <c r="C396">
        <v>32.5</v>
      </c>
      <c r="D396">
        <v>23</v>
      </c>
      <c r="E396">
        <v>2</v>
      </c>
      <c r="F396">
        <v>68.75</v>
      </c>
      <c r="H396" s="22">
        <f t="shared" si="84"/>
        <v>27.3</v>
      </c>
      <c r="I396" s="23">
        <f t="shared" si="85"/>
        <v>0.21238715151384185</v>
      </c>
      <c r="J396" s="24">
        <f t="shared" si="86"/>
        <v>1.4959021503358882</v>
      </c>
      <c r="K396" s="25">
        <f t="shared" si="87"/>
        <v>4.8907789302521092</v>
      </c>
      <c r="L396" s="25">
        <f t="shared" si="88"/>
        <v>2.6600893350973012</v>
      </c>
      <c r="M396" s="25">
        <f t="shared" si="89"/>
        <v>3.7754341326747052</v>
      </c>
      <c r="N396" s="25">
        <f t="shared" si="90"/>
        <v>2.5956109662138598</v>
      </c>
      <c r="O396" s="25">
        <f t="shared" si="91"/>
        <v>-0.3428458821207665</v>
      </c>
      <c r="P396" s="26">
        <f>ACOS(-TAN(Dados!$C$31)*TAN(O396))</f>
        <v>1.7650128765676671</v>
      </c>
      <c r="Q396" s="25">
        <f t="shared" si="92"/>
        <v>1.0304471051117361</v>
      </c>
      <c r="R396" s="25">
        <f>(24*60/PI())*Dados!$C$28*Q396*(P396*SIN(Dados!$C$31)*SIN(O396)+COS(Dados!$C$31)*COS(O396)*SIN(P396))</f>
        <v>42.413169825442097</v>
      </c>
      <c r="S396" s="17">
        <f t="shared" si="93"/>
        <v>305.66000000000003</v>
      </c>
      <c r="T396" s="17">
        <f t="shared" si="94"/>
        <v>295.26000000000005</v>
      </c>
      <c r="U396" s="17">
        <f t="shared" si="95"/>
        <v>21.884538051524657</v>
      </c>
      <c r="V396" s="25">
        <f>(0.75+2*10^(-5)*Dados!$B$7)*R396</f>
        <v>32.01779521019985</v>
      </c>
      <c r="W396" s="23">
        <f t="shared" si="96"/>
        <v>2.6239311902731695</v>
      </c>
      <c r="X396" s="25">
        <f>(1-Dados!$C$20)*U396</f>
        <v>16.851094299673985</v>
      </c>
      <c r="Y396" s="18">
        <f t="shared" si="97"/>
        <v>14.227163109400816</v>
      </c>
      <c r="Z396" s="27">
        <f>((0.408*I396*(Y396-0)+Dados!$C$35*(900/(H396+273))*J396*(M396-N396))/(I396+Dados!$C$35*(1+(0.34*J396))))</f>
        <v>5.0751499862843312</v>
      </c>
    </row>
    <row r="397" spans="1:26" x14ac:dyDescent="0.25">
      <c r="A397" s="1">
        <v>26688</v>
      </c>
      <c r="B397">
        <v>20.399999999999999</v>
      </c>
      <c r="C397">
        <v>29.2</v>
      </c>
      <c r="D397">
        <v>24</v>
      </c>
      <c r="E397">
        <v>3</v>
      </c>
      <c r="F397">
        <v>87.25</v>
      </c>
      <c r="H397" s="22">
        <f t="shared" si="84"/>
        <v>24.799999999999997</v>
      </c>
      <c r="I397" s="23">
        <f t="shared" si="85"/>
        <v>0.18673033901982347</v>
      </c>
      <c r="J397" s="24">
        <f t="shared" si="86"/>
        <v>2.2438532255038321</v>
      </c>
      <c r="K397" s="25">
        <f t="shared" si="87"/>
        <v>4.0522081272490516</v>
      </c>
      <c r="L397" s="25">
        <f t="shared" si="88"/>
        <v>2.3968104104453793</v>
      </c>
      <c r="M397" s="25">
        <f t="shared" si="89"/>
        <v>3.2245092688472154</v>
      </c>
      <c r="N397" s="25">
        <f t="shared" si="90"/>
        <v>2.8133843370691958</v>
      </c>
      <c r="O397" s="25">
        <f t="shared" si="91"/>
        <v>-0.33895617157647767</v>
      </c>
      <c r="P397" s="26">
        <f>ACOS(-TAN(Dados!$C$31)*TAN(O397))</f>
        <v>1.7626002347180736</v>
      </c>
      <c r="Q397" s="25">
        <f t="shared" si="92"/>
        <v>1.0302235215128204</v>
      </c>
      <c r="R397" s="25">
        <f>(24*60/PI())*Dados!$C$28*Q397*(P397*SIN(Dados!$C$31)*SIN(O397)+COS(Dados!$C$31)*COS(O397)*SIN(P397))</f>
        <v>42.328357939439776</v>
      </c>
      <c r="S397" s="17">
        <f t="shared" si="93"/>
        <v>302.36</v>
      </c>
      <c r="T397" s="17">
        <f t="shared" si="94"/>
        <v>293.56</v>
      </c>
      <c r="U397" s="17">
        <f t="shared" si="95"/>
        <v>20.090592263149887</v>
      </c>
      <c r="V397" s="25">
        <f>(0.75+2*10^(-5)*Dados!$B$7)*R397</f>
        <v>31.953770530870553</v>
      </c>
      <c r="W397" s="23">
        <f t="shared" si="96"/>
        <v>2.0300319741560364</v>
      </c>
      <c r="X397" s="25">
        <f>(1-Dados!$C$20)*U397</f>
        <v>15.469756042625413</v>
      </c>
      <c r="Y397" s="18">
        <f t="shared" si="97"/>
        <v>13.439724068469376</v>
      </c>
      <c r="Z397" s="27">
        <f>((0.408*I397*(Y397-0)+Dados!$C$35*(900/(H397+273))*J397*(M397-N397))/(I397+Dados!$C$35*(1+(0.34*J397))))</f>
        <v>3.9930384514556998</v>
      </c>
    </row>
    <row r="398" spans="1:26" x14ac:dyDescent="0.25">
      <c r="A398" s="1">
        <v>26689</v>
      </c>
      <c r="B398">
        <v>16</v>
      </c>
      <c r="C398">
        <v>26.2</v>
      </c>
      <c r="D398">
        <v>25</v>
      </c>
      <c r="E398">
        <v>3</v>
      </c>
      <c r="F398">
        <v>65</v>
      </c>
      <c r="H398" s="22">
        <f t="shared" si="84"/>
        <v>21.1</v>
      </c>
      <c r="I398" s="23">
        <f t="shared" si="85"/>
        <v>0.15357844313412952</v>
      </c>
      <c r="J398" s="24">
        <f t="shared" si="86"/>
        <v>2.2438532255038321</v>
      </c>
      <c r="K398" s="25">
        <f t="shared" si="87"/>
        <v>3.4013866095362415</v>
      </c>
      <c r="L398" s="25">
        <f t="shared" si="88"/>
        <v>1.8182866804855506</v>
      </c>
      <c r="M398" s="25">
        <f t="shared" si="89"/>
        <v>2.6098366450108959</v>
      </c>
      <c r="N398" s="25">
        <f t="shared" si="90"/>
        <v>1.6963938192570824</v>
      </c>
      <c r="O398" s="25">
        <f t="shared" si="91"/>
        <v>-0.33496602100327749</v>
      </c>
      <c r="P398" s="26">
        <f>ACOS(-TAN(Dados!$C$31)*TAN(O398))</f>
        <v>1.7601333280948612</v>
      </c>
      <c r="Q398" s="25">
        <f t="shared" si="92"/>
        <v>1.0299909820322035</v>
      </c>
      <c r="R398" s="25">
        <f>(24*60/PI())*Dados!$C$28*Q398*(P398*SIN(Dados!$C$31)*SIN(O398)+COS(Dados!$C$31)*COS(O398)*SIN(P398))</f>
        <v>42.240784410189782</v>
      </c>
      <c r="S398" s="17">
        <f t="shared" si="93"/>
        <v>299.36</v>
      </c>
      <c r="T398" s="17">
        <f t="shared" si="94"/>
        <v>289.16000000000003</v>
      </c>
      <c r="U398" s="17">
        <f t="shared" si="95"/>
        <v>21.58499950207581</v>
      </c>
      <c r="V398" s="25">
        <f>(0.75+2*10^(-5)*Dados!$B$7)*R398</f>
        <v>31.887661080977967</v>
      </c>
      <c r="W398" s="23">
        <f t="shared" si="96"/>
        <v>3.273587938250897</v>
      </c>
      <c r="X398" s="25">
        <f>(1-Dados!$C$20)*U398</f>
        <v>16.620449616598375</v>
      </c>
      <c r="Y398" s="18">
        <f t="shared" si="97"/>
        <v>13.346861678347478</v>
      </c>
      <c r="Z398" s="27">
        <f>((0.408*I398*(Y398-0)+Dados!$C$35*(900/(H398+273))*J398*(M398-N398))/(I398+Dados!$C$35*(1+(0.34*J398))))</f>
        <v>4.6356707997822371</v>
      </c>
    </row>
    <row r="399" spans="1:26" x14ac:dyDescent="0.25">
      <c r="A399" s="1">
        <v>26690</v>
      </c>
      <c r="B399">
        <v>13.5</v>
      </c>
      <c r="C399">
        <v>31.7</v>
      </c>
      <c r="D399">
        <v>26</v>
      </c>
      <c r="E399">
        <v>3</v>
      </c>
      <c r="F399">
        <v>65</v>
      </c>
      <c r="H399" s="22">
        <f t="shared" si="84"/>
        <v>22.6</v>
      </c>
      <c r="I399" s="23">
        <f t="shared" si="85"/>
        <v>0.16636250114300036</v>
      </c>
      <c r="J399" s="24">
        <f t="shared" si="86"/>
        <v>2.2438532255038321</v>
      </c>
      <c r="K399" s="25">
        <f t="shared" si="87"/>
        <v>4.6747601804976453</v>
      </c>
      <c r="L399" s="25">
        <f t="shared" si="88"/>
        <v>1.5474672427794578</v>
      </c>
      <c r="M399" s="25">
        <f t="shared" si="89"/>
        <v>3.1111137116385517</v>
      </c>
      <c r="N399" s="25">
        <f t="shared" si="90"/>
        <v>2.0222239125650585</v>
      </c>
      <c r="O399" s="25">
        <f t="shared" si="91"/>
        <v>-0.33087661276889524</v>
      </c>
      <c r="P399" s="26">
        <f>ACOS(-TAN(Dados!$C$31)*TAN(O399))</f>
        <v>1.7576133594588603</v>
      </c>
      <c r="Q399" s="25">
        <f t="shared" si="92"/>
        <v>1.0297495555763523</v>
      </c>
      <c r="R399" s="25">
        <f>(24*60/PI())*Dados!$C$28*Q399*(P399*SIN(Dados!$C$31)*SIN(O399)+COS(Dados!$C$31)*COS(O399)*SIN(P399))</f>
        <v>42.150443091579611</v>
      </c>
      <c r="S399" s="17">
        <f t="shared" si="93"/>
        <v>304.86</v>
      </c>
      <c r="T399" s="17">
        <f t="shared" si="94"/>
        <v>286.66000000000003</v>
      </c>
      <c r="U399" s="17">
        <f t="shared" si="95"/>
        <v>28.771189732512973</v>
      </c>
      <c r="V399" s="25">
        <f>(0.75+2*10^(-5)*Dados!$B$7)*R399</f>
        <v>31.819462220808248</v>
      </c>
      <c r="W399" s="23">
        <f t="shared" si="96"/>
        <v>4.6289826019549087</v>
      </c>
      <c r="X399" s="25">
        <f>(1-Dados!$C$20)*U399</f>
        <v>22.15381609403499</v>
      </c>
      <c r="Y399" s="18">
        <f t="shared" si="97"/>
        <v>17.524833492080081</v>
      </c>
      <c r="Z399" s="27">
        <f>((0.408*I399*(Y399-0)+Dados!$C$35*(900/(H399+273))*J399*(M399-N399))/(I399+Dados!$C$35*(1+(0.34*J399))))</f>
        <v>5.9499490692423285</v>
      </c>
    </row>
    <row r="400" spans="1:26" x14ac:dyDescent="0.25">
      <c r="A400" s="1">
        <v>26691</v>
      </c>
      <c r="B400">
        <v>21</v>
      </c>
      <c r="C400">
        <v>31.5</v>
      </c>
      <c r="D400">
        <v>27</v>
      </c>
      <c r="E400">
        <v>3</v>
      </c>
      <c r="F400">
        <v>82.25</v>
      </c>
      <c r="H400" s="22">
        <f t="shared" si="84"/>
        <v>26.25</v>
      </c>
      <c r="I400" s="23">
        <f t="shared" si="85"/>
        <v>0.2012719980595416</v>
      </c>
      <c r="J400" s="24">
        <f t="shared" si="86"/>
        <v>2.2438532255038321</v>
      </c>
      <c r="K400" s="25">
        <f t="shared" si="87"/>
        <v>4.6220689030255047</v>
      </c>
      <c r="L400" s="25">
        <f t="shared" si="88"/>
        <v>2.4870053972720654</v>
      </c>
      <c r="M400" s="25">
        <f t="shared" si="89"/>
        <v>3.5545371501487848</v>
      </c>
      <c r="N400" s="25">
        <f t="shared" si="90"/>
        <v>2.9236068059973754</v>
      </c>
      <c r="O400" s="25">
        <f t="shared" si="91"/>
        <v>-0.32668915865324738</v>
      </c>
      <c r="P400" s="26">
        <f>ACOS(-TAN(Dados!$C$31)*TAN(O400))</f>
        <v>1.7550415361709275</v>
      </c>
      <c r="Q400" s="25">
        <f t="shared" si="92"/>
        <v>1.0294993136851356</v>
      </c>
      <c r="R400" s="25">
        <f>(24*60/PI())*Dados!$C$28*Q400*(P400*SIN(Dados!$C$31)*SIN(O400)+COS(Dados!$C$31)*COS(O400)*SIN(P400))</f>
        <v>42.05732840961516</v>
      </c>
      <c r="S400" s="17">
        <f t="shared" si="93"/>
        <v>304.66000000000003</v>
      </c>
      <c r="T400" s="17">
        <f t="shared" si="94"/>
        <v>294.16000000000003</v>
      </c>
      <c r="U400" s="17">
        <f t="shared" si="95"/>
        <v>21.805011191239849</v>
      </c>
      <c r="V400" s="25">
        <f>(0.75+2*10^(-5)*Dados!$B$7)*R400</f>
        <v>31.749169742540985</v>
      </c>
      <c r="W400" s="23">
        <f t="shared" si="96"/>
        <v>2.2925234120916769</v>
      </c>
      <c r="X400" s="25">
        <f>(1-Dados!$C$20)*U400</f>
        <v>16.789858617254684</v>
      </c>
      <c r="Y400" s="18">
        <f t="shared" si="97"/>
        <v>14.497335205163006</v>
      </c>
      <c r="Z400" s="27">
        <f>((0.408*I400*(Y400-0)+Dados!$C$35*(900/(H400+273))*J400*(M400-N400))/(I400+Dados!$C$35*(1+(0.34*J400))))</f>
        <v>4.6395671936077569</v>
      </c>
    </row>
    <row r="401" spans="1:26" x14ac:dyDescent="0.25">
      <c r="A401" s="1">
        <v>26692</v>
      </c>
      <c r="B401">
        <v>20.5</v>
      </c>
      <c r="C401">
        <v>29.2</v>
      </c>
      <c r="D401">
        <v>28</v>
      </c>
      <c r="E401">
        <v>1.6666669999999999</v>
      </c>
      <c r="F401">
        <v>79.25</v>
      </c>
      <c r="H401" s="22">
        <f t="shared" si="84"/>
        <v>24.85</v>
      </c>
      <c r="I401" s="23">
        <f t="shared" si="85"/>
        <v>0.18721660940746795</v>
      </c>
      <c r="J401" s="24">
        <f t="shared" si="86"/>
        <v>1.2465853745969318</v>
      </c>
      <c r="K401" s="25">
        <f t="shared" si="87"/>
        <v>4.0522081272490516</v>
      </c>
      <c r="L401" s="25">
        <f t="shared" si="88"/>
        <v>2.4116412804606884</v>
      </c>
      <c r="M401" s="25">
        <f t="shared" si="89"/>
        <v>3.2319247038548697</v>
      </c>
      <c r="N401" s="25">
        <f t="shared" si="90"/>
        <v>2.5613003278049842</v>
      </c>
      <c r="O401" s="25">
        <f t="shared" si="91"/>
        <v>-0.32240489948936107</v>
      </c>
      <c r="P401" s="26">
        <f>ACOS(-TAN(Dados!$C$31)*TAN(O401))</f>
        <v>1.7524190686367291</v>
      </c>
      <c r="Q401" s="25">
        <f t="shared" si="92"/>
        <v>1.0292403305106266</v>
      </c>
      <c r="R401" s="25">
        <f>(24*60/PI())*Dados!$C$28*Q401*(P401*SIN(Dados!$C$31)*SIN(O401)+COS(Dados!$C$31)*COS(O401)*SIN(P401))</f>
        <v>41.961435414766676</v>
      </c>
      <c r="S401" s="17">
        <f t="shared" si="93"/>
        <v>302.36</v>
      </c>
      <c r="T401" s="17">
        <f t="shared" si="94"/>
        <v>293.66000000000003</v>
      </c>
      <c r="U401" s="17">
        <f t="shared" si="95"/>
        <v>19.80295246834935</v>
      </c>
      <c r="V401" s="25">
        <f>(0.75+2*10^(-5)*Dados!$B$7)*R401</f>
        <v>31.676779909765276</v>
      </c>
      <c r="W401" s="23">
        <f t="shared" si="96"/>
        <v>2.2175747862938735</v>
      </c>
      <c r="X401" s="25">
        <f>(1-Dados!$C$20)*U401</f>
        <v>15.248273400628999</v>
      </c>
      <c r="Y401" s="18">
        <f t="shared" si="97"/>
        <v>13.030698614335126</v>
      </c>
      <c r="Z401" s="27">
        <f>((0.408*I401*(Y401-0)+Dados!$C$35*(900/(H401+273))*J401*(M401-N401))/(I401+Dados!$C$35*(1+(0.34*J401))))</f>
        <v>4.1391279593157932</v>
      </c>
    </row>
    <row r="402" spans="1:26" x14ac:dyDescent="0.25">
      <c r="A402" s="1">
        <v>26693</v>
      </c>
      <c r="B402">
        <v>21.8</v>
      </c>
      <c r="C402">
        <v>28.8</v>
      </c>
      <c r="D402">
        <v>29</v>
      </c>
      <c r="E402">
        <v>1.3333330000000001</v>
      </c>
      <c r="F402">
        <v>86.25</v>
      </c>
      <c r="H402" s="22">
        <f t="shared" si="84"/>
        <v>25.3</v>
      </c>
      <c r="I402" s="23">
        <f t="shared" si="85"/>
        <v>0.19164125727803297</v>
      </c>
      <c r="J402" s="24">
        <f t="shared" si="86"/>
        <v>0.99726785090690051</v>
      </c>
      <c r="K402" s="25">
        <f t="shared" si="87"/>
        <v>3.9596126295507381</v>
      </c>
      <c r="L402" s="25">
        <f t="shared" si="88"/>
        <v>2.6118719061836697</v>
      </c>
      <c r="M402" s="25">
        <f t="shared" si="89"/>
        <v>3.2857422678672039</v>
      </c>
      <c r="N402" s="25">
        <f t="shared" si="90"/>
        <v>2.8339527060354635</v>
      </c>
      <c r="O402" s="25">
        <f t="shared" si="91"/>
        <v>-0.31802510479568846</v>
      </c>
      <c r="P402" s="26">
        <f>ACOS(-TAN(Dados!$C$31)*TAN(O402))</f>
        <v>1.7497471688058961</v>
      </c>
      <c r="Q402" s="25">
        <f t="shared" si="92"/>
        <v>1.0289726827951293</v>
      </c>
      <c r="R402" s="25">
        <f>(24*60/PI())*Dados!$C$28*Q402*(P402*SIN(Dados!$C$31)*SIN(O402)+COS(Dados!$C$31)*COS(O402)*SIN(P402))</f>
        <v>41.862759834734192</v>
      </c>
      <c r="S402" s="17">
        <f t="shared" si="93"/>
        <v>301.96000000000004</v>
      </c>
      <c r="T402" s="17">
        <f t="shared" si="94"/>
        <v>294.96000000000004</v>
      </c>
      <c r="U402" s="17">
        <f t="shared" si="95"/>
        <v>17.721352274804811</v>
      </c>
      <c r="V402" s="25">
        <f>(0.75+2*10^(-5)*Dados!$B$7)*R402</f>
        <v>31.602289497312476</v>
      </c>
      <c r="W402" s="23">
        <f t="shared" si="96"/>
        <v>1.6533055680080349</v>
      </c>
      <c r="X402" s="25">
        <f>(1-Dados!$C$20)*U402</f>
        <v>13.645441251599705</v>
      </c>
      <c r="Y402" s="18">
        <f t="shared" si="97"/>
        <v>11.99213568359167</v>
      </c>
      <c r="Z402" s="27">
        <f>((0.408*I402*(Y402-0)+Dados!$C$35*(900/(H402+273))*J402*(M402-N402))/(I402+Dados!$C$35*(1+(0.34*J402))))</f>
        <v>3.6758208030720931</v>
      </c>
    </row>
    <row r="403" spans="1:26" x14ac:dyDescent="0.25">
      <c r="A403" s="1">
        <v>26694</v>
      </c>
      <c r="B403">
        <v>20.9</v>
      </c>
      <c r="C403">
        <v>32.4</v>
      </c>
      <c r="D403">
        <v>30</v>
      </c>
      <c r="E403">
        <v>1.3333330000000001</v>
      </c>
      <c r="F403">
        <v>67.5</v>
      </c>
      <c r="H403" s="22">
        <f t="shared" si="84"/>
        <v>26.65</v>
      </c>
      <c r="I403" s="23">
        <f t="shared" si="85"/>
        <v>0.20544717183601532</v>
      </c>
      <c r="J403" s="24">
        <f t="shared" si="86"/>
        <v>0.99726785090690051</v>
      </c>
      <c r="K403" s="25">
        <f t="shared" si="87"/>
        <v>4.8633111980528723</v>
      </c>
      <c r="L403" s="25">
        <f t="shared" si="88"/>
        <v>2.4717700446226427</v>
      </c>
      <c r="M403" s="25">
        <f t="shared" si="89"/>
        <v>3.6675406213377575</v>
      </c>
      <c r="N403" s="25">
        <f t="shared" si="90"/>
        <v>2.4755899194029864</v>
      </c>
      <c r="O403" s="25">
        <f t="shared" si="91"/>
        <v>-0.31355107239992103</v>
      </c>
      <c r="P403" s="26">
        <f>ACOS(-TAN(Dados!$C$31)*TAN(O403))</f>
        <v>1.7470270487283313</v>
      </c>
      <c r="Q403" s="25">
        <f t="shared" si="92"/>
        <v>1.0286964498484381</v>
      </c>
      <c r="R403" s="25">
        <f>(24*60/PI())*Dados!$C$28*Q403*(P403*SIN(Dados!$C$31)*SIN(O403)+COS(Dados!$C$31)*COS(O403)*SIN(P403))</f>
        <v>41.761298127524682</v>
      </c>
      <c r="S403" s="17">
        <f t="shared" si="93"/>
        <v>305.56</v>
      </c>
      <c r="T403" s="17">
        <f t="shared" si="94"/>
        <v>294.06</v>
      </c>
      <c r="U403" s="17">
        <f t="shared" si="95"/>
        <v>22.659112353963501</v>
      </c>
      <c r="V403" s="25">
        <f>(0.75+2*10^(-5)*Dados!$B$7)*R403</f>
        <v>31.525695831324263</v>
      </c>
      <c r="W403" s="23">
        <f t="shared" si="96"/>
        <v>2.948463451247147</v>
      </c>
      <c r="X403" s="25">
        <f>(1-Dados!$C$20)*U403</f>
        <v>17.447516512551896</v>
      </c>
      <c r="Y403" s="18">
        <f t="shared" si="97"/>
        <v>14.49905306130475</v>
      </c>
      <c r="Z403" s="27">
        <f>((0.408*I403*(Y403-0)+Dados!$C$35*(900/(H403+273))*J403*(M403-N403))/(I403+Dados!$C$35*(1+(0.34*J403))))</f>
        <v>4.9438451577623566</v>
      </c>
    </row>
    <row r="404" spans="1:26" x14ac:dyDescent="0.25">
      <c r="A404" s="1">
        <v>26695</v>
      </c>
      <c r="B404">
        <v>22.1</v>
      </c>
      <c r="C404">
        <v>33.200000000000003</v>
      </c>
      <c r="D404">
        <v>31</v>
      </c>
      <c r="E404">
        <v>1.3333330000000001</v>
      </c>
      <c r="F404">
        <v>68.5</v>
      </c>
      <c r="H404" s="22">
        <f t="shared" si="84"/>
        <v>27.650000000000002</v>
      </c>
      <c r="I404" s="23">
        <f t="shared" si="85"/>
        <v>0.21620498907075042</v>
      </c>
      <c r="J404" s="24">
        <f t="shared" si="86"/>
        <v>0.99726785090690051</v>
      </c>
      <c r="K404" s="25">
        <f t="shared" si="87"/>
        <v>5.0868531413725142</v>
      </c>
      <c r="L404" s="25">
        <f t="shared" si="88"/>
        <v>2.6600893350973012</v>
      </c>
      <c r="M404" s="25">
        <f t="shared" si="89"/>
        <v>3.8734712382349077</v>
      </c>
      <c r="N404" s="25">
        <f t="shared" si="90"/>
        <v>2.653327798190912</v>
      </c>
      <c r="O404" s="25">
        <f t="shared" si="91"/>
        <v>-0.30898412805441511</v>
      </c>
      <c r="P404" s="26">
        <f>ACOS(-TAN(Dados!$C$31)*TAN(O404))</f>
        <v>1.7442599191701209</v>
      </c>
      <c r="Q404" s="25">
        <f t="shared" si="92"/>
        <v>1.0284117135243369</v>
      </c>
      <c r="R404" s="25">
        <f>(24*60/PI())*Dados!$C$28*Q404*(P404*SIN(Dados!$C$31)*SIN(O404)+COS(Dados!$C$31)*COS(O404)*SIN(P404))</f>
        <v>41.657047534730346</v>
      </c>
      <c r="S404" s="17">
        <f t="shared" si="93"/>
        <v>306.36</v>
      </c>
      <c r="T404" s="17">
        <f t="shared" si="94"/>
        <v>295.26000000000005</v>
      </c>
      <c r="U404" s="17">
        <f t="shared" si="95"/>
        <v>22.205980693987652</v>
      </c>
      <c r="V404" s="25">
        <f>(0.75+2*10^(-5)*Dados!$B$7)*R404</f>
        <v>31.446996829472514</v>
      </c>
      <c r="W404" s="23">
        <f t="shared" si="96"/>
        <v>2.7169398090489723</v>
      </c>
      <c r="X404" s="25">
        <f>(1-Dados!$C$20)*U404</f>
        <v>17.098605134370491</v>
      </c>
      <c r="Y404" s="18">
        <f t="shared" si="97"/>
        <v>14.381665325321519</v>
      </c>
      <c r="Z404" s="27">
        <f>((0.408*I404*(Y404-0)+Dados!$C$35*(900/(H404+273))*J404*(M404-N404))/(I404+Dados!$C$35*(1+(0.34*J404))))</f>
        <v>4.9597446310647868</v>
      </c>
    </row>
    <row r="405" spans="1:26" x14ac:dyDescent="0.25">
      <c r="A405" s="1">
        <v>27030</v>
      </c>
      <c r="B405">
        <v>21.6</v>
      </c>
      <c r="C405">
        <v>34.4</v>
      </c>
      <c r="D405">
        <v>1</v>
      </c>
      <c r="E405">
        <v>1.3333330000000001</v>
      </c>
      <c r="F405">
        <v>62</v>
      </c>
      <c r="H405" s="22">
        <f t="shared" si="84"/>
        <v>28</v>
      </c>
      <c r="I405" s="23">
        <f t="shared" si="85"/>
        <v>0.22008034247018871</v>
      </c>
      <c r="J405" s="24">
        <f t="shared" si="86"/>
        <v>0.99726785090690051</v>
      </c>
      <c r="K405" s="25">
        <f t="shared" si="87"/>
        <v>5.4388791379242765</v>
      </c>
      <c r="L405" s="25">
        <f t="shared" si="88"/>
        <v>2.5801527260359443</v>
      </c>
      <c r="M405" s="25">
        <f t="shared" si="89"/>
        <v>4.0095159319801104</v>
      </c>
      <c r="N405" s="25">
        <f t="shared" si="90"/>
        <v>2.4858998778276682</v>
      </c>
      <c r="O405" s="25">
        <f t="shared" si="91"/>
        <v>-0.40100809259462372</v>
      </c>
      <c r="P405" s="26">
        <f>ACOS(-TAN(Dados!$C$31)*TAN(O405))</f>
        <v>1.8020995380098959</v>
      </c>
      <c r="Q405" s="25">
        <f t="shared" si="92"/>
        <v>1.0329951106939008</v>
      </c>
      <c r="R405" s="25">
        <f>(24*60/PI())*Dados!$C$28*Q405*(P405*SIN(Dados!$C$31)*SIN(O405)+COS(Dados!$C$31)*COS(O405)*SIN(P405))</f>
        <v>43.596802901252339</v>
      </c>
      <c r="S405" s="17">
        <f t="shared" si="93"/>
        <v>307.56</v>
      </c>
      <c r="T405" s="17">
        <f t="shared" si="94"/>
        <v>294.76000000000005</v>
      </c>
      <c r="U405" s="17">
        <f t="shared" si="95"/>
        <v>24.956266211548229</v>
      </c>
      <c r="V405" s="25">
        <f>(0.75+2*10^(-5)*Dados!$B$7)*R405</f>
        <v>32.911322423121774</v>
      </c>
      <c r="W405" s="23">
        <f t="shared" si="96"/>
        <v>3.2493860885967147</v>
      </c>
      <c r="X405" s="25">
        <f>(1-Dados!$C$20)*U405</f>
        <v>19.216324982892136</v>
      </c>
      <c r="Y405" s="18">
        <f t="shared" si="97"/>
        <v>15.966938894295421</v>
      </c>
      <c r="Z405" s="27">
        <f>((0.408*I405*(Y405-0)+Dados!$C$35*(900/(H405+273))*J405*(M405-N405))/(I405+Dados!$C$35*(1+(0.34*J405))))</f>
        <v>5.6253258595671758</v>
      </c>
    </row>
    <row r="406" spans="1:26" x14ac:dyDescent="0.25">
      <c r="A406" s="1">
        <v>27031</v>
      </c>
      <c r="B406">
        <v>23.6</v>
      </c>
      <c r="C406">
        <v>34.799999999999997</v>
      </c>
      <c r="D406">
        <v>2</v>
      </c>
      <c r="E406">
        <v>2.3333330000000001</v>
      </c>
      <c r="F406">
        <v>59.25</v>
      </c>
      <c r="H406" s="22">
        <f t="shared" si="84"/>
        <v>29.2</v>
      </c>
      <c r="I406" s="23">
        <f t="shared" si="85"/>
        <v>0.23381333181455968</v>
      </c>
      <c r="J406" s="24">
        <f t="shared" si="86"/>
        <v>1.7452189260748447</v>
      </c>
      <c r="K406" s="25">
        <f t="shared" si="87"/>
        <v>5.5608244417211337</v>
      </c>
      <c r="L406" s="25">
        <f t="shared" si="88"/>
        <v>2.9130230003400173</v>
      </c>
      <c r="M406" s="25">
        <f t="shared" si="89"/>
        <v>4.2369237210305757</v>
      </c>
      <c r="N406" s="25">
        <f t="shared" si="90"/>
        <v>2.5103773047106164</v>
      </c>
      <c r="O406" s="25">
        <f t="shared" si="91"/>
        <v>-0.39956372457913614</v>
      </c>
      <c r="P406" s="26">
        <f>ACOS(-TAN(Dados!$C$31)*TAN(O406))</f>
        <v>1.8011536593991815</v>
      </c>
      <c r="Q406" s="25">
        <f t="shared" si="92"/>
        <v>1.0329804442244102</v>
      </c>
      <c r="R406" s="25">
        <f>(24*60/PI())*Dados!$C$28*Q406*(P406*SIN(Dados!$C$31)*SIN(O406)+COS(Dados!$C$31)*COS(O406)*SIN(P406))</f>
        <v>43.570641955749437</v>
      </c>
      <c r="S406" s="17">
        <f t="shared" si="93"/>
        <v>307.96000000000004</v>
      </c>
      <c r="T406" s="17">
        <f t="shared" si="94"/>
        <v>296.76000000000005</v>
      </c>
      <c r="U406" s="17">
        <f t="shared" si="95"/>
        <v>23.330441251074571</v>
      </c>
      <c r="V406" s="25">
        <f>(0.75+2*10^(-5)*Dados!$B$7)*R406</f>
        <v>32.891573467807554</v>
      </c>
      <c r="W406" s="23">
        <f t="shared" si="96"/>
        <v>2.9484983849549442</v>
      </c>
      <c r="X406" s="25">
        <f>(1-Dados!$C$20)*U406</f>
        <v>17.96443976332742</v>
      </c>
      <c r="Y406" s="18">
        <f t="shared" si="97"/>
        <v>15.015941378372474</v>
      </c>
      <c r="Z406" s="27">
        <f>((0.408*I406*(Y406-0)+Dados!$C$35*(900/(H406+273))*J406*(M406-N406))/(I406+Dados!$C$35*(1+(0.34*J406))))</f>
        <v>5.9739419178563873</v>
      </c>
    </row>
    <row r="407" spans="1:26" x14ac:dyDescent="0.25">
      <c r="A407" s="1">
        <v>27032</v>
      </c>
      <c r="B407">
        <v>24.7</v>
      </c>
      <c r="C407">
        <v>34.1</v>
      </c>
      <c r="D407">
        <v>3</v>
      </c>
      <c r="E407">
        <v>2</v>
      </c>
      <c r="F407">
        <v>64</v>
      </c>
      <c r="H407" s="22">
        <f t="shared" si="84"/>
        <v>29.4</v>
      </c>
      <c r="I407" s="23">
        <f t="shared" si="85"/>
        <v>0.23617063355931983</v>
      </c>
      <c r="J407" s="24">
        <f t="shared" si="86"/>
        <v>1.4959021503358882</v>
      </c>
      <c r="K407" s="25">
        <f t="shared" si="87"/>
        <v>5.3489488866095956</v>
      </c>
      <c r="L407" s="25">
        <f t="shared" si="88"/>
        <v>3.1116099111162523</v>
      </c>
      <c r="M407" s="25">
        <f t="shared" si="89"/>
        <v>4.2302793988629244</v>
      </c>
      <c r="N407" s="25">
        <f t="shared" si="90"/>
        <v>2.7073788152722718</v>
      </c>
      <c r="O407" s="25">
        <f t="shared" si="91"/>
        <v>-0.39800095720876433</v>
      </c>
      <c r="P407" s="26">
        <f>ACOS(-TAN(Dados!$C$31)*TAN(O407))</f>
        <v>1.8001317785621451</v>
      </c>
      <c r="Q407" s="25">
        <f t="shared" si="92"/>
        <v>1.0329560049375197</v>
      </c>
      <c r="R407" s="25">
        <f>(24*60/PI())*Dados!$C$28*Q407*(P407*SIN(Dados!$C$31)*SIN(O407)+COS(Dados!$C$31)*COS(O407)*SIN(P407))</f>
        <v>43.541904505350651</v>
      </c>
      <c r="S407" s="17">
        <f t="shared" si="93"/>
        <v>307.26000000000005</v>
      </c>
      <c r="T407" s="17">
        <f t="shared" si="94"/>
        <v>297.86</v>
      </c>
      <c r="U407" s="17">
        <f t="shared" si="95"/>
        <v>21.359512210615392</v>
      </c>
      <c r="V407" s="25">
        <f>(0.75+2*10^(-5)*Dados!$B$7)*R407</f>
        <v>32.869879503279115</v>
      </c>
      <c r="W407" s="23">
        <f t="shared" si="96"/>
        <v>2.378687684427216</v>
      </c>
      <c r="X407" s="25">
        <f>(1-Dados!$C$20)*U407</f>
        <v>16.446824402173853</v>
      </c>
      <c r="Y407" s="18">
        <f t="shared" si="97"/>
        <v>14.068136717746636</v>
      </c>
      <c r="Z407" s="27">
        <f>((0.408*I407*(Y407-0)+Dados!$C$35*(900/(H407+273))*J407*(M407-N407))/(I407+Dados!$C$35*(1+(0.34*J407))))</f>
        <v>5.3725524603941119</v>
      </c>
    </row>
    <row r="408" spans="1:26" x14ac:dyDescent="0.25">
      <c r="A408" s="1">
        <v>27033</v>
      </c>
      <c r="B408">
        <v>23.8</v>
      </c>
      <c r="C408">
        <v>35.9</v>
      </c>
      <c r="D408">
        <v>4</v>
      </c>
      <c r="E408">
        <v>1.3333330000000001</v>
      </c>
      <c r="F408">
        <v>60.5</v>
      </c>
      <c r="H408" s="22">
        <f t="shared" si="84"/>
        <v>29.85</v>
      </c>
      <c r="I408" s="23">
        <f t="shared" si="85"/>
        <v>0.24154756638329455</v>
      </c>
      <c r="J408" s="24">
        <f t="shared" si="86"/>
        <v>0.99726785090690051</v>
      </c>
      <c r="K408" s="25">
        <f t="shared" si="87"/>
        <v>5.9084786537204232</v>
      </c>
      <c r="L408" s="25">
        <f t="shared" si="88"/>
        <v>2.9482843050220851</v>
      </c>
      <c r="M408" s="25">
        <f t="shared" si="89"/>
        <v>4.4283814793712537</v>
      </c>
      <c r="N408" s="25">
        <f t="shared" si="90"/>
        <v>2.6791707950196084</v>
      </c>
      <c r="O408" s="25">
        <f t="shared" si="91"/>
        <v>-0.39632025356520739</v>
      </c>
      <c r="P408" s="26">
        <f>ACOS(-TAN(Dados!$C$31)*TAN(O408))</f>
        <v>1.7990345490421549</v>
      </c>
      <c r="Q408" s="25">
        <f t="shared" si="92"/>
        <v>1.0329218000751172</v>
      </c>
      <c r="R408" s="25">
        <f>(24*60/PI())*Dados!$C$28*Q408*(P408*SIN(Dados!$C$31)*SIN(O408)+COS(Dados!$C$31)*COS(O408)*SIN(P408))</f>
        <v>43.510583132946387</v>
      </c>
      <c r="S408" s="17">
        <f t="shared" si="93"/>
        <v>309.06</v>
      </c>
      <c r="T408" s="17">
        <f t="shared" si="94"/>
        <v>296.96000000000004</v>
      </c>
      <c r="U408" s="17">
        <f t="shared" si="95"/>
        <v>24.21628792390992</v>
      </c>
      <c r="V408" s="25">
        <f>(0.75+2*10^(-5)*Dados!$B$7)*R408</f>
        <v>32.846234930344117</v>
      </c>
      <c r="W408" s="23">
        <f t="shared" si="96"/>
        <v>2.9635352998961819</v>
      </c>
      <c r="X408" s="25">
        <f>(1-Dados!$C$20)*U408</f>
        <v>18.646541701410641</v>
      </c>
      <c r="Y408" s="18">
        <f t="shared" si="97"/>
        <v>15.683006401514458</v>
      </c>
      <c r="Z408" s="27">
        <f>((0.408*I408*(Y408-0)+Dados!$C$35*(900/(H408+273))*J408*(M408-N408))/(I408+Dados!$C$35*(1+(0.34*J408))))</f>
        <v>5.725735351385735</v>
      </c>
    </row>
    <row r="409" spans="1:26" x14ac:dyDescent="0.25">
      <c r="A409" s="1">
        <v>27034</v>
      </c>
      <c r="B409">
        <v>24.4</v>
      </c>
      <c r="C409">
        <v>35.200000000000003</v>
      </c>
      <c r="D409">
        <v>5</v>
      </c>
      <c r="E409">
        <v>1.6666669999999999</v>
      </c>
      <c r="F409">
        <v>56.5</v>
      </c>
      <c r="H409" s="22">
        <f t="shared" si="84"/>
        <v>29.8</v>
      </c>
      <c r="I409" s="23">
        <f t="shared" si="85"/>
        <v>0.2409451045954186</v>
      </c>
      <c r="J409" s="24">
        <f t="shared" si="86"/>
        <v>1.2465853745969318</v>
      </c>
      <c r="K409" s="25">
        <f t="shared" si="87"/>
        <v>5.6851337931165737</v>
      </c>
      <c r="L409" s="25">
        <f t="shared" si="88"/>
        <v>3.0563126530167612</v>
      </c>
      <c r="M409" s="25">
        <f t="shared" si="89"/>
        <v>4.3707232230666673</v>
      </c>
      <c r="N409" s="25">
        <f t="shared" si="90"/>
        <v>2.4694586210326666</v>
      </c>
      <c r="O409" s="25">
        <f t="shared" si="91"/>
        <v>-0.3945221116772275</v>
      </c>
      <c r="P409" s="26">
        <f>ACOS(-TAN(Dados!$C$31)*TAN(O409))</f>
        <v>1.7978626675349139</v>
      </c>
      <c r="Q409" s="25">
        <f t="shared" si="92"/>
        <v>1.032877839772842</v>
      </c>
      <c r="R409" s="25">
        <f>(24*60/PI())*Dados!$C$28*Q409*(P409*SIN(Dados!$C$31)*SIN(O409)+COS(Dados!$C$31)*COS(O409)*SIN(P409))</f>
        <v>43.476670111019743</v>
      </c>
      <c r="S409" s="17">
        <f t="shared" si="93"/>
        <v>308.36</v>
      </c>
      <c r="T409" s="17">
        <f t="shared" si="94"/>
        <v>297.56</v>
      </c>
      <c r="U409" s="17">
        <f t="shared" si="95"/>
        <v>22.860626827215508</v>
      </c>
      <c r="V409" s="25">
        <f>(0.75+2*10^(-5)*Dados!$B$7)*R409</f>
        <v>32.82063391548305</v>
      </c>
      <c r="W409" s="23">
        <f t="shared" si="96"/>
        <v>2.9314758185467067</v>
      </c>
      <c r="X409" s="25">
        <f>(1-Dados!$C$20)*U409</f>
        <v>17.602682656955942</v>
      </c>
      <c r="Y409" s="18">
        <f t="shared" si="97"/>
        <v>14.671206838409235</v>
      </c>
      <c r="Z409" s="27">
        <f>((0.408*I409*(Y409-0)+Dados!$C$35*(900/(H409+273))*J409*(M409-N409))/(I409+Dados!$C$35*(1+(0.34*J409))))</f>
        <v>5.6962388714767007</v>
      </c>
    </row>
    <row r="410" spans="1:26" x14ac:dyDescent="0.25">
      <c r="A410" s="1">
        <v>27035</v>
      </c>
      <c r="B410">
        <v>23.7</v>
      </c>
      <c r="C410">
        <v>36.299999999999997</v>
      </c>
      <c r="D410">
        <v>6</v>
      </c>
      <c r="E410">
        <v>1.3333330000000001</v>
      </c>
      <c r="F410">
        <v>55.25</v>
      </c>
      <c r="H410" s="22">
        <f t="shared" si="84"/>
        <v>30</v>
      </c>
      <c r="I410" s="23">
        <f t="shared" si="85"/>
        <v>0.24336253881311395</v>
      </c>
      <c r="J410" s="24">
        <f t="shared" si="86"/>
        <v>0.99726785090690051</v>
      </c>
      <c r="K410" s="25">
        <f t="shared" si="87"/>
        <v>6.0394872679051952</v>
      </c>
      <c r="L410" s="25">
        <f t="shared" si="88"/>
        <v>2.9306073746865935</v>
      </c>
      <c r="M410" s="25">
        <f t="shared" si="89"/>
        <v>4.4850473212958946</v>
      </c>
      <c r="N410" s="25">
        <f t="shared" si="90"/>
        <v>2.4779886450159818</v>
      </c>
      <c r="O410" s="25">
        <f t="shared" si="91"/>
        <v>-0.39260706437307313</v>
      </c>
      <c r="P410" s="26">
        <f>ACOS(-TAN(Dados!$C$31)*TAN(O410))</f>
        <v>1.7966168724134355</v>
      </c>
      <c r="Q410" s="25">
        <f t="shared" si="92"/>
        <v>1.0328241370570801</v>
      </c>
      <c r="R410" s="25">
        <f>(24*60/PI())*Dados!$C$28*Q410*(P410*SIN(Dados!$C$31)*SIN(O410)+COS(Dados!$C$31)*COS(O410)*SIN(P410))</f>
        <v>43.440157426390698</v>
      </c>
      <c r="S410" s="17">
        <f t="shared" si="93"/>
        <v>309.46000000000004</v>
      </c>
      <c r="T410" s="17">
        <f t="shared" si="94"/>
        <v>296.86</v>
      </c>
      <c r="U410" s="17">
        <f t="shared" si="95"/>
        <v>24.671561963993724</v>
      </c>
      <c r="V410" s="25">
        <f>(0.75+2*10^(-5)*Dados!$B$7)*R410</f>
        <v>32.793070409528674</v>
      </c>
      <c r="W410" s="23">
        <f t="shared" si="96"/>
        <v>3.3061267629163633</v>
      </c>
      <c r="X410" s="25">
        <f>(1-Dados!$C$20)*U410</f>
        <v>18.997102712275169</v>
      </c>
      <c r="Y410" s="18">
        <f t="shared" si="97"/>
        <v>15.690975949358805</v>
      </c>
      <c r="Z410" s="27">
        <f>((0.408*I410*(Y410-0)+Dados!$C$35*(900/(H410+273))*J410*(M410-N410))/(I410+Dados!$C$35*(1+(0.34*J410))))</f>
        <v>5.8823506453590912</v>
      </c>
    </row>
    <row r="411" spans="1:26" x14ac:dyDescent="0.25">
      <c r="A411" s="1">
        <v>27036</v>
      </c>
      <c r="B411">
        <v>21.6</v>
      </c>
      <c r="C411">
        <v>32.6</v>
      </c>
      <c r="D411">
        <v>7</v>
      </c>
      <c r="E411">
        <v>3</v>
      </c>
      <c r="F411">
        <v>79.5</v>
      </c>
      <c r="H411" s="22">
        <f t="shared" si="84"/>
        <v>27.1</v>
      </c>
      <c r="I411" s="23">
        <f t="shared" si="85"/>
        <v>0.2102310929908757</v>
      </c>
      <c r="J411" s="24">
        <f t="shared" si="86"/>
        <v>2.2438532255038321</v>
      </c>
      <c r="K411" s="25">
        <f t="shared" si="87"/>
        <v>4.9183812721762612</v>
      </c>
      <c r="L411" s="25">
        <f t="shared" si="88"/>
        <v>2.5801527260359443</v>
      </c>
      <c r="M411" s="25">
        <f t="shared" si="89"/>
        <v>3.7492669991061027</v>
      </c>
      <c r="N411" s="25">
        <f t="shared" si="90"/>
        <v>2.9806672642893517</v>
      </c>
      <c r="O411" s="25">
        <f t="shared" si="91"/>
        <v>-0.39057567912259061</v>
      </c>
      <c r="P411" s="26">
        <f>ACOS(-TAN(Dados!$C$31)*TAN(O411))</f>
        <v>1.7952979421830866</v>
      </c>
      <c r="Q411" s="25">
        <f t="shared" si="92"/>
        <v>1.0327607078411054</v>
      </c>
      <c r="R411" s="25">
        <f>(24*60/PI())*Dados!$C$28*Q411*(P411*SIN(Dados!$C$31)*SIN(O411)+COS(Dados!$C$31)*COS(O411)*SIN(P411))</f>
        <v>43.40103680664042</v>
      </c>
      <c r="S411" s="17">
        <f t="shared" si="93"/>
        <v>305.76000000000005</v>
      </c>
      <c r="T411" s="17">
        <f t="shared" si="94"/>
        <v>294.76000000000005</v>
      </c>
      <c r="U411" s="17">
        <f t="shared" si="95"/>
        <v>23.031192736004925</v>
      </c>
      <c r="V411" s="25">
        <f>(0.75+2*10^(-5)*Dados!$B$7)*R411</f>
        <v>32.763538167613824</v>
      </c>
      <c r="W411" s="23">
        <f t="shared" si="96"/>
        <v>2.3511202697657336</v>
      </c>
      <c r="X411" s="25">
        <f>(1-Dados!$C$20)*U411</f>
        <v>17.734018406723791</v>
      </c>
      <c r="Y411" s="18">
        <f t="shared" si="97"/>
        <v>15.382898136958058</v>
      </c>
      <c r="Z411" s="27">
        <f>((0.408*I411*(Y411-0)+Dados!$C$35*(900/(H411+273))*J411*(M411-N411))/(I411+Dados!$C$35*(1+(0.34*J411))))</f>
        <v>5.0917307227985535</v>
      </c>
    </row>
    <row r="412" spans="1:26" x14ac:dyDescent="0.25">
      <c r="A412" s="1">
        <v>27037</v>
      </c>
      <c r="B412">
        <v>20.5</v>
      </c>
      <c r="C412">
        <v>24.2</v>
      </c>
      <c r="D412">
        <v>8</v>
      </c>
      <c r="E412">
        <v>1.6666669999999999</v>
      </c>
      <c r="F412">
        <v>88.75</v>
      </c>
      <c r="H412" s="22">
        <f t="shared" si="84"/>
        <v>22.35</v>
      </c>
      <c r="I412" s="23">
        <f t="shared" si="85"/>
        <v>0.16417150852897852</v>
      </c>
      <c r="J412" s="24">
        <f t="shared" si="86"/>
        <v>1.2465853745969318</v>
      </c>
      <c r="K412" s="25">
        <f t="shared" si="87"/>
        <v>3.0199258182559934</v>
      </c>
      <c r="L412" s="25">
        <f t="shared" si="88"/>
        <v>2.4116412804606884</v>
      </c>
      <c r="M412" s="25">
        <f t="shared" si="89"/>
        <v>2.7157835493583411</v>
      </c>
      <c r="N412" s="25">
        <f t="shared" si="90"/>
        <v>2.4102579000555275</v>
      </c>
      <c r="O412" s="25">
        <f t="shared" si="91"/>
        <v>-0.38842855786907049</v>
      </c>
      <c r="P412" s="26">
        <f>ACOS(-TAN(Dados!$C$31)*TAN(O412))</f>
        <v>1.7939066938731225</v>
      </c>
      <c r="Q412" s="25">
        <f t="shared" si="92"/>
        <v>1.0326875709203633</v>
      </c>
      <c r="R412" s="25">
        <f>(24*60/PI())*Dados!$C$28*Q412*(P412*SIN(Dados!$C$31)*SIN(O412)+COS(Dados!$C$31)*COS(O412)*SIN(P412))</f>
        <v>43.35929974820008</v>
      </c>
      <c r="S412" s="17">
        <f t="shared" si="93"/>
        <v>297.36</v>
      </c>
      <c r="T412" s="17">
        <f t="shared" si="94"/>
        <v>293.66000000000003</v>
      </c>
      <c r="U412" s="17">
        <f t="shared" si="95"/>
        <v>13.34452453282813</v>
      </c>
      <c r="V412" s="25">
        <f>(0.75+2*10^(-5)*Dados!$B$7)*R412</f>
        <v>32.732030770375687</v>
      </c>
      <c r="W412" s="23">
        <f t="shared" si="96"/>
        <v>0.91913204433973295</v>
      </c>
      <c r="X412" s="25">
        <f>(1-Dados!$C$20)*U412</f>
        <v>10.27528389027766</v>
      </c>
      <c r="Y412" s="18">
        <f t="shared" si="97"/>
        <v>9.3561518459379265</v>
      </c>
      <c r="Z412" s="27">
        <f>((0.408*I412*(Y412-0)+Dados!$C$35*(900/(H412+273))*J412*(M412-N412))/(I412+Dados!$C$35*(1+(0.34*J412))))</f>
        <v>2.7301118002945532</v>
      </c>
    </row>
    <row r="413" spans="1:26" x14ac:dyDescent="0.25">
      <c r="A413" s="1">
        <v>27038</v>
      </c>
      <c r="B413">
        <v>20.6</v>
      </c>
      <c r="C413">
        <v>30.8</v>
      </c>
      <c r="D413">
        <v>9</v>
      </c>
      <c r="E413">
        <v>2.3333330000000001</v>
      </c>
      <c r="F413">
        <v>87</v>
      </c>
      <c r="H413" s="22">
        <f t="shared" si="84"/>
        <v>25.700000000000003</v>
      </c>
      <c r="I413" s="23">
        <f t="shared" si="85"/>
        <v>0.19564789669312863</v>
      </c>
      <c r="J413" s="24">
        <f t="shared" si="86"/>
        <v>1.7452189260748447</v>
      </c>
      <c r="K413" s="25">
        <f t="shared" si="87"/>
        <v>4.4416910990407947</v>
      </c>
      <c r="L413" s="25">
        <f t="shared" si="88"/>
        <v>2.4265523121060211</v>
      </c>
      <c r="M413" s="25">
        <f t="shared" si="89"/>
        <v>3.4341217055734079</v>
      </c>
      <c r="N413" s="25">
        <f t="shared" si="90"/>
        <v>2.9876858838488647</v>
      </c>
      <c r="O413" s="25">
        <f t="shared" si="91"/>
        <v>-0.38616633685087898</v>
      </c>
      <c r="P413" s="26">
        <f>ACOS(-TAN(Dados!$C$31)*TAN(O413))</f>
        <v>1.7924439813713136</v>
      </c>
      <c r="Q413" s="25">
        <f t="shared" si="92"/>
        <v>1.032604747966902</v>
      </c>
      <c r="R413" s="25">
        <f>(24*60/PI())*Dados!$C$28*Q413*(P413*SIN(Dados!$C$31)*SIN(O413)+COS(Dados!$C$31)*COS(O413)*SIN(P413))</f>
        <v>43.314937546086441</v>
      </c>
      <c r="S413" s="17">
        <f t="shared" si="93"/>
        <v>303.96000000000004</v>
      </c>
      <c r="T413" s="17">
        <f t="shared" si="94"/>
        <v>293.76000000000005</v>
      </c>
      <c r="U413" s="17">
        <f t="shared" si="95"/>
        <v>22.133890703487531</v>
      </c>
      <c r="V413" s="25">
        <f>(0.75+2*10^(-5)*Dados!$B$7)*R413</f>
        <v>32.698541646403257</v>
      </c>
      <c r="W413" s="23">
        <f t="shared" si="96"/>
        <v>2.1652641626338034</v>
      </c>
      <c r="X413" s="25">
        <f>(1-Dados!$C$20)*U413</f>
        <v>17.0430958416854</v>
      </c>
      <c r="Y413" s="18">
        <f t="shared" si="97"/>
        <v>14.877831679051596</v>
      </c>
      <c r="Z413" s="27">
        <f>((0.408*I413*(Y413-0)+Dados!$C$35*(900/(H413+273))*J413*(M413-N413))/(I413+Dados!$C$35*(1+(0.34*J413))))</f>
        <v>4.4716908640288739</v>
      </c>
    </row>
    <row r="414" spans="1:26" x14ac:dyDescent="0.25">
      <c r="A414" s="1">
        <v>27039</v>
      </c>
      <c r="B414">
        <v>19.2</v>
      </c>
      <c r="C414">
        <v>22.6</v>
      </c>
      <c r="D414">
        <v>10</v>
      </c>
      <c r="E414">
        <v>2.6666669999999999</v>
      </c>
      <c r="F414">
        <v>93.25</v>
      </c>
      <c r="H414" s="22">
        <f t="shared" si="84"/>
        <v>20.9</v>
      </c>
      <c r="I414" s="23">
        <f t="shared" si="85"/>
        <v>0.15193839797273131</v>
      </c>
      <c r="J414" s="24">
        <f t="shared" si="86"/>
        <v>1.9945364497648759</v>
      </c>
      <c r="K414" s="25">
        <f t="shared" si="87"/>
        <v>2.7421805492514406</v>
      </c>
      <c r="L414" s="25">
        <f t="shared" si="88"/>
        <v>2.2249611183378328</v>
      </c>
      <c r="M414" s="25">
        <f t="shared" si="89"/>
        <v>2.4835708337946367</v>
      </c>
      <c r="N414" s="25">
        <f t="shared" si="90"/>
        <v>2.3159298025134989</v>
      </c>
      <c r="O414" s="25">
        <f t="shared" si="91"/>
        <v>-0.38378968641292643</v>
      </c>
      <c r="P414" s="26">
        <f>ACOS(-TAN(Dados!$C$31)*TAN(O414))</f>
        <v>1.7909106937083643</v>
      </c>
      <c r="Q414" s="25">
        <f t="shared" si="92"/>
        <v>1.03251226352295</v>
      </c>
      <c r="R414" s="25">
        <f>(24*60/PI())*Dados!$C$28*Q414*(P414*SIN(Dados!$C$31)*SIN(O414)+COS(Dados!$C$31)*COS(O414)*SIN(P414))</f>
        <v>43.267941325262903</v>
      </c>
      <c r="S414" s="17">
        <f t="shared" si="93"/>
        <v>295.76000000000005</v>
      </c>
      <c r="T414" s="17">
        <f t="shared" si="94"/>
        <v>292.36</v>
      </c>
      <c r="U414" s="17">
        <f t="shared" si="95"/>
        <v>12.765142675961652</v>
      </c>
      <c r="V414" s="25">
        <f>(0.75+2*10^(-5)*Dados!$B$7)*R414</f>
        <v>32.663064095911878</v>
      </c>
      <c r="W414" s="23">
        <f t="shared" si="96"/>
        <v>0.82669685499041057</v>
      </c>
      <c r="X414" s="25">
        <f>(1-Dados!$C$20)*U414</f>
        <v>9.8291598604904724</v>
      </c>
      <c r="Y414" s="18">
        <f t="shared" si="97"/>
        <v>9.0024630055000614</v>
      </c>
      <c r="Z414" s="27">
        <f>((0.408*I414*(Y414-0)+Dados!$C$35*(900/(H414+273))*J414*(M414-N414))/(I414+Dados!$C$35*(1+(0.34*J414))))</f>
        <v>2.3877813936053975</v>
      </c>
    </row>
    <row r="415" spans="1:26" x14ac:dyDescent="0.25">
      <c r="A415" s="1">
        <v>27040</v>
      </c>
      <c r="B415">
        <v>18.8</v>
      </c>
      <c r="C415">
        <v>29.8</v>
      </c>
      <c r="D415">
        <v>11</v>
      </c>
      <c r="E415">
        <v>1.6666669999999999</v>
      </c>
      <c r="F415">
        <v>66.5</v>
      </c>
      <c r="H415" s="22">
        <f t="shared" si="84"/>
        <v>24.3</v>
      </c>
      <c r="I415" s="23">
        <f t="shared" si="85"/>
        <v>0.18192588494728229</v>
      </c>
      <c r="J415" s="24">
        <f t="shared" si="86"/>
        <v>1.2465853745969318</v>
      </c>
      <c r="K415" s="25">
        <f t="shared" si="87"/>
        <v>4.1946326109173357</v>
      </c>
      <c r="L415" s="25">
        <f t="shared" si="88"/>
        <v>2.1701248415136294</v>
      </c>
      <c r="M415" s="25">
        <f t="shared" si="89"/>
        <v>3.1823787262154823</v>
      </c>
      <c r="N415" s="25">
        <f t="shared" si="90"/>
        <v>2.1162818529332958</v>
      </c>
      <c r="O415" s="25">
        <f t="shared" si="91"/>
        <v>-0.38129931080802987</v>
      </c>
      <c r="P415" s="26">
        <f>ACOS(-TAN(Dados!$C$31)*TAN(O415))</f>
        <v>1.7893077532989132</v>
      </c>
      <c r="Q415" s="25">
        <f t="shared" si="92"/>
        <v>1.032410144993644</v>
      </c>
      <c r="R415" s="25">
        <f>(24*60/PI())*Dados!$C$28*Q415*(P415*SIN(Dados!$C$31)*SIN(O415)+COS(Dados!$C$31)*COS(O415)*SIN(P415))</f>
        <v>43.218302073601429</v>
      </c>
      <c r="S415" s="17">
        <f t="shared" si="93"/>
        <v>302.96000000000004</v>
      </c>
      <c r="T415" s="17">
        <f t="shared" si="94"/>
        <v>291.96000000000004</v>
      </c>
      <c r="U415" s="17">
        <f t="shared" si="95"/>
        <v>22.93422272869995</v>
      </c>
      <c r="V415" s="25">
        <f>(0.75+2*10^(-5)*Dados!$B$7)*R415</f>
        <v>32.625591315626281</v>
      </c>
      <c r="W415" s="23">
        <f t="shared" si="96"/>
        <v>3.1411738862684508</v>
      </c>
      <c r="X415" s="25">
        <f>(1-Dados!$C$20)*U415</f>
        <v>17.659351501098961</v>
      </c>
      <c r="Y415" s="18">
        <f t="shared" si="97"/>
        <v>14.51817761483051</v>
      </c>
      <c r="Z415" s="27">
        <f>((0.408*I415*(Y415-0)+Dados!$C$35*(900/(H415+273))*J415*(M415-N415))/(I415+Dados!$C$35*(1+(0.34*J415))))</f>
        <v>4.8739741385409818</v>
      </c>
    </row>
    <row r="416" spans="1:26" x14ac:dyDescent="0.25">
      <c r="A416" s="1">
        <v>27041</v>
      </c>
      <c r="B416">
        <v>16.2</v>
      </c>
      <c r="C416">
        <v>32.4</v>
      </c>
      <c r="D416">
        <v>12</v>
      </c>
      <c r="E416">
        <v>1.3333330000000001</v>
      </c>
      <c r="F416">
        <v>61.25</v>
      </c>
      <c r="H416" s="22">
        <f t="shared" si="84"/>
        <v>24.299999999999997</v>
      </c>
      <c r="I416" s="23">
        <f t="shared" si="85"/>
        <v>0.18192588494728226</v>
      </c>
      <c r="J416" s="24">
        <f t="shared" si="86"/>
        <v>0.99726785090690051</v>
      </c>
      <c r="K416" s="25">
        <f t="shared" si="87"/>
        <v>4.8633111980528723</v>
      </c>
      <c r="L416" s="25">
        <f t="shared" si="88"/>
        <v>1.841645130417793</v>
      </c>
      <c r="M416" s="25">
        <f t="shared" si="89"/>
        <v>3.3524781642353325</v>
      </c>
      <c r="N416" s="25">
        <f t="shared" si="90"/>
        <v>2.0533928755941413</v>
      </c>
      <c r="O416" s="25">
        <f t="shared" si="91"/>
        <v>-0.37869594798822787</v>
      </c>
      <c r="P416" s="26">
        <f>ACOS(-TAN(Dados!$C$31)*TAN(O416))</f>
        <v>1.7876361141459312</v>
      </c>
      <c r="Q416" s="25">
        <f t="shared" si="92"/>
        <v>1.0322984226389083</v>
      </c>
      <c r="R416" s="25">
        <f>(24*60/PI())*Dados!$C$28*Q416*(P416*SIN(Dados!$C$31)*SIN(O416)+COS(Dados!$C$31)*COS(O416)*SIN(P416))</f>
        <v>43.166010676417521</v>
      </c>
      <c r="S416" s="17">
        <f t="shared" si="93"/>
        <v>305.56</v>
      </c>
      <c r="T416" s="17">
        <f t="shared" si="94"/>
        <v>289.36</v>
      </c>
      <c r="U416" s="17">
        <f t="shared" si="95"/>
        <v>27.798374646705959</v>
      </c>
      <c r="V416" s="25">
        <f>(0.75+2*10^(-5)*Dados!$B$7)*R416</f>
        <v>32.58611642485107</v>
      </c>
      <c r="W416" s="23">
        <f t="shared" si="96"/>
        <v>4.3082836754451375</v>
      </c>
      <c r="X416" s="25">
        <f>(1-Dados!$C$20)*U416</f>
        <v>21.40474847796359</v>
      </c>
      <c r="Y416" s="18">
        <f t="shared" si="97"/>
        <v>17.096464802518454</v>
      </c>
      <c r="Z416" s="27">
        <f>((0.408*I416*(Y416-0)+Dados!$C$35*(900/(H416+273))*J416*(M416-N416))/(I416+Dados!$C$35*(1+(0.34*J416))))</f>
        <v>5.6596107755981606</v>
      </c>
    </row>
    <row r="417" spans="1:26" x14ac:dyDescent="0.25">
      <c r="A417" s="1">
        <v>27042</v>
      </c>
      <c r="B417">
        <v>20.9</v>
      </c>
      <c r="C417">
        <v>31.4</v>
      </c>
      <c r="D417">
        <v>13</v>
      </c>
      <c r="E417">
        <v>1</v>
      </c>
      <c r="F417">
        <v>75</v>
      </c>
      <c r="H417" s="22">
        <f t="shared" si="84"/>
        <v>26.15</v>
      </c>
      <c r="I417" s="23">
        <f t="shared" si="85"/>
        <v>0.20023943546559078</v>
      </c>
      <c r="J417" s="24">
        <f t="shared" si="86"/>
        <v>0.74795107516794412</v>
      </c>
      <c r="K417" s="25">
        <f t="shared" si="87"/>
        <v>4.5959173166475438</v>
      </c>
      <c r="L417" s="25">
        <f t="shared" si="88"/>
        <v>2.4717700446226427</v>
      </c>
      <c r="M417" s="25">
        <f t="shared" si="89"/>
        <v>3.5338436806350932</v>
      </c>
      <c r="N417" s="25">
        <f t="shared" si="90"/>
        <v>2.6503827604763197</v>
      </c>
      <c r="O417" s="25">
        <f t="shared" si="91"/>
        <v>-0.37598036938610901</v>
      </c>
      <c r="P417" s="26">
        <f>ACOS(-TAN(Dados!$C$31)*TAN(O417))</f>
        <v>1.7858967600153355</v>
      </c>
      <c r="Q417" s="25">
        <f t="shared" si="92"/>
        <v>1.0321771295644875</v>
      </c>
      <c r="R417" s="25">
        <f>(24*60/PI())*Dados!$C$28*Q417*(P417*SIN(Dados!$C$31)*SIN(O417)+COS(Dados!$C$31)*COS(O417)*SIN(P417))</f>
        <v>43.111057952545892</v>
      </c>
      <c r="S417" s="17">
        <f t="shared" si="93"/>
        <v>304.56</v>
      </c>
      <c r="T417" s="17">
        <f t="shared" si="94"/>
        <v>294.06</v>
      </c>
      <c r="U417" s="17">
        <f t="shared" si="95"/>
        <v>22.351327025958721</v>
      </c>
      <c r="V417" s="25">
        <f>(0.75+2*10^(-5)*Dados!$B$7)*R417</f>
        <v>32.544632492704388</v>
      </c>
      <c r="W417" s="23">
        <f t="shared" si="96"/>
        <v>2.550217444356174</v>
      </c>
      <c r="X417" s="25">
        <f>(1-Dados!$C$20)*U417</f>
        <v>17.210521809988215</v>
      </c>
      <c r="Y417" s="18">
        <f t="shared" si="97"/>
        <v>14.66030436563204</v>
      </c>
      <c r="Z417" s="27">
        <f>((0.408*I417*(Y417-0)+Dados!$C$35*(900/(H417+273))*J417*(M417-N417))/(I417+Dados!$C$35*(1+(0.34*J417))))</f>
        <v>4.7029048463108509</v>
      </c>
    </row>
    <row r="418" spans="1:26" x14ac:dyDescent="0.25">
      <c r="A418" s="1">
        <v>27043</v>
      </c>
      <c r="B418">
        <v>21.2</v>
      </c>
      <c r="C418">
        <v>29.8</v>
      </c>
      <c r="D418">
        <v>14</v>
      </c>
      <c r="E418">
        <v>2.6666669999999999</v>
      </c>
      <c r="F418">
        <v>72.75</v>
      </c>
      <c r="H418" s="22">
        <f t="shared" si="84"/>
        <v>25.5</v>
      </c>
      <c r="I418" s="23">
        <f t="shared" si="85"/>
        <v>0.19363585091694491</v>
      </c>
      <c r="J418" s="24">
        <f t="shared" si="86"/>
        <v>1.9945364497648759</v>
      </c>
      <c r="K418" s="25">
        <f t="shared" si="87"/>
        <v>4.1946326109173357</v>
      </c>
      <c r="L418" s="25">
        <f t="shared" si="88"/>
        <v>2.5177224920902961</v>
      </c>
      <c r="M418" s="25">
        <f t="shared" si="89"/>
        <v>3.3561775515038157</v>
      </c>
      <c r="N418" s="25">
        <f t="shared" si="90"/>
        <v>2.4416191687190261</v>
      </c>
      <c r="O418" s="25">
        <f t="shared" si="91"/>
        <v>-0.37315337968622003</v>
      </c>
      <c r="P418" s="26">
        <f>ACOS(-TAN(Dados!$C$31)*TAN(O418))</f>
        <v>1.7840907025875921</v>
      </c>
      <c r="Q418" s="25">
        <f t="shared" si="92"/>
        <v>1.0320463017121373</v>
      </c>
      <c r="R418" s="25">
        <f>(24*60/PI())*Dados!$C$28*Q418*(P418*SIN(Dados!$C$31)*SIN(O418)+COS(Dados!$C$31)*COS(O418)*SIN(P418))</f>
        <v>43.053434691921325</v>
      </c>
      <c r="S418" s="17">
        <f t="shared" si="93"/>
        <v>302.96000000000004</v>
      </c>
      <c r="T418" s="17">
        <f t="shared" si="94"/>
        <v>294.36</v>
      </c>
      <c r="U418" s="17">
        <f t="shared" si="95"/>
        <v>20.201192743200611</v>
      </c>
      <c r="V418" s="25">
        <f>(0.75+2*10^(-5)*Dados!$B$7)*R418</f>
        <v>32.501132566487726</v>
      </c>
      <c r="W418" s="23">
        <f t="shared" si="96"/>
        <v>2.3160757276995563</v>
      </c>
      <c r="X418" s="25">
        <f>(1-Dados!$C$20)*U418</f>
        <v>15.55491841226447</v>
      </c>
      <c r="Y418" s="18">
        <f t="shared" si="97"/>
        <v>13.238842684564915</v>
      </c>
      <c r="Z418" s="27">
        <f>((0.408*I418*(Y418-0)+Dados!$C$35*(900/(H418+273))*J418*(M418-N418))/(I418+Dados!$C$35*(1+(0.34*J418))))</f>
        <v>4.6326024852380758</v>
      </c>
    </row>
    <row r="419" spans="1:26" x14ac:dyDescent="0.25">
      <c r="A419" s="1">
        <v>27044</v>
      </c>
      <c r="B419">
        <v>14.2</v>
      </c>
      <c r="C419">
        <v>27.1</v>
      </c>
      <c r="D419">
        <v>15</v>
      </c>
      <c r="E419">
        <v>3</v>
      </c>
      <c r="F419">
        <v>61.75</v>
      </c>
      <c r="H419" s="22">
        <f t="shared" si="84"/>
        <v>20.65</v>
      </c>
      <c r="I419" s="23">
        <f t="shared" si="85"/>
        <v>0.14990918541685036</v>
      </c>
      <c r="J419" s="24">
        <f t="shared" si="86"/>
        <v>2.2438532255038321</v>
      </c>
      <c r="K419" s="25">
        <f t="shared" si="87"/>
        <v>3.5863105663510559</v>
      </c>
      <c r="L419" s="25">
        <f t="shared" si="88"/>
        <v>1.6194713704253727</v>
      </c>
      <c r="M419" s="25">
        <f t="shared" si="89"/>
        <v>2.6028909683882144</v>
      </c>
      <c r="N419" s="25">
        <f t="shared" si="90"/>
        <v>1.6072851729797226</v>
      </c>
      <c r="O419" s="25">
        <f t="shared" si="91"/>
        <v>-0.37021581658662056</v>
      </c>
      <c r="P419" s="26">
        <f>ACOS(-TAN(Dados!$C$31)*TAN(O419))</f>
        <v>1.7822189795930035</v>
      </c>
      <c r="Q419" s="25">
        <f t="shared" si="92"/>
        <v>1.0319059778489741</v>
      </c>
      <c r="R419" s="25">
        <f>(24*60/PI())*Dados!$C$28*Q419*(P419*SIN(Dados!$C$31)*SIN(O419)+COS(Dados!$C$31)*COS(O419)*SIN(P419))</f>
        <v>42.993131694624417</v>
      </c>
      <c r="S419" s="17">
        <f t="shared" si="93"/>
        <v>300.26000000000005</v>
      </c>
      <c r="T419" s="17">
        <f t="shared" si="94"/>
        <v>287.36</v>
      </c>
      <c r="U419" s="17">
        <f t="shared" si="95"/>
        <v>24.70665317905754</v>
      </c>
      <c r="V419" s="25">
        <f>(0.75+2*10^(-5)*Dados!$B$7)*R419</f>
        <v>32.455609701161698</v>
      </c>
      <c r="W419" s="23">
        <f t="shared" si="96"/>
        <v>4.0353980634709821</v>
      </c>
      <c r="X419" s="25">
        <f>(1-Dados!$C$20)*U419</f>
        <v>19.024122947874307</v>
      </c>
      <c r="Y419" s="18">
        <f t="shared" si="97"/>
        <v>14.988724884403325</v>
      </c>
      <c r="Z419" s="27">
        <f>((0.408*I419*(Y419-0)+Dados!$C$35*(900/(H419+273))*J419*(M419-N419))/(I419+Dados!$C$35*(1+(0.34*J419))))</f>
        <v>5.1447623296172633</v>
      </c>
    </row>
    <row r="420" spans="1:26" x14ac:dyDescent="0.25">
      <c r="A420" s="1">
        <v>27045</v>
      </c>
      <c r="B420">
        <v>18.3</v>
      </c>
      <c r="C420">
        <v>32</v>
      </c>
      <c r="D420">
        <v>16</v>
      </c>
      <c r="E420">
        <v>2</v>
      </c>
      <c r="F420">
        <v>63.75</v>
      </c>
      <c r="H420" s="22">
        <f t="shared" si="84"/>
        <v>25.15</v>
      </c>
      <c r="I420" s="23">
        <f t="shared" si="85"/>
        <v>0.19015669269727434</v>
      </c>
      <c r="J420" s="24">
        <f t="shared" si="86"/>
        <v>1.4959021503358882</v>
      </c>
      <c r="K420" s="25">
        <f t="shared" si="87"/>
        <v>4.7547753962618131</v>
      </c>
      <c r="L420" s="25">
        <f t="shared" si="88"/>
        <v>2.1032450848446573</v>
      </c>
      <c r="M420" s="25">
        <f t="shared" si="89"/>
        <v>3.429010240553235</v>
      </c>
      <c r="N420" s="25">
        <f t="shared" si="90"/>
        <v>2.1859940283526873</v>
      </c>
      <c r="O420" s="25">
        <f t="shared" si="91"/>
        <v>-0.36716855055065478</v>
      </c>
      <c r="P420" s="26">
        <f>ACOS(-TAN(Dados!$C$31)*TAN(O420))</f>
        <v>1.7802826529372653</v>
      </c>
      <c r="Q420" s="25">
        <f t="shared" si="92"/>
        <v>1.031756199555987</v>
      </c>
      <c r="R420" s="25">
        <f>(24*60/PI())*Dados!$C$28*Q420*(P420*SIN(Dados!$C$31)*SIN(O420)+COS(Dados!$C$31)*COS(O420)*SIN(P420))</f>
        <v>42.930139811347644</v>
      </c>
      <c r="S420" s="17">
        <f t="shared" si="93"/>
        <v>305.16000000000003</v>
      </c>
      <c r="T420" s="17">
        <f t="shared" si="94"/>
        <v>291.46000000000004</v>
      </c>
      <c r="U420" s="17">
        <f t="shared" si="95"/>
        <v>25.42392326626025</v>
      </c>
      <c r="V420" s="25">
        <f>(0.75+2*10^(-5)*Dados!$B$7)*R420</f>
        <v>32.408056989893922</v>
      </c>
      <c r="W420" s="23">
        <f t="shared" si="96"/>
        <v>3.6734285099526094</v>
      </c>
      <c r="X420" s="25">
        <f>(1-Dados!$C$20)*U420</f>
        <v>19.576420915020392</v>
      </c>
      <c r="Y420" s="18">
        <f t="shared" si="97"/>
        <v>15.902992405067783</v>
      </c>
      <c r="Z420" s="27">
        <f>((0.408*I420*(Y420-0)+Dados!$C$35*(900/(H420+273))*J420*(M420-N420))/(I420+Dados!$C$35*(1+(0.34*J420))))</f>
        <v>5.5423386902733789</v>
      </c>
    </row>
    <row r="421" spans="1:26" x14ac:dyDescent="0.25">
      <c r="A421" s="1">
        <v>27046</v>
      </c>
      <c r="B421">
        <v>21.7</v>
      </c>
      <c r="C421">
        <v>33.299999999999997</v>
      </c>
      <c r="D421">
        <v>17</v>
      </c>
      <c r="E421">
        <v>1.3333330000000001</v>
      </c>
      <c r="F421">
        <v>60</v>
      </c>
      <c r="H421" s="22">
        <f t="shared" si="84"/>
        <v>27.5</v>
      </c>
      <c r="I421" s="23">
        <f t="shared" si="85"/>
        <v>0.21456176978003969</v>
      </c>
      <c r="J421" s="24">
        <f t="shared" si="86"/>
        <v>0.99726785090690051</v>
      </c>
      <c r="K421" s="25">
        <f t="shared" si="87"/>
        <v>5.1154132953859861</v>
      </c>
      <c r="L421" s="25">
        <f t="shared" si="88"/>
        <v>2.5959699942202965</v>
      </c>
      <c r="M421" s="25">
        <f t="shared" si="89"/>
        <v>3.8556916448031413</v>
      </c>
      <c r="N421" s="25">
        <f t="shared" si="90"/>
        <v>2.3134149868818845</v>
      </c>
      <c r="O421" s="25">
        <f t="shared" si="91"/>
        <v>-0.36401248454901453</v>
      </c>
      <c r="P421" s="26">
        <f>ACOS(-TAN(Dados!$C$31)*TAN(O421))</f>
        <v>1.7782828068237315</v>
      </c>
      <c r="Q421" s="25">
        <f t="shared" si="92"/>
        <v>1.0315970112157162</v>
      </c>
      <c r="R421" s="25">
        <f>(24*60/PI())*Dados!$C$28*Q421*(P421*SIN(Dados!$C$31)*SIN(O421)+COS(Dados!$C$31)*COS(O421)*SIN(P421))</f>
        <v>42.864449985232994</v>
      </c>
      <c r="S421" s="17">
        <f t="shared" si="93"/>
        <v>306.46000000000004</v>
      </c>
      <c r="T421" s="17">
        <f t="shared" si="94"/>
        <v>294.86</v>
      </c>
      <c r="U421" s="17">
        <f t="shared" si="95"/>
        <v>23.358568965166747</v>
      </c>
      <c r="V421" s="25">
        <f>(0.75+2*10^(-5)*Dados!$B$7)*R421</f>
        <v>32.358467595642352</v>
      </c>
      <c r="W421" s="23">
        <f t="shared" si="96"/>
        <v>3.1863575744084818</v>
      </c>
      <c r="X421" s="25">
        <f>(1-Dados!$C$20)*U421</f>
        <v>17.986098103178396</v>
      </c>
      <c r="Y421" s="18">
        <f t="shared" si="97"/>
        <v>14.799740528769913</v>
      </c>
      <c r="Z421" s="27">
        <f>((0.408*I421*(Y421-0)+Dados!$C$35*(900/(H421+273))*J421*(M421-N421))/(I421+Dados!$C$35*(1+(0.34*J421))))</f>
        <v>5.2847044800828904</v>
      </c>
    </row>
    <row r="422" spans="1:26" x14ac:dyDescent="0.25">
      <c r="A422" s="1">
        <v>27047</v>
      </c>
      <c r="B422">
        <v>21.9</v>
      </c>
      <c r="C422">
        <v>34.4</v>
      </c>
      <c r="D422">
        <v>18</v>
      </c>
      <c r="E422">
        <v>1.3333330000000001</v>
      </c>
      <c r="F422">
        <v>60.5</v>
      </c>
      <c r="H422" s="22">
        <f t="shared" si="84"/>
        <v>28.15</v>
      </c>
      <c r="I422" s="23">
        <f t="shared" si="85"/>
        <v>0.22175898387159163</v>
      </c>
      <c r="J422" s="24">
        <f t="shared" si="86"/>
        <v>0.99726785090690051</v>
      </c>
      <c r="K422" s="25">
        <f t="shared" si="87"/>
        <v>5.4388791379242765</v>
      </c>
      <c r="L422" s="25">
        <f t="shared" si="88"/>
        <v>2.6278588442730206</v>
      </c>
      <c r="M422" s="25">
        <f t="shared" si="89"/>
        <v>4.0333689910986488</v>
      </c>
      <c r="N422" s="25">
        <f t="shared" si="90"/>
        <v>2.4401882396146823</v>
      </c>
      <c r="O422" s="25">
        <f t="shared" si="91"/>
        <v>-0.36074855379216958</v>
      </c>
      <c r="P422" s="26">
        <f>ACOS(-TAN(Dados!$C$31)*TAN(O422))</f>
        <v>1.7762205458786531</v>
      </c>
      <c r="Q422" s="25">
        <f t="shared" si="92"/>
        <v>1.031428459999103</v>
      </c>
      <c r="R422" s="25">
        <f>(24*60/PI())*Dados!$C$28*Q422*(P422*SIN(Dados!$C$31)*SIN(O422)+COS(Dados!$C$31)*COS(O422)*SIN(P422))</f>
        <v>42.796053295027434</v>
      </c>
      <c r="S422" s="17">
        <f t="shared" si="93"/>
        <v>307.56</v>
      </c>
      <c r="T422" s="17">
        <f t="shared" si="94"/>
        <v>295.06</v>
      </c>
      <c r="U422" s="17">
        <f t="shared" si="95"/>
        <v>24.20910359434783</v>
      </c>
      <c r="V422" s="25">
        <f>(0.75+2*10^(-5)*Dados!$B$7)*R422</f>
        <v>32.306834783733457</v>
      </c>
      <c r="W422" s="23">
        <f t="shared" si="96"/>
        <v>3.2517914323355641</v>
      </c>
      <c r="X422" s="25">
        <f>(1-Dados!$C$20)*U422</f>
        <v>18.64100976764783</v>
      </c>
      <c r="Y422" s="18">
        <f t="shared" si="97"/>
        <v>15.389218335312266</v>
      </c>
      <c r="Z422" s="27">
        <f>((0.408*I422*(Y422-0)+Dados!$C$35*(900/(H422+273))*J422*(M422-N422))/(I422+Dados!$C$35*(1+(0.34*J422))))</f>
        <v>5.5045992547543472</v>
      </c>
    </row>
    <row r="423" spans="1:26" x14ac:dyDescent="0.25">
      <c r="A423" s="1">
        <v>27048</v>
      </c>
      <c r="B423">
        <v>21.4</v>
      </c>
      <c r="C423">
        <v>31.2</v>
      </c>
      <c r="D423">
        <v>19</v>
      </c>
      <c r="E423">
        <v>3</v>
      </c>
      <c r="F423">
        <v>71.75</v>
      </c>
      <c r="H423" s="22">
        <f t="shared" si="84"/>
        <v>26.299999999999997</v>
      </c>
      <c r="I423" s="23">
        <f t="shared" si="85"/>
        <v>0.20178995726388813</v>
      </c>
      <c r="J423" s="24">
        <f t="shared" si="86"/>
        <v>2.2438532255038321</v>
      </c>
      <c r="K423" s="25">
        <f t="shared" si="87"/>
        <v>4.5439995866454055</v>
      </c>
      <c r="L423" s="25">
        <f t="shared" si="88"/>
        <v>2.548770598472057</v>
      </c>
      <c r="M423" s="25">
        <f t="shared" si="89"/>
        <v>3.5463850925587312</v>
      </c>
      <c r="N423" s="25">
        <f t="shared" si="90"/>
        <v>2.5445313039108899</v>
      </c>
      <c r="O423" s="25">
        <f t="shared" si="91"/>
        <v>-0.35737772545324453</v>
      </c>
      <c r="P423" s="26">
        <f>ACOS(-TAN(Dados!$C$31)*TAN(O423))</f>
        <v>1.7740969932854493</v>
      </c>
      <c r="Q423" s="25">
        <f t="shared" si="92"/>
        <v>1.0312505958515106</v>
      </c>
      <c r="R423" s="25">
        <f>(24*60/PI())*Dados!$C$28*Q423*(P423*SIN(Dados!$C$31)*SIN(O423)+COS(Dados!$C$31)*COS(O423)*SIN(P423))</f>
        <v>42.724940999497861</v>
      </c>
      <c r="S423" s="17">
        <f t="shared" si="93"/>
        <v>304.36</v>
      </c>
      <c r="T423" s="17">
        <f t="shared" si="94"/>
        <v>294.56</v>
      </c>
      <c r="U423" s="17">
        <f t="shared" si="95"/>
        <v>21.400035419738085</v>
      </c>
      <c r="V423" s="25">
        <f>(0.75+2*10^(-5)*Dados!$B$7)*R423</f>
        <v>32.253151955391132</v>
      </c>
      <c r="W423" s="23">
        <f t="shared" si="96"/>
        <v>2.5146562575299609</v>
      </c>
      <c r="X423" s="25">
        <f>(1-Dados!$C$20)*U423</f>
        <v>16.478027273198325</v>
      </c>
      <c r="Y423" s="18">
        <f t="shared" si="97"/>
        <v>13.963371015668365</v>
      </c>
      <c r="Z423" s="27">
        <f>((0.408*I423*(Y423-0)+Dados!$C$35*(900/(H423+273))*J423*(M423-N423))/(I423+Dados!$C$35*(1+(0.34*J423))))</f>
        <v>5.01940690972868</v>
      </c>
    </row>
    <row r="424" spans="1:26" x14ac:dyDescent="0.25">
      <c r="A424" s="1">
        <v>27049</v>
      </c>
      <c r="B424">
        <v>21</v>
      </c>
      <c r="C424">
        <v>31.2</v>
      </c>
      <c r="D424">
        <v>20</v>
      </c>
      <c r="E424">
        <v>3.3333330000000001</v>
      </c>
      <c r="F424">
        <v>74.25</v>
      </c>
      <c r="H424" s="22">
        <f t="shared" si="84"/>
        <v>26.1</v>
      </c>
      <c r="I424" s="23">
        <f t="shared" si="85"/>
        <v>0.1997248282483387</v>
      </c>
      <c r="J424" s="24">
        <f t="shared" si="86"/>
        <v>2.4931700012427886</v>
      </c>
      <c r="K424" s="25">
        <f t="shared" si="87"/>
        <v>4.5439995866454055</v>
      </c>
      <c r="L424" s="25">
        <f t="shared" si="88"/>
        <v>2.4870053972720654</v>
      </c>
      <c r="M424" s="25">
        <f t="shared" si="89"/>
        <v>3.5155024919587357</v>
      </c>
      <c r="N424" s="25">
        <f t="shared" si="90"/>
        <v>2.6102606002793616</v>
      </c>
      <c r="O424" s="25">
        <f t="shared" si="91"/>
        <v>-0.35390099838142475</v>
      </c>
      <c r="P424" s="26">
        <f>ACOS(-TAN(Dados!$C$31)*TAN(O424))</f>
        <v>1.7719132889338518</v>
      </c>
      <c r="Q424" s="25">
        <f t="shared" si="92"/>
        <v>1.0310634714779239</v>
      </c>
      <c r="R424" s="25">
        <f>(24*60/PI())*Dados!$C$28*Q424*(P424*SIN(Dados!$C$31)*SIN(O424)+COS(Dados!$C$31)*COS(O424)*SIN(P424))</f>
        <v>42.651104583042716</v>
      </c>
      <c r="S424" s="17">
        <f t="shared" si="93"/>
        <v>304.36</v>
      </c>
      <c r="T424" s="17">
        <f t="shared" si="94"/>
        <v>294.16000000000003</v>
      </c>
      <c r="U424" s="17">
        <f t="shared" si="95"/>
        <v>21.794672708915826</v>
      </c>
      <c r="V424" s="25">
        <f>(0.75+2*10^(-5)*Dados!$B$7)*R424</f>
        <v>32.197412682169031</v>
      </c>
      <c r="W424" s="23">
        <f t="shared" si="96"/>
        <v>2.5278104407930315</v>
      </c>
      <c r="X424" s="25">
        <f>(1-Dados!$C$20)*U424</f>
        <v>16.781897985865186</v>
      </c>
      <c r="Y424" s="18">
        <f t="shared" si="97"/>
        <v>14.254087545072155</v>
      </c>
      <c r="Z424" s="27">
        <f>((0.408*I424*(Y424-0)+Dados!$C$35*(900/(H424+273))*J424*(M424-N424))/(I424+Dados!$C$35*(1+(0.34*J424))))</f>
        <v>5.0084580206777574</v>
      </c>
    </row>
    <row r="425" spans="1:26" x14ac:dyDescent="0.25">
      <c r="A425" s="1">
        <v>27050</v>
      </c>
      <c r="B425">
        <v>22.6</v>
      </c>
      <c r="C425">
        <v>32.4</v>
      </c>
      <c r="D425">
        <v>21</v>
      </c>
      <c r="E425">
        <v>3</v>
      </c>
      <c r="F425">
        <v>62.75</v>
      </c>
      <c r="H425" s="22">
        <f t="shared" si="84"/>
        <v>27.5</v>
      </c>
      <c r="I425" s="23">
        <f t="shared" si="85"/>
        <v>0.21456176978003969</v>
      </c>
      <c r="J425" s="24">
        <f t="shared" si="86"/>
        <v>2.2438532255038321</v>
      </c>
      <c r="K425" s="25">
        <f t="shared" si="87"/>
        <v>4.8633111980528723</v>
      </c>
      <c r="L425" s="25">
        <f t="shared" si="88"/>
        <v>2.7421805492514406</v>
      </c>
      <c r="M425" s="25">
        <f t="shared" si="89"/>
        <v>3.8027458736521567</v>
      </c>
      <c r="N425" s="25">
        <f t="shared" si="90"/>
        <v>2.386223035716728</v>
      </c>
      <c r="O425" s="25">
        <f t="shared" si="91"/>
        <v>-0.35031940280597534</v>
      </c>
      <c r="P425" s="26">
        <f>ACOS(-TAN(Dados!$C$31)*TAN(O425))</f>
        <v>1.7696705875895009</v>
      </c>
      <c r="Q425" s="25">
        <f t="shared" si="92"/>
        <v>1.0308671423273339</v>
      </c>
      <c r="R425" s="25">
        <f>(24*60/PI())*Dados!$C$28*Q425*(P425*SIN(Dados!$C$31)*SIN(O425)+COS(Dados!$C$31)*COS(O425)*SIN(P425))</f>
        <v>42.57453580243228</v>
      </c>
      <c r="S425" s="17">
        <f t="shared" si="93"/>
        <v>305.56</v>
      </c>
      <c r="T425" s="17">
        <f t="shared" si="94"/>
        <v>295.76000000000005</v>
      </c>
      <c r="U425" s="17">
        <f t="shared" si="95"/>
        <v>21.324700580901112</v>
      </c>
      <c r="V425" s="25">
        <f>(0.75+2*10^(-5)*Dados!$B$7)*R425</f>
        <v>32.13961074123489</v>
      </c>
      <c r="W425" s="23">
        <f t="shared" si="96"/>
        <v>2.7097517629136663</v>
      </c>
      <c r="X425" s="25">
        <f>(1-Dados!$C$20)*U425</f>
        <v>16.420019447293857</v>
      </c>
      <c r="Y425" s="18">
        <f t="shared" si="97"/>
        <v>13.710267684380192</v>
      </c>
      <c r="Z425" s="27">
        <f>((0.408*I425*(Y425-0)+Dados!$C$35*(900/(H425+273))*J425*(M425-N425))/(I425+Dados!$C$35*(1+(0.34*J425))))</f>
        <v>5.5259796613664784</v>
      </c>
    </row>
    <row r="426" spans="1:26" x14ac:dyDescent="0.25">
      <c r="A426" s="1">
        <v>27051</v>
      </c>
      <c r="B426">
        <v>21</v>
      </c>
      <c r="C426">
        <v>30.4</v>
      </c>
      <c r="D426">
        <v>22</v>
      </c>
      <c r="E426">
        <v>1.3333330000000001</v>
      </c>
      <c r="F426">
        <v>80.75</v>
      </c>
      <c r="H426" s="22">
        <f t="shared" ref="H426:H485" si="98">(C426+B426)/2</f>
        <v>25.7</v>
      </c>
      <c r="I426" s="23">
        <f t="shared" ref="I426:I485" si="99">4098*(0.6108*EXP(17.27*H426/(H426+237.3)))/(H426+237.3)^2</f>
        <v>0.1956478966931286</v>
      </c>
      <c r="J426" s="24">
        <f t="shared" ref="J426:J485" si="100">E426*(4.87/(LN(67.8*10-5.42)))</f>
        <v>0.99726785090690051</v>
      </c>
      <c r="K426" s="25">
        <f t="shared" ref="K426:K485" si="101">0.6108*EXP((17.27*C426)/(C426+237.3))</f>
        <v>4.3413906376622462</v>
      </c>
      <c r="L426" s="25">
        <f t="shared" ref="L426:L485" si="102">0.6108*EXP((17.27*B426)/(B426+237.3))</f>
        <v>2.4870053972720654</v>
      </c>
      <c r="M426" s="25">
        <f t="shared" ref="M426:M485" si="103">(K426+L426)/2</f>
        <v>3.4141980174671556</v>
      </c>
      <c r="N426" s="25">
        <f t="shared" ref="N426:N485" si="104">F426/100*((K426+L426)/2)</f>
        <v>2.756964899104728</v>
      </c>
      <c r="O426" s="25">
        <f t="shared" ref="O426:O485" si="105">0.409*SIN((2*PI()/365*D426)-1.39)</f>
        <v>-0.34663400003096273</v>
      </c>
      <c r="P426" s="26">
        <f>ACOS(-TAN(Dados!$C$31)*TAN(O426))</f>
        <v>1.7673700570893165</v>
      </c>
      <c r="Q426" s="25">
        <f t="shared" ref="Q426:Q485" si="106">1+0.033*COS((2*PI()/365)*D426)</f>
        <v>1.0306616665763046</v>
      </c>
      <c r="R426" s="25">
        <f>(24*60/PI())*Dados!$C$28*Q426*(P426*SIN(Dados!$C$31)*SIN(O426)+COS(Dados!$C$31)*COS(O426)*SIN(P426))</f>
        <v>42.495226734604927</v>
      </c>
      <c r="S426" s="17">
        <f t="shared" ref="S426:S485" si="107">C426+273.16</f>
        <v>303.56</v>
      </c>
      <c r="T426" s="17">
        <f t="shared" ref="T426:T485" si="108">B426+273.16</f>
        <v>294.16000000000003</v>
      </c>
      <c r="U426" s="17">
        <f t="shared" ref="U426:U485" si="109">0.16*SQRT(C426-B426)*R426</f>
        <v>20.846063686054972</v>
      </c>
      <c r="V426" s="25">
        <f>(0.75+2*10^(-5)*Dados!$B$7)*R426</f>
        <v>32.079740151452071</v>
      </c>
      <c r="W426" s="23">
        <f t="shared" ref="W426:W485" si="110">(4.903*10^-9)*((S426^4+T426^4)/2)*(0.34-0.14*SQRT(N426))*(1.35*(U426/V426)-0.35)</f>
        <v>2.2211587314824692</v>
      </c>
      <c r="X426" s="25">
        <f>(1-Dados!$C$20)*U426</f>
        <v>16.051469038262329</v>
      </c>
      <c r="Y426" s="18">
        <f t="shared" ref="Y426:Y485" si="111">X426-W426</f>
        <v>13.830310306779861</v>
      </c>
      <c r="Z426" s="27">
        <f>((0.408*I426*(Y426-0)+Dados!$C$35*(900/(H426+273))*J426*(M426-N426))/(I426+Dados!$C$35*(1+(0.34*J426))))</f>
        <v>4.3531784446719231</v>
      </c>
    </row>
    <row r="427" spans="1:26" x14ac:dyDescent="0.25">
      <c r="A427" s="1">
        <v>27052</v>
      </c>
      <c r="B427">
        <v>21.4</v>
      </c>
      <c r="C427">
        <v>31.4</v>
      </c>
      <c r="D427">
        <v>23</v>
      </c>
      <c r="E427">
        <v>2</v>
      </c>
      <c r="F427">
        <v>83.75</v>
      </c>
      <c r="H427" s="22">
        <f t="shared" si="98"/>
        <v>26.4</v>
      </c>
      <c r="I427" s="23">
        <f t="shared" si="99"/>
        <v>0.20282924107339942</v>
      </c>
      <c r="J427" s="24">
        <f t="shared" si="100"/>
        <v>1.4959021503358882</v>
      </c>
      <c r="K427" s="25">
        <f t="shared" si="101"/>
        <v>4.5959173166475438</v>
      </c>
      <c r="L427" s="25">
        <f t="shared" si="102"/>
        <v>2.548770598472057</v>
      </c>
      <c r="M427" s="25">
        <f t="shared" si="103"/>
        <v>3.5723439575598004</v>
      </c>
      <c r="N427" s="25">
        <f t="shared" si="104"/>
        <v>2.9918380644563327</v>
      </c>
      <c r="O427" s="25">
        <f t="shared" si="105"/>
        <v>-0.3428458821207665</v>
      </c>
      <c r="P427" s="26">
        <f>ACOS(-TAN(Dados!$C$31)*TAN(O427))</f>
        <v>1.7650128765676671</v>
      </c>
      <c r="Q427" s="25">
        <f t="shared" si="106"/>
        <v>1.0304471051117361</v>
      </c>
      <c r="R427" s="25">
        <f>(24*60/PI())*Dados!$C$28*Q427*(P427*SIN(Dados!$C$31)*SIN(O427)+COS(Dados!$C$31)*COS(O427)*SIN(P427))</f>
        <v>42.413169825442097</v>
      </c>
      <c r="S427" s="17">
        <f t="shared" si="107"/>
        <v>304.56</v>
      </c>
      <c r="T427" s="17">
        <f t="shared" si="108"/>
        <v>294.56</v>
      </c>
      <c r="U427" s="17">
        <f t="shared" si="109"/>
        <v>21.459555109747708</v>
      </c>
      <c r="V427" s="25">
        <f>(0.75+2*10^(-5)*Dados!$B$7)*R427</f>
        <v>32.01779521019985</v>
      </c>
      <c r="W427" s="23">
        <f t="shared" si="110"/>
        <v>2.1468698765213676</v>
      </c>
      <c r="X427" s="25">
        <f>(1-Dados!$C$20)*U427</f>
        <v>16.523857434505736</v>
      </c>
      <c r="Y427" s="18">
        <f t="shared" si="111"/>
        <v>14.376987557984368</v>
      </c>
      <c r="Z427" s="27">
        <f>((0.408*I427*(Y427-0)+Dados!$C$35*(900/(H427+273))*J427*(M427-N427))/(I427+Dados!$C$35*(1+(0.34*J427))))</f>
        <v>4.5116404810677135</v>
      </c>
    </row>
    <row r="428" spans="1:26" x14ac:dyDescent="0.25">
      <c r="A428" s="1">
        <v>27053</v>
      </c>
      <c r="B428">
        <v>22.1</v>
      </c>
      <c r="C428">
        <v>32.299999999999997</v>
      </c>
      <c r="D428">
        <v>24</v>
      </c>
      <c r="E428">
        <v>2</v>
      </c>
      <c r="F428">
        <v>79.5</v>
      </c>
      <c r="H428" s="22">
        <f t="shared" si="98"/>
        <v>27.2</v>
      </c>
      <c r="I428" s="23">
        <f t="shared" si="99"/>
        <v>0.21130681013503458</v>
      </c>
      <c r="J428" s="24">
        <f t="shared" si="100"/>
        <v>1.4959021503358882</v>
      </c>
      <c r="K428" s="25">
        <f t="shared" si="101"/>
        <v>4.8359775257467401</v>
      </c>
      <c r="L428" s="25">
        <f t="shared" si="102"/>
        <v>2.6600893350973012</v>
      </c>
      <c r="M428" s="25">
        <f t="shared" si="103"/>
        <v>3.7480334304220206</v>
      </c>
      <c r="N428" s="25">
        <f t="shared" si="104"/>
        <v>2.9796865771855066</v>
      </c>
      <c r="O428" s="25">
        <f t="shared" si="105"/>
        <v>-0.33895617157647767</v>
      </c>
      <c r="P428" s="26">
        <f>ACOS(-TAN(Dados!$C$31)*TAN(O428))</f>
        <v>1.7626002347180736</v>
      </c>
      <c r="Q428" s="25">
        <f t="shared" si="106"/>
        <v>1.0302235215128204</v>
      </c>
      <c r="R428" s="25">
        <f>(24*60/PI())*Dados!$C$28*Q428*(P428*SIN(Dados!$C$31)*SIN(O428)+COS(Dados!$C$31)*COS(O428)*SIN(P428))</f>
        <v>42.328357939439776</v>
      </c>
      <c r="S428" s="17">
        <f t="shared" si="107"/>
        <v>305.46000000000004</v>
      </c>
      <c r="T428" s="17">
        <f t="shared" si="108"/>
        <v>295.26000000000005</v>
      </c>
      <c r="U428" s="17">
        <f t="shared" si="109"/>
        <v>21.62974948983409</v>
      </c>
      <c r="V428" s="25">
        <f>(0.75+2*10^(-5)*Dados!$B$7)*R428</f>
        <v>31.953770530870553</v>
      </c>
      <c r="W428" s="23">
        <f t="shared" si="110"/>
        <v>2.2163309412304706</v>
      </c>
      <c r="X428" s="25">
        <f>(1-Dados!$C$20)*U428</f>
        <v>16.654907107172249</v>
      </c>
      <c r="Y428" s="18">
        <f t="shared" si="111"/>
        <v>14.438576165941779</v>
      </c>
      <c r="Z428" s="27">
        <f>((0.408*I428*(Y428-0)+Dados!$C$35*(900/(H428+273))*J428*(M428-N428))/(I428+Dados!$C$35*(1+(0.34*J428))))</f>
        <v>4.7421725476075212</v>
      </c>
    </row>
    <row r="429" spans="1:26" x14ac:dyDescent="0.25">
      <c r="A429" s="1">
        <v>27054</v>
      </c>
      <c r="B429">
        <v>21.5</v>
      </c>
      <c r="C429">
        <v>26.4</v>
      </c>
      <c r="D429">
        <v>25</v>
      </c>
      <c r="E429">
        <v>2</v>
      </c>
      <c r="F429">
        <v>91</v>
      </c>
      <c r="H429" s="22">
        <f t="shared" si="98"/>
        <v>23.95</v>
      </c>
      <c r="I429" s="23">
        <f t="shared" si="99"/>
        <v>0.17862512717512</v>
      </c>
      <c r="J429" s="24">
        <f t="shared" si="100"/>
        <v>1.4959021503358882</v>
      </c>
      <c r="K429" s="25">
        <f t="shared" si="101"/>
        <v>3.4417464345283828</v>
      </c>
      <c r="L429" s="25">
        <f t="shared" si="102"/>
        <v>2.5644197206554633</v>
      </c>
      <c r="M429" s="25">
        <f t="shared" si="103"/>
        <v>3.0030830775919233</v>
      </c>
      <c r="N429" s="25">
        <f t="shared" si="104"/>
        <v>2.7328056006086503</v>
      </c>
      <c r="O429" s="25">
        <f t="shared" si="105"/>
        <v>-0.33496602100327749</v>
      </c>
      <c r="P429" s="26">
        <f>ACOS(-TAN(Dados!$C$31)*TAN(O429))</f>
        <v>1.7601333280948612</v>
      </c>
      <c r="Q429" s="25">
        <f t="shared" si="106"/>
        <v>1.0299909820322035</v>
      </c>
      <c r="R429" s="25">
        <f>(24*60/PI())*Dados!$C$28*Q429*(P429*SIN(Dados!$C$31)*SIN(O429)+COS(Dados!$C$31)*COS(O429)*SIN(P429))</f>
        <v>42.240784410189782</v>
      </c>
      <c r="S429" s="17">
        <f t="shared" si="107"/>
        <v>299.56</v>
      </c>
      <c r="T429" s="17">
        <f t="shared" si="108"/>
        <v>294.66000000000003</v>
      </c>
      <c r="U429" s="17">
        <f t="shared" si="109"/>
        <v>14.96063395549317</v>
      </c>
      <c r="V429" s="25">
        <f>(0.75+2*10^(-5)*Dados!$B$7)*R429</f>
        <v>31.887661080977967</v>
      </c>
      <c r="W429" s="23">
        <f t="shared" si="110"/>
        <v>1.175852168888234</v>
      </c>
      <c r="X429" s="25">
        <f>(1-Dados!$C$20)*U429</f>
        <v>11.519688145729742</v>
      </c>
      <c r="Y429" s="18">
        <f t="shared" si="111"/>
        <v>10.343835976841508</v>
      </c>
      <c r="Z429" s="27">
        <f>((0.408*I429*(Y429-0)+Dados!$C$35*(900/(H429+273))*J429*(M429-N429))/(I429+Dados!$C$35*(1+(0.34*J429))))</f>
        <v>3.0069479753204362</v>
      </c>
    </row>
    <row r="430" spans="1:26" x14ac:dyDescent="0.25">
      <c r="A430" s="1">
        <v>27055</v>
      </c>
      <c r="B430">
        <v>19.399999999999999</v>
      </c>
      <c r="C430">
        <v>27.6</v>
      </c>
      <c r="D430">
        <v>26</v>
      </c>
      <c r="E430">
        <v>2.3333330000000001</v>
      </c>
      <c r="F430">
        <v>84</v>
      </c>
      <c r="H430" s="22">
        <f t="shared" si="98"/>
        <v>23.5</v>
      </c>
      <c r="I430" s="23">
        <f t="shared" si="99"/>
        <v>0.17445562008621771</v>
      </c>
      <c r="J430" s="24">
        <f t="shared" si="100"/>
        <v>1.7452189260748447</v>
      </c>
      <c r="K430" s="25">
        <f t="shared" si="101"/>
        <v>3.6927819602923044</v>
      </c>
      <c r="L430" s="25">
        <f t="shared" si="102"/>
        <v>2.2528310020993629</v>
      </c>
      <c r="M430" s="25">
        <f t="shared" si="103"/>
        <v>2.9728064811958337</v>
      </c>
      <c r="N430" s="25">
        <f t="shared" si="104"/>
        <v>2.4971574442045004</v>
      </c>
      <c r="O430" s="25">
        <f t="shared" si="105"/>
        <v>-0.33087661276889524</v>
      </c>
      <c r="P430" s="26">
        <f>ACOS(-TAN(Dados!$C$31)*TAN(O430))</f>
        <v>1.7576133594588603</v>
      </c>
      <c r="Q430" s="25">
        <f t="shared" si="106"/>
        <v>1.0297495555763523</v>
      </c>
      <c r="R430" s="25">
        <f>(24*60/PI())*Dados!$C$28*Q430*(P430*SIN(Dados!$C$31)*SIN(O430)+COS(Dados!$C$31)*COS(O430)*SIN(P430))</f>
        <v>42.150443091579611</v>
      </c>
      <c r="S430" s="17">
        <f t="shared" si="107"/>
        <v>300.76000000000005</v>
      </c>
      <c r="T430" s="17">
        <f t="shared" si="108"/>
        <v>292.56</v>
      </c>
      <c r="U430" s="17">
        <f t="shared" si="109"/>
        <v>19.312080061537596</v>
      </c>
      <c r="V430" s="25">
        <f>(0.75+2*10^(-5)*Dados!$B$7)*R430</f>
        <v>31.819462220808248</v>
      </c>
      <c r="W430" s="23">
        <f t="shared" si="110"/>
        <v>2.1192725597083348</v>
      </c>
      <c r="X430" s="25">
        <f>(1-Dados!$C$20)*U430</f>
        <v>14.870301647383949</v>
      </c>
      <c r="Y430" s="18">
        <f t="shared" si="111"/>
        <v>12.751029087675613</v>
      </c>
      <c r="Z430" s="27">
        <f>((0.408*I430*(Y430-0)+Dados!$C$35*(900/(H430+273))*J430*(M430-N430))/(I430+Dados!$C$35*(1+(0.34*J430))))</f>
        <v>3.8475437206146266</v>
      </c>
    </row>
    <row r="431" spans="1:26" x14ac:dyDescent="0.25">
      <c r="A431" s="1">
        <v>27056</v>
      </c>
      <c r="B431">
        <v>19.7</v>
      </c>
      <c r="C431">
        <v>28.8</v>
      </c>
      <c r="D431">
        <v>27</v>
      </c>
      <c r="E431">
        <v>1.3333330000000001</v>
      </c>
      <c r="F431">
        <v>82.25</v>
      </c>
      <c r="H431" s="22">
        <f t="shared" si="98"/>
        <v>24.25</v>
      </c>
      <c r="I431" s="23">
        <f t="shared" si="99"/>
        <v>0.18145122404479402</v>
      </c>
      <c r="J431" s="24">
        <f t="shared" si="100"/>
        <v>0.99726785090690051</v>
      </c>
      <c r="K431" s="25">
        <f t="shared" si="101"/>
        <v>3.9596126295507381</v>
      </c>
      <c r="L431" s="25">
        <f t="shared" si="102"/>
        <v>2.2952083710657747</v>
      </c>
      <c r="M431" s="25">
        <f t="shared" si="103"/>
        <v>3.1274105003082564</v>
      </c>
      <c r="N431" s="25">
        <f t="shared" si="104"/>
        <v>2.5722951365035409</v>
      </c>
      <c r="O431" s="25">
        <f t="shared" si="105"/>
        <v>-0.32668915865324738</v>
      </c>
      <c r="P431" s="26">
        <f>ACOS(-TAN(Dados!$C$31)*TAN(O431))</f>
        <v>1.7550415361709275</v>
      </c>
      <c r="Q431" s="25">
        <f t="shared" si="106"/>
        <v>1.0294993136851356</v>
      </c>
      <c r="R431" s="25">
        <f>(24*60/PI())*Dados!$C$28*Q431*(P431*SIN(Dados!$C$31)*SIN(O431)+COS(Dados!$C$31)*COS(O431)*SIN(P431))</f>
        <v>42.05732840961516</v>
      </c>
      <c r="S431" s="17">
        <f t="shared" si="107"/>
        <v>301.96000000000004</v>
      </c>
      <c r="T431" s="17">
        <f t="shared" si="108"/>
        <v>292.86</v>
      </c>
      <c r="U431" s="17">
        <f t="shared" si="109"/>
        <v>20.299360695436093</v>
      </c>
      <c r="V431" s="25">
        <f>(0.75+2*10^(-5)*Dados!$B$7)*R431</f>
        <v>31.749169742540985</v>
      </c>
      <c r="W431" s="23">
        <f t="shared" si="110"/>
        <v>2.2760173456963972</v>
      </c>
      <c r="X431" s="25">
        <f>(1-Dados!$C$20)*U431</f>
        <v>15.630507735485791</v>
      </c>
      <c r="Y431" s="18">
        <f t="shared" si="111"/>
        <v>13.354490389789394</v>
      </c>
      <c r="Z431" s="27">
        <f>((0.408*I431*(Y431-0)+Dados!$C$35*(900/(H431+273))*J431*(M431-N431))/(I431+Dados!$C$35*(1+(0.34*J431))))</f>
        <v>4.0815862238302838</v>
      </c>
    </row>
    <row r="432" spans="1:26" x14ac:dyDescent="0.25">
      <c r="A432" s="1">
        <v>27057</v>
      </c>
      <c r="B432">
        <v>21</v>
      </c>
      <c r="C432">
        <v>31.4</v>
      </c>
      <c r="D432">
        <v>28</v>
      </c>
      <c r="E432">
        <v>1.2</v>
      </c>
      <c r="F432">
        <v>73.75</v>
      </c>
      <c r="H432" s="22">
        <f t="shared" si="98"/>
        <v>26.2</v>
      </c>
      <c r="I432" s="23">
        <f t="shared" si="99"/>
        <v>0.20075515809842714</v>
      </c>
      <c r="J432" s="24">
        <f t="shared" si="100"/>
        <v>0.89754129020153295</v>
      </c>
      <c r="K432" s="25">
        <f t="shared" si="101"/>
        <v>4.5959173166475438</v>
      </c>
      <c r="L432" s="25">
        <f t="shared" si="102"/>
        <v>2.4870053972720654</v>
      </c>
      <c r="M432" s="25">
        <f t="shared" si="103"/>
        <v>3.5414613569598048</v>
      </c>
      <c r="N432" s="25">
        <f t="shared" si="104"/>
        <v>2.6118277507578562</v>
      </c>
      <c r="O432" s="25">
        <f t="shared" si="105"/>
        <v>-0.32240489948936107</v>
      </c>
      <c r="P432" s="26">
        <f>ACOS(-TAN(Dados!$C$31)*TAN(O432))</f>
        <v>1.7524190686367291</v>
      </c>
      <c r="Q432" s="25">
        <f t="shared" si="106"/>
        <v>1.0292403305106266</v>
      </c>
      <c r="R432" s="25">
        <f>(24*60/PI())*Dados!$C$28*Q432*(P432*SIN(Dados!$C$31)*SIN(O432)+COS(Dados!$C$31)*COS(O432)*SIN(P432))</f>
        <v>41.961435414766676</v>
      </c>
      <c r="S432" s="17">
        <f t="shared" si="107"/>
        <v>304.56</v>
      </c>
      <c r="T432" s="17">
        <f t="shared" si="108"/>
        <v>294.16000000000003</v>
      </c>
      <c r="U432" s="17">
        <f t="shared" si="109"/>
        <v>21.651450099355635</v>
      </c>
      <c r="V432" s="25">
        <f>(0.75+2*10^(-5)*Dados!$B$7)*R432</f>
        <v>31.676779909765276</v>
      </c>
      <c r="W432" s="23">
        <f t="shared" si="110"/>
        <v>2.5698559407118116</v>
      </c>
      <c r="X432" s="25">
        <f>(1-Dados!$C$20)*U432</f>
        <v>16.67161657650384</v>
      </c>
      <c r="Y432" s="18">
        <f t="shared" si="111"/>
        <v>14.101760635792029</v>
      </c>
      <c r="Z432" s="27">
        <f>((0.408*I432*(Y432-0)+Dados!$C$35*(900/(H432+273))*J432*(M432-N432))/(I432+Dados!$C$35*(1+(0.34*J432))))</f>
        <v>4.610006391551619</v>
      </c>
    </row>
    <row r="433" spans="1:26" x14ac:dyDescent="0.25">
      <c r="A433" s="1">
        <v>27058</v>
      </c>
      <c r="B433">
        <v>21</v>
      </c>
      <c r="C433">
        <v>32.200000000000003</v>
      </c>
      <c r="D433">
        <v>29</v>
      </c>
      <c r="E433">
        <v>1.6666669999999999</v>
      </c>
      <c r="F433">
        <v>68.75</v>
      </c>
      <c r="H433" s="22">
        <f t="shared" si="98"/>
        <v>26.6</v>
      </c>
      <c r="I433" s="23">
        <f t="shared" si="99"/>
        <v>0.20492132412027941</v>
      </c>
      <c r="J433" s="24">
        <f t="shared" si="100"/>
        <v>1.2465853745969318</v>
      </c>
      <c r="K433" s="25">
        <f t="shared" si="101"/>
        <v>4.8087773652629577</v>
      </c>
      <c r="L433" s="25">
        <f t="shared" si="102"/>
        <v>2.4870053972720654</v>
      </c>
      <c r="M433" s="25">
        <f t="shared" si="103"/>
        <v>3.6478913812675113</v>
      </c>
      <c r="N433" s="25">
        <f t="shared" si="104"/>
        <v>2.5079253246214139</v>
      </c>
      <c r="O433" s="25">
        <f t="shared" si="105"/>
        <v>-0.31802510479568846</v>
      </c>
      <c r="P433" s="26">
        <f>ACOS(-TAN(Dados!$C$31)*TAN(O433))</f>
        <v>1.7497471688058961</v>
      </c>
      <c r="Q433" s="25">
        <f t="shared" si="106"/>
        <v>1.0289726827951293</v>
      </c>
      <c r="R433" s="25">
        <f>(24*60/PI())*Dados!$C$28*Q433*(P433*SIN(Dados!$C$31)*SIN(O433)+COS(Dados!$C$31)*COS(O433)*SIN(P433))</f>
        <v>41.862759834734192</v>
      </c>
      <c r="S433" s="17">
        <f t="shared" si="107"/>
        <v>305.36</v>
      </c>
      <c r="T433" s="17">
        <f t="shared" si="108"/>
        <v>294.16000000000003</v>
      </c>
      <c r="U433" s="17">
        <f t="shared" si="109"/>
        <v>22.415934562635741</v>
      </c>
      <c r="V433" s="25">
        <f>(0.75+2*10^(-5)*Dados!$B$7)*R433</f>
        <v>31.602289497312476</v>
      </c>
      <c r="W433" s="23">
        <f t="shared" si="110"/>
        <v>2.8510958237296875</v>
      </c>
      <c r="X433" s="25">
        <f>(1-Dados!$C$20)*U433</f>
        <v>17.260269613229521</v>
      </c>
      <c r="Y433" s="18">
        <f t="shared" si="111"/>
        <v>14.409173789499834</v>
      </c>
      <c r="Z433" s="27">
        <f>((0.408*I433*(Y433-0)+Dados!$C$35*(900/(H433+273))*J433*(M433-N433))/(I433+Dados!$C$35*(1+(0.34*J433))))</f>
        <v>4.9783082520748447</v>
      </c>
    </row>
    <row r="434" spans="1:26" x14ac:dyDescent="0.25">
      <c r="A434" s="1">
        <v>27059</v>
      </c>
      <c r="B434">
        <v>17.399999999999999</v>
      </c>
      <c r="C434">
        <v>30.4</v>
      </c>
      <c r="D434">
        <v>30</v>
      </c>
      <c r="E434">
        <v>3</v>
      </c>
      <c r="F434">
        <v>65</v>
      </c>
      <c r="H434" s="22">
        <f t="shared" si="98"/>
        <v>23.9</v>
      </c>
      <c r="I434" s="23">
        <f t="shared" si="99"/>
        <v>0.17815773880284058</v>
      </c>
      <c r="J434" s="24">
        <f t="shared" si="100"/>
        <v>2.2438532255038321</v>
      </c>
      <c r="K434" s="25">
        <f t="shared" si="101"/>
        <v>4.3413906376622462</v>
      </c>
      <c r="L434" s="25">
        <f t="shared" si="102"/>
        <v>1.9873971889021356</v>
      </c>
      <c r="M434" s="25">
        <f t="shared" si="103"/>
        <v>3.1643939132821908</v>
      </c>
      <c r="N434" s="25">
        <f t="shared" si="104"/>
        <v>2.0568560436334242</v>
      </c>
      <c r="O434" s="25">
        <f t="shared" si="105"/>
        <v>-0.31355107239992103</v>
      </c>
      <c r="P434" s="26">
        <f>ACOS(-TAN(Dados!$C$31)*TAN(O434))</f>
        <v>1.7470270487283313</v>
      </c>
      <c r="Q434" s="25">
        <f t="shared" si="106"/>
        <v>1.0286964498484381</v>
      </c>
      <c r="R434" s="25">
        <f>(24*60/PI())*Dados!$C$28*Q434*(P434*SIN(Dados!$C$31)*SIN(O434)+COS(Dados!$C$31)*COS(O434)*SIN(P434))</f>
        <v>41.761298127524682</v>
      </c>
      <c r="S434" s="17">
        <f t="shared" si="107"/>
        <v>303.56</v>
      </c>
      <c r="T434" s="17">
        <f t="shared" si="108"/>
        <v>290.56</v>
      </c>
      <c r="U434" s="17">
        <f t="shared" si="109"/>
        <v>24.091600276596562</v>
      </c>
      <c r="V434" s="25">
        <f>(0.75+2*10^(-5)*Dados!$B$7)*R434</f>
        <v>31.525695831324263</v>
      </c>
      <c r="W434" s="23">
        <f t="shared" si="110"/>
        <v>3.6336022589725201</v>
      </c>
      <c r="X434" s="25">
        <f>(1-Dados!$C$20)*U434</f>
        <v>18.550532212979352</v>
      </c>
      <c r="Y434" s="18">
        <f t="shared" si="111"/>
        <v>14.916929954006832</v>
      </c>
      <c r="Z434" s="27">
        <f>((0.408*I434*(Y434-0)+Dados!$C$35*(900/(H434+273))*J434*(M434-N434))/(I434+Dados!$C$35*(1+(0.34*J434))))</f>
        <v>5.3734459639907897</v>
      </c>
    </row>
    <row r="435" spans="1:26" x14ac:dyDescent="0.25">
      <c r="A435" s="1">
        <v>27060</v>
      </c>
      <c r="B435">
        <v>16.8</v>
      </c>
      <c r="C435">
        <v>30.6</v>
      </c>
      <c r="D435">
        <v>31</v>
      </c>
      <c r="E435">
        <v>2.3333330000000001</v>
      </c>
      <c r="F435">
        <v>63.25</v>
      </c>
      <c r="H435" s="22">
        <f t="shared" si="98"/>
        <v>23.700000000000003</v>
      </c>
      <c r="I435" s="23">
        <f t="shared" si="99"/>
        <v>0.17629848389579811</v>
      </c>
      <c r="J435" s="24">
        <f t="shared" si="100"/>
        <v>1.7452189260748447</v>
      </c>
      <c r="K435" s="25">
        <f t="shared" si="101"/>
        <v>4.3912919467167955</v>
      </c>
      <c r="L435" s="25">
        <f t="shared" si="102"/>
        <v>1.913305694509122</v>
      </c>
      <c r="M435" s="25">
        <f t="shared" si="103"/>
        <v>3.152298820612959</v>
      </c>
      <c r="N435" s="25">
        <f t="shared" si="104"/>
        <v>1.9938290040376965</v>
      </c>
      <c r="O435" s="25">
        <f t="shared" si="105"/>
        <v>-0.30898412805441511</v>
      </c>
      <c r="P435" s="26">
        <f>ACOS(-TAN(Dados!$C$31)*TAN(O435))</f>
        <v>1.7442599191701209</v>
      </c>
      <c r="Q435" s="25">
        <f t="shared" si="106"/>
        <v>1.0284117135243369</v>
      </c>
      <c r="R435" s="25">
        <f>(24*60/PI())*Dados!$C$28*Q435*(P435*SIN(Dados!$C$31)*SIN(O435)+COS(Dados!$C$31)*COS(O435)*SIN(P435))</f>
        <v>41.657047534730346</v>
      </c>
      <c r="S435" s="17">
        <f t="shared" si="107"/>
        <v>303.76000000000005</v>
      </c>
      <c r="T435" s="17">
        <f t="shared" si="108"/>
        <v>289.96000000000004</v>
      </c>
      <c r="U435" s="17">
        <f t="shared" si="109"/>
        <v>24.759850136406595</v>
      </c>
      <c r="V435" s="25">
        <f>(0.75+2*10^(-5)*Dados!$B$7)*R435</f>
        <v>31.446996829472514</v>
      </c>
      <c r="W435" s="23">
        <f t="shared" si="110"/>
        <v>3.8758872367944366</v>
      </c>
      <c r="X435" s="25">
        <f>(1-Dados!$C$20)*U435</f>
        <v>19.065084605033078</v>
      </c>
      <c r="Y435" s="18">
        <f t="shared" si="111"/>
        <v>15.189197368238641</v>
      </c>
      <c r="Z435" s="27">
        <f>((0.408*I435*(Y435-0)+Dados!$C$35*(900/(H435+273))*J435*(M435-N435))/(I435+Dados!$C$35*(1+(0.34*J435))))</f>
        <v>5.3243246103798381</v>
      </c>
    </row>
    <row r="436" spans="1:26" x14ac:dyDescent="0.25">
      <c r="A436" s="1">
        <v>27395</v>
      </c>
      <c r="B436">
        <v>11</v>
      </c>
      <c r="C436">
        <v>25.8</v>
      </c>
      <c r="D436">
        <v>1</v>
      </c>
      <c r="E436">
        <v>2</v>
      </c>
      <c r="F436">
        <v>57.75</v>
      </c>
      <c r="H436" s="22">
        <f t="shared" si="98"/>
        <v>18.399999999999999</v>
      </c>
      <c r="I436" s="23">
        <f t="shared" si="99"/>
        <v>0.13265499304931966</v>
      </c>
      <c r="J436" s="24">
        <f t="shared" si="100"/>
        <v>1.4959021503358882</v>
      </c>
      <c r="K436" s="25">
        <f t="shared" si="101"/>
        <v>3.3219025283483368</v>
      </c>
      <c r="L436" s="25">
        <f t="shared" si="102"/>
        <v>1.3127141391058279</v>
      </c>
      <c r="M436" s="25">
        <f t="shared" si="103"/>
        <v>2.3173083337270821</v>
      </c>
      <c r="N436" s="25">
        <f t="shared" si="104"/>
        <v>1.3382455627273899</v>
      </c>
      <c r="O436" s="25">
        <f t="shared" si="105"/>
        <v>-0.40100809259462372</v>
      </c>
      <c r="P436" s="26">
        <f>ACOS(-TAN(Dados!$C$31)*TAN(O436))</f>
        <v>1.8020995380098959</v>
      </c>
      <c r="Q436" s="25">
        <f t="shared" si="106"/>
        <v>1.0329951106939008</v>
      </c>
      <c r="R436" s="25">
        <f>(24*60/PI())*Dados!$C$28*Q436*(P436*SIN(Dados!$C$31)*SIN(O436)+COS(Dados!$C$31)*COS(O436)*SIN(P436))</f>
        <v>43.596802901252339</v>
      </c>
      <c r="S436" s="17">
        <f t="shared" si="107"/>
        <v>298.96000000000004</v>
      </c>
      <c r="T436" s="17">
        <f t="shared" si="108"/>
        <v>284.16000000000003</v>
      </c>
      <c r="U436" s="17">
        <f t="shared" si="109"/>
        <v>26.835239925330445</v>
      </c>
      <c r="V436" s="25">
        <f>(0.75+2*10^(-5)*Dados!$B$7)*R436</f>
        <v>32.911322423121774</v>
      </c>
      <c r="W436" s="23">
        <f t="shared" si="110"/>
        <v>4.7542337524636391</v>
      </c>
      <c r="X436" s="25">
        <f>(1-Dados!$C$20)*U436</f>
        <v>20.663134742504443</v>
      </c>
      <c r="Y436" s="18">
        <f t="shared" si="111"/>
        <v>15.908900990040804</v>
      </c>
      <c r="Z436" s="27">
        <f>((0.408*I436*(Y436-0)+Dados!$C$35*(900/(H436+273))*J436*(M436-N436))/(I436+Dados!$C$35*(1+(0.34*J436))))</f>
        <v>5.0004423576826218</v>
      </c>
    </row>
    <row r="437" spans="1:26" x14ac:dyDescent="0.25">
      <c r="A437" s="1">
        <v>27396</v>
      </c>
      <c r="B437">
        <v>12.1</v>
      </c>
      <c r="C437">
        <v>28.6</v>
      </c>
      <c r="D437">
        <v>2</v>
      </c>
      <c r="E437">
        <v>2.3333330000000001</v>
      </c>
      <c r="F437">
        <v>41</v>
      </c>
      <c r="H437" s="22">
        <f t="shared" si="98"/>
        <v>20.350000000000001</v>
      </c>
      <c r="I437" s="23">
        <f t="shared" si="99"/>
        <v>0.14750442521887791</v>
      </c>
      <c r="J437" s="24">
        <f t="shared" si="100"/>
        <v>1.7452189260748447</v>
      </c>
      <c r="K437" s="25">
        <f t="shared" si="101"/>
        <v>3.9140092986798436</v>
      </c>
      <c r="L437" s="25">
        <f t="shared" si="102"/>
        <v>1.4118391324838375</v>
      </c>
      <c r="M437" s="25">
        <f t="shared" si="103"/>
        <v>2.6629242155818407</v>
      </c>
      <c r="N437" s="25">
        <f t="shared" si="104"/>
        <v>1.0917989283885545</v>
      </c>
      <c r="O437" s="25">
        <f t="shared" si="105"/>
        <v>-0.39956372457913614</v>
      </c>
      <c r="P437" s="26">
        <f>ACOS(-TAN(Dados!$C$31)*TAN(O437))</f>
        <v>1.8011536593991815</v>
      </c>
      <c r="Q437" s="25">
        <f t="shared" si="106"/>
        <v>1.0329804442244102</v>
      </c>
      <c r="R437" s="25">
        <f>(24*60/PI())*Dados!$C$28*Q437*(P437*SIN(Dados!$C$31)*SIN(O437)+COS(Dados!$C$31)*COS(O437)*SIN(P437))</f>
        <v>43.570641955749437</v>
      </c>
      <c r="S437" s="17">
        <f t="shared" si="107"/>
        <v>301.76000000000005</v>
      </c>
      <c r="T437" s="17">
        <f t="shared" si="108"/>
        <v>285.26000000000005</v>
      </c>
      <c r="U437" s="17">
        <f t="shared" si="109"/>
        <v>28.317565485052107</v>
      </c>
      <c r="V437" s="25">
        <f>(0.75+2*10^(-5)*Dados!$B$7)*R437</f>
        <v>32.891573467807554</v>
      </c>
      <c r="W437" s="23">
        <f t="shared" si="110"/>
        <v>5.7526607379304737</v>
      </c>
      <c r="X437" s="25">
        <f>(1-Dados!$C$20)*U437</f>
        <v>21.804525423490123</v>
      </c>
      <c r="Y437" s="18">
        <f t="shared" si="111"/>
        <v>16.05186468555965</v>
      </c>
      <c r="Z437" s="27">
        <f>((0.408*I437*(Y437-0)+Dados!$C$35*(900/(H437+273))*J437*(M437-N437))/(I437+Dados!$C$35*(1+(0.34*J437))))</f>
        <v>6.0232804372337956</v>
      </c>
    </row>
    <row r="438" spans="1:26" x14ac:dyDescent="0.25">
      <c r="A438" s="1">
        <v>27397</v>
      </c>
      <c r="B438">
        <v>16.8</v>
      </c>
      <c r="C438">
        <v>31.5</v>
      </c>
      <c r="D438">
        <v>3</v>
      </c>
      <c r="E438">
        <v>2.3333330000000001</v>
      </c>
      <c r="F438">
        <v>48.75</v>
      </c>
      <c r="H438" s="22">
        <f t="shared" si="98"/>
        <v>24.15</v>
      </c>
      <c r="I438" s="23">
        <f t="shared" si="99"/>
        <v>0.18050503360802694</v>
      </c>
      <c r="J438" s="24">
        <f t="shared" si="100"/>
        <v>1.7452189260748447</v>
      </c>
      <c r="K438" s="25">
        <f t="shared" si="101"/>
        <v>4.6220689030255047</v>
      </c>
      <c r="L438" s="25">
        <f t="shared" si="102"/>
        <v>1.913305694509122</v>
      </c>
      <c r="M438" s="25">
        <f t="shared" si="103"/>
        <v>3.2676872987673136</v>
      </c>
      <c r="N438" s="25">
        <f t="shared" si="104"/>
        <v>1.5929975581490654</v>
      </c>
      <c r="O438" s="25">
        <f t="shared" si="105"/>
        <v>-0.39800095720876433</v>
      </c>
      <c r="P438" s="26">
        <f>ACOS(-TAN(Dados!$C$31)*TAN(O438))</f>
        <v>1.8001317785621451</v>
      </c>
      <c r="Q438" s="25">
        <f t="shared" si="106"/>
        <v>1.0329560049375197</v>
      </c>
      <c r="R438" s="25">
        <f>(24*60/PI())*Dados!$C$28*Q438*(P438*SIN(Dados!$C$31)*SIN(O438)+COS(Dados!$C$31)*COS(O438)*SIN(P438))</f>
        <v>43.541904505350651</v>
      </c>
      <c r="S438" s="17">
        <f t="shared" si="107"/>
        <v>304.66000000000003</v>
      </c>
      <c r="T438" s="17">
        <f t="shared" si="108"/>
        <v>289.96000000000004</v>
      </c>
      <c r="U438" s="17">
        <f t="shared" si="109"/>
        <v>26.710749289634339</v>
      </c>
      <c r="V438" s="25">
        <f>(0.75+2*10^(-5)*Dados!$B$7)*R438</f>
        <v>32.869879503279115</v>
      </c>
      <c r="W438" s="23">
        <f t="shared" si="110"/>
        <v>4.6905066018094974</v>
      </c>
      <c r="X438" s="25">
        <f>(1-Dados!$C$20)*U438</f>
        <v>20.567276953018442</v>
      </c>
      <c r="Y438" s="18">
        <f t="shared" si="111"/>
        <v>15.876770351208945</v>
      </c>
      <c r="Z438" s="27">
        <f>((0.408*I438*(Y438-0)+Dados!$C$35*(900/(H438+273))*J438*(M438-N438))/(I438+Dados!$C$35*(1+(0.34*J438))))</f>
        <v>6.1400328387648111</v>
      </c>
    </row>
    <row r="439" spans="1:26" x14ac:dyDescent="0.25">
      <c r="A439" s="1">
        <v>27398</v>
      </c>
      <c r="B439">
        <v>19.100000000000001</v>
      </c>
      <c r="C439">
        <v>32.700000000000003</v>
      </c>
      <c r="D439">
        <v>4</v>
      </c>
      <c r="E439">
        <v>2.3333330000000001</v>
      </c>
      <c r="F439">
        <v>64.75</v>
      </c>
      <c r="H439" s="22">
        <f t="shared" si="98"/>
        <v>25.900000000000002</v>
      </c>
      <c r="I439" s="23">
        <f t="shared" si="99"/>
        <v>0.1976775153603442</v>
      </c>
      <c r="J439" s="24">
        <f t="shared" si="100"/>
        <v>1.7452189260748447</v>
      </c>
      <c r="K439" s="25">
        <f t="shared" si="101"/>
        <v>4.9461187754219553</v>
      </c>
      <c r="L439" s="25">
        <f t="shared" si="102"/>
        <v>2.2111396340059919</v>
      </c>
      <c r="M439" s="25">
        <f t="shared" si="103"/>
        <v>3.5786292047139736</v>
      </c>
      <c r="N439" s="25">
        <f t="shared" si="104"/>
        <v>2.3171624100522976</v>
      </c>
      <c r="O439" s="25">
        <f t="shared" si="105"/>
        <v>-0.39632025356520739</v>
      </c>
      <c r="P439" s="26">
        <f>ACOS(-TAN(Dados!$C$31)*TAN(O439))</f>
        <v>1.7990345490421549</v>
      </c>
      <c r="Q439" s="25">
        <f t="shared" si="106"/>
        <v>1.0329218000751172</v>
      </c>
      <c r="R439" s="25">
        <f>(24*60/PI())*Dados!$C$28*Q439*(P439*SIN(Dados!$C$31)*SIN(O439)+COS(Dados!$C$31)*COS(O439)*SIN(P439))</f>
        <v>43.510583132946387</v>
      </c>
      <c r="S439" s="17">
        <f t="shared" si="107"/>
        <v>305.86</v>
      </c>
      <c r="T439" s="17">
        <f t="shared" si="108"/>
        <v>292.26000000000005</v>
      </c>
      <c r="U439" s="17">
        <f t="shared" si="109"/>
        <v>25.673456355643985</v>
      </c>
      <c r="V439" s="25">
        <f>(0.75+2*10^(-5)*Dados!$B$7)*R439</f>
        <v>32.846234930344117</v>
      </c>
      <c r="W439" s="23">
        <f t="shared" si="110"/>
        <v>3.5202431052919052</v>
      </c>
      <c r="X439" s="25">
        <f>(1-Dados!$C$20)*U439</f>
        <v>19.768561393845868</v>
      </c>
      <c r="Y439" s="18">
        <f t="shared" si="111"/>
        <v>16.248318288553964</v>
      </c>
      <c r="Z439" s="27">
        <f>((0.408*I439*(Y439-0)+Dados!$C$35*(900/(H439+273))*J439*(M439-N439))/(I439+Dados!$C$35*(1+(0.34*J439))))</f>
        <v>5.77652897783158</v>
      </c>
    </row>
    <row r="440" spans="1:26" x14ac:dyDescent="0.25">
      <c r="A440" s="1">
        <v>27399</v>
      </c>
      <c r="B440">
        <v>19.399999999999999</v>
      </c>
      <c r="C440">
        <v>25.4</v>
      </c>
      <c r="D440">
        <v>5</v>
      </c>
      <c r="E440">
        <v>3</v>
      </c>
      <c r="F440">
        <v>85</v>
      </c>
      <c r="H440" s="22">
        <f t="shared" si="98"/>
        <v>22.4</v>
      </c>
      <c r="I440" s="23">
        <f t="shared" si="99"/>
        <v>0.16460774689933025</v>
      </c>
      <c r="J440" s="24">
        <f t="shared" si="100"/>
        <v>2.2438532255038321</v>
      </c>
      <c r="K440" s="25">
        <f t="shared" si="101"/>
        <v>3.2440422381586771</v>
      </c>
      <c r="L440" s="25">
        <f t="shared" si="102"/>
        <v>2.2528310020993629</v>
      </c>
      <c r="M440" s="25">
        <f t="shared" si="103"/>
        <v>2.74843662012902</v>
      </c>
      <c r="N440" s="25">
        <f t="shared" si="104"/>
        <v>2.336171127109667</v>
      </c>
      <c r="O440" s="25">
        <f t="shared" si="105"/>
        <v>-0.3945221116772275</v>
      </c>
      <c r="P440" s="26">
        <f>ACOS(-TAN(Dados!$C$31)*TAN(O440))</f>
        <v>1.7978626675349139</v>
      </c>
      <c r="Q440" s="25">
        <f t="shared" si="106"/>
        <v>1.032877839772842</v>
      </c>
      <c r="R440" s="25">
        <f>(24*60/PI())*Dados!$C$28*Q440*(P440*SIN(Dados!$C$31)*SIN(O440)+COS(Dados!$C$31)*COS(O440)*SIN(P440))</f>
        <v>43.476670111019743</v>
      </c>
      <c r="S440" s="17">
        <f t="shared" si="107"/>
        <v>298.56</v>
      </c>
      <c r="T440" s="17">
        <f t="shared" si="108"/>
        <v>292.56</v>
      </c>
      <c r="U440" s="17">
        <f t="shared" si="109"/>
        <v>17.039305197969732</v>
      </c>
      <c r="V440" s="25">
        <f>(0.75+2*10^(-5)*Dados!$B$7)*R440</f>
        <v>32.82063391548305</v>
      </c>
      <c r="W440" s="23">
        <f t="shared" si="110"/>
        <v>1.6553462889611532</v>
      </c>
      <c r="X440" s="25">
        <f>(1-Dados!$C$20)*U440</f>
        <v>13.120265002436694</v>
      </c>
      <c r="Y440" s="18">
        <f t="shared" si="111"/>
        <v>11.464918713475541</v>
      </c>
      <c r="Z440" s="27">
        <f>((0.408*I440*(Y440-0)+Dados!$C$35*(900/(H440+273))*J440*(M440-N440))/(I440+Dados!$C$35*(1+(0.34*J440))))</f>
        <v>3.4087491312723004</v>
      </c>
    </row>
    <row r="441" spans="1:26" x14ac:dyDescent="0.25">
      <c r="A441" s="1">
        <v>27400</v>
      </c>
      <c r="B441">
        <v>18.399999999999999</v>
      </c>
      <c r="C441">
        <v>30.8</v>
      </c>
      <c r="D441">
        <v>6</v>
      </c>
      <c r="E441">
        <v>1.6666669999999999</v>
      </c>
      <c r="F441">
        <v>70.75</v>
      </c>
      <c r="H441" s="22">
        <f t="shared" si="98"/>
        <v>24.6</v>
      </c>
      <c r="I441" s="23">
        <f t="shared" si="99"/>
        <v>0.1847958852166231</v>
      </c>
      <c r="J441" s="24">
        <f t="shared" si="100"/>
        <v>1.2465853745969318</v>
      </c>
      <c r="K441" s="25">
        <f t="shared" si="101"/>
        <v>4.4416910990407947</v>
      </c>
      <c r="L441" s="25">
        <f t="shared" si="102"/>
        <v>2.1164748063682803</v>
      </c>
      <c r="M441" s="25">
        <f t="shared" si="103"/>
        <v>3.2790829527045373</v>
      </c>
      <c r="N441" s="25">
        <f t="shared" si="104"/>
        <v>2.3199511890384601</v>
      </c>
      <c r="O441" s="25">
        <f t="shared" si="105"/>
        <v>-0.39260706437307313</v>
      </c>
      <c r="P441" s="26">
        <f>ACOS(-TAN(Dados!$C$31)*TAN(O441))</f>
        <v>1.7966168724134355</v>
      </c>
      <c r="Q441" s="25">
        <f t="shared" si="106"/>
        <v>1.0328241370570801</v>
      </c>
      <c r="R441" s="25">
        <f>(24*60/PI())*Dados!$C$28*Q441*(P441*SIN(Dados!$C$31)*SIN(O441)+COS(Dados!$C$31)*COS(O441)*SIN(P441))</f>
        <v>43.440157426390698</v>
      </c>
      <c r="S441" s="17">
        <f t="shared" si="107"/>
        <v>303.96000000000004</v>
      </c>
      <c r="T441" s="17">
        <f t="shared" si="108"/>
        <v>291.56</v>
      </c>
      <c r="U441" s="17">
        <f t="shared" si="109"/>
        <v>24.474972679939128</v>
      </c>
      <c r="V441" s="25">
        <f>(0.75+2*10^(-5)*Dados!$B$7)*R441</f>
        <v>32.793070409528674</v>
      </c>
      <c r="W441" s="23">
        <f t="shared" si="110"/>
        <v>3.2209199022954467</v>
      </c>
      <c r="X441" s="25">
        <f>(1-Dados!$C$20)*U441</f>
        <v>18.845728963553128</v>
      </c>
      <c r="Y441" s="18">
        <f t="shared" si="111"/>
        <v>15.624809061257682</v>
      </c>
      <c r="Z441" s="27">
        <f>((0.408*I441*(Y441-0)+Dados!$C$35*(900/(H441+273))*J441*(M441-N441))/(I441+Dados!$C$35*(1+(0.34*J441))))</f>
        <v>5.0890318868577298</v>
      </c>
    </row>
    <row r="442" spans="1:26" x14ac:dyDescent="0.25">
      <c r="A442" s="1">
        <v>27401</v>
      </c>
      <c r="B442">
        <v>19.5</v>
      </c>
      <c r="C442">
        <v>27.5</v>
      </c>
      <c r="D442">
        <v>7</v>
      </c>
      <c r="E442">
        <v>3.3333330000000001</v>
      </c>
      <c r="F442">
        <v>76.75</v>
      </c>
      <c r="H442" s="22">
        <f t="shared" si="98"/>
        <v>23.5</v>
      </c>
      <c r="I442" s="23">
        <f t="shared" si="99"/>
        <v>0.17445562008621771</v>
      </c>
      <c r="J442" s="24">
        <f t="shared" si="100"/>
        <v>2.4931700012427886</v>
      </c>
      <c r="K442" s="25">
        <f t="shared" si="101"/>
        <v>3.671270209291702</v>
      </c>
      <c r="L442" s="25">
        <f t="shared" si="102"/>
        <v>2.2668801009804516</v>
      </c>
      <c r="M442" s="25">
        <f t="shared" si="103"/>
        <v>2.9690751551360766</v>
      </c>
      <c r="N442" s="25">
        <f t="shared" si="104"/>
        <v>2.2787651815669387</v>
      </c>
      <c r="O442" s="25">
        <f t="shared" si="105"/>
        <v>-0.39057567912259061</v>
      </c>
      <c r="P442" s="26">
        <f>ACOS(-TAN(Dados!$C$31)*TAN(O442))</f>
        <v>1.7952979421830866</v>
      </c>
      <c r="Q442" s="25">
        <f t="shared" si="106"/>
        <v>1.0327607078411054</v>
      </c>
      <c r="R442" s="25">
        <f>(24*60/PI())*Dados!$C$28*Q442*(P442*SIN(Dados!$C$31)*SIN(O442)+COS(Dados!$C$31)*COS(O442)*SIN(P442))</f>
        <v>43.40103680664042</v>
      </c>
      <c r="S442" s="17">
        <f t="shared" si="107"/>
        <v>300.66000000000003</v>
      </c>
      <c r="T442" s="17">
        <f t="shared" si="108"/>
        <v>292.66000000000003</v>
      </c>
      <c r="U442" s="17">
        <f t="shared" si="109"/>
        <v>19.641067159361526</v>
      </c>
      <c r="V442" s="25">
        <f>(0.75+2*10^(-5)*Dados!$B$7)*R442</f>
        <v>32.763538167613824</v>
      </c>
      <c r="W442" s="23">
        <f t="shared" si="110"/>
        <v>2.2465448956718053</v>
      </c>
      <c r="X442" s="25">
        <f>(1-Dados!$C$20)*U442</f>
        <v>15.123621712708376</v>
      </c>
      <c r="Y442" s="18">
        <f t="shared" si="111"/>
        <v>12.877076817036571</v>
      </c>
      <c r="Z442" s="27">
        <f>((0.408*I442*(Y442-0)+Dados!$C$35*(900/(H442+273))*J442*(M442-N442))/(I442+Dados!$C$35*(1+(0.34*J442))))</f>
        <v>4.260376324967809</v>
      </c>
    </row>
    <row r="443" spans="1:26" x14ac:dyDescent="0.25">
      <c r="A443" s="1">
        <v>27402</v>
      </c>
      <c r="B443">
        <v>21.2</v>
      </c>
      <c r="C443">
        <v>32.1</v>
      </c>
      <c r="D443">
        <v>8</v>
      </c>
      <c r="E443">
        <v>1.3333330000000001</v>
      </c>
      <c r="F443">
        <v>67.5</v>
      </c>
      <c r="H443" s="22">
        <f t="shared" si="98"/>
        <v>26.65</v>
      </c>
      <c r="I443" s="23">
        <f t="shared" si="99"/>
        <v>0.20544717183601532</v>
      </c>
      <c r="J443" s="24">
        <f t="shared" si="100"/>
        <v>0.99726785090690051</v>
      </c>
      <c r="K443" s="25">
        <f t="shared" si="101"/>
        <v>4.7817101702880001</v>
      </c>
      <c r="L443" s="25">
        <f t="shared" si="102"/>
        <v>2.5177224920902961</v>
      </c>
      <c r="M443" s="25">
        <f t="shared" si="103"/>
        <v>3.6497163311891478</v>
      </c>
      <c r="N443" s="25">
        <f t="shared" si="104"/>
        <v>2.4635585235526749</v>
      </c>
      <c r="O443" s="25">
        <f t="shared" si="105"/>
        <v>-0.38842855786907049</v>
      </c>
      <c r="P443" s="26">
        <f>ACOS(-TAN(Dados!$C$31)*TAN(O443))</f>
        <v>1.7939066938731225</v>
      </c>
      <c r="Q443" s="25">
        <f t="shared" si="106"/>
        <v>1.0326875709203633</v>
      </c>
      <c r="R443" s="25">
        <f>(24*60/PI())*Dados!$C$28*Q443*(P443*SIN(Dados!$C$31)*SIN(O443)+COS(Dados!$C$31)*COS(O443)*SIN(P443))</f>
        <v>43.35929974820008</v>
      </c>
      <c r="S443" s="17">
        <f t="shared" si="107"/>
        <v>305.26000000000005</v>
      </c>
      <c r="T443" s="17">
        <f t="shared" si="108"/>
        <v>294.36</v>
      </c>
      <c r="U443" s="17">
        <f t="shared" si="109"/>
        <v>22.904219200477577</v>
      </c>
      <c r="V443" s="25">
        <f>(0.75+2*10^(-5)*Dados!$B$7)*R443</f>
        <v>32.732030770375687</v>
      </c>
      <c r="W443" s="23">
        <f t="shared" si="110"/>
        <v>2.838553788089015</v>
      </c>
      <c r="X443" s="25">
        <f>(1-Dados!$C$20)*U443</f>
        <v>17.636248784367734</v>
      </c>
      <c r="Y443" s="18">
        <f t="shared" si="111"/>
        <v>14.797694996278718</v>
      </c>
      <c r="Z443" s="27">
        <f>((0.408*I443*(Y443-0)+Dados!$C$35*(900/(H443+273))*J443*(M443-N443))/(I443+Dados!$C$35*(1+(0.34*J443))))</f>
        <v>5.0253765596069648</v>
      </c>
    </row>
    <row r="444" spans="1:26" x14ac:dyDescent="0.25">
      <c r="A444" s="1">
        <v>27403</v>
      </c>
      <c r="B444">
        <v>20.100000000000001</v>
      </c>
      <c r="C444">
        <v>30</v>
      </c>
      <c r="D444">
        <v>9</v>
      </c>
      <c r="E444">
        <v>2.3333330000000001</v>
      </c>
      <c r="F444">
        <v>86.75</v>
      </c>
      <c r="H444" s="22">
        <f t="shared" si="98"/>
        <v>25.05</v>
      </c>
      <c r="I444" s="23">
        <f t="shared" si="99"/>
        <v>0.18917237426716429</v>
      </c>
      <c r="J444" s="24">
        <f t="shared" si="100"/>
        <v>1.7452189260748447</v>
      </c>
      <c r="K444" s="25">
        <f t="shared" si="101"/>
        <v>4.2430650587590133</v>
      </c>
      <c r="L444" s="25">
        <f t="shared" si="102"/>
        <v>2.3527951289901101</v>
      </c>
      <c r="M444" s="25">
        <f t="shared" si="103"/>
        <v>3.2979300938745615</v>
      </c>
      <c r="N444" s="25">
        <f t="shared" si="104"/>
        <v>2.8609543564361823</v>
      </c>
      <c r="O444" s="25">
        <f t="shared" si="105"/>
        <v>-0.38616633685087898</v>
      </c>
      <c r="P444" s="26">
        <f>ACOS(-TAN(Dados!$C$31)*TAN(O444))</f>
        <v>1.7924439813713136</v>
      </c>
      <c r="Q444" s="25">
        <f t="shared" si="106"/>
        <v>1.032604747966902</v>
      </c>
      <c r="R444" s="25">
        <f>(24*60/PI())*Dados!$C$28*Q444*(P444*SIN(Dados!$C$31)*SIN(O444)+COS(Dados!$C$31)*COS(O444)*SIN(P444))</f>
        <v>43.314937546086441</v>
      </c>
      <c r="S444" s="17">
        <f t="shared" si="107"/>
        <v>303.16000000000003</v>
      </c>
      <c r="T444" s="17">
        <f t="shared" si="108"/>
        <v>293.26000000000005</v>
      </c>
      <c r="U444" s="17">
        <f t="shared" si="109"/>
        <v>21.805963083011022</v>
      </c>
      <c r="V444" s="25">
        <f>(0.75+2*10^(-5)*Dados!$B$7)*R444</f>
        <v>32.698541646403257</v>
      </c>
      <c r="W444" s="23">
        <f t="shared" si="110"/>
        <v>2.2056286551118558</v>
      </c>
      <c r="X444" s="25">
        <f>(1-Dados!$C$20)*U444</f>
        <v>16.790591573918487</v>
      </c>
      <c r="Y444" s="18">
        <f t="shared" si="111"/>
        <v>14.584962918806632</v>
      </c>
      <c r="Z444" s="27">
        <f>((0.408*I444*(Y444-0)+Dados!$C$35*(900/(H444+273))*J444*(M444-N444))/(I444+Dados!$C$35*(1+(0.34*J444))))</f>
        <v>4.3494196905055427</v>
      </c>
    </row>
    <row r="445" spans="1:26" x14ac:dyDescent="0.25">
      <c r="A445" s="1">
        <v>27404</v>
      </c>
      <c r="B445">
        <v>15.2</v>
      </c>
      <c r="C445">
        <v>20.399999999999999</v>
      </c>
      <c r="D445">
        <v>10</v>
      </c>
      <c r="E445">
        <v>4.3333329999999997</v>
      </c>
      <c r="F445">
        <v>89.5</v>
      </c>
      <c r="H445" s="22">
        <f t="shared" si="98"/>
        <v>17.799999999999997</v>
      </c>
      <c r="I445" s="23">
        <f t="shared" si="99"/>
        <v>0.12834908934200184</v>
      </c>
      <c r="J445" s="24">
        <f t="shared" si="100"/>
        <v>3.2411210764107325</v>
      </c>
      <c r="K445" s="25">
        <f t="shared" si="101"/>
        <v>2.3968104104453793</v>
      </c>
      <c r="L445" s="25">
        <f t="shared" si="102"/>
        <v>1.727428862466867</v>
      </c>
      <c r="M445" s="25">
        <f t="shared" si="103"/>
        <v>2.0621196364561234</v>
      </c>
      <c r="N445" s="25">
        <f t="shared" si="104"/>
        <v>1.8455970746282304</v>
      </c>
      <c r="O445" s="25">
        <f t="shared" si="105"/>
        <v>-0.38378968641292643</v>
      </c>
      <c r="P445" s="26">
        <f>ACOS(-TAN(Dados!$C$31)*TAN(O445))</f>
        <v>1.7909106937083643</v>
      </c>
      <c r="Q445" s="25">
        <f t="shared" si="106"/>
        <v>1.03251226352295</v>
      </c>
      <c r="R445" s="25">
        <f>(24*60/PI())*Dados!$C$28*Q445*(P445*SIN(Dados!$C$31)*SIN(O445)+COS(Dados!$C$31)*COS(O445)*SIN(P445))</f>
        <v>43.267941325262903</v>
      </c>
      <c r="S445" s="17">
        <f t="shared" si="107"/>
        <v>293.56</v>
      </c>
      <c r="T445" s="17">
        <f t="shared" si="108"/>
        <v>288.36</v>
      </c>
      <c r="U445" s="17">
        <f t="shared" si="109"/>
        <v>15.786573885982779</v>
      </c>
      <c r="V445" s="25">
        <f>(0.75+2*10^(-5)*Dados!$B$7)*R445</f>
        <v>32.663064095911878</v>
      </c>
      <c r="W445" s="23">
        <f t="shared" si="110"/>
        <v>1.5930302766170374</v>
      </c>
      <c r="X445" s="25">
        <f>(1-Dados!$C$20)*U445</f>
        <v>12.155661892206741</v>
      </c>
      <c r="Y445" s="18">
        <f t="shared" si="111"/>
        <v>10.562631615589703</v>
      </c>
      <c r="Z445" s="27">
        <f>((0.408*I445*(Y445-0)+Dados!$C$35*(900/(H445+273))*J445*(M445-N445))/(I445+Dados!$C$35*(1+(0.34*J445))))</f>
        <v>2.6144610167460902</v>
      </c>
    </row>
    <row r="446" spans="1:26" x14ac:dyDescent="0.25">
      <c r="A446" s="1">
        <v>27405</v>
      </c>
      <c r="B446">
        <v>14.8</v>
      </c>
      <c r="C446">
        <v>20.399999999999999</v>
      </c>
      <c r="D446">
        <v>11</v>
      </c>
      <c r="E446">
        <v>1.3333330000000001</v>
      </c>
      <c r="F446">
        <v>88</v>
      </c>
      <c r="H446" s="22">
        <f t="shared" si="98"/>
        <v>17.600000000000001</v>
      </c>
      <c r="I446" s="23">
        <f t="shared" si="99"/>
        <v>0.12694038018719841</v>
      </c>
      <c r="J446" s="24">
        <f t="shared" si="100"/>
        <v>0.99726785090690051</v>
      </c>
      <c r="K446" s="25">
        <f t="shared" si="101"/>
        <v>2.3968104104453793</v>
      </c>
      <c r="L446" s="25">
        <f t="shared" si="102"/>
        <v>1.6835115280330897</v>
      </c>
      <c r="M446" s="25">
        <f t="shared" si="103"/>
        <v>2.0401609692392344</v>
      </c>
      <c r="N446" s="25">
        <f t="shared" si="104"/>
        <v>1.7953416529305264</v>
      </c>
      <c r="O446" s="25">
        <f t="shared" si="105"/>
        <v>-0.38129931080802987</v>
      </c>
      <c r="P446" s="26">
        <f>ACOS(-TAN(Dados!$C$31)*TAN(O446))</f>
        <v>1.7893077532989132</v>
      </c>
      <c r="Q446" s="25">
        <f t="shared" si="106"/>
        <v>1.032410144993644</v>
      </c>
      <c r="R446" s="25">
        <f>(24*60/PI())*Dados!$C$28*Q446*(P446*SIN(Dados!$C$31)*SIN(O446)+COS(Dados!$C$31)*COS(O446)*SIN(P446))</f>
        <v>43.218302073601429</v>
      </c>
      <c r="S446" s="17">
        <f t="shared" si="107"/>
        <v>293.56</v>
      </c>
      <c r="T446" s="17">
        <f t="shared" si="108"/>
        <v>287.96000000000004</v>
      </c>
      <c r="U446" s="17">
        <f t="shared" si="109"/>
        <v>16.363707082081635</v>
      </c>
      <c r="V446" s="25">
        <f>(0.75+2*10^(-5)*Dados!$B$7)*R446</f>
        <v>32.625591315626281</v>
      </c>
      <c r="W446" s="23">
        <f t="shared" si="110"/>
        <v>1.7480542454461179</v>
      </c>
      <c r="X446" s="25">
        <f>(1-Dados!$C$20)*U446</f>
        <v>12.60005445320286</v>
      </c>
      <c r="Y446" s="18">
        <f t="shared" si="111"/>
        <v>10.852000207756742</v>
      </c>
      <c r="Z446" s="27">
        <f>((0.408*I446*(Y446-0)+Dados!$C$35*(900/(H446+273))*J446*(M446-N446))/(I446+Dados!$C$35*(1+(0.34*J446))))</f>
        <v>2.8497301845452023</v>
      </c>
    </row>
    <row r="447" spans="1:26" x14ac:dyDescent="0.25">
      <c r="A447" s="1">
        <v>27406</v>
      </c>
      <c r="B447">
        <v>17.5</v>
      </c>
      <c r="C447">
        <v>26.5</v>
      </c>
      <c r="D447">
        <v>12</v>
      </c>
      <c r="E447">
        <v>0.33333299999999999</v>
      </c>
      <c r="F447">
        <v>76.5</v>
      </c>
      <c r="H447" s="22">
        <f t="shared" si="98"/>
        <v>22</v>
      </c>
      <c r="I447" s="23">
        <f t="shared" si="99"/>
        <v>0.16114508692644333</v>
      </c>
      <c r="J447" s="24">
        <f t="shared" si="100"/>
        <v>0.2493167757389563</v>
      </c>
      <c r="K447" s="25">
        <f t="shared" si="101"/>
        <v>3.4620823587978249</v>
      </c>
      <c r="L447" s="25">
        <f t="shared" si="102"/>
        <v>1.9999869748999506</v>
      </c>
      <c r="M447" s="25">
        <f t="shared" si="103"/>
        <v>2.7310346668488878</v>
      </c>
      <c r="N447" s="25">
        <f t="shared" si="104"/>
        <v>2.0892415201393995</v>
      </c>
      <c r="O447" s="25">
        <f t="shared" si="105"/>
        <v>-0.37869594798822787</v>
      </c>
      <c r="P447" s="26">
        <f>ACOS(-TAN(Dados!$C$31)*TAN(O447))</f>
        <v>1.7876361141459312</v>
      </c>
      <c r="Q447" s="25">
        <f t="shared" si="106"/>
        <v>1.0322984226389083</v>
      </c>
      <c r="R447" s="25">
        <f>(24*60/PI())*Dados!$C$28*Q447*(P447*SIN(Dados!$C$31)*SIN(O447)+COS(Dados!$C$31)*COS(O447)*SIN(P447))</f>
        <v>43.166010676417521</v>
      </c>
      <c r="S447" s="17">
        <f t="shared" si="107"/>
        <v>299.66000000000003</v>
      </c>
      <c r="T447" s="17">
        <f t="shared" si="108"/>
        <v>290.66000000000003</v>
      </c>
      <c r="U447" s="17">
        <f t="shared" si="109"/>
        <v>20.71968512468041</v>
      </c>
      <c r="V447" s="25">
        <f>(0.75+2*10^(-5)*Dados!$B$7)*R447</f>
        <v>32.58611642485107</v>
      </c>
      <c r="W447" s="23">
        <f t="shared" si="110"/>
        <v>2.6076042517973415</v>
      </c>
      <c r="X447" s="25">
        <f>(1-Dados!$C$20)*U447</f>
        <v>15.954157546003916</v>
      </c>
      <c r="Y447" s="18">
        <f t="shared" si="111"/>
        <v>13.346553294206576</v>
      </c>
      <c r="Z447" s="27">
        <f>((0.408*I447*(Y447-0)+Dados!$C$35*(900/(H447+273))*J447*(M447-N447))/(I447+Dados!$C$35*(1+(0.34*J447))))</f>
        <v>3.9174601946528238</v>
      </c>
    </row>
    <row r="448" spans="1:26" x14ac:dyDescent="0.25">
      <c r="A448" s="1">
        <v>27407</v>
      </c>
      <c r="B448">
        <v>19.2</v>
      </c>
      <c r="C448">
        <v>29.4</v>
      </c>
      <c r="D448">
        <v>13</v>
      </c>
      <c r="E448">
        <v>0.33333299999999999</v>
      </c>
      <c r="F448">
        <v>64.25</v>
      </c>
      <c r="H448" s="22">
        <f t="shared" si="98"/>
        <v>24.299999999999997</v>
      </c>
      <c r="I448" s="23">
        <f t="shared" si="99"/>
        <v>0.18192588494728226</v>
      </c>
      <c r="J448" s="24">
        <f t="shared" si="100"/>
        <v>0.2493167757389563</v>
      </c>
      <c r="K448" s="25">
        <f t="shared" si="101"/>
        <v>4.0992081541413299</v>
      </c>
      <c r="L448" s="25">
        <f t="shared" si="102"/>
        <v>2.2249611183378328</v>
      </c>
      <c r="M448" s="25">
        <f t="shared" si="103"/>
        <v>3.1620846362395811</v>
      </c>
      <c r="N448" s="25">
        <f t="shared" si="104"/>
        <v>2.0316393787839306</v>
      </c>
      <c r="O448" s="25">
        <f t="shared" si="105"/>
        <v>-0.37598036938610901</v>
      </c>
      <c r="P448" s="26">
        <f>ACOS(-TAN(Dados!$C$31)*TAN(O448))</f>
        <v>1.7858967600153355</v>
      </c>
      <c r="Q448" s="25">
        <f t="shared" si="106"/>
        <v>1.0321771295644875</v>
      </c>
      <c r="R448" s="25">
        <f>(24*60/PI())*Dados!$C$28*Q448*(P448*SIN(Dados!$C$31)*SIN(O448)+COS(Dados!$C$31)*COS(O448)*SIN(P448))</f>
        <v>43.111057952545892</v>
      </c>
      <c r="S448" s="17">
        <f t="shared" si="107"/>
        <v>302.56</v>
      </c>
      <c r="T448" s="17">
        <f t="shared" si="108"/>
        <v>292.36</v>
      </c>
      <c r="U448" s="17">
        <f t="shared" si="109"/>
        <v>22.029708430679296</v>
      </c>
      <c r="V448" s="25">
        <f>(0.75+2*10^(-5)*Dados!$B$7)*R448</f>
        <v>32.544632492704388</v>
      </c>
      <c r="W448" s="23">
        <f t="shared" si="110"/>
        <v>3.0451474894343886</v>
      </c>
      <c r="X448" s="25">
        <f>(1-Dados!$C$20)*U448</f>
        <v>16.962875491623059</v>
      </c>
      <c r="Y448" s="18">
        <f t="shared" si="111"/>
        <v>13.917728002188671</v>
      </c>
      <c r="Z448" s="27">
        <f>((0.408*I448*(Y448-0)+Dados!$C$35*(900/(H448+273))*J448*(M448-N448))/(I448+Dados!$C$35*(1+(0.34*J448))))</f>
        <v>4.3050796230254003</v>
      </c>
    </row>
    <row r="449" spans="1:26" x14ac:dyDescent="0.25">
      <c r="A449" s="1">
        <v>27408</v>
      </c>
      <c r="B449">
        <v>20.3</v>
      </c>
      <c r="C449">
        <v>32.299999999999997</v>
      </c>
      <c r="D449">
        <v>14</v>
      </c>
      <c r="E449">
        <v>1.3333330000000001</v>
      </c>
      <c r="F449">
        <v>61.75</v>
      </c>
      <c r="H449" s="22">
        <f t="shared" si="98"/>
        <v>26.299999999999997</v>
      </c>
      <c r="I449" s="23">
        <f t="shared" si="99"/>
        <v>0.20178995726388813</v>
      </c>
      <c r="J449" s="24">
        <f t="shared" si="100"/>
        <v>0.99726785090690051</v>
      </c>
      <c r="K449" s="25">
        <f t="shared" si="101"/>
        <v>4.8359775257467401</v>
      </c>
      <c r="L449" s="25">
        <f t="shared" si="102"/>
        <v>2.3820593372779197</v>
      </c>
      <c r="M449" s="25">
        <f t="shared" si="103"/>
        <v>3.6090184315123297</v>
      </c>
      <c r="N449" s="25">
        <f t="shared" si="104"/>
        <v>2.2285688814588638</v>
      </c>
      <c r="O449" s="25">
        <f t="shared" si="105"/>
        <v>-0.37315337968622003</v>
      </c>
      <c r="P449" s="26">
        <f>ACOS(-TAN(Dados!$C$31)*TAN(O449))</f>
        <v>1.7840907025875921</v>
      </c>
      <c r="Q449" s="25">
        <f t="shared" si="106"/>
        <v>1.0320463017121373</v>
      </c>
      <c r="R449" s="25">
        <f>(24*60/PI())*Dados!$C$28*Q449*(P449*SIN(Dados!$C$31)*SIN(O449)+COS(Dados!$C$31)*COS(O449)*SIN(P449))</f>
        <v>43.053434691921325</v>
      </c>
      <c r="S449" s="17">
        <f t="shared" si="107"/>
        <v>305.46000000000004</v>
      </c>
      <c r="T449" s="17">
        <f t="shared" si="108"/>
        <v>293.46000000000004</v>
      </c>
      <c r="U449" s="17">
        <f t="shared" si="109"/>
        <v>23.862635624561996</v>
      </c>
      <c r="V449" s="25">
        <f>(0.75+2*10^(-5)*Dados!$B$7)*R449</f>
        <v>32.501132566487726</v>
      </c>
      <c r="W449" s="23">
        <f t="shared" si="110"/>
        <v>3.3198879618952248</v>
      </c>
      <c r="X449" s="25">
        <f>(1-Dados!$C$20)*U449</f>
        <v>18.374229430912738</v>
      </c>
      <c r="Y449" s="18">
        <f t="shared" si="111"/>
        <v>15.054341469017514</v>
      </c>
      <c r="Z449" s="27">
        <f>((0.408*I449*(Y449-0)+Dados!$C$35*(900/(H449+273))*J449*(M449-N449))/(I449+Dados!$C$35*(1+(0.34*J449))))</f>
        <v>5.2182974297855296</v>
      </c>
    </row>
    <row r="450" spans="1:26" x14ac:dyDescent="0.25">
      <c r="A450" s="1">
        <v>27409</v>
      </c>
      <c r="B450">
        <v>21.9</v>
      </c>
      <c r="C450">
        <v>29.2</v>
      </c>
      <c r="D450">
        <v>15</v>
      </c>
      <c r="E450">
        <v>2.3333330000000001</v>
      </c>
      <c r="F450">
        <v>84.25</v>
      </c>
      <c r="H450" s="22">
        <f t="shared" si="98"/>
        <v>25.549999999999997</v>
      </c>
      <c r="I450" s="23">
        <f t="shared" si="99"/>
        <v>0.19413722151601151</v>
      </c>
      <c r="J450" s="24">
        <f t="shared" si="100"/>
        <v>1.7452189260748447</v>
      </c>
      <c r="K450" s="25">
        <f t="shared" si="101"/>
        <v>4.0522081272490516</v>
      </c>
      <c r="L450" s="25">
        <f t="shared" si="102"/>
        <v>2.6278588442730206</v>
      </c>
      <c r="M450" s="25">
        <f t="shared" si="103"/>
        <v>3.3400334857610359</v>
      </c>
      <c r="N450" s="25">
        <f t="shared" si="104"/>
        <v>2.8139782117536729</v>
      </c>
      <c r="O450" s="25">
        <f t="shared" si="105"/>
        <v>-0.37021581658662056</v>
      </c>
      <c r="P450" s="26">
        <f>ACOS(-TAN(Dados!$C$31)*TAN(O450))</f>
        <v>1.7822189795930035</v>
      </c>
      <c r="Q450" s="25">
        <f t="shared" si="106"/>
        <v>1.0319059778489741</v>
      </c>
      <c r="R450" s="25">
        <f>(24*60/PI())*Dados!$C$28*Q450*(P450*SIN(Dados!$C$31)*SIN(O450)+COS(Dados!$C$31)*COS(O450)*SIN(P450))</f>
        <v>42.993131694624417</v>
      </c>
      <c r="S450" s="17">
        <f t="shared" si="107"/>
        <v>302.36</v>
      </c>
      <c r="T450" s="17">
        <f t="shared" si="108"/>
        <v>295.06</v>
      </c>
      <c r="U450" s="17">
        <f t="shared" si="109"/>
        <v>18.585767232203981</v>
      </c>
      <c r="V450" s="25">
        <f>(0.75+2*10^(-5)*Dados!$B$7)*R450</f>
        <v>32.455609701161698</v>
      </c>
      <c r="W450" s="23">
        <f t="shared" si="110"/>
        <v>1.7381471523376644</v>
      </c>
      <c r="X450" s="25">
        <f>(1-Dados!$C$20)*U450</f>
        <v>14.311040768797065</v>
      </c>
      <c r="Y450" s="18">
        <f t="shared" si="111"/>
        <v>12.572893616459401</v>
      </c>
      <c r="Z450" s="27">
        <f>((0.408*I450*(Y450-0)+Dados!$C$35*(900/(H450+273))*J450*(M450-N450))/(I450+Dados!$C$35*(1+(0.34*J450))))</f>
        <v>3.9439895158159968</v>
      </c>
    </row>
    <row r="451" spans="1:26" x14ac:dyDescent="0.25">
      <c r="A451" s="1">
        <v>27410</v>
      </c>
      <c r="B451">
        <v>22.7</v>
      </c>
      <c r="C451">
        <v>27.7</v>
      </c>
      <c r="D451">
        <v>16</v>
      </c>
      <c r="E451">
        <v>2.3333330000000001</v>
      </c>
      <c r="F451">
        <v>85.25</v>
      </c>
      <c r="H451" s="22">
        <f t="shared" si="98"/>
        <v>25.2</v>
      </c>
      <c r="I451" s="23">
        <f t="shared" si="99"/>
        <v>0.1906504674317423</v>
      </c>
      <c r="J451" s="24">
        <f t="shared" si="100"/>
        <v>1.7452189260748447</v>
      </c>
      <c r="K451" s="25">
        <f t="shared" si="101"/>
        <v>3.7144033809363424</v>
      </c>
      <c r="L451" s="25">
        <f t="shared" si="102"/>
        <v>2.7588616266004506</v>
      </c>
      <c r="M451" s="25">
        <f t="shared" si="103"/>
        <v>3.2366325037683965</v>
      </c>
      <c r="N451" s="25">
        <f t="shared" si="104"/>
        <v>2.7592292094625583</v>
      </c>
      <c r="O451" s="25">
        <f t="shared" si="105"/>
        <v>-0.36716855055065478</v>
      </c>
      <c r="P451" s="26">
        <f>ACOS(-TAN(Dados!$C$31)*TAN(O451))</f>
        <v>1.7802826529372653</v>
      </c>
      <c r="Q451" s="25">
        <f t="shared" si="106"/>
        <v>1.031756199555987</v>
      </c>
      <c r="R451" s="25">
        <f>(24*60/PI())*Dados!$C$28*Q451*(P451*SIN(Dados!$C$31)*SIN(O451)+COS(Dados!$C$31)*COS(O451)*SIN(P451))</f>
        <v>42.930139811347644</v>
      </c>
      <c r="S451" s="17">
        <f t="shared" si="107"/>
        <v>300.86</v>
      </c>
      <c r="T451" s="17">
        <f t="shared" si="108"/>
        <v>295.86</v>
      </c>
      <c r="U451" s="17">
        <f t="shared" si="109"/>
        <v>15.359153744278933</v>
      </c>
      <c r="V451" s="25">
        <f>(0.75+2*10^(-5)*Dados!$B$7)*R451</f>
        <v>32.408056989893922</v>
      </c>
      <c r="W451" s="23">
        <f t="shared" si="110"/>
        <v>1.2103427439754177</v>
      </c>
      <c r="X451" s="25">
        <f>(1-Dados!$C$20)*U451</f>
        <v>11.826548383094778</v>
      </c>
      <c r="Y451" s="18">
        <f t="shared" si="111"/>
        <v>10.616205639119361</v>
      </c>
      <c r="Z451" s="27">
        <f>((0.408*I451*(Y451-0)+Dados!$C$35*(900/(H451+273))*J451*(M451-N451))/(I451+Dados!$C$35*(1+(0.34*J451))))</f>
        <v>3.3577989833836943</v>
      </c>
    </row>
    <row r="452" spans="1:26" x14ac:dyDescent="0.25">
      <c r="A452" s="1">
        <v>27411</v>
      </c>
      <c r="B452">
        <v>19.600000000000001</v>
      </c>
      <c r="C452">
        <v>26.6</v>
      </c>
      <c r="D452">
        <v>17</v>
      </c>
      <c r="E452">
        <v>2</v>
      </c>
      <c r="F452">
        <v>97</v>
      </c>
      <c r="H452" s="22">
        <f t="shared" si="98"/>
        <v>23.1</v>
      </c>
      <c r="I452" s="23">
        <f t="shared" si="99"/>
        <v>0.17081860611256544</v>
      </c>
      <c r="J452" s="24">
        <f t="shared" si="100"/>
        <v>1.4959021503358882</v>
      </c>
      <c r="K452" s="25">
        <f t="shared" si="101"/>
        <v>3.482522891456</v>
      </c>
      <c r="L452" s="25">
        <f t="shared" si="102"/>
        <v>2.2810057729824531</v>
      </c>
      <c r="M452" s="25">
        <f t="shared" si="103"/>
        <v>2.8817643322192268</v>
      </c>
      <c r="N452" s="25">
        <f t="shared" si="104"/>
        <v>2.7953114022526497</v>
      </c>
      <c r="O452" s="25">
        <f t="shared" si="105"/>
        <v>-0.36401248454901453</v>
      </c>
      <c r="P452" s="26">
        <f>ACOS(-TAN(Dados!$C$31)*TAN(O452))</f>
        <v>1.7782828068237315</v>
      </c>
      <c r="Q452" s="25">
        <f t="shared" si="106"/>
        <v>1.0315970112157162</v>
      </c>
      <c r="R452" s="25">
        <f>(24*60/PI())*Dados!$C$28*Q452*(P452*SIN(Dados!$C$31)*SIN(O452)+COS(Dados!$C$31)*COS(O452)*SIN(P452))</f>
        <v>42.864449985232994</v>
      </c>
      <c r="S452" s="17">
        <f t="shared" si="107"/>
        <v>299.76000000000005</v>
      </c>
      <c r="T452" s="17">
        <f t="shared" si="108"/>
        <v>292.76000000000005</v>
      </c>
      <c r="U452" s="17">
        <f t="shared" si="109"/>
        <v>18.145387959438843</v>
      </c>
      <c r="V452" s="25">
        <f>(0.75+2*10^(-5)*Dados!$B$7)*R452</f>
        <v>32.358467595642352</v>
      </c>
      <c r="W452" s="23">
        <f t="shared" si="110"/>
        <v>1.6299219730757419</v>
      </c>
      <c r="X452" s="25">
        <f>(1-Dados!$C$20)*U452</f>
        <v>13.971948728767909</v>
      </c>
      <c r="Y452" s="18">
        <f t="shared" si="111"/>
        <v>12.342026755692167</v>
      </c>
      <c r="Z452" s="27">
        <f>((0.408*I452*(Y452-0)+Dados!$C$35*(900/(H452+273))*J452*(M452-N452))/(I452+Dados!$C$35*(1+(0.34*J452))))</f>
        <v>3.2863084314841906</v>
      </c>
    </row>
    <row r="453" spans="1:26" x14ac:dyDescent="0.25">
      <c r="A453" s="1">
        <v>27412</v>
      </c>
      <c r="B453">
        <v>18.3</v>
      </c>
      <c r="C453">
        <v>26</v>
      </c>
      <c r="D453">
        <v>18</v>
      </c>
      <c r="E453">
        <v>1.6666669999999999</v>
      </c>
      <c r="F453">
        <v>67.75</v>
      </c>
      <c r="H453" s="22">
        <f t="shared" si="98"/>
        <v>22.15</v>
      </c>
      <c r="I453" s="23">
        <f t="shared" si="99"/>
        <v>0.16243630349003685</v>
      </c>
      <c r="J453" s="24">
        <f t="shared" si="100"/>
        <v>1.2465853745969318</v>
      </c>
      <c r="K453" s="25">
        <f t="shared" si="101"/>
        <v>3.3614398286025637</v>
      </c>
      <c r="L453" s="25">
        <f t="shared" si="102"/>
        <v>2.1032450848446573</v>
      </c>
      <c r="M453" s="25">
        <f t="shared" si="103"/>
        <v>2.7323424567236105</v>
      </c>
      <c r="N453" s="25">
        <f t="shared" si="104"/>
        <v>1.8511620144302461</v>
      </c>
      <c r="O453" s="25">
        <f t="shared" si="105"/>
        <v>-0.36074855379216958</v>
      </c>
      <c r="P453" s="26">
        <f>ACOS(-TAN(Dados!$C$31)*TAN(O453))</f>
        <v>1.7762205458786531</v>
      </c>
      <c r="Q453" s="25">
        <f t="shared" si="106"/>
        <v>1.031428459999103</v>
      </c>
      <c r="R453" s="25">
        <f>(24*60/PI())*Dados!$C$28*Q453*(P453*SIN(Dados!$C$31)*SIN(O453)+COS(Dados!$C$31)*COS(O453)*SIN(P453))</f>
        <v>42.796053295027434</v>
      </c>
      <c r="S453" s="17">
        <f t="shared" si="107"/>
        <v>299.16000000000003</v>
      </c>
      <c r="T453" s="17">
        <f t="shared" si="108"/>
        <v>291.46000000000004</v>
      </c>
      <c r="U453" s="17">
        <f t="shared" si="109"/>
        <v>19.000676547286123</v>
      </c>
      <c r="V453" s="25">
        <f>(0.75+2*10^(-5)*Dados!$B$7)*R453</f>
        <v>32.306834783733457</v>
      </c>
      <c r="W453" s="23">
        <f t="shared" si="110"/>
        <v>2.4778598549760797</v>
      </c>
      <c r="X453" s="25">
        <f>(1-Dados!$C$20)*U453</f>
        <v>14.630520941410314</v>
      </c>
      <c r="Y453" s="18">
        <f t="shared" si="111"/>
        <v>12.152661086434234</v>
      </c>
      <c r="Z453" s="27">
        <f>((0.408*I453*(Y453-0)+Dados!$C$35*(900/(H453+273))*J453*(M453-N453))/(I453+Dados!$C$35*(1+(0.34*J453))))</f>
        <v>4.0082307935418049</v>
      </c>
    </row>
    <row r="454" spans="1:26" x14ac:dyDescent="0.25">
      <c r="A454" s="1">
        <v>27413</v>
      </c>
      <c r="B454">
        <v>10.4</v>
      </c>
      <c r="C454">
        <v>25.6</v>
      </c>
      <c r="D454">
        <v>19</v>
      </c>
      <c r="E454">
        <v>3</v>
      </c>
      <c r="F454">
        <v>68.75</v>
      </c>
      <c r="H454" s="22">
        <f t="shared" si="98"/>
        <v>18</v>
      </c>
      <c r="I454" s="23">
        <f t="shared" si="99"/>
        <v>0.12977102815536121</v>
      </c>
      <c r="J454" s="24">
        <f t="shared" si="100"/>
        <v>2.2438532255038321</v>
      </c>
      <c r="K454" s="25">
        <f t="shared" si="101"/>
        <v>3.2827711697769288</v>
      </c>
      <c r="L454" s="25">
        <f t="shared" si="102"/>
        <v>1.261267593034217</v>
      </c>
      <c r="M454" s="25">
        <f t="shared" si="103"/>
        <v>2.2720193814055731</v>
      </c>
      <c r="N454" s="25">
        <f t="shared" si="104"/>
        <v>1.5620133247163315</v>
      </c>
      <c r="O454" s="25">
        <f t="shared" si="105"/>
        <v>-0.35737772545324453</v>
      </c>
      <c r="P454" s="26">
        <f>ACOS(-TAN(Dados!$C$31)*TAN(O454))</f>
        <v>1.7740969932854493</v>
      </c>
      <c r="Q454" s="25">
        <f t="shared" si="106"/>
        <v>1.0312505958515106</v>
      </c>
      <c r="R454" s="25">
        <f>(24*60/PI())*Dados!$C$28*Q454*(P454*SIN(Dados!$C$31)*SIN(O454)+COS(Dados!$C$31)*COS(O454)*SIN(P454))</f>
        <v>42.724940999497861</v>
      </c>
      <c r="S454" s="17">
        <f t="shared" si="107"/>
        <v>298.76000000000005</v>
      </c>
      <c r="T454" s="17">
        <f t="shared" si="108"/>
        <v>283.56</v>
      </c>
      <c r="U454" s="17">
        <f t="shared" si="109"/>
        <v>26.651597652236955</v>
      </c>
      <c r="V454" s="25">
        <f>(0.75+2*10^(-5)*Dados!$B$7)*R454</f>
        <v>32.253151955391132</v>
      </c>
      <c r="W454" s="23">
        <f t="shared" si="110"/>
        <v>4.4697565466186751</v>
      </c>
      <c r="X454" s="25">
        <f>(1-Dados!$C$20)*U454</f>
        <v>20.521730192222456</v>
      </c>
      <c r="Y454" s="18">
        <f t="shared" si="111"/>
        <v>16.05197364560378</v>
      </c>
      <c r="Z454" s="27">
        <f>((0.408*I454*(Y454-0)+Dados!$C$35*(900/(H454+273))*J454*(M454-N454))/(I454+Dados!$C$35*(1+(0.34*J454))))</f>
        <v>4.7821135187147092</v>
      </c>
    </row>
    <row r="455" spans="1:26" x14ac:dyDescent="0.25">
      <c r="A455" s="1">
        <v>27414</v>
      </c>
      <c r="B455">
        <v>13.3</v>
      </c>
      <c r="C455">
        <v>30.8</v>
      </c>
      <c r="D455">
        <v>20</v>
      </c>
      <c r="E455">
        <v>1.3333330000000001</v>
      </c>
      <c r="F455">
        <v>57.75</v>
      </c>
      <c r="H455" s="22">
        <f t="shared" si="98"/>
        <v>22.05</v>
      </c>
      <c r="I455" s="23">
        <f t="shared" si="99"/>
        <v>0.16157452570394776</v>
      </c>
      <c r="J455" s="24">
        <f t="shared" si="100"/>
        <v>0.99726785090690051</v>
      </c>
      <c r="K455" s="25">
        <f t="shared" si="101"/>
        <v>4.4416910990407947</v>
      </c>
      <c r="L455" s="25">
        <f t="shared" si="102"/>
        <v>1.5274177129026663</v>
      </c>
      <c r="M455" s="25">
        <f t="shared" si="103"/>
        <v>2.9845544059717306</v>
      </c>
      <c r="N455" s="25">
        <f t="shared" si="104"/>
        <v>1.7235801694486745</v>
      </c>
      <c r="O455" s="25">
        <f t="shared" si="105"/>
        <v>-0.35390099838142475</v>
      </c>
      <c r="P455" s="26">
        <f>ACOS(-TAN(Dados!$C$31)*TAN(O455))</f>
        <v>1.7719132889338518</v>
      </c>
      <c r="Q455" s="25">
        <f t="shared" si="106"/>
        <v>1.0310634714779239</v>
      </c>
      <c r="R455" s="25">
        <f>(24*60/PI())*Dados!$C$28*Q455*(P455*SIN(Dados!$C$31)*SIN(O455)+COS(Dados!$C$31)*COS(O455)*SIN(P455))</f>
        <v>42.651104583042716</v>
      </c>
      <c r="S455" s="17">
        <f t="shared" si="107"/>
        <v>303.96000000000004</v>
      </c>
      <c r="T455" s="17">
        <f t="shared" si="108"/>
        <v>286.46000000000004</v>
      </c>
      <c r="U455" s="17">
        <f t="shared" si="109"/>
        <v>28.54757943372492</v>
      </c>
      <c r="V455" s="25">
        <f>(0.75+2*10^(-5)*Dados!$B$7)*R455</f>
        <v>32.197412682169031</v>
      </c>
      <c r="W455" s="23">
        <f t="shared" si="110"/>
        <v>4.9524388762446669</v>
      </c>
      <c r="X455" s="25">
        <f>(1-Dados!$C$20)*U455</f>
        <v>21.98163616396819</v>
      </c>
      <c r="Y455" s="18">
        <f t="shared" si="111"/>
        <v>17.029197287723523</v>
      </c>
      <c r="Z455" s="27">
        <f>((0.408*I455*(Y455-0)+Dados!$C$35*(900/(H455+273))*J455*(M455-N455))/(I455+Dados!$C$35*(1+(0.34*J455))))</f>
        <v>5.5117837910633831</v>
      </c>
    </row>
    <row r="456" spans="1:26" x14ac:dyDescent="0.25">
      <c r="A456" s="1">
        <v>27415</v>
      </c>
      <c r="B456">
        <v>19.8</v>
      </c>
      <c r="C456">
        <v>33</v>
      </c>
      <c r="D456">
        <v>21</v>
      </c>
      <c r="E456">
        <v>1.3333330000000001</v>
      </c>
      <c r="F456">
        <v>62.25</v>
      </c>
      <c r="H456" s="22">
        <f t="shared" si="98"/>
        <v>26.4</v>
      </c>
      <c r="I456" s="23">
        <f t="shared" si="99"/>
        <v>0.20282924107339942</v>
      </c>
      <c r="J456" s="24">
        <f t="shared" si="100"/>
        <v>0.99726785090690051</v>
      </c>
      <c r="K456" s="25">
        <f t="shared" si="101"/>
        <v>5.030147795606851</v>
      </c>
      <c r="L456" s="25">
        <f t="shared" si="102"/>
        <v>2.3094882494907831</v>
      </c>
      <c r="M456" s="25">
        <f t="shared" si="103"/>
        <v>3.6698180225488173</v>
      </c>
      <c r="N456" s="25">
        <f t="shared" si="104"/>
        <v>2.284461719036639</v>
      </c>
      <c r="O456" s="25">
        <f t="shared" si="105"/>
        <v>-0.35031940280597534</v>
      </c>
      <c r="P456" s="26">
        <f>ACOS(-TAN(Dados!$C$31)*TAN(O456))</f>
        <v>1.7696705875895009</v>
      </c>
      <c r="Q456" s="25">
        <f t="shared" si="106"/>
        <v>1.0308671423273339</v>
      </c>
      <c r="R456" s="25">
        <f>(24*60/PI())*Dados!$C$28*Q456*(P456*SIN(Dados!$C$31)*SIN(O456)+COS(Dados!$C$31)*COS(O456)*SIN(P456))</f>
        <v>42.57453580243228</v>
      </c>
      <c r="S456" s="17">
        <f t="shared" si="107"/>
        <v>306.16000000000003</v>
      </c>
      <c r="T456" s="17">
        <f t="shared" si="108"/>
        <v>292.96000000000004</v>
      </c>
      <c r="U456" s="17">
        <f t="shared" si="109"/>
        <v>24.748955212371925</v>
      </c>
      <c r="V456" s="25">
        <f>(0.75+2*10^(-5)*Dados!$B$7)*R456</f>
        <v>32.13961074123489</v>
      </c>
      <c r="W456" s="23">
        <f t="shared" si="110"/>
        <v>3.5058313373782735</v>
      </c>
      <c r="X456" s="25">
        <f>(1-Dados!$C$20)*U456</f>
        <v>19.056695513526382</v>
      </c>
      <c r="Y456" s="18">
        <f t="shared" si="111"/>
        <v>15.550864176148108</v>
      </c>
      <c r="Z456" s="27">
        <f>((0.408*I456*(Y456-0)+Dados!$C$35*(900/(H456+273))*J456*(M456-N456))/(I456+Dados!$C$35*(1+(0.34*J456))))</f>
        <v>5.3660571380589923</v>
      </c>
    </row>
    <row r="457" spans="1:26" x14ac:dyDescent="0.25">
      <c r="A457" s="1">
        <v>27416</v>
      </c>
      <c r="B457">
        <v>20.5</v>
      </c>
      <c r="C457">
        <v>33.1</v>
      </c>
      <c r="D457">
        <v>22</v>
      </c>
      <c r="E457">
        <v>1.3333330000000001</v>
      </c>
      <c r="F457">
        <v>61.5</v>
      </c>
      <c r="H457" s="22">
        <f t="shared" si="98"/>
        <v>26.8</v>
      </c>
      <c r="I457" s="23">
        <f t="shared" si="99"/>
        <v>0.20703153059292453</v>
      </c>
      <c r="J457" s="24">
        <f t="shared" si="100"/>
        <v>0.99726785090690051</v>
      </c>
      <c r="K457" s="25">
        <f t="shared" si="101"/>
        <v>5.0584314955346112</v>
      </c>
      <c r="L457" s="25">
        <f t="shared" si="102"/>
        <v>2.4116412804606884</v>
      </c>
      <c r="M457" s="25">
        <f t="shared" si="103"/>
        <v>3.73503638799765</v>
      </c>
      <c r="N457" s="25">
        <f t="shared" si="104"/>
        <v>2.2970473786185548</v>
      </c>
      <c r="O457" s="25">
        <f t="shared" si="105"/>
        <v>-0.34663400003096273</v>
      </c>
      <c r="P457" s="26">
        <f>ACOS(-TAN(Dados!$C$31)*TAN(O457))</f>
        <v>1.7673700570893165</v>
      </c>
      <c r="Q457" s="25">
        <f t="shared" si="106"/>
        <v>1.0306616665763046</v>
      </c>
      <c r="R457" s="25">
        <f>(24*60/PI())*Dados!$C$28*Q457*(P457*SIN(Dados!$C$31)*SIN(O457)+COS(Dados!$C$31)*COS(O457)*SIN(P457))</f>
        <v>42.495226734604927</v>
      </c>
      <c r="S457" s="17">
        <f t="shared" si="107"/>
        <v>306.26000000000005</v>
      </c>
      <c r="T457" s="17">
        <f t="shared" si="108"/>
        <v>293.66000000000003</v>
      </c>
      <c r="U457" s="17">
        <f t="shared" si="109"/>
        <v>24.134894569231733</v>
      </c>
      <c r="V457" s="25">
        <f>(0.75+2*10^(-5)*Dados!$B$7)*R457</f>
        <v>32.079740151452071</v>
      </c>
      <c r="W457" s="23">
        <f t="shared" si="110"/>
        <v>3.3861041809222847</v>
      </c>
      <c r="X457" s="25">
        <f>(1-Dados!$C$20)*U457</f>
        <v>18.583868818308435</v>
      </c>
      <c r="Y457" s="18">
        <f t="shared" si="111"/>
        <v>15.19776463738615</v>
      </c>
      <c r="Z457" s="27">
        <f>((0.408*I457*(Y457-0)+Dados!$C$35*(900/(H457+273))*J457*(M457-N457))/(I457+Dados!$C$35*(1+(0.34*J457))))</f>
        <v>5.3125724863055996</v>
      </c>
    </row>
    <row r="458" spans="1:26" x14ac:dyDescent="0.25">
      <c r="A458" s="1">
        <v>27417</v>
      </c>
      <c r="B458">
        <v>19.899999999999999</v>
      </c>
      <c r="C458">
        <v>33.5</v>
      </c>
      <c r="D458">
        <v>23</v>
      </c>
      <c r="E458">
        <v>0.66666700000000001</v>
      </c>
      <c r="F458">
        <v>48.75</v>
      </c>
      <c r="H458" s="22">
        <f t="shared" si="98"/>
        <v>26.7</v>
      </c>
      <c r="I458" s="23">
        <f t="shared" si="99"/>
        <v>0.20597415419609683</v>
      </c>
      <c r="J458" s="24">
        <f t="shared" si="100"/>
        <v>0.49863429942898779</v>
      </c>
      <c r="K458" s="25">
        <f t="shared" si="101"/>
        <v>5.1729513859624818</v>
      </c>
      <c r="L458" s="25">
        <f t="shared" si="102"/>
        <v>2.3238457638211925</v>
      </c>
      <c r="M458" s="25">
        <f t="shared" si="103"/>
        <v>3.7483985748918371</v>
      </c>
      <c r="N458" s="25">
        <f t="shared" si="104"/>
        <v>1.8273443052597707</v>
      </c>
      <c r="O458" s="25">
        <f t="shared" si="105"/>
        <v>-0.3428458821207665</v>
      </c>
      <c r="P458" s="26">
        <f>ACOS(-TAN(Dados!$C$31)*TAN(O458))</f>
        <v>1.7650128765676671</v>
      </c>
      <c r="Q458" s="25">
        <f t="shared" si="106"/>
        <v>1.0304471051117361</v>
      </c>
      <c r="R458" s="25">
        <f>(24*60/PI())*Dados!$C$28*Q458*(P458*SIN(Dados!$C$31)*SIN(O458)+COS(Dados!$C$31)*COS(O458)*SIN(P458))</f>
        <v>42.413169825442097</v>
      </c>
      <c r="S458" s="17">
        <f t="shared" si="107"/>
        <v>306.66000000000003</v>
      </c>
      <c r="T458" s="17">
        <f t="shared" si="108"/>
        <v>293.06</v>
      </c>
      <c r="U458" s="17">
        <f t="shared" si="109"/>
        <v>25.025926705944105</v>
      </c>
      <c r="V458" s="25">
        <f>(0.75+2*10^(-5)*Dados!$B$7)*R458</f>
        <v>32.01779521019985</v>
      </c>
      <c r="W458" s="23">
        <f t="shared" si="110"/>
        <v>4.2270503425030501</v>
      </c>
      <c r="X458" s="25">
        <f>(1-Dados!$C$20)*U458</f>
        <v>19.269963563576962</v>
      </c>
      <c r="Y458" s="18">
        <f t="shared" si="111"/>
        <v>15.042913221073912</v>
      </c>
      <c r="Z458" s="27">
        <f>((0.408*I458*(Y458-0)+Dados!$C$35*(900/(H458+273))*J458*(M458-N458))/(I458+Dados!$C$35*(1+(0.34*J458))))</f>
        <v>5.1409041685358083</v>
      </c>
    </row>
    <row r="459" spans="1:26" x14ac:dyDescent="0.25">
      <c r="A459" s="1">
        <v>27418</v>
      </c>
      <c r="B459">
        <v>20.5</v>
      </c>
      <c r="C459">
        <v>33.9</v>
      </c>
      <c r="D459">
        <v>24</v>
      </c>
      <c r="E459">
        <v>1</v>
      </c>
      <c r="F459">
        <v>54</v>
      </c>
      <c r="H459" s="22">
        <f t="shared" si="98"/>
        <v>27.2</v>
      </c>
      <c r="I459" s="23">
        <f t="shared" si="99"/>
        <v>0.21130681013503458</v>
      </c>
      <c r="J459" s="24">
        <f t="shared" si="100"/>
        <v>0.74795107516794412</v>
      </c>
      <c r="K459" s="25">
        <f t="shared" si="101"/>
        <v>5.2897146042222154</v>
      </c>
      <c r="L459" s="25">
        <f t="shared" si="102"/>
        <v>2.4116412804606884</v>
      </c>
      <c r="M459" s="25">
        <f t="shared" si="103"/>
        <v>3.8506779423414521</v>
      </c>
      <c r="N459" s="25">
        <f t="shared" si="104"/>
        <v>2.0793660888643841</v>
      </c>
      <c r="O459" s="25">
        <f t="shared" si="105"/>
        <v>-0.33895617157647767</v>
      </c>
      <c r="P459" s="26">
        <f>ACOS(-TAN(Dados!$C$31)*TAN(O459))</f>
        <v>1.7626002347180736</v>
      </c>
      <c r="Q459" s="25">
        <f t="shared" si="106"/>
        <v>1.0302235215128204</v>
      </c>
      <c r="R459" s="25">
        <f>(24*60/PI())*Dados!$C$28*Q459*(P459*SIN(Dados!$C$31)*SIN(O459)+COS(Dados!$C$31)*COS(O459)*SIN(P459))</f>
        <v>42.328357939439776</v>
      </c>
      <c r="S459" s="17">
        <f t="shared" si="107"/>
        <v>307.06</v>
      </c>
      <c r="T459" s="17">
        <f t="shared" si="108"/>
        <v>293.66000000000003</v>
      </c>
      <c r="U459" s="17">
        <f t="shared" si="109"/>
        <v>24.791556999142983</v>
      </c>
      <c r="V459" s="25">
        <f>(0.75+2*10^(-5)*Dados!$B$7)*R459</f>
        <v>31.953770530870553</v>
      </c>
      <c r="W459" s="23">
        <f t="shared" si="110"/>
        <v>3.8553833746933974</v>
      </c>
      <c r="X459" s="25">
        <f>(1-Dados!$C$20)*U459</f>
        <v>19.089498889340099</v>
      </c>
      <c r="Y459" s="18">
        <f t="shared" si="111"/>
        <v>15.234115514646701</v>
      </c>
      <c r="Z459" s="27">
        <f>((0.408*I459*(Y459-0)+Dados!$C$35*(900/(H459+273))*J459*(M459-N459))/(I459+Dados!$C$35*(1+(0.34*J459))))</f>
        <v>5.3623410237370299</v>
      </c>
    </row>
    <row r="460" spans="1:26" x14ac:dyDescent="0.25">
      <c r="A460" s="1">
        <v>27419</v>
      </c>
      <c r="B460">
        <v>22.6</v>
      </c>
      <c r="C460">
        <v>35</v>
      </c>
      <c r="D460">
        <v>25</v>
      </c>
      <c r="E460">
        <v>1.3333330000000001</v>
      </c>
      <c r="F460">
        <v>48.25</v>
      </c>
      <c r="H460" s="22">
        <f t="shared" si="98"/>
        <v>28.8</v>
      </c>
      <c r="I460" s="23">
        <f t="shared" si="99"/>
        <v>0.2291579380125682</v>
      </c>
      <c r="J460" s="24">
        <f t="shared" si="100"/>
        <v>0.99726785090690051</v>
      </c>
      <c r="K460" s="25">
        <f t="shared" si="101"/>
        <v>5.6226812384961216</v>
      </c>
      <c r="L460" s="25">
        <f t="shared" si="102"/>
        <v>2.7421805492514406</v>
      </c>
      <c r="M460" s="25">
        <f t="shared" si="103"/>
        <v>4.1824308938737813</v>
      </c>
      <c r="N460" s="25">
        <f t="shared" si="104"/>
        <v>2.0180229062940995</v>
      </c>
      <c r="O460" s="25">
        <f t="shared" si="105"/>
        <v>-0.33496602100327749</v>
      </c>
      <c r="P460" s="26">
        <f>ACOS(-TAN(Dados!$C$31)*TAN(O460))</f>
        <v>1.7601333280948612</v>
      </c>
      <c r="Q460" s="25">
        <f t="shared" si="106"/>
        <v>1.0299909820322035</v>
      </c>
      <c r="R460" s="25">
        <f>(24*60/PI())*Dados!$C$28*Q460*(P460*SIN(Dados!$C$31)*SIN(O460)+COS(Dados!$C$31)*COS(O460)*SIN(P460))</f>
        <v>42.240784410189782</v>
      </c>
      <c r="S460" s="17">
        <f t="shared" si="107"/>
        <v>308.16000000000003</v>
      </c>
      <c r="T460" s="17">
        <f t="shared" si="108"/>
        <v>295.76000000000005</v>
      </c>
      <c r="U460" s="17">
        <f t="shared" si="109"/>
        <v>23.799224166497037</v>
      </c>
      <c r="V460" s="25">
        <f>(0.75+2*10^(-5)*Dados!$B$7)*R460</f>
        <v>31.887661080977967</v>
      </c>
      <c r="W460" s="23">
        <f t="shared" si="110"/>
        <v>3.79214880723449</v>
      </c>
      <c r="X460" s="25">
        <f>(1-Dados!$C$20)*U460</f>
        <v>18.325402608202719</v>
      </c>
      <c r="Y460" s="18">
        <f t="shared" si="111"/>
        <v>14.533253800968229</v>
      </c>
      <c r="Z460" s="27">
        <f>((0.408*I460*(Y460-0)+Dados!$C$35*(900/(H460+273))*J460*(M460-N460))/(I460+Dados!$C$35*(1+(0.34*J460))))</f>
        <v>5.6189662839830703</v>
      </c>
    </row>
    <row r="461" spans="1:26" x14ac:dyDescent="0.25">
      <c r="A461" s="1">
        <v>27420</v>
      </c>
      <c r="B461">
        <v>24.3</v>
      </c>
      <c r="C461">
        <v>33.799999999999997</v>
      </c>
      <c r="D461">
        <v>26</v>
      </c>
      <c r="E461">
        <v>2</v>
      </c>
      <c r="F461">
        <v>67</v>
      </c>
      <c r="H461" s="22">
        <f t="shared" si="98"/>
        <v>29.049999999999997</v>
      </c>
      <c r="I461" s="23">
        <f t="shared" si="99"/>
        <v>0.23205834344969087</v>
      </c>
      <c r="J461" s="24">
        <f t="shared" si="100"/>
        <v>1.4959021503358882</v>
      </c>
      <c r="K461" s="25">
        <f t="shared" si="101"/>
        <v>5.2603114929926225</v>
      </c>
      <c r="L461" s="25">
        <f t="shared" si="102"/>
        <v>3.0380717152215446</v>
      </c>
      <c r="M461" s="25">
        <f t="shared" si="103"/>
        <v>4.1491916041070835</v>
      </c>
      <c r="N461" s="25">
        <f t="shared" si="104"/>
        <v>2.7799583747517462</v>
      </c>
      <c r="O461" s="25">
        <f t="shared" si="105"/>
        <v>-0.33087661276889524</v>
      </c>
      <c r="P461" s="26">
        <f>ACOS(-TAN(Dados!$C$31)*TAN(O461))</f>
        <v>1.7576133594588603</v>
      </c>
      <c r="Q461" s="25">
        <f t="shared" si="106"/>
        <v>1.0297495555763523</v>
      </c>
      <c r="R461" s="25">
        <f>(24*60/PI())*Dados!$C$28*Q461*(P461*SIN(Dados!$C$31)*SIN(O461)+COS(Dados!$C$31)*COS(O461)*SIN(P461))</f>
        <v>42.150443091579611</v>
      </c>
      <c r="S461" s="17">
        <f t="shared" si="107"/>
        <v>306.96000000000004</v>
      </c>
      <c r="T461" s="17">
        <f t="shared" si="108"/>
        <v>297.46000000000004</v>
      </c>
      <c r="U461" s="17">
        <f t="shared" si="109"/>
        <v>20.786622530006419</v>
      </c>
      <c r="V461" s="25">
        <f>(0.75+2*10^(-5)*Dados!$B$7)*R461</f>
        <v>31.819462220808248</v>
      </c>
      <c r="W461" s="23">
        <f t="shared" si="110"/>
        <v>2.3218565711561108</v>
      </c>
      <c r="X461" s="25">
        <f>(1-Dados!$C$20)*U461</f>
        <v>16.005699348104944</v>
      </c>
      <c r="Y461" s="18">
        <f t="shared" si="111"/>
        <v>13.683842776948833</v>
      </c>
      <c r="Z461" s="27">
        <f>((0.408*I461*(Y461-0)+Dados!$C$35*(900/(H461+273))*J461*(M461-N461))/(I461+Dados!$C$35*(1+(0.34*J461))))</f>
        <v>5.1240227162573238</v>
      </c>
    </row>
    <row r="462" spans="1:26" x14ac:dyDescent="0.25">
      <c r="A462" s="1">
        <v>27421</v>
      </c>
      <c r="B462">
        <v>21.8</v>
      </c>
      <c r="C462">
        <v>32.700000000000003</v>
      </c>
      <c r="D462">
        <v>27</v>
      </c>
      <c r="E462">
        <v>1.3333330000000001</v>
      </c>
      <c r="F462">
        <v>83.25</v>
      </c>
      <c r="H462" s="22">
        <f t="shared" si="98"/>
        <v>27.25</v>
      </c>
      <c r="I462" s="23">
        <f t="shared" si="99"/>
        <v>0.21184640181521044</v>
      </c>
      <c r="J462" s="24">
        <f t="shared" si="100"/>
        <v>0.99726785090690051</v>
      </c>
      <c r="K462" s="25">
        <f t="shared" si="101"/>
        <v>4.9461187754219553</v>
      </c>
      <c r="L462" s="25">
        <f t="shared" si="102"/>
        <v>2.6118719061836697</v>
      </c>
      <c r="M462" s="25">
        <f t="shared" si="103"/>
        <v>3.7789953408028127</v>
      </c>
      <c r="N462" s="25">
        <f t="shared" si="104"/>
        <v>3.1460136212183416</v>
      </c>
      <c r="O462" s="25">
        <f t="shared" si="105"/>
        <v>-0.32668915865324738</v>
      </c>
      <c r="P462" s="26">
        <f>ACOS(-TAN(Dados!$C$31)*TAN(O462))</f>
        <v>1.7550415361709275</v>
      </c>
      <c r="Q462" s="25">
        <f t="shared" si="106"/>
        <v>1.0294993136851356</v>
      </c>
      <c r="R462" s="25">
        <f>(24*60/PI())*Dados!$C$28*Q462*(P462*SIN(Dados!$C$31)*SIN(O462)+COS(Dados!$C$31)*COS(O462)*SIN(P462))</f>
        <v>42.05732840961516</v>
      </c>
      <c r="S462" s="17">
        <f t="shared" si="107"/>
        <v>305.86</v>
      </c>
      <c r="T462" s="17">
        <f t="shared" si="108"/>
        <v>294.96000000000004</v>
      </c>
      <c r="U462" s="17">
        <f t="shared" si="109"/>
        <v>22.216462776714621</v>
      </c>
      <c r="V462" s="25">
        <f>(0.75+2*10^(-5)*Dados!$B$7)*R462</f>
        <v>31.749169742540985</v>
      </c>
      <c r="W462" s="23">
        <f t="shared" si="110"/>
        <v>2.1813730989016973</v>
      </c>
      <c r="X462" s="25">
        <f>(1-Dados!$C$20)*U462</f>
        <v>17.106676338070258</v>
      </c>
      <c r="Y462" s="18">
        <f t="shared" si="111"/>
        <v>14.92530323916856</v>
      </c>
      <c r="Z462" s="27">
        <f>((0.408*I462*(Y462-0)+Dados!$C$35*(900/(H462+273))*J462*(M462-N462))/(I462+Dados!$C$35*(1+(0.34*J462))))</f>
        <v>4.7208569095579911</v>
      </c>
    </row>
    <row r="463" spans="1:26" x14ac:dyDescent="0.25">
      <c r="A463" s="1">
        <v>27422</v>
      </c>
      <c r="B463">
        <v>21.5</v>
      </c>
      <c r="C463">
        <v>30</v>
      </c>
      <c r="D463">
        <v>28</v>
      </c>
      <c r="E463">
        <v>2</v>
      </c>
      <c r="F463">
        <v>78.25</v>
      </c>
      <c r="H463" s="22">
        <f t="shared" si="98"/>
        <v>25.75</v>
      </c>
      <c r="I463" s="23">
        <f t="shared" si="99"/>
        <v>0.19615364917180653</v>
      </c>
      <c r="J463" s="24">
        <f t="shared" si="100"/>
        <v>1.4959021503358882</v>
      </c>
      <c r="K463" s="25">
        <f t="shared" si="101"/>
        <v>4.2430650587590133</v>
      </c>
      <c r="L463" s="25">
        <f t="shared" si="102"/>
        <v>2.5644197206554633</v>
      </c>
      <c r="M463" s="25">
        <f t="shared" si="103"/>
        <v>3.4037423897072383</v>
      </c>
      <c r="N463" s="25">
        <f t="shared" si="104"/>
        <v>2.6634284199459137</v>
      </c>
      <c r="O463" s="25">
        <f t="shared" si="105"/>
        <v>-0.32240489948936107</v>
      </c>
      <c r="P463" s="26">
        <f>ACOS(-TAN(Dados!$C$31)*TAN(O463))</f>
        <v>1.7524190686367291</v>
      </c>
      <c r="Q463" s="25">
        <f t="shared" si="106"/>
        <v>1.0292403305106266</v>
      </c>
      <c r="R463" s="25">
        <f>(24*60/PI())*Dados!$C$28*Q463*(P463*SIN(Dados!$C$31)*SIN(O463)+COS(Dados!$C$31)*COS(O463)*SIN(P463))</f>
        <v>41.961435414766676</v>
      </c>
      <c r="S463" s="17">
        <f t="shared" si="107"/>
        <v>303.16000000000003</v>
      </c>
      <c r="T463" s="17">
        <f t="shared" si="108"/>
        <v>294.66000000000003</v>
      </c>
      <c r="U463" s="17">
        <f t="shared" si="109"/>
        <v>19.574008907372995</v>
      </c>
      <c r="V463" s="25">
        <f>(0.75+2*10^(-5)*Dados!$B$7)*R463</f>
        <v>31.676779909765276</v>
      </c>
      <c r="W463" s="23">
        <f t="shared" si="110"/>
        <v>2.1160746698257507</v>
      </c>
      <c r="X463" s="25">
        <f>(1-Dados!$C$20)*U463</f>
        <v>15.071986858677207</v>
      </c>
      <c r="Y463" s="18">
        <f t="shared" si="111"/>
        <v>12.955912188851457</v>
      </c>
      <c r="Z463" s="27">
        <f>((0.408*I463*(Y463-0)+Dados!$C$35*(900/(H463+273))*J463*(M463-N463))/(I463+Dados!$C$35*(1+(0.34*J463))))</f>
        <v>4.25645726333362</v>
      </c>
    </row>
    <row r="464" spans="1:26" x14ac:dyDescent="0.25">
      <c r="A464" s="1">
        <v>27423</v>
      </c>
      <c r="B464">
        <v>16.600000000000001</v>
      </c>
      <c r="C464">
        <v>32.9</v>
      </c>
      <c r="D464">
        <v>29</v>
      </c>
      <c r="E464">
        <v>1.6666669999999999</v>
      </c>
      <c r="F464">
        <v>70.75</v>
      </c>
      <c r="H464" s="22">
        <f t="shared" si="98"/>
        <v>24.75</v>
      </c>
      <c r="I464" s="23">
        <f t="shared" si="99"/>
        <v>0.18624513325562769</v>
      </c>
      <c r="J464" s="24">
        <f t="shared" si="100"/>
        <v>1.2465853745969318</v>
      </c>
      <c r="K464" s="25">
        <f t="shared" si="101"/>
        <v>5.0020014811114493</v>
      </c>
      <c r="L464" s="25">
        <f t="shared" si="102"/>
        <v>1.889152127641528</v>
      </c>
      <c r="M464" s="25">
        <f t="shared" si="103"/>
        <v>3.4455768043764885</v>
      </c>
      <c r="N464" s="25">
        <f t="shared" si="104"/>
        <v>2.4377455890963655</v>
      </c>
      <c r="O464" s="25">
        <f t="shared" si="105"/>
        <v>-0.31802510479568846</v>
      </c>
      <c r="P464" s="26">
        <f>ACOS(-TAN(Dados!$C$31)*TAN(O464))</f>
        <v>1.7497471688058961</v>
      </c>
      <c r="Q464" s="25">
        <f t="shared" si="106"/>
        <v>1.0289726827951293</v>
      </c>
      <c r="R464" s="25">
        <f>(24*60/PI())*Dados!$C$28*Q464*(P464*SIN(Dados!$C$31)*SIN(O464)+COS(Dados!$C$31)*COS(O464)*SIN(P464))</f>
        <v>41.862759834734192</v>
      </c>
      <c r="S464" s="17">
        <f t="shared" si="107"/>
        <v>306.06</v>
      </c>
      <c r="T464" s="17">
        <f t="shared" si="108"/>
        <v>289.76000000000005</v>
      </c>
      <c r="U464" s="17">
        <f t="shared" si="109"/>
        <v>27.042176373472589</v>
      </c>
      <c r="V464" s="25">
        <f>(0.75+2*10^(-5)*Dados!$B$7)*R464</f>
        <v>31.602289497312476</v>
      </c>
      <c r="W464" s="23">
        <f t="shared" si="110"/>
        <v>3.7924563528661985</v>
      </c>
      <c r="X464" s="25">
        <f>(1-Dados!$C$20)*U464</f>
        <v>20.822475807573895</v>
      </c>
      <c r="Y464" s="18">
        <f t="shared" si="111"/>
        <v>17.030019454707695</v>
      </c>
      <c r="Z464" s="27">
        <f>((0.408*I464*(Y464-0)+Dados!$C$35*(900/(H464+273))*J464*(M464-N464))/(I464+Dados!$C$35*(1+(0.34*J464))))</f>
        <v>5.5203634088902813</v>
      </c>
    </row>
    <row r="465" spans="1:26" x14ac:dyDescent="0.25">
      <c r="A465" s="1">
        <v>27424</v>
      </c>
      <c r="B465">
        <v>22.4</v>
      </c>
      <c r="C465">
        <v>31.6</v>
      </c>
      <c r="D465">
        <v>30</v>
      </c>
      <c r="E465">
        <v>2</v>
      </c>
      <c r="F465">
        <v>79</v>
      </c>
      <c r="H465" s="22">
        <f t="shared" si="98"/>
        <v>27</v>
      </c>
      <c r="I465" s="23">
        <f t="shared" si="99"/>
        <v>0.20915998442580921</v>
      </c>
      <c r="J465" s="24">
        <f t="shared" si="100"/>
        <v>1.4959021503358882</v>
      </c>
      <c r="K465" s="25">
        <f t="shared" si="101"/>
        <v>4.6483496796026218</v>
      </c>
      <c r="L465" s="25">
        <f t="shared" si="102"/>
        <v>2.7090824052161175</v>
      </c>
      <c r="M465" s="25">
        <f t="shared" si="103"/>
        <v>3.6787160424093699</v>
      </c>
      <c r="N465" s="25">
        <f t="shared" si="104"/>
        <v>2.9061856735034022</v>
      </c>
      <c r="O465" s="25">
        <f t="shared" si="105"/>
        <v>-0.31355107239992103</v>
      </c>
      <c r="P465" s="26">
        <f>ACOS(-TAN(Dados!$C$31)*TAN(O465))</f>
        <v>1.7470270487283313</v>
      </c>
      <c r="Q465" s="25">
        <f t="shared" si="106"/>
        <v>1.0286964498484381</v>
      </c>
      <c r="R465" s="25">
        <f>(24*60/PI())*Dados!$C$28*Q465*(P465*SIN(Dados!$C$31)*SIN(O465)+COS(Dados!$C$31)*COS(O465)*SIN(P465))</f>
        <v>41.761298127524682</v>
      </c>
      <c r="S465" s="17">
        <f t="shared" si="107"/>
        <v>304.76000000000005</v>
      </c>
      <c r="T465" s="17">
        <f t="shared" si="108"/>
        <v>295.56</v>
      </c>
      <c r="U465" s="17">
        <f t="shared" si="109"/>
        <v>20.266926213307073</v>
      </c>
      <c r="V465" s="25">
        <f>(0.75+2*10^(-5)*Dados!$B$7)*R465</f>
        <v>31.525695831324263</v>
      </c>
      <c r="W465" s="23">
        <f t="shared" si="110"/>
        <v>2.0915416298425771</v>
      </c>
      <c r="X465" s="25">
        <f>(1-Dados!$C$20)*U465</f>
        <v>15.605533184246447</v>
      </c>
      <c r="Y465" s="18">
        <f t="shared" si="111"/>
        <v>13.513991554403869</v>
      </c>
      <c r="Z465" s="27">
        <f>((0.408*I465*(Y465-0)+Dados!$C$35*(900/(H465+273))*J465*(M465-N465))/(I465+Dados!$C$35*(1+(0.34*J465))))</f>
        <v>4.4823968662185409</v>
      </c>
    </row>
    <row r="466" spans="1:26" x14ac:dyDescent="0.25">
      <c r="A466" s="1">
        <v>27425</v>
      </c>
      <c r="B466">
        <v>22.4</v>
      </c>
      <c r="C466">
        <v>26.8</v>
      </c>
      <c r="D466">
        <v>31</v>
      </c>
      <c r="E466">
        <v>1.6666669999999999</v>
      </c>
      <c r="F466">
        <v>89.5</v>
      </c>
      <c r="H466" s="22">
        <f t="shared" si="98"/>
        <v>24.6</v>
      </c>
      <c r="I466" s="23">
        <f t="shared" si="99"/>
        <v>0.1847958852166231</v>
      </c>
      <c r="J466" s="24">
        <f t="shared" si="100"/>
        <v>1.2465853745969318</v>
      </c>
      <c r="K466" s="25">
        <f t="shared" si="101"/>
        <v>3.5237195928099276</v>
      </c>
      <c r="L466" s="25">
        <f t="shared" si="102"/>
        <v>2.7090824052161175</v>
      </c>
      <c r="M466" s="25">
        <f t="shared" si="103"/>
        <v>3.1164009990130226</v>
      </c>
      <c r="N466" s="25">
        <f t="shared" si="104"/>
        <v>2.7891788941166551</v>
      </c>
      <c r="O466" s="25">
        <f t="shared" si="105"/>
        <v>-0.30898412805441511</v>
      </c>
      <c r="P466" s="26">
        <f>ACOS(-TAN(Dados!$C$31)*TAN(O466))</f>
        <v>1.7442599191701209</v>
      </c>
      <c r="Q466" s="25">
        <f t="shared" si="106"/>
        <v>1.0284117135243369</v>
      </c>
      <c r="R466" s="25">
        <f>(24*60/PI())*Dados!$C$28*Q466*(P466*SIN(Dados!$C$31)*SIN(O466)+COS(Dados!$C$31)*COS(O466)*SIN(P466))</f>
        <v>41.657047534730346</v>
      </c>
      <c r="S466" s="17">
        <f t="shared" si="107"/>
        <v>299.96000000000004</v>
      </c>
      <c r="T466" s="17">
        <f t="shared" si="108"/>
        <v>295.56</v>
      </c>
      <c r="U466" s="17">
        <f t="shared" si="109"/>
        <v>13.980889613782335</v>
      </c>
      <c r="V466" s="25">
        <f>(0.75+2*10^(-5)*Dados!$B$7)*R466</f>
        <v>31.446996829472514</v>
      </c>
      <c r="W466" s="23">
        <f t="shared" si="110"/>
        <v>1.024277758918761</v>
      </c>
      <c r="X466" s="25">
        <f>(1-Dados!$C$20)*U466</f>
        <v>10.765285002612398</v>
      </c>
      <c r="Y466" s="18">
        <f t="shared" si="111"/>
        <v>9.7410072436936375</v>
      </c>
      <c r="Z466" s="27">
        <f>((0.408*I466*(Y466-0)+Dados!$C$35*(900/(H466+273))*J466*(M466-N466))/(I466+Dados!$C$35*(1+(0.34*J466))))</f>
        <v>2.9323398351619985</v>
      </c>
    </row>
    <row r="467" spans="1:26" x14ac:dyDescent="0.25">
      <c r="A467" s="1">
        <v>27760</v>
      </c>
      <c r="B467">
        <v>22</v>
      </c>
      <c r="C467">
        <v>33</v>
      </c>
      <c r="D467">
        <v>1</v>
      </c>
      <c r="E467">
        <v>2</v>
      </c>
      <c r="F467">
        <v>61.5</v>
      </c>
      <c r="H467" s="22">
        <f t="shared" si="98"/>
        <v>27.5</v>
      </c>
      <c r="I467" s="23">
        <f t="shared" si="99"/>
        <v>0.21456176978003969</v>
      </c>
      <c r="J467" s="24">
        <f t="shared" si="100"/>
        <v>1.4959021503358882</v>
      </c>
      <c r="K467" s="25">
        <f t="shared" si="101"/>
        <v>5.030147795606851</v>
      </c>
      <c r="L467" s="25">
        <f t="shared" si="102"/>
        <v>2.6439311922105757</v>
      </c>
      <c r="M467" s="25">
        <f t="shared" si="103"/>
        <v>3.8370394939087134</v>
      </c>
      <c r="N467" s="25">
        <f t="shared" si="104"/>
        <v>2.3597792887538587</v>
      </c>
      <c r="O467" s="25">
        <f t="shared" si="105"/>
        <v>-0.40100809259462372</v>
      </c>
      <c r="P467" s="26">
        <f>ACOS(-TAN(Dados!$C$31)*TAN(O467))</f>
        <v>1.8020995380098959</v>
      </c>
      <c r="Q467" s="25">
        <f t="shared" si="106"/>
        <v>1.0329951106939008</v>
      </c>
      <c r="R467" s="25">
        <f>(24*60/PI())*Dados!$C$28*Q467*(P467*SIN(Dados!$C$31)*SIN(O467)+COS(Dados!$C$31)*COS(O467)*SIN(P467))</f>
        <v>43.596802901252339</v>
      </c>
      <c r="S467" s="17">
        <f t="shared" si="107"/>
        <v>306.16000000000003</v>
      </c>
      <c r="T467" s="17">
        <f t="shared" si="108"/>
        <v>295.16000000000003</v>
      </c>
      <c r="U467" s="17">
        <f t="shared" si="109"/>
        <v>23.135077965205078</v>
      </c>
      <c r="V467" s="25">
        <f>(0.75+2*10^(-5)*Dados!$B$7)*R467</f>
        <v>32.911322423121774</v>
      </c>
      <c r="W467" s="23">
        <f t="shared" si="110"/>
        <v>3.0043198475475346</v>
      </c>
      <c r="X467" s="25">
        <f>(1-Dados!$C$20)*U467</f>
        <v>17.814010033207911</v>
      </c>
      <c r="Y467" s="18">
        <f t="shared" si="111"/>
        <v>14.809690185660376</v>
      </c>
      <c r="Z467" s="27">
        <f>((0.408*I467*(Y467-0)+Dados!$C$35*(900/(H467+273))*J467*(M467-N467))/(I467+Dados!$C$35*(1+(0.34*J467))))</f>
        <v>5.5206514851952173</v>
      </c>
    </row>
    <row r="468" spans="1:26" x14ac:dyDescent="0.25">
      <c r="A468" s="1">
        <v>27761</v>
      </c>
      <c r="B468">
        <v>21</v>
      </c>
      <c r="C468">
        <v>32</v>
      </c>
      <c r="D468">
        <v>2</v>
      </c>
      <c r="E468">
        <v>2.6666669999999999</v>
      </c>
      <c r="F468">
        <v>69.5</v>
      </c>
      <c r="H468" s="22">
        <f t="shared" si="98"/>
        <v>26.5</v>
      </c>
      <c r="I468" s="23">
        <f t="shared" si="99"/>
        <v>0.20387302489183121</v>
      </c>
      <c r="J468" s="24">
        <f t="shared" si="100"/>
        <v>1.9945364497648759</v>
      </c>
      <c r="K468" s="25">
        <f t="shared" si="101"/>
        <v>4.7547753962618131</v>
      </c>
      <c r="L468" s="25">
        <f t="shared" si="102"/>
        <v>2.4870053972720654</v>
      </c>
      <c r="M468" s="25">
        <f t="shared" si="103"/>
        <v>3.6208903967669395</v>
      </c>
      <c r="N468" s="25">
        <f t="shared" si="104"/>
        <v>2.5165188257530229</v>
      </c>
      <c r="O468" s="25">
        <f t="shared" si="105"/>
        <v>-0.39956372457913614</v>
      </c>
      <c r="P468" s="26">
        <f>ACOS(-TAN(Dados!$C$31)*TAN(O468))</f>
        <v>1.8011536593991815</v>
      </c>
      <c r="Q468" s="25">
        <f t="shared" si="106"/>
        <v>1.0329804442244102</v>
      </c>
      <c r="R468" s="25">
        <f>(24*60/PI())*Dados!$C$28*Q468*(P468*SIN(Dados!$C$31)*SIN(O468)+COS(Dados!$C$31)*COS(O468)*SIN(P468))</f>
        <v>43.570641955749437</v>
      </c>
      <c r="S468" s="17">
        <f t="shared" si="107"/>
        <v>305.16000000000003</v>
      </c>
      <c r="T468" s="17">
        <f t="shared" si="108"/>
        <v>294.16000000000003</v>
      </c>
      <c r="U468" s="17">
        <f t="shared" si="109"/>
        <v>23.121195398742028</v>
      </c>
      <c r="V468" s="25">
        <f>(0.75+2*10^(-5)*Dados!$B$7)*R468</f>
        <v>32.891573467807554</v>
      </c>
      <c r="W468" s="23">
        <f t="shared" si="110"/>
        <v>2.797836278015283</v>
      </c>
      <c r="X468" s="25">
        <f>(1-Dados!$C$20)*U468</f>
        <v>17.803320457031361</v>
      </c>
      <c r="Y468" s="18">
        <f t="shared" si="111"/>
        <v>15.005484179016079</v>
      </c>
      <c r="Z468" s="27">
        <f>((0.408*I468*(Y468-0)+Dados!$C$35*(900/(H468+273))*J468*(M468-N468))/(I468+Dados!$C$35*(1+(0.34*J468))))</f>
        <v>5.359641682231457</v>
      </c>
    </row>
    <row r="469" spans="1:26" x14ac:dyDescent="0.25">
      <c r="A469" s="1">
        <v>27762</v>
      </c>
      <c r="B469">
        <v>21.7</v>
      </c>
      <c r="C469">
        <v>30.4</v>
      </c>
      <c r="D469">
        <v>3</v>
      </c>
      <c r="E469">
        <v>2</v>
      </c>
      <c r="F469">
        <v>83.5</v>
      </c>
      <c r="H469" s="22">
        <f t="shared" si="98"/>
        <v>26.049999999999997</v>
      </c>
      <c r="I469" s="23">
        <f t="shared" si="99"/>
        <v>0.19921133453623621</v>
      </c>
      <c r="J469" s="24">
        <f t="shared" si="100"/>
        <v>1.4959021503358882</v>
      </c>
      <c r="K469" s="25">
        <f t="shared" si="101"/>
        <v>4.3413906376622462</v>
      </c>
      <c r="L469" s="25">
        <f t="shared" si="102"/>
        <v>2.5959699942202965</v>
      </c>
      <c r="M469" s="25">
        <f t="shared" si="103"/>
        <v>3.4686803159412714</v>
      </c>
      <c r="N469" s="25">
        <f t="shared" si="104"/>
        <v>2.8963480638109615</v>
      </c>
      <c r="O469" s="25">
        <f t="shared" si="105"/>
        <v>-0.39800095720876433</v>
      </c>
      <c r="P469" s="26">
        <f>ACOS(-TAN(Dados!$C$31)*TAN(O469))</f>
        <v>1.8001317785621451</v>
      </c>
      <c r="Q469" s="25">
        <f t="shared" si="106"/>
        <v>1.0329560049375197</v>
      </c>
      <c r="R469" s="25">
        <f>(24*60/PI())*Dados!$C$28*Q469*(P469*SIN(Dados!$C$31)*SIN(O469)+COS(Dados!$C$31)*COS(O469)*SIN(P469))</f>
        <v>43.541904505350651</v>
      </c>
      <c r="S469" s="17">
        <f t="shared" si="107"/>
        <v>303.56</v>
      </c>
      <c r="T469" s="17">
        <f t="shared" si="108"/>
        <v>294.86</v>
      </c>
      <c r="U469" s="17">
        <f t="shared" si="109"/>
        <v>20.548826720961685</v>
      </c>
      <c r="V469" s="25">
        <f>(0.75+2*10^(-5)*Dados!$B$7)*R469</f>
        <v>32.869879503279115</v>
      </c>
      <c r="W469" s="23">
        <f t="shared" si="110"/>
        <v>1.9774082229301182</v>
      </c>
      <c r="X469" s="25">
        <f>(1-Dados!$C$20)*U469</f>
        <v>15.822596575140498</v>
      </c>
      <c r="Y469" s="18">
        <f t="shared" si="111"/>
        <v>13.84518835221038</v>
      </c>
      <c r="Z469" s="27">
        <f>((0.408*I469*(Y469-0)+Dados!$C$35*(900/(H469+273))*J469*(M469-N469))/(I469+Dados!$C$35*(1+(0.34*J469))))</f>
        <v>4.3427220223604781</v>
      </c>
    </row>
    <row r="470" spans="1:26" x14ac:dyDescent="0.25">
      <c r="A470" s="1">
        <v>27763</v>
      </c>
      <c r="B470">
        <v>21.3</v>
      </c>
      <c r="C470">
        <v>31.5</v>
      </c>
      <c r="D470">
        <v>4</v>
      </c>
      <c r="E470">
        <v>3</v>
      </c>
      <c r="F470">
        <v>81.25</v>
      </c>
      <c r="H470" s="22">
        <f t="shared" si="98"/>
        <v>26.4</v>
      </c>
      <c r="I470" s="23">
        <f t="shared" si="99"/>
        <v>0.20282924107339942</v>
      </c>
      <c r="J470" s="24">
        <f t="shared" si="100"/>
        <v>2.2438532255038321</v>
      </c>
      <c r="K470" s="25">
        <f t="shared" si="101"/>
        <v>4.6220689030255047</v>
      </c>
      <c r="L470" s="25">
        <f t="shared" si="102"/>
        <v>2.5332049812438213</v>
      </c>
      <c r="M470" s="25">
        <f t="shared" si="103"/>
        <v>3.5776369421346628</v>
      </c>
      <c r="N470" s="25">
        <f t="shared" si="104"/>
        <v>2.9068300154844136</v>
      </c>
      <c r="O470" s="25">
        <f t="shared" si="105"/>
        <v>-0.39632025356520739</v>
      </c>
      <c r="P470" s="26">
        <f>ACOS(-TAN(Dados!$C$31)*TAN(O470))</f>
        <v>1.7990345490421549</v>
      </c>
      <c r="Q470" s="25">
        <f t="shared" si="106"/>
        <v>1.0329218000751172</v>
      </c>
      <c r="R470" s="25">
        <f>(24*60/PI())*Dados!$C$28*Q470*(P470*SIN(Dados!$C$31)*SIN(O470)+COS(Dados!$C$31)*COS(O470)*SIN(P470))</f>
        <v>43.510583132946387</v>
      </c>
      <c r="S470" s="17">
        <f t="shared" si="107"/>
        <v>304.66000000000003</v>
      </c>
      <c r="T470" s="17">
        <f t="shared" si="108"/>
        <v>294.46000000000004</v>
      </c>
      <c r="U470" s="17">
        <f t="shared" si="109"/>
        <v>22.23386540693874</v>
      </c>
      <c r="V470" s="25">
        <f>(0.75+2*10^(-5)*Dados!$B$7)*R470</f>
        <v>32.846234930344117</v>
      </c>
      <c r="W470" s="23">
        <f t="shared" si="110"/>
        <v>2.2591242365041011</v>
      </c>
      <c r="X470" s="25">
        <f>(1-Dados!$C$20)*U470</f>
        <v>17.120076363342829</v>
      </c>
      <c r="Y470" s="18">
        <f t="shared" si="111"/>
        <v>14.860952126838727</v>
      </c>
      <c r="Z470" s="27">
        <f>((0.408*I470*(Y470-0)+Dados!$C$35*(900/(H470+273))*J470*(M470-N470))/(I470+Dados!$C$35*(1+(0.34*J470))))</f>
        <v>4.7952536801467751</v>
      </c>
    </row>
    <row r="471" spans="1:26" x14ac:dyDescent="0.25">
      <c r="A471" s="1">
        <v>27764</v>
      </c>
      <c r="B471">
        <v>21.6</v>
      </c>
      <c r="C471">
        <v>31.4</v>
      </c>
      <c r="D471">
        <v>5</v>
      </c>
      <c r="E471">
        <v>2.6666669999999999</v>
      </c>
      <c r="F471">
        <v>82.5</v>
      </c>
      <c r="H471" s="22">
        <f t="shared" si="98"/>
        <v>26.5</v>
      </c>
      <c r="I471" s="23">
        <f t="shared" si="99"/>
        <v>0.20387302489183121</v>
      </c>
      <c r="J471" s="24">
        <f t="shared" si="100"/>
        <v>1.9945364497648759</v>
      </c>
      <c r="K471" s="25">
        <f t="shared" si="101"/>
        <v>4.5959173166475438</v>
      </c>
      <c r="L471" s="25">
        <f t="shared" si="102"/>
        <v>2.5801527260359443</v>
      </c>
      <c r="M471" s="25">
        <f t="shared" si="103"/>
        <v>3.588035021341744</v>
      </c>
      <c r="N471" s="25">
        <f t="shared" si="104"/>
        <v>2.9601288926069387</v>
      </c>
      <c r="O471" s="25">
        <f t="shared" si="105"/>
        <v>-0.3945221116772275</v>
      </c>
      <c r="P471" s="26">
        <f>ACOS(-TAN(Dados!$C$31)*TAN(O471))</f>
        <v>1.7978626675349139</v>
      </c>
      <c r="Q471" s="25">
        <f t="shared" si="106"/>
        <v>1.032877839772842</v>
      </c>
      <c r="R471" s="25">
        <f>(24*60/PI())*Dados!$C$28*Q471*(P471*SIN(Dados!$C$31)*SIN(O471)+COS(Dados!$C$31)*COS(O471)*SIN(P471))</f>
        <v>43.476670111019743</v>
      </c>
      <c r="S471" s="17">
        <f t="shared" si="107"/>
        <v>304.56</v>
      </c>
      <c r="T471" s="17">
        <f t="shared" si="108"/>
        <v>294.76000000000005</v>
      </c>
      <c r="U471" s="17">
        <f t="shared" si="109"/>
        <v>21.776560916000452</v>
      </c>
      <c r="V471" s="25">
        <f>(0.75+2*10^(-5)*Dados!$B$7)*R471</f>
        <v>32.82063391548305</v>
      </c>
      <c r="W471" s="23">
        <f t="shared" si="110"/>
        <v>2.1421650163108872</v>
      </c>
      <c r="X471" s="25">
        <f>(1-Dados!$C$20)*U471</f>
        <v>16.767951905320349</v>
      </c>
      <c r="Y471" s="18">
        <f t="shared" si="111"/>
        <v>14.625786889009461</v>
      </c>
      <c r="Z471" s="27">
        <f>((0.408*I471*(Y471-0)+Dados!$C$35*(900/(H471+273))*J471*(M471-N471))/(I471+Dados!$C$35*(1+(0.34*J471))))</f>
        <v>4.6631060241325946</v>
      </c>
    </row>
    <row r="472" spans="1:26" x14ac:dyDescent="0.25">
      <c r="A472" s="1">
        <v>27765</v>
      </c>
      <c r="B472">
        <v>21.5</v>
      </c>
      <c r="C472">
        <v>26</v>
      </c>
      <c r="D472">
        <v>6</v>
      </c>
      <c r="E472">
        <v>2.3333330000000001</v>
      </c>
      <c r="F472">
        <v>93</v>
      </c>
      <c r="H472" s="22">
        <f t="shared" si="98"/>
        <v>23.75</v>
      </c>
      <c r="I472" s="23">
        <f t="shared" si="99"/>
        <v>0.17676175645051403</v>
      </c>
      <c r="J472" s="24">
        <f t="shared" si="100"/>
        <v>1.7452189260748447</v>
      </c>
      <c r="K472" s="25">
        <f t="shared" si="101"/>
        <v>3.3614398286025637</v>
      </c>
      <c r="L472" s="25">
        <f t="shared" si="102"/>
        <v>2.5644197206554633</v>
      </c>
      <c r="M472" s="25">
        <f t="shared" si="103"/>
        <v>2.9629297746290133</v>
      </c>
      <c r="N472" s="25">
        <f t="shared" si="104"/>
        <v>2.7555246904049824</v>
      </c>
      <c r="O472" s="25">
        <f t="shared" si="105"/>
        <v>-0.39260706437307313</v>
      </c>
      <c r="P472" s="26">
        <f>ACOS(-TAN(Dados!$C$31)*TAN(O472))</f>
        <v>1.7966168724134355</v>
      </c>
      <c r="Q472" s="25">
        <f t="shared" si="106"/>
        <v>1.0328241370570801</v>
      </c>
      <c r="R472" s="25">
        <f>(24*60/PI())*Dados!$C$28*Q472*(P472*SIN(Dados!$C$31)*SIN(O472)+COS(Dados!$C$31)*COS(O472)*SIN(P472))</f>
        <v>43.440157426390698</v>
      </c>
      <c r="S472" s="17">
        <f t="shared" si="107"/>
        <v>299.16000000000003</v>
      </c>
      <c r="T472" s="17">
        <f t="shared" si="108"/>
        <v>294.66000000000003</v>
      </c>
      <c r="U472" s="17">
        <f t="shared" si="109"/>
        <v>14.74407834816577</v>
      </c>
      <c r="V472" s="25">
        <f>(0.75+2*10^(-5)*Dados!$B$7)*R472</f>
        <v>32.793070409528674</v>
      </c>
      <c r="W472" s="23">
        <f t="shared" si="110"/>
        <v>1.0539578962094069</v>
      </c>
      <c r="X472" s="25">
        <f>(1-Dados!$C$20)*U472</f>
        <v>11.352940328087643</v>
      </c>
      <c r="Y472" s="18">
        <f t="shared" si="111"/>
        <v>10.298982431878235</v>
      </c>
      <c r="Z472" s="27">
        <f>((0.408*I472*(Y472-0)+Dados!$C$35*(900/(H472+273))*J472*(M472-N472))/(I472+Dados!$C$35*(1+(0.34*J472))))</f>
        <v>2.8983146990770998</v>
      </c>
    </row>
    <row r="473" spans="1:26" x14ac:dyDescent="0.25">
      <c r="A473" s="1">
        <v>27766</v>
      </c>
      <c r="B473">
        <v>22.2</v>
      </c>
      <c r="C473">
        <v>29</v>
      </c>
      <c r="D473">
        <v>7</v>
      </c>
      <c r="E473">
        <v>1.3333330000000001</v>
      </c>
      <c r="F473">
        <v>86</v>
      </c>
      <c r="H473" s="22">
        <f t="shared" si="98"/>
        <v>25.6</v>
      </c>
      <c r="I473" s="23">
        <f t="shared" si="99"/>
        <v>0.19463968475425519</v>
      </c>
      <c r="J473" s="24">
        <f t="shared" si="100"/>
        <v>0.99726785090690051</v>
      </c>
      <c r="K473" s="25">
        <f t="shared" si="101"/>
        <v>4.0056776000859209</v>
      </c>
      <c r="L473" s="25">
        <f t="shared" si="102"/>
        <v>2.6763336594163714</v>
      </c>
      <c r="M473" s="25">
        <f t="shared" si="103"/>
        <v>3.3410056297511463</v>
      </c>
      <c r="N473" s="25">
        <f t="shared" si="104"/>
        <v>2.8732648415859856</v>
      </c>
      <c r="O473" s="25">
        <f t="shared" si="105"/>
        <v>-0.39057567912259061</v>
      </c>
      <c r="P473" s="26">
        <f>ACOS(-TAN(Dados!$C$31)*TAN(O473))</f>
        <v>1.7952979421830866</v>
      </c>
      <c r="Q473" s="25">
        <f t="shared" si="106"/>
        <v>1.0327607078411054</v>
      </c>
      <c r="R473" s="25">
        <f>(24*60/PI())*Dados!$C$28*Q473*(P473*SIN(Dados!$C$31)*SIN(O473)+COS(Dados!$C$31)*COS(O473)*SIN(P473))</f>
        <v>43.40103680664042</v>
      </c>
      <c r="S473" s="17">
        <f t="shared" si="107"/>
        <v>302.16000000000003</v>
      </c>
      <c r="T473" s="17">
        <f t="shared" si="108"/>
        <v>295.36</v>
      </c>
      <c r="U473" s="17">
        <f t="shared" si="109"/>
        <v>18.108169186440893</v>
      </c>
      <c r="V473" s="25">
        <f>(0.75+2*10^(-5)*Dados!$B$7)*R473</f>
        <v>32.763538167613824</v>
      </c>
      <c r="W473" s="23">
        <f t="shared" si="110"/>
        <v>1.5902339498868243</v>
      </c>
      <c r="X473" s="25">
        <f>(1-Dados!$C$20)*U473</f>
        <v>13.943290273559487</v>
      </c>
      <c r="Y473" s="18">
        <f t="shared" si="111"/>
        <v>12.353056323672662</v>
      </c>
      <c r="Z473" s="27">
        <f>((0.408*I473*(Y473-0)+Dados!$C$35*(900/(H473+273))*J473*(M473-N473))/(I473+Dados!$C$35*(1+(0.34*J473))))</f>
        <v>3.8010796514337772</v>
      </c>
    </row>
    <row r="474" spans="1:26" x14ac:dyDescent="0.25">
      <c r="A474" s="1">
        <v>27767</v>
      </c>
      <c r="B474">
        <v>21.2</v>
      </c>
      <c r="C474">
        <v>29.4</v>
      </c>
      <c r="D474">
        <v>8</v>
      </c>
      <c r="E474">
        <v>1</v>
      </c>
      <c r="F474">
        <v>88.25</v>
      </c>
      <c r="H474" s="22">
        <f t="shared" si="98"/>
        <v>25.299999999999997</v>
      </c>
      <c r="I474" s="23">
        <f t="shared" si="99"/>
        <v>0.19164125727803294</v>
      </c>
      <c r="J474" s="24">
        <f t="shared" si="100"/>
        <v>0.74795107516794412</v>
      </c>
      <c r="K474" s="25">
        <f t="shared" si="101"/>
        <v>4.0992081541413299</v>
      </c>
      <c r="L474" s="25">
        <f t="shared" si="102"/>
        <v>2.5177224920902961</v>
      </c>
      <c r="M474" s="25">
        <f t="shared" si="103"/>
        <v>3.3084653231158132</v>
      </c>
      <c r="N474" s="25">
        <f t="shared" si="104"/>
        <v>2.9197206476497048</v>
      </c>
      <c r="O474" s="25">
        <f t="shared" si="105"/>
        <v>-0.38842855786907049</v>
      </c>
      <c r="P474" s="26">
        <f>ACOS(-TAN(Dados!$C$31)*TAN(O474))</f>
        <v>1.7939066938731225</v>
      </c>
      <c r="Q474" s="25">
        <f t="shared" si="106"/>
        <v>1.0326875709203633</v>
      </c>
      <c r="R474" s="25">
        <f>(24*60/PI())*Dados!$C$28*Q474*(P474*SIN(Dados!$C$31)*SIN(O474)+COS(Dados!$C$31)*COS(O474)*SIN(P474))</f>
        <v>43.35929974820008</v>
      </c>
      <c r="S474" s="17">
        <f t="shared" si="107"/>
        <v>302.56</v>
      </c>
      <c r="T474" s="17">
        <f t="shared" si="108"/>
        <v>294.36</v>
      </c>
      <c r="U474" s="17">
        <f t="shared" si="109"/>
        <v>19.865942247158149</v>
      </c>
      <c r="V474" s="25">
        <f>(0.75+2*10^(-5)*Dados!$B$7)*R474</f>
        <v>32.732030770375687</v>
      </c>
      <c r="W474" s="23">
        <f t="shared" si="110"/>
        <v>1.842328852234361</v>
      </c>
      <c r="X474" s="25">
        <f>(1-Dados!$C$20)*U474</f>
        <v>15.296775530311775</v>
      </c>
      <c r="Y474" s="18">
        <f t="shared" si="111"/>
        <v>13.454446678077414</v>
      </c>
      <c r="Z474" s="27">
        <f>((0.408*I474*(Y474-0)+Dados!$C$35*(900/(H474+273))*J474*(M474-N474))/(I474+Dados!$C$35*(1+(0.34*J474))))</f>
        <v>4.0527197356749891</v>
      </c>
    </row>
    <row r="475" spans="1:26" x14ac:dyDescent="0.25">
      <c r="A475" s="1">
        <v>27768</v>
      </c>
      <c r="B475">
        <v>22.5</v>
      </c>
      <c r="C475">
        <v>29.2</v>
      </c>
      <c r="D475">
        <v>9</v>
      </c>
      <c r="E475">
        <v>1.3333330000000001</v>
      </c>
      <c r="F475">
        <v>91.75</v>
      </c>
      <c r="H475" s="22">
        <f t="shared" si="98"/>
        <v>25.85</v>
      </c>
      <c r="I475" s="23">
        <f t="shared" si="99"/>
        <v>0.19716845660963872</v>
      </c>
      <c r="J475" s="24">
        <f t="shared" si="100"/>
        <v>0.99726785090690051</v>
      </c>
      <c r="K475" s="25">
        <f t="shared" si="101"/>
        <v>4.0522081272490516</v>
      </c>
      <c r="L475" s="25">
        <f t="shared" si="102"/>
        <v>2.7255876066054592</v>
      </c>
      <c r="M475" s="25">
        <f t="shared" si="103"/>
        <v>3.3888978669272554</v>
      </c>
      <c r="N475" s="25">
        <f t="shared" si="104"/>
        <v>3.1093137929057568</v>
      </c>
      <c r="O475" s="25">
        <f t="shared" si="105"/>
        <v>-0.38616633685087898</v>
      </c>
      <c r="P475" s="26">
        <f>ACOS(-TAN(Dados!$C$31)*TAN(O475))</f>
        <v>1.7924439813713136</v>
      </c>
      <c r="Q475" s="25">
        <f t="shared" si="106"/>
        <v>1.032604747966902</v>
      </c>
      <c r="R475" s="25">
        <f>(24*60/PI())*Dados!$C$28*Q475*(P475*SIN(Dados!$C$31)*SIN(O475)+COS(Dados!$C$31)*COS(O475)*SIN(P475))</f>
        <v>43.314937546086441</v>
      </c>
      <c r="S475" s="17">
        <f t="shared" si="107"/>
        <v>302.36</v>
      </c>
      <c r="T475" s="17">
        <f t="shared" si="108"/>
        <v>295.66000000000003</v>
      </c>
      <c r="U475" s="17">
        <f t="shared" si="109"/>
        <v>17.93886974934199</v>
      </c>
      <c r="V475" s="25">
        <f>(0.75+2*10^(-5)*Dados!$B$7)*R475</f>
        <v>32.698541646403257</v>
      </c>
      <c r="W475" s="23">
        <f t="shared" si="110"/>
        <v>1.4269427009448494</v>
      </c>
      <c r="X475" s="25">
        <f>(1-Dados!$C$20)*U475</f>
        <v>13.812929706993332</v>
      </c>
      <c r="Y475" s="18">
        <f t="shared" si="111"/>
        <v>12.385987006048483</v>
      </c>
      <c r="Z475" s="27">
        <f>((0.408*I475*(Y475-0)+Dados!$C$35*(900/(H475+273))*J475*(M475-N475))/(I475+Dados!$C$35*(1+(0.34*J475))))</f>
        <v>3.6912368869540257</v>
      </c>
    </row>
    <row r="476" spans="1:26" x14ac:dyDescent="0.25">
      <c r="A476" s="1">
        <v>27769</v>
      </c>
      <c r="B476">
        <v>21.7</v>
      </c>
      <c r="C476">
        <v>31.2</v>
      </c>
      <c r="D476">
        <v>10</v>
      </c>
      <c r="E476">
        <v>2</v>
      </c>
      <c r="F476">
        <v>88.75</v>
      </c>
      <c r="H476" s="22">
        <f t="shared" si="98"/>
        <v>26.45</v>
      </c>
      <c r="I476" s="23">
        <f t="shared" si="99"/>
        <v>0.20335056951978117</v>
      </c>
      <c r="J476" s="24">
        <f t="shared" si="100"/>
        <v>1.4959021503358882</v>
      </c>
      <c r="K476" s="25">
        <f t="shared" si="101"/>
        <v>4.5439995866454055</v>
      </c>
      <c r="L476" s="25">
        <f t="shared" si="102"/>
        <v>2.5959699942202965</v>
      </c>
      <c r="M476" s="25">
        <f t="shared" si="103"/>
        <v>3.569984790432851</v>
      </c>
      <c r="N476" s="25">
        <f t="shared" si="104"/>
        <v>3.1683615015091551</v>
      </c>
      <c r="O476" s="25">
        <f t="shared" si="105"/>
        <v>-0.38378968641292643</v>
      </c>
      <c r="P476" s="26">
        <f>ACOS(-TAN(Dados!$C$31)*TAN(O476))</f>
        <v>1.7909106937083643</v>
      </c>
      <c r="Q476" s="25">
        <f t="shared" si="106"/>
        <v>1.03251226352295</v>
      </c>
      <c r="R476" s="25">
        <f>(24*60/PI())*Dados!$C$28*Q476*(P476*SIN(Dados!$C$31)*SIN(O476)+COS(Dados!$C$31)*COS(O476)*SIN(P476))</f>
        <v>43.267941325262903</v>
      </c>
      <c r="S476" s="17">
        <f t="shared" si="107"/>
        <v>304.36</v>
      </c>
      <c r="T476" s="17">
        <f t="shared" si="108"/>
        <v>294.86</v>
      </c>
      <c r="U476" s="17">
        <f t="shared" si="109"/>
        <v>21.337720270807257</v>
      </c>
      <c r="V476" s="25">
        <f>(0.75+2*10^(-5)*Dados!$B$7)*R476</f>
        <v>32.663064095911878</v>
      </c>
      <c r="W476" s="23">
        <f t="shared" si="110"/>
        <v>1.9110578390104167</v>
      </c>
      <c r="X476" s="25">
        <f>(1-Dados!$C$20)*U476</f>
        <v>16.430044608521587</v>
      </c>
      <c r="Y476" s="18">
        <f t="shared" si="111"/>
        <v>14.518986769511171</v>
      </c>
      <c r="Z476" s="27">
        <f>((0.408*I476*(Y476-0)+Dados!$C$35*(900/(H476+273))*J476*(M476-N476))/(I476+Dados!$C$35*(1+(0.34*J476))))</f>
        <v>4.3786157833465671</v>
      </c>
    </row>
    <row r="477" spans="1:26" x14ac:dyDescent="0.25">
      <c r="A477" s="1">
        <v>27770</v>
      </c>
      <c r="B477">
        <v>21</v>
      </c>
      <c r="C477">
        <v>27.3</v>
      </c>
      <c r="D477">
        <v>11</v>
      </c>
      <c r="E477">
        <v>2.3333330000000001</v>
      </c>
      <c r="F477">
        <v>89.75</v>
      </c>
      <c r="H477" s="22">
        <f t="shared" si="98"/>
        <v>24.15</v>
      </c>
      <c r="I477" s="23">
        <f t="shared" si="99"/>
        <v>0.18050503360802694</v>
      </c>
      <c r="J477" s="24">
        <f t="shared" si="100"/>
        <v>1.7452189260748447</v>
      </c>
      <c r="K477" s="25">
        <f t="shared" si="101"/>
        <v>3.6285738459938641</v>
      </c>
      <c r="L477" s="25">
        <f t="shared" si="102"/>
        <v>2.4870053972720654</v>
      </c>
      <c r="M477" s="25">
        <f t="shared" si="103"/>
        <v>3.0577896216329647</v>
      </c>
      <c r="N477" s="25">
        <f t="shared" si="104"/>
        <v>2.7443661854155859</v>
      </c>
      <c r="O477" s="25">
        <f t="shared" si="105"/>
        <v>-0.38129931080802987</v>
      </c>
      <c r="P477" s="26">
        <f>ACOS(-TAN(Dados!$C$31)*TAN(O477))</f>
        <v>1.7893077532989132</v>
      </c>
      <c r="Q477" s="25">
        <f t="shared" si="106"/>
        <v>1.032410144993644</v>
      </c>
      <c r="R477" s="25">
        <f>(24*60/PI())*Dados!$C$28*Q477*(P477*SIN(Dados!$C$31)*SIN(O477)+COS(Dados!$C$31)*COS(O477)*SIN(P477))</f>
        <v>43.218302073601429</v>
      </c>
      <c r="S477" s="17">
        <f t="shared" si="107"/>
        <v>300.46000000000004</v>
      </c>
      <c r="T477" s="17">
        <f t="shared" si="108"/>
        <v>294.16000000000003</v>
      </c>
      <c r="U477" s="17">
        <f t="shared" si="109"/>
        <v>17.356332364635392</v>
      </c>
      <c r="V477" s="25">
        <f>(0.75+2*10^(-5)*Dados!$B$7)*R477</f>
        <v>32.625591315626281</v>
      </c>
      <c r="W477" s="23">
        <f t="shared" si="110"/>
        <v>1.5253680624725614</v>
      </c>
      <c r="X477" s="25">
        <f>(1-Dados!$C$20)*U477</f>
        <v>13.364375920769252</v>
      </c>
      <c r="Y477" s="18">
        <f t="shared" si="111"/>
        <v>11.839007858296691</v>
      </c>
      <c r="Z477" s="27">
        <f>((0.408*I477*(Y477-0)+Dados!$C$35*(900/(H477+273))*J477*(M477-N477))/(I477+Dados!$C$35*(1+(0.34*J477))))</f>
        <v>3.4421343809817753</v>
      </c>
    </row>
    <row r="478" spans="1:26" x14ac:dyDescent="0.25">
      <c r="A478" s="1">
        <v>27771</v>
      </c>
      <c r="B478">
        <v>22</v>
      </c>
      <c r="C478">
        <v>31</v>
      </c>
      <c r="D478">
        <v>12</v>
      </c>
      <c r="E478">
        <v>2.3333330000000001</v>
      </c>
      <c r="F478">
        <v>80.25</v>
      </c>
      <c r="H478" s="22">
        <f t="shared" si="98"/>
        <v>26.5</v>
      </c>
      <c r="I478" s="23">
        <f t="shared" si="99"/>
        <v>0.20387302489183121</v>
      </c>
      <c r="J478" s="24">
        <f t="shared" si="100"/>
        <v>1.7452189260748447</v>
      </c>
      <c r="K478" s="25">
        <f t="shared" si="101"/>
        <v>4.492592251118583</v>
      </c>
      <c r="L478" s="25">
        <f t="shared" si="102"/>
        <v>2.6439311922105757</v>
      </c>
      <c r="M478" s="25">
        <f t="shared" si="103"/>
        <v>3.5682617216645793</v>
      </c>
      <c r="N478" s="25">
        <f t="shared" si="104"/>
        <v>2.863530031635825</v>
      </c>
      <c r="O478" s="25">
        <f t="shared" si="105"/>
        <v>-0.37869594798822787</v>
      </c>
      <c r="P478" s="26">
        <f>ACOS(-TAN(Dados!$C$31)*TAN(O478))</f>
        <v>1.7876361141459312</v>
      </c>
      <c r="Q478" s="25">
        <f t="shared" si="106"/>
        <v>1.0322984226389083</v>
      </c>
      <c r="R478" s="25">
        <f>(24*60/PI())*Dados!$C$28*Q478*(P478*SIN(Dados!$C$31)*SIN(O478)+COS(Dados!$C$31)*COS(O478)*SIN(P478))</f>
        <v>43.166010676417521</v>
      </c>
      <c r="S478" s="17">
        <f t="shared" si="107"/>
        <v>304.16000000000003</v>
      </c>
      <c r="T478" s="17">
        <f t="shared" si="108"/>
        <v>295.16000000000003</v>
      </c>
      <c r="U478" s="17">
        <f t="shared" si="109"/>
        <v>20.71968512468041</v>
      </c>
      <c r="V478" s="25">
        <f>(0.75+2*10^(-5)*Dados!$B$7)*R478</f>
        <v>32.58611642485107</v>
      </c>
      <c r="W478" s="23">
        <f t="shared" si="110"/>
        <v>2.0748539427579544</v>
      </c>
      <c r="X478" s="25">
        <f>(1-Dados!$C$20)*U478</f>
        <v>15.954157546003916</v>
      </c>
      <c r="Y478" s="18">
        <f t="shared" si="111"/>
        <v>13.879303603245962</v>
      </c>
      <c r="Z478" s="27">
        <f>((0.408*I478*(Y478-0)+Dados!$C$35*(900/(H478+273))*J478*(M478-N478))/(I478+Dados!$C$35*(1+(0.34*J478))))</f>
        <v>4.531240704107196</v>
      </c>
    </row>
    <row r="479" spans="1:26" x14ac:dyDescent="0.25">
      <c r="A479" s="1">
        <v>27772</v>
      </c>
      <c r="B479">
        <v>23.2</v>
      </c>
      <c r="C479">
        <v>33.799999999999997</v>
      </c>
      <c r="D479">
        <v>13</v>
      </c>
      <c r="E479">
        <v>1</v>
      </c>
      <c r="F479">
        <v>74.5</v>
      </c>
      <c r="H479" s="22">
        <f t="shared" si="98"/>
        <v>28.5</v>
      </c>
      <c r="I479" s="23">
        <f t="shared" si="99"/>
        <v>0.22571768686715199</v>
      </c>
      <c r="J479" s="24">
        <f t="shared" si="100"/>
        <v>0.74795107516794412</v>
      </c>
      <c r="K479" s="25">
        <f t="shared" si="101"/>
        <v>5.2603114929926225</v>
      </c>
      <c r="L479" s="25">
        <f t="shared" si="102"/>
        <v>2.8436029029276386</v>
      </c>
      <c r="M479" s="25">
        <f t="shared" si="103"/>
        <v>4.0519571979601308</v>
      </c>
      <c r="N479" s="25">
        <f t="shared" si="104"/>
        <v>3.0187081124802972</v>
      </c>
      <c r="O479" s="25">
        <f t="shared" si="105"/>
        <v>-0.37598036938610901</v>
      </c>
      <c r="P479" s="26">
        <f>ACOS(-TAN(Dados!$C$31)*TAN(O479))</f>
        <v>1.7858967600153355</v>
      </c>
      <c r="Q479" s="25">
        <f t="shared" si="106"/>
        <v>1.0321771295644875</v>
      </c>
      <c r="R479" s="25">
        <f>(24*60/PI())*Dados!$C$28*Q479*(P479*SIN(Dados!$C$31)*SIN(O479)+COS(Dados!$C$31)*COS(O479)*SIN(P479))</f>
        <v>43.111057952545892</v>
      </c>
      <c r="S479" s="17">
        <f t="shared" si="107"/>
        <v>306.96000000000004</v>
      </c>
      <c r="T479" s="17">
        <f t="shared" si="108"/>
        <v>296.36</v>
      </c>
      <c r="U479" s="17">
        <f t="shared" si="109"/>
        <v>22.457509699761669</v>
      </c>
      <c r="V479" s="25">
        <f>(0.75+2*10^(-5)*Dados!$B$7)*R479</f>
        <v>32.544632492704388</v>
      </c>
      <c r="W479" s="23">
        <f t="shared" si="110"/>
        <v>2.2888959944073206</v>
      </c>
      <c r="X479" s="25">
        <f>(1-Dados!$C$20)*U479</f>
        <v>17.292282468816484</v>
      </c>
      <c r="Y479" s="18">
        <f t="shared" si="111"/>
        <v>15.003386474409163</v>
      </c>
      <c r="Z479" s="27">
        <f>((0.408*I479*(Y479-0)+Dados!$C$35*(900/(H479+273))*J479*(M479-N479))/(I479+Dados!$C$35*(1+(0.34*J479))))</f>
        <v>4.979188474043255</v>
      </c>
    </row>
    <row r="480" spans="1:26" x14ac:dyDescent="0.25">
      <c r="A480" s="1">
        <v>27773</v>
      </c>
      <c r="B480">
        <v>23.7</v>
      </c>
      <c r="C480">
        <v>33.9</v>
      </c>
      <c r="D480">
        <v>14</v>
      </c>
      <c r="E480">
        <v>4.3333329999999997</v>
      </c>
      <c r="F480">
        <v>76.5</v>
      </c>
      <c r="H480" s="22">
        <f t="shared" si="98"/>
        <v>28.799999999999997</v>
      </c>
      <c r="I480" s="23">
        <f t="shared" si="99"/>
        <v>0.22915793801256812</v>
      </c>
      <c r="J480" s="24">
        <f t="shared" si="100"/>
        <v>3.2411210764107325</v>
      </c>
      <c r="K480" s="25">
        <f t="shared" si="101"/>
        <v>5.2897146042222154</v>
      </c>
      <c r="L480" s="25">
        <f t="shared" si="102"/>
        <v>2.9306073746865935</v>
      </c>
      <c r="M480" s="25">
        <f t="shared" si="103"/>
        <v>4.1101609894544042</v>
      </c>
      <c r="N480" s="25">
        <f t="shared" si="104"/>
        <v>3.1442731569326194</v>
      </c>
      <c r="O480" s="25">
        <f t="shared" si="105"/>
        <v>-0.37315337968622003</v>
      </c>
      <c r="P480" s="26">
        <f>ACOS(-TAN(Dados!$C$31)*TAN(O480))</f>
        <v>1.7840907025875921</v>
      </c>
      <c r="Q480" s="25">
        <f t="shared" si="106"/>
        <v>1.0320463017121373</v>
      </c>
      <c r="R480" s="25">
        <f>(24*60/PI())*Dados!$C$28*Q480*(P480*SIN(Dados!$C$31)*SIN(O480)+COS(Dados!$C$31)*COS(O480)*SIN(P480))</f>
        <v>43.053434691921325</v>
      </c>
      <c r="S480" s="17">
        <f t="shared" si="107"/>
        <v>307.06</v>
      </c>
      <c r="T480" s="17">
        <f t="shared" si="108"/>
        <v>296.86</v>
      </c>
      <c r="U480" s="17">
        <f t="shared" si="109"/>
        <v>22.000263000883034</v>
      </c>
      <c r="V480" s="25">
        <f>(0.75+2*10^(-5)*Dados!$B$7)*R480</f>
        <v>32.501132566487726</v>
      </c>
      <c r="W480" s="23">
        <f t="shared" si="110"/>
        <v>2.1123010047976511</v>
      </c>
      <c r="X480" s="25">
        <f>(1-Dados!$C$20)*U480</f>
        <v>16.940202510679939</v>
      </c>
      <c r="Y480" s="18">
        <f t="shared" si="111"/>
        <v>14.827901505882288</v>
      </c>
      <c r="Z480" s="27">
        <f>((0.408*I480*(Y480-0)+Dados!$C$35*(900/(H480+273))*J480*(M480-N480))/(I480+Dados!$C$35*(1+(0.34*J480))))</f>
        <v>5.446350224121379</v>
      </c>
    </row>
    <row r="481" spans="1:26" x14ac:dyDescent="0.25">
      <c r="A481" s="1">
        <v>27774</v>
      </c>
      <c r="B481">
        <v>22.7</v>
      </c>
      <c r="C481">
        <v>31.9</v>
      </c>
      <c r="D481">
        <v>15</v>
      </c>
      <c r="E481">
        <v>1</v>
      </c>
      <c r="F481">
        <v>82.75</v>
      </c>
      <c r="H481" s="22">
        <f t="shared" si="98"/>
        <v>27.299999999999997</v>
      </c>
      <c r="I481" s="23">
        <f t="shared" si="99"/>
        <v>0.2123871515138418</v>
      </c>
      <c r="J481" s="24">
        <f t="shared" si="100"/>
        <v>0.74795107516794412</v>
      </c>
      <c r="K481" s="25">
        <f t="shared" si="101"/>
        <v>4.727972500374011</v>
      </c>
      <c r="L481" s="25">
        <f t="shared" si="102"/>
        <v>2.7588616266004506</v>
      </c>
      <c r="M481" s="25">
        <f t="shared" si="103"/>
        <v>3.7434170634872306</v>
      </c>
      <c r="N481" s="25">
        <f t="shared" si="104"/>
        <v>3.0976776200356833</v>
      </c>
      <c r="O481" s="25">
        <f t="shared" si="105"/>
        <v>-0.37021581658662056</v>
      </c>
      <c r="P481" s="26">
        <f>ACOS(-TAN(Dados!$C$31)*TAN(O481))</f>
        <v>1.7822189795930035</v>
      </c>
      <c r="Q481" s="25">
        <f t="shared" si="106"/>
        <v>1.0319059778489741</v>
      </c>
      <c r="R481" s="25">
        <f>(24*60/PI())*Dados!$C$28*Q481*(P481*SIN(Dados!$C$31)*SIN(O481)+COS(Dados!$C$31)*COS(O481)*SIN(P481))</f>
        <v>42.993131694624417</v>
      </c>
      <c r="S481" s="17">
        <f t="shared" si="107"/>
        <v>305.06</v>
      </c>
      <c r="T481" s="17">
        <f t="shared" si="108"/>
        <v>295.86</v>
      </c>
      <c r="U481" s="17">
        <f t="shared" si="109"/>
        <v>20.86474000576268</v>
      </c>
      <c r="V481" s="25">
        <f>(0.75+2*10^(-5)*Dados!$B$7)*R481</f>
        <v>32.455609701161698</v>
      </c>
      <c r="W481" s="23">
        <f t="shared" si="110"/>
        <v>1.9395681239575084</v>
      </c>
      <c r="X481" s="25">
        <f>(1-Dados!$C$20)*U481</f>
        <v>16.065849804437264</v>
      </c>
      <c r="Y481" s="18">
        <f t="shared" si="111"/>
        <v>14.126281680479755</v>
      </c>
      <c r="Z481" s="27">
        <f>((0.408*I481*(Y481-0)+Dados!$C$35*(900/(H481+273))*J481*(M481-N481))/(I481+Dados!$C$35*(1+(0.34*J481))))</f>
        <v>4.4783672570652149</v>
      </c>
    </row>
    <row r="482" spans="1:26" x14ac:dyDescent="0.25">
      <c r="A482" s="1">
        <v>27775</v>
      </c>
      <c r="B482">
        <v>22.4</v>
      </c>
      <c r="C482">
        <v>33.1</v>
      </c>
      <c r="D482">
        <v>16</v>
      </c>
      <c r="E482">
        <v>1</v>
      </c>
      <c r="F482">
        <v>73.75</v>
      </c>
      <c r="H482" s="22">
        <f t="shared" si="98"/>
        <v>27.75</v>
      </c>
      <c r="I482" s="23">
        <f t="shared" si="99"/>
        <v>0.21730633422173207</v>
      </c>
      <c r="J482" s="24">
        <f t="shared" si="100"/>
        <v>0.74795107516794412</v>
      </c>
      <c r="K482" s="25">
        <f t="shared" si="101"/>
        <v>5.0584314955346112</v>
      </c>
      <c r="L482" s="25">
        <f t="shared" si="102"/>
        <v>2.7090824052161175</v>
      </c>
      <c r="M482" s="25">
        <f t="shared" si="103"/>
        <v>3.8837569503753642</v>
      </c>
      <c r="N482" s="25">
        <f t="shared" si="104"/>
        <v>2.8642707509018313</v>
      </c>
      <c r="O482" s="25">
        <f t="shared" si="105"/>
        <v>-0.36716855055065478</v>
      </c>
      <c r="P482" s="26">
        <f>ACOS(-TAN(Dados!$C$31)*TAN(O482))</f>
        <v>1.7802826529372653</v>
      </c>
      <c r="Q482" s="25">
        <f t="shared" si="106"/>
        <v>1.031756199555987</v>
      </c>
      <c r="R482" s="25">
        <f>(24*60/PI())*Dados!$C$28*Q482*(P482*SIN(Dados!$C$31)*SIN(O482)+COS(Dados!$C$31)*COS(O482)*SIN(P482))</f>
        <v>42.930139811347644</v>
      </c>
      <c r="S482" s="17">
        <f t="shared" si="107"/>
        <v>306.26000000000005</v>
      </c>
      <c r="T482" s="17">
        <f t="shared" si="108"/>
        <v>295.56</v>
      </c>
      <c r="U482" s="17">
        <f t="shared" si="109"/>
        <v>22.468504890278105</v>
      </c>
      <c r="V482" s="25">
        <f>(0.75+2*10^(-5)*Dados!$B$7)*R482</f>
        <v>32.408056989893922</v>
      </c>
      <c r="W482" s="23">
        <f t="shared" si="110"/>
        <v>2.4321666639819357</v>
      </c>
      <c r="X482" s="25">
        <f>(1-Dados!$C$20)*U482</f>
        <v>17.30074876551414</v>
      </c>
      <c r="Y482" s="18">
        <f t="shared" si="111"/>
        <v>14.868582101532205</v>
      </c>
      <c r="Z482" s="27">
        <f>((0.408*I482*(Y482-0)+Dados!$C$35*(900/(H482+273))*J482*(M482-N482))/(I482+Dados!$C$35*(1+(0.34*J482))))</f>
        <v>4.9017062643181104</v>
      </c>
    </row>
    <row r="483" spans="1:26" x14ac:dyDescent="0.25">
      <c r="A483" s="1">
        <v>27776</v>
      </c>
      <c r="B483">
        <v>21.7</v>
      </c>
      <c r="C483">
        <v>35.200000000000003</v>
      </c>
      <c r="D483">
        <v>17</v>
      </c>
      <c r="E483">
        <v>0.66666700000000001</v>
      </c>
      <c r="F483">
        <v>69.25</v>
      </c>
      <c r="H483" s="22">
        <f t="shared" si="98"/>
        <v>28.450000000000003</v>
      </c>
      <c r="I483" s="23">
        <f t="shared" si="99"/>
        <v>0.2251485506723</v>
      </c>
      <c r="J483" s="24">
        <f t="shared" si="100"/>
        <v>0.49863429942898779</v>
      </c>
      <c r="K483" s="25">
        <f t="shared" si="101"/>
        <v>5.6851337931165737</v>
      </c>
      <c r="L483" s="25">
        <f t="shared" si="102"/>
        <v>2.5959699942202965</v>
      </c>
      <c r="M483" s="25">
        <f t="shared" si="103"/>
        <v>4.1405518936684356</v>
      </c>
      <c r="N483" s="25">
        <f t="shared" si="104"/>
        <v>2.8673321863653918</v>
      </c>
      <c r="O483" s="25">
        <f t="shared" si="105"/>
        <v>-0.36401248454901453</v>
      </c>
      <c r="P483" s="26">
        <f>ACOS(-TAN(Dados!$C$31)*TAN(O483))</f>
        <v>1.7782828068237315</v>
      </c>
      <c r="Q483" s="25">
        <f t="shared" si="106"/>
        <v>1.0315970112157162</v>
      </c>
      <c r="R483" s="25">
        <f>(24*60/PI())*Dados!$C$28*Q483*(P483*SIN(Dados!$C$31)*SIN(O483)+COS(Dados!$C$31)*COS(O483)*SIN(P483))</f>
        <v>42.864449985232994</v>
      </c>
      <c r="S483" s="17">
        <f t="shared" si="107"/>
        <v>308.36</v>
      </c>
      <c r="T483" s="17">
        <f t="shared" si="108"/>
        <v>294.86</v>
      </c>
      <c r="U483" s="17">
        <f t="shared" si="109"/>
        <v>25.199047336528988</v>
      </c>
      <c r="V483" s="25">
        <f>(0.75+2*10^(-5)*Dados!$B$7)*R483</f>
        <v>32.358467595642352</v>
      </c>
      <c r="W483" s="23">
        <f t="shared" si="110"/>
        <v>2.9377907522062454</v>
      </c>
      <c r="X483" s="25">
        <f>(1-Dados!$C$20)*U483</f>
        <v>19.403266449127322</v>
      </c>
      <c r="Y483" s="18">
        <f t="shared" si="111"/>
        <v>16.465475696921075</v>
      </c>
      <c r="Z483" s="27">
        <f>((0.408*I483*(Y483-0)+Dados!$C$35*(900/(H483+273))*J483*(M483-N483))/(I483+Dados!$C$35*(1+(0.34*J483))))</f>
        <v>5.4244967601489593</v>
      </c>
    </row>
    <row r="484" spans="1:26" x14ac:dyDescent="0.25">
      <c r="A484" s="1">
        <v>27777</v>
      </c>
      <c r="B484">
        <v>22.4</v>
      </c>
      <c r="C484">
        <v>33.299999999999997</v>
      </c>
      <c r="D484">
        <v>18</v>
      </c>
      <c r="E484">
        <v>2.3333330000000001</v>
      </c>
      <c r="F484">
        <v>71.25</v>
      </c>
      <c r="H484" s="22">
        <f t="shared" si="98"/>
        <v>27.849999999999998</v>
      </c>
      <c r="I484" s="23">
        <f t="shared" si="99"/>
        <v>0.21841239036576379</v>
      </c>
      <c r="J484" s="24">
        <f t="shared" si="100"/>
        <v>1.7452189260748447</v>
      </c>
      <c r="K484" s="25">
        <f t="shared" si="101"/>
        <v>5.1154132953859861</v>
      </c>
      <c r="L484" s="25">
        <f t="shared" si="102"/>
        <v>2.7090824052161175</v>
      </c>
      <c r="M484" s="25">
        <f t="shared" si="103"/>
        <v>3.9122478503010516</v>
      </c>
      <c r="N484" s="25">
        <f t="shared" si="104"/>
        <v>2.7874765933394992</v>
      </c>
      <c r="O484" s="25">
        <f t="shared" si="105"/>
        <v>-0.36074855379216958</v>
      </c>
      <c r="P484" s="26">
        <f>ACOS(-TAN(Dados!$C$31)*TAN(O484))</f>
        <v>1.7762205458786531</v>
      </c>
      <c r="Q484" s="25">
        <f t="shared" si="106"/>
        <v>1.031428459999103</v>
      </c>
      <c r="R484" s="25">
        <f>(24*60/PI())*Dados!$C$28*Q484*(P484*SIN(Dados!$C$31)*SIN(O484)+COS(Dados!$C$31)*COS(O484)*SIN(P484))</f>
        <v>42.796053295027434</v>
      </c>
      <c r="S484" s="17">
        <f t="shared" si="107"/>
        <v>306.46000000000004</v>
      </c>
      <c r="T484" s="17">
        <f t="shared" si="108"/>
        <v>295.56</v>
      </c>
      <c r="U484" s="17">
        <f t="shared" si="109"/>
        <v>22.606688559939656</v>
      </c>
      <c r="V484" s="25">
        <f>(0.75+2*10^(-5)*Dados!$B$7)*R484</f>
        <v>32.306834783733457</v>
      </c>
      <c r="W484" s="23">
        <f t="shared" si="110"/>
        <v>2.5484578109322231</v>
      </c>
      <c r="X484" s="25">
        <f>(1-Dados!$C$20)*U484</f>
        <v>17.407150191153534</v>
      </c>
      <c r="Y484" s="18">
        <f t="shared" si="111"/>
        <v>14.85869238022131</v>
      </c>
      <c r="Z484" s="27">
        <f>((0.408*I484*(Y484-0)+Dados!$C$35*(900/(H484+273))*J484*(M484-N484))/(I484+Dados!$C$35*(1+(0.34*J484))))</f>
        <v>5.2941225323959555</v>
      </c>
    </row>
    <row r="485" spans="1:26" x14ac:dyDescent="0.25">
      <c r="A485" s="1">
        <v>27778</v>
      </c>
      <c r="B485">
        <v>24.8</v>
      </c>
      <c r="C485">
        <v>33.799999999999997</v>
      </c>
      <c r="D485">
        <v>19</v>
      </c>
      <c r="E485">
        <v>2.6666669999999999</v>
      </c>
      <c r="F485">
        <v>74.25</v>
      </c>
      <c r="H485" s="22">
        <f t="shared" si="98"/>
        <v>29.299999999999997</v>
      </c>
      <c r="I485" s="23">
        <f t="shared" si="99"/>
        <v>0.23498950194987556</v>
      </c>
      <c r="J485" s="24">
        <f t="shared" si="100"/>
        <v>1.9945364497648759</v>
      </c>
      <c r="K485" s="25">
        <f t="shared" si="101"/>
        <v>5.2603114929926225</v>
      </c>
      <c r="L485" s="25">
        <f t="shared" si="102"/>
        <v>3.1302352193130303</v>
      </c>
      <c r="M485" s="25">
        <f t="shared" si="103"/>
        <v>4.1952733561528266</v>
      </c>
      <c r="N485" s="25">
        <f t="shared" si="104"/>
        <v>3.1149904669434738</v>
      </c>
      <c r="O485" s="25">
        <f t="shared" si="105"/>
        <v>-0.35737772545324453</v>
      </c>
      <c r="P485" s="26">
        <f>ACOS(-TAN(Dados!$C$31)*TAN(O485))</f>
        <v>1.7740969932854493</v>
      </c>
      <c r="Q485" s="25">
        <f t="shared" si="106"/>
        <v>1.0312505958515106</v>
      </c>
      <c r="R485" s="25">
        <f>(24*60/PI())*Dados!$C$28*Q485*(P485*SIN(Dados!$C$31)*SIN(O485)+COS(Dados!$C$31)*COS(O485)*SIN(P485))</f>
        <v>42.724940999497861</v>
      </c>
      <c r="S485" s="17">
        <f t="shared" si="107"/>
        <v>306.96000000000004</v>
      </c>
      <c r="T485" s="17">
        <f t="shared" si="108"/>
        <v>297.96000000000004</v>
      </c>
      <c r="U485" s="17">
        <f t="shared" si="109"/>
        <v>20.50797167975897</v>
      </c>
      <c r="V485" s="25">
        <f>(0.75+2*10^(-5)*Dados!$B$7)*R485</f>
        <v>32.253151955391132</v>
      </c>
      <c r="W485" s="23">
        <f t="shared" si="110"/>
        <v>1.9407328312961392</v>
      </c>
      <c r="X485" s="25">
        <f>(1-Dados!$C$20)*U485</f>
        <v>15.791138193414408</v>
      </c>
      <c r="Y485" s="18">
        <f t="shared" si="111"/>
        <v>13.85040536211827</v>
      </c>
      <c r="Z485" s="27">
        <f>((0.408*I485*(Y485-0)+Dados!$C$35*(900/(H485+273))*J485*(M485-N485))/(I485+Dados!$C$35*(1+(0.34*J485))))</f>
        <v>5.0685175753762213</v>
      </c>
    </row>
    <row r="486" spans="1:26" x14ac:dyDescent="0.25">
      <c r="A486" s="1">
        <v>27779</v>
      </c>
      <c r="B486">
        <v>19.8</v>
      </c>
      <c r="C486">
        <v>27</v>
      </c>
      <c r="D486">
        <v>20</v>
      </c>
      <c r="E486">
        <v>2.6666669999999999</v>
      </c>
      <c r="F486">
        <v>78.25</v>
      </c>
      <c r="H486" s="22">
        <f t="shared" ref="H486:H544" si="112">(C486+B486)/2</f>
        <v>23.4</v>
      </c>
      <c r="I486" s="23">
        <f t="shared" ref="I486:I544" si="113">4098*(0.6108*EXP(17.27*H486/(H486+237.3)))/(H486+237.3)^2</f>
        <v>0.17354029886694897</v>
      </c>
      <c r="J486" s="24">
        <f t="shared" ref="J486:J544" si="114">E486*(4.87/(LN(67.8*10-5.42)))</f>
        <v>1.9945364497648759</v>
      </c>
      <c r="K486" s="25">
        <f t="shared" ref="K486:K544" si="115">0.6108*EXP((17.27*C486)/(C486+237.3))</f>
        <v>3.5653401758108458</v>
      </c>
      <c r="L486" s="25">
        <f t="shared" ref="L486:L544" si="116">0.6108*EXP((17.27*B486)/(B486+237.3))</f>
        <v>2.3094882494907831</v>
      </c>
      <c r="M486" s="25">
        <f t="shared" ref="M486:M544" si="117">(K486+L486)/2</f>
        <v>2.9374142126508147</v>
      </c>
      <c r="N486" s="25">
        <f t="shared" ref="N486:N544" si="118">F486/100*((K486+L486)/2)</f>
        <v>2.2985266213992626</v>
      </c>
      <c r="O486" s="25">
        <f t="shared" ref="O486:O544" si="119">0.409*SIN((2*PI()/365*D486)-1.39)</f>
        <v>-0.35390099838142475</v>
      </c>
      <c r="P486" s="26">
        <f>ACOS(-TAN(Dados!$C$31)*TAN(O486))</f>
        <v>1.7719132889338518</v>
      </c>
      <c r="Q486" s="25">
        <f t="shared" ref="Q486:Q544" si="120">1+0.033*COS((2*PI()/365)*D486)</f>
        <v>1.0310634714779239</v>
      </c>
      <c r="R486" s="25">
        <f>(24*60/PI())*Dados!$C$28*Q486*(P486*SIN(Dados!$C$31)*SIN(O486)+COS(Dados!$C$31)*COS(O486)*SIN(P486))</f>
        <v>42.651104583042716</v>
      </c>
      <c r="S486" s="17">
        <f t="shared" ref="S486:S544" si="121">C486+273.16</f>
        <v>300.16000000000003</v>
      </c>
      <c r="T486" s="17">
        <f t="shared" ref="T486:T544" si="122">B486+273.16</f>
        <v>292.96000000000004</v>
      </c>
      <c r="U486" s="17">
        <f t="shared" ref="U486:U544" si="123">0.16*SQRT(C486-B486)*R486</f>
        <v>18.311187679322178</v>
      </c>
      <c r="V486" s="25">
        <f>(0.75+2*10^(-5)*Dados!$B$7)*R486</f>
        <v>32.197412682169031</v>
      </c>
      <c r="W486" s="23">
        <f t="shared" ref="W486:W544" si="124">(4.903*10^-9)*((S486^4+T486^4)/2)*(0.34-0.14*SQRT(N486))*(1.35*(U486/V486)-0.35)</f>
        <v>2.0257335627906832</v>
      </c>
      <c r="X486" s="25">
        <f>(1-Dados!$C$20)*U486</f>
        <v>14.099614513078077</v>
      </c>
      <c r="Y486" s="18">
        <f t="shared" ref="Y486:Y544" si="125">X486-W486</f>
        <v>12.073880950287393</v>
      </c>
      <c r="Z486" s="27">
        <f>((0.408*I486*(Y486-0)+Dados!$C$35*(900/(H486+273))*J486*(M486-N486))/(I486+Dados!$C$35*(1+(0.34*J486))))</f>
        <v>3.9103782837968746</v>
      </c>
    </row>
    <row r="487" spans="1:26" x14ac:dyDescent="0.25">
      <c r="A487" s="1">
        <v>27780</v>
      </c>
      <c r="B487">
        <v>14.6</v>
      </c>
      <c r="C487">
        <v>24.8</v>
      </c>
      <c r="D487">
        <v>21</v>
      </c>
      <c r="E487">
        <v>3.6666669999999999</v>
      </c>
      <c r="F487">
        <v>66.25</v>
      </c>
      <c r="H487" s="22">
        <f t="shared" si="112"/>
        <v>19.7</v>
      </c>
      <c r="I487" s="23">
        <f t="shared" si="113"/>
        <v>0.14240584875815751</v>
      </c>
      <c r="J487" s="24">
        <f t="shared" si="114"/>
        <v>2.74248752493282</v>
      </c>
      <c r="K487" s="25">
        <f t="shared" si="115"/>
        <v>3.1302352193130303</v>
      </c>
      <c r="L487" s="25">
        <f t="shared" si="116"/>
        <v>1.6619223807933985</v>
      </c>
      <c r="M487" s="25">
        <f t="shared" si="117"/>
        <v>2.3960788000532145</v>
      </c>
      <c r="N487" s="25">
        <f t="shared" si="118"/>
        <v>1.5874022050352545</v>
      </c>
      <c r="O487" s="25">
        <f t="shared" si="119"/>
        <v>-0.35031940280597534</v>
      </c>
      <c r="P487" s="26">
        <f>ACOS(-TAN(Dados!$C$31)*TAN(O487))</f>
        <v>1.7696705875895009</v>
      </c>
      <c r="Q487" s="25">
        <f t="shared" si="120"/>
        <v>1.0308671423273339</v>
      </c>
      <c r="R487" s="25">
        <f>(24*60/PI())*Dados!$C$28*Q487*(P487*SIN(Dados!$C$31)*SIN(O487)+COS(Dados!$C$31)*COS(O487)*SIN(P487))</f>
        <v>42.57453580243228</v>
      </c>
      <c r="S487" s="17">
        <f t="shared" si="121"/>
        <v>297.96000000000004</v>
      </c>
      <c r="T487" s="17">
        <f t="shared" si="122"/>
        <v>287.76000000000005</v>
      </c>
      <c r="U487" s="17">
        <f t="shared" si="123"/>
        <v>21.755546136944499</v>
      </c>
      <c r="V487" s="25">
        <f>(0.75+2*10^(-5)*Dados!$B$7)*R487</f>
        <v>32.13961074123489</v>
      </c>
      <c r="W487" s="23">
        <f t="shared" si="124"/>
        <v>3.3331024238195672</v>
      </c>
      <c r="X487" s="25">
        <f>(1-Dados!$C$20)*U487</f>
        <v>16.751770525447263</v>
      </c>
      <c r="Y487" s="18">
        <f t="shared" si="125"/>
        <v>13.418668101627695</v>
      </c>
      <c r="Z487" s="27">
        <f>((0.408*I487*(Y487-0)+Dados!$C$35*(900/(H487+273))*J487*(M487-N487))/(I487+Dados!$C$35*(1+(0.34*J487))))</f>
        <v>4.5593894331350775</v>
      </c>
    </row>
    <row r="488" spans="1:26" x14ac:dyDescent="0.25">
      <c r="A488" s="1">
        <v>27781</v>
      </c>
      <c r="B488">
        <v>14.2</v>
      </c>
      <c r="C488">
        <v>29.1</v>
      </c>
      <c r="D488">
        <v>22</v>
      </c>
      <c r="E488">
        <v>1.6666669999999999</v>
      </c>
      <c r="F488">
        <v>68.75</v>
      </c>
      <c r="H488" s="22">
        <f t="shared" si="112"/>
        <v>21.65</v>
      </c>
      <c r="I488" s="23">
        <f t="shared" si="113"/>
        <v>0.15816592320827616</v>
      </c>
      <c r="J488" s="24">
        <f t="shared" si="114"/>
        <v>1.2465853745969318</v>
      </c>
      <c r="K488" s="25">
        <f t="shared" si="115"/>
        <v>4.0288844232591545</v>
      </c>
      <c r="L488" s="25">
        <f t="shared" si="116"/>
        <v>1.6194713704253727</v>
      </c>
      <c r="M488" s="25">
        <f t="shared" si="117"/>
        <v>2.8241778968422637</v>
      </c>
      <c r="N488" s="25">
        <f t="shared" si="118"/>
        <v>1.9416223040790563</v>
      </c>
      <c r="O488" s="25">
        <f t="shared" si="119"/>
        <v>-0.34663400003096273</v>
      </c>
      <c r="P488" s="26">
        <f>ACOS(-TAN(Dados!$C$31)*TAN(O488))</f>
        <v>1.7673700570893165</v>
      </c>
      <c r="Q488" s="25">
        <f t="shared" si="120"/>
        <v>1.0306616665763046</v>
      </c>
      <c r="R488" s="25">
        <f>(24*60/PI())*Dados!$C$28*Q488*(P488*SIN(Dados!$C$31)*SIN(O488)+COS(Dados!$C$31)*COS(O488)*SIN(P488))</f>
        <v>42.495226734604927</v>
      </c>
      <c r="S488" s="17">
        <f t="shared" si="121"/>
        <v>302.26000000000005</v>
      </c>
      <c r="T488" s="17">
        <f t="shared" si="122"/>
        <v>287.36</v>
      </c>
      <c r="U488" s="17">
        <f t="shared" si="123"/>
        <v>26.245404320962702</v>
      </c>
      <c r="V488" s="25">
        <f>(0.75+2*10^(-5)*Dados!$B$7)*R488</f>
        <v>32.079740151452071</v>
      </c>
      <c r="W488" s="23">
        <f t="shared" si="124"/>
        <v>4.0650747933706199</v>
      </c>
      <c r="X488" s="25">
        <f>(1-Dados!$C$20)*U488</f>
        <v>20.208961327141282</v>
      </c>
      <c r="Y488" s="18">
        <f t="shared" si="125"/>
        <v>16.143886533770662</v>
      </c>
      <c r="Z488" s="27">
        <f>((0.408*I488*(Y488-0)+Dados!$C$35*(900/(H488+273))*J488*(M488-N488))/(I488+Dados!$C$35*(1+(0.34*J488))))</f>
        <v>5.0195604383049481</v>
      </c>
    </row>
    <row r="489" spans="1:26" x14ac:dyDescent="0.25">
      <c r="A489" s="1">
        <v>27782</v>
      </c>
      <c r="B489">
        <v>18.7</v>
      </c>
      <c r="C489">
        <v>30.8</v>
      </c>
      <c r="D489">
        <v>23</v>
      </c>
      <c r="E489">
        <v>2</v>
      </c>
      <c r="F489">
        <v>69.5</v>
      </c>
      <c r="H489" s="22">
        <f t="shared" si="112"/>
        <v>24.75</v>
      </c>
      <c r="I489" s="23">
        <f t="shared" si="113"/>
        <v>0.18624513325562769</v>
      </c>
      <c r="J489" s="24">
        <f t="shared" si="114"/>
        <v>1.4959021503358882</v>
      </c>
      <c r="K489" s="25">
        <f t="shared" si="115"/>
        <v>4.4416910990407947</v>
      </c>
      <c r="L489" s="25">
        <f t="shared" si="116"/>
        <v>2.1566019800756622</v>
      </c>
      <c r="M489" s="25">
        <f t="shared" si="117"/>
        <v>3.2991465395582287</v>
      </c>
      <c r="N489" s="25">
        <f t="shared" si="118"/>
        <v>2.2929068449929688</v>
      </c>
      <c r="O489" s="25">
        <f t="shared" si="119"/>
        <v>-0.3428458821207665</v>
      </c>
      <c r="P489" s="26">
        <f>ACOS(-TAN(Dados!$C$31)*TAN(O489))</f>
        <v>1.7650128765676671</v>
      </c>
      <c r="Q489" s="25">
        <f t="shared" si="120"/>
        <v>1.0304471051117361</v>
      </c>
      <c r="R489" s="25">
        <f>(24*60/PI())*Dados!$C$28*Q489*(P489*SIN(Dados!$C$31)*SIN(O489)+COS(Dados!$C$31)*COS(O489)*SIN(P489))</f>
        <v>42.413169825442097</v>
      </c>
      <c r="S489" s="17">
        <f t="shared" si="121"/>
        <v>303.96000000000004</v>
      </c>
      <c r="T489" s="17">
        <f t="shared" si="122"/>
        <v>291.86</v>
      </c>
      <c r="U489" s="17">
        <f t="shared" si="123"/>
        <v>23.605510620722473</v>
      </c>
      <c r="V489" s="25">
        <f>(0.75+2*10^(-5)*Dados!$B$7)*R489</f>
        <v>32.01779521019985</v>
      </c>
      <c r="W489" s="23">
        <f t="shared" si="124"/>
        <v>3.1979684248163727</v>
      </c>
      <c r="X489" s="25">
        <f>(1-Dados!$C$20)*U489</f>
        <v>18.176243177956305</v>
      </c>
      <c r="Y489" s="18">
        <f t="shared" si="125"/>
        <v>14.978274753139932</v>
      </c>
      <c r="Z489" s="27">
        <f>((0.408*I489*(Y489-0)+Dados!$C$35*(900/(H489+273))*J489*(M489-N489))/(I489+Dados!$C$35*(1+(0.34*J489))))</f>
        <v>5.0386278991950206</v>
      </c>
    </row>
    <row r="490" spans="1:26" x14ac:dyDescent="0.25">
      <c r="A490" s="1">
        <v>27783</v>
      </c>
      <c r="B490">
        <v>22.1</v>
      </c>
      <c r="C490">
        <v>33</v>
      </c>
      <c r="D490">
        <v>24</v>
      </c>
      <c r="E490">
        <v>3</v>
      </c>
      <c r="F490">
        <v>65.75</v>
      </c>
      <c r="H490" s="22">
        <f t="shared" si="112"/>
        <v>27.55</v>
      </c>
      <c r="I490" s="23">
        <f t="shared" si="113"/>
        <v>0.21510833905626109</v>
      </c>
      <c r="J490" s="24">
        <f t="shared" si="114"/>
        <v>2.2438532255038321</v>
      </c>
      <c r="K490" s="25">
        <f t="shared" si="115"/>
        <v>5.030147795606851</v>
      </c>
      <c r="L490" s="25">
        <f t="shared" si="116"/>
        <v>2.6600893350973012</v>
      </c>
      <c r="M490" s="25">
        <f t="shared" si="117"/>
        <v>3.8451185653520761</v>
      </c>
      <c r="N490" s="25">
        <f t="shared" si="118"/>
        <v>2.5281654567189897</v>
      </c>
      <c r="O490" s="25">
        <f t="shared" si="119"/>
        <v>-0.33895617157647767</v>
      </c>
      <c r="P490" s="26">
        <f>ACOS(-TAN(Dados!$C$31)*TAN(O490))</f>
        <v>1.7626002347180736</v>
      </c>
      <c r="Q490" s="25">
        <f t="shared" si="120"/>
        <v>1.0302235215128204</v>
      </c>
      <c r="R490" s="25">
        <f>(24*60/PI())*Dados!$C$28*Q490*(P490*SIN(Dados!$C$31)*SIN(O490)+COS(Dados!$C$31)*COS(O490)*SIN(P490))</f>
        <v>42.328357939439776</v>
      </c>
      <c r="S490" s="17">
        <f t="shared" si="121"/>
        <v>306.16000000000003</v>
      </c>
      <c r="T490" s="17">
        <f t="shared" si="122"/>
        <v>295.26000000000005</v>
      </c>
      <c r="U490" s="17">
        <f t="shared" si="123"/>
        <v>22.359632057513789</v>
      </c>
      <c r="V490" s="25">
        <f>(0.75+2*10^(-5)*Dados!$B$7)*R490</f>
        <v>31.953770530870553</v>
      </c>
      <c r="W490" s="23">
        <f t="shared" si="124"/>
        <v>2.8043738327814682</v>
      </c>
      <c r="X490" s="25">
        <f>(1-Dados!$C$20)*U490</f>
        <v>17.216916684285618</v>
      </c>
      <c r="Y490" s="18">
        <f t="shared" si="125"/>
        <v>14.412542851504149</v>
      </c>
      <c r="Z490" s="27">
        <f>((0.408*I490*(Y490-0)+Dados!$C$35*(900/(H490+273))*J490*(M490-N490))/(I490+Dados!$C$35*(1+(0.34*J490))))</f>
        <v>5.579754862685383</v>
      </c>
    </row>
    <row r="491" spans="1:26" x14ac:dyDescent="0.25">
      <c r="A491" s="1">
        <v>27784</v>
      </c>
      <c r="B491">
        <v>20.6</v>
      </c>
      <c r="C491">
        <v>28.8</v>
      </c>
      <c r="D491">
        <v>25</v>
      </c>
      <c r="E491">
        <v>3.6666669999999999</v>
      </c>
      <c r="F491">
        <v>88</v>
      </c>
      <c r="H491" s="22">
        <f t="shared" si="112"/>
        <v>24.700000000000003</v>
      </c>
      <c r="I491" s="23">
        <f t="shared" si="113"/>
        <v>0.18576099026505452</v>
      </c>
      <c r="J491" s="24">
        <f t="shared" si="114"/>
        <v>2.74248752493282</v>
      </c>
      <c r="K491" s="25">
        <f t="shared" si="115"/>
        <v>3.9596126295507381</v>
      </c>
      <c r="L491" s="25">
        <f t="shared" si="116"/>
        <v>2.4265523121060211</v>
      </c>
      <c r="M491" s="25">
        <f t="shared" si="117"/>
        <v>3.1930824708283794</v>
      </c>
      <c r="N491" s="25">
        <f t="shared" si="118"/>
        <v>2.8099125743289739</v>
      </c>
      <c r="O491" s="25">
        <f t="shared" si="119"/>
        <v>-0.33496602100327749</v>
      </c>
      <c r="P491" s="26">
        <f>ACOS(-TAN(Dados!$C$31)*TAN(O491))</f>
        <v>1.7601333280948612</v>
      </c>
      <c r="Q491" s="25">
        <f t="shared" si="120"/>
        <v>1.0299909820322035</v>
      </c>
      <c r="R491" s="25">
        <f>(24*60/PI())*Dados!$C$28*Q491*(P491*SIN(Dados!$C$31)*SIN(O491)+COS(Dados!$C$31)*COS(O491)*SIN(P491))</f>
        <v>42.240784410189782</v>
      </c>
      <c r="S491" s="17">
        <f t="shared" si="121"/>
        <v>301.96000000000004</v>
      </c>
      <c r="T491" s="17">
        <f t="shared" si="122"/>
        <v>293.76000000000005</v>
      </c>
      <c r="U491" s="17">
        <f t="shared" si="123"/>
        <v>19.353471768240979</v>
      </c>
      <c r="V491" s="25">
        <f>(0.75+2*10^(-5)*Dados!$B$7)*R491</f>
        <v>31.887661080977967</v>
      </c>
      <c r="W491" s="23">
        <f t="shared" si="124"/>
        <v>1.9099250996004213</v>
      </c>
      <c r="X491" s="25">
        <f>(1-Dados!$C$20)*U491</f>
        <v>14.902173261545554</v>
      </c>
      <c r="Y491" s="18">
        <f t="shared" si="125"/>
        <v>12.992248161945133</v>
      </c>
      <c r="Z491" s="27">
        <f>((0.408*I491*(Y491-0)+Dados!$C$35*(900/(H491+273))*J491*(M491-N491))/(I491+Dados!$C$35*(1+(0.34*J491))))</f>
        <v>3.8194174811973691</v>
      </c>
    </row>
    <row r="492" spans="1:26" x14ac:dyDescent="0.25">
      <c r="A492" s="1">
        <v>27785</v>
      </c>
      <c r="B492">
        <v>19.3</v>
      </c>
      <c r="C492">
        <v>27</v>
      </c>
      <c r="D492">
        <v>26</v>
      </c>
      <c r="E492">
        <v>1</v>
      </c>
      <c r="F492">
        <v>86</v>
      </c>
      <c r="H492" s="22">
        <f t="shared" si="112"/>
        <v>23.15</v>
      </c>
      <c r="I492" s="23">
        <f t="shared" si="113"/>
        <v>0.17126970375880821</v>
      </c>
      <c r="J492" s="24">
        <f t="shared" si="114"/>
        <v>0.74795107516794412</v>
      </c>
      <c r="K492" s="25">
        <f t="shared" si="115"/>
        <v>3.5653401758108458</v>
      </c>
      <c r="L492" s="25">
        <f t="shared" si="116"/>
        <v>2.238858124675362</v>
      </c>
      <c r="M492" s="25">
        <f t="shared" si="117"/>
        <v>2.9020991502431039</v>
      </c>
      <c r="N492" s="25">
        <f t="shared" si="118"/>
        <v>2.4958052692090695</v>
      </c>
      <c r="O492" s="25">
        <f t="shared" si="119"/>
        <v>-0.33087661276889524</v>
      </c>
      <c r="P492" s="26">
        <f>ACOS(-TAN(Dados!$C$31)*TAN(O492))</f>
        <v>1.7576133594588603</v>
      </c>
      <c r="Q492" s="25">
        <f t="shared" si="120"/>
        <v>1.0297495555763523</v>
      </c>
      <c r="R492" s="25">
        <f>(24*60/PI())*Dados!$C$28*Q492*(P492*SIN(Dados!$C$31)*SIN(O492)+COS(Dados!$C$31)*COS(O492)*SIN(P492))</f>
        <v>42.150443091579611</v>
      </c>
      <c r="S492" s="17">
        <f t="shared" si="121"/>
        <v>300.16000000000003</v>
      </c>
      <c r="T492" s="17">
        <f t="shared" si="122"/>
        <v>292.46000000000004</v>
      </c>
      <c r="U492" s="17">
        <f t="shared" si="123"/>
        <v>18.714037249807607</v>
      </c>
      <c r="V492" s="25">
        <f>(0.75+2*10^(-5)*Dados!$B$7)*R492</f>
        <v>31.819462220808248</v>
      </c>
      <c r="W492" s="23">
        <f t="shared" si="124"/>
        <v>1.9960019161891425</v>
      </c>
      <c r="X492" s="25">
        <f>(1-Dados!$C$20)*U492</f>
        <v>14.409808682351857</v>
      </c>
      <c r="Y492" s="18">
        <f t="shared" si="125"/>
        <v>12.413806766162715</v>
      </c>
      <c r="Z492" s="27">
        <f>((0.408*I492*(Y492-0)+Dados!$C$35*(900/(H492+273))*J492*(M492-N492))/(I492+Dados!$C$35*(1+(0.34*J492))))</f>
        <v>3.6621643236027488</v>
      </c>
    </row>
    <row r="493" spans="1:26" x14ac:dyDescent="0.25">
      <c r="A493" s="1">
        <v>27786</v>
      </c>
      <c r="B493">
        <v>19.8</v>
      </c>
      <c r="C493">
        <v>28.6</v>
      </c>
      <c r="D493">
        <v>27</v>
      </c>
      <c r="E493">
        <v>2.6666669999999999</v>
      </c>
      <c r="F493">
        <v>76.5</v>
      </c>
      <c r="H493" s="22">
        <f t="shared" si="112"/>
        <v>24.200000000000003</v>
      </c>
      <c r="I493" s="23">
        <f t="shared" si="113"/>
        <v>0.18097760754015935</v>
      </c>
      <c r="J493" s="24">
        <f t="shared" si="114"/>
        <v>1.9945364497648759</v>
      </c>
      <c r="K493" s="25">
        <f t="shared" si="115"/>
        <v>3.9140092986798436</v>
      </c>
      <c r="L493" s="25">
        <f t="shared" si="116"/>
        <v>2.3094882494907831</v>
      </c>
      <c r="M493" s="25">
        <f t="shared" si="117"/>
        <v>3.1117487740853136</v>
      </c>
      <c r="N493" s="25">
        <f t="shared" si="118"/>
        <v>2.3804878121752648</v>
      </c>
      <c r="O493" s="25">
        <f t="shared" si="119"/>
        <v>-0.32668915865324738</v>
      </c>
      <c r="P493" s="26">
        <f>ACOS(-TAN(Dados!$C$31)*TAN(O493))</f>
        <v>1.7550415361709275</v>
      </c>
      <c r="Q493" s="25">
        <f t="shared" si="120"/>
        <v>1.0294993136851356</v>
      </c>
      <c r="R493" s="25">
        <f>(24*60/PI())*Dados!$C$28*Q493*(P493*SIN(Dados!$C$31)*SIN(O493)+COS(Dados!$C$31)*COS(O493)*SIN(P493))</f>
        <v>42.05732840961516</v>
      </c>
      <c r="S493" s="17">
        <f t="shared" si="121"/>
        <v>301.76000000000005</v>
      </c>
      <c r="T493" s="17">
        <f t="shared" si="122"/>
        <v>292.96000000000004</v>
      </c>
      <c r="U493" s="17">
        <f t="shared" si="123"/>
        <v>19.961951700651099</v>
      </c>
      <c r="V493" s="25">
        <f>(0.75+2*10^(-5)*Dados!$B$7)*R493</f>
        <v>31.749169742540985</v>
      </c>
      <c r="W493" s="23">
        <f t="shared" si="124"/>
        <v>2.3740839566266927</v>
      </c>
      <c r="X493" s="25">
        <f>(1-Dados!$C$20)*U493</f>
        <v>15.370702809501347</v>
      </c>
      <c r="Y493" s="18">
        <f t="shared" si="125"/>
        <v>12.996618852874654</v>
      </c>
      <c r="Z493" s="27">
        <f>((0.408*I493*(Y493-0)+Dados!$C$35*(900/(H493+273))*J493*(M493-N493))/(I493+Dados!$C$35*(1+(0.34*J493))))</f>
        <v>4.2938651448247631</v>
      </c>
    </row>
    <row r="494" spans="1:26" x14ac:dyDescent="0.25">
      <c r="A494" s="1">
        <v>27787</v>
      </c>
      <c r="B494">
        <v>17.3</v>
      </c>
      <c r="C494">
        <v>30.3</v>
      </c>
      <c r="D494">
        <v>28</v>
      </c>
      <c r="E494">
        <v>1.6666669999999999</v>
      </c>
      <c r="F494">
        <v>77</v>
      </c>
      <c r="H494" s="22">
        <f t="shared" si="112"/>
        <v>23.8</v>
      </c>
      <c r="I494" s="23">
        <f t="shared" si="113"/>
        <v>0.17722605524927612</v>
      </c>
      <c r="J494" s="24">
        <f t="shared" si="114"/>
        <v>1.2465853745969318</v>
      </c>
      <c r="K494" s="25">
        <f t="shared" si="115"/>
        <v>4.3166253828706109</v>
      </c>
      <c r="L494" s="25">
        <f t="shared" si="116"/>
        <v>1.974876858198171</v>
      </c>
      <c r="M494" s="25">
        <f t="shared" si="117"/>
        <v>3.1457511205343911</v>
      </c>
      <c r="N494" s="25">
        <f t="shared" si="118"/>
        <v>2.4222283628114814</v>
      </c>
      <c r="O494" s="25">
        <f t="shared" si="119"/>
        <v>-0.32240489948936107</v>
      </c>
      <c r="P494" s="26">
        <f>ACOS(-TAN(Dados!$C$31)*TAN(O494))</f>
        <v>1.7524190686367291</v>
      </c>
      <c r="Q494" s="25">
        <f t="shared" si="120"/>
        <v>1.0292403305106266</v>
      </c>
      <c r="R494" s="25">
        <f>(24*60/PI())*Dados!$C$28*Q494*(P494*SIN(Dados!$C$31)*SIN(O494)+COS(Dados!$C$31)*COS(O494)*SIN(P494))</f>
        <v>41.961435414766676</v>
      </c>
      <c r="S494" s="17">
        <f t="shared" si="121"/>
        <v>303.46000000000004</v>
      </c>
      <c r="T494" s="17">
        <f t="shared" si="122"/>
        <v>290.46000000000004</v>
      </c>
      <c r="U494" s="17">
        <f t="shared" si="123"/>
        <v>24.207057116801884</v>
      </c>
      <c r="V494" s="25">
        <f>(0.75+2*10^(-5)*Dados!$B$7)*R494</f>
        <v>31.676779909765276</v>
      </c>
      <c r="W494" s="23">
        <f t="shared" si="124"/>
        <v>3.1828762888478201</v>
      </c>
      <c r="X494" s="25">
        <f>(1-Dados!$C$20)*U494</f>
        <v>18.639433979937451</v>
      </c>
      <c r="Y494" s="18">
        <f t="shared" si="125"/>
        <v>15.45655769108963</v>
      </c>
      <c r="Z494" s="27">
        <f>((0.408*I494*(Y494-0)+Dados!$C$35*(900/(H494+273))*J494*(M494-N494))/(I494+Dados!$C$35*(1+(0.34*J494))))</f>
        <v>4.7948272964674334</v>
      </c>
    </row>
    <row r="495" spans="1:26" x14ac:dyDescent="0.25">
      <c r="A495" s="1">
        <v>27788</v>
      </c>
      <c r="B495">
        <v>18.600000000000001</v>
      </c>
      <c r="C495">
        <v>30</v>
      </c>
      <c r="D495">
        <v>29</v>
      </c>
      <c r="E495">
        <v>1.3333330000000001</v>
      </c>
      <c r="F495">
        <v>72.75</v>
      </c>
      <c r="H495" s="22">
        <f t="shared" si="112"/>
        <v>24.3</v>
      </c>
      <c r="I495" s="23">
        <f t="shared" si="113"/>
        <v>0.18192588494728229</v>
      </c>
      <c r="J495" s="24">
        <f t="shared" si="114"/>
        <v>0.99726785090690051</v>
      </c>
      <c r="K495" s="25">
        <f t="shared" si="115"/>
        <v>4.2430650587590133</v>
      </c>
      <c r="L495" s="25">
        <f t="shared" si="116"/>
        <v>2.143152914469288</v>
      </c>
      <c r="M495" s="25">
        <f t="shared" si="117"/>
        <v>3.1931089866141509</v>
      </c>
      <c r="N495" s="25">
        <f t="shared" si="118"/>
        <v>2.3229867877617947</v>
      </c>
      <c r="O495" s="25">
        <f t="shared" si="119"/>
        <v>-0.31802510479568846</v>
      </c>
      <c r="P495" s="26">
        <f>ACOS(-TAN(Dados!$C$31)*TAN(O495))</f>
        <v>1.7497471688058961</v>
      </c>
      <c r="Q495" s="25">
        <f t="shared" si="120"/>
        <v>1.0289726827951293</v>
      </c>
      <c r="R495" s="25">
        <f>(24*60/PI())*Dados!$C$28*Q495*(P495*SIN(Dados!$C$31)*SIN(O495)+COS(Dados!$C$31)*COS(O495)*SIN(P495))</f>
        <v>41.862759834734192</v>
      </c>
      <c r="S495" s="17">
        <f t="shared" si="121"/>
        <v>303.16000000000003</v>
      </c>
      <c r="T495" s="17">
        <f t="shared" si="122"/>
        <v>291.76000000000005</v>
      </c>
      <c r="U495" s="17">
        <f t="shared" si="123"/>
        <v>22.615191232898923</v>
      </c>
      <c r="V495" s="25">
        <f>(0.75+2*10^(-5)*Dados!$B$7)*R495</f>
        <v>31.602289497312476</v>
      </c>
      <c r="W495" s="23">
        <f t="shared" si="124"/>
        <v>3.0010903340707267</v>
      </c>
      <c r="X495" s="25">
        <f>(1-Dados!$C$20)*U495</f>
        <v>17.41369724933217</v>
      </c>
      <c r="Y495" s="18">
        <f t="shared" si="125"/>
        <v>14.412606915261444</v>
      </c>
      <c r="Z495" s="27">
        <f>((0.408*I495*(Y495-0)+Dados!$C$35*(900/(H495+273))*J495*(M495-N495))/(I495+Dados!$C$35*(1+(0.34*J495))))</f>
        <v>4.6061853954891658</v>
      </c>
    </row>
    <row r="496" spans="1:26" x14ac:dyDescent="0.25">
      <c r="A496" s="1">
        <v>27789</v>
      </c>
      <c r="B496">
        <v>20.7</v>
      </c>
      <c r="C496">
        <v>30.7</v>
      </c>
      <c r="D496">
        <v>30</v>
      </c>
      <c r="E496">
        <v>1.6666669999999999</v>
      </c>
      <c r="F496">
        <v>79.25</v>
      </c>
      <c r="H496" s="22">
        <f t="shared" si="112"/>
        <v>25.7</v>
      </c>
      <c r="I496" s="23">
        <f t="shared" si="113"/>
        <v>0.1956478966931286</v>
      </c>
      <c r="J496" s="24">
        <f t="shared" si="114"/>
        <v>1.2465853745969318</v>
      </c>
      <c r="K496" s="25">
        <f t="shared" si="115"/>
        <v>4.4164290333261924</v>
      </c>
      <c r="L496" s="25">
        <f t="shared" si="116"/>
        <v>2.4415438714941016</v>
      </c>
      <c r="M496" s="25">
        <f t="shared" si="117"/>
        <v>3.4289864524101468</v>
      </c>
      <c r="N496" s="25">
        <f t="shared" si="118"/>
        <v>2.7174717635350412</v>
      </c>
      <c r="O496" s="25">
        <f t="shared" si="119"/>
        <v>-0.31355107239992103</v>
      </c>
      <c r="P496" s="26">
        <f>ACOS(-TAN(Dados!$C$31)*TAN(O496))</f>
        <v>1.7470270487283313</v>
      </c>
      <c r="Q496" s="25">
        <f t="shared" si="120"/>
        <v>1.0286964498484381</v>
      </c>
      <c r="R496" s="25">
        <f>(24*60/PI())*Dados!$C$28*Q496*(P496*SIN(Dados!$C$31)*SIN(O496)+COS(Dados!$C$31)*COS(O496)*SIN(P496))</f>
        <v>41.761298127524682</v>
      </c>
      <c r="S496" s="17">
        <f t="shared" si="121"/>
        <v>303.86</v>
      </c>
      <c r="T496" s="17">
        <f t="shared" si="122"/>
        <v>293.86</v>
      </c>
      <c r="U496" s="17">
        <f t="shared" si="123"/>
        <v>21.129731220528463</v>
      </c>
      <c r="V496" s="25">
        <f>(0.75+2*10^(-5)*Dados!$B$7)*R496</f>
        <v>31.525695831324263</v>
      </c>
      <c r="W496" s="23">
        <f t="shared" si="124"/>
        <v>2.3740582090491769</v>
      </c>
      <c r="X496" s="25">
        <f>(1-Dados!$C$20)*U496</f>
        <v>16.269893039806917</v>
      </c>
      <c r="Y496" s="18">
        <f t="shared" si="125"/>
        <v>13.895834830757739</v>
      </c>
      <c r="Z496" s="27">
        <f>((0.408*I496*(Y496-0)+Dados!$C$35*(900/(H496+273))*J496*(M496-N496))/(I496+Dados!$C$35*(1+(0.34*J496))))</f>
        <v>4.4457519127245346</v>
      </c>
    </row>
    <row r="497" spans="1:26" x14ac:dyDescent="0.25">
      <c r="A497" s="1">
        <v>27790</v>
      </c>
      <c r="B497">
        <v>20.6</v>
      </c>
      <c r="C497">
        <v>28</v>
      </c>
      <c r="D497">
        <v>31</v>
      </c>
      <c r="E497">
        <v>1.6666669999999999</v>
      </c>
      <c r="F497">
        <v>89</v>
      </c>
      <c r="H497" s="22">
        <f t="shared" si="112"/>
        <v>24.3</v>
      </c>
      <c r="I497" s="23">
        <f t="shared" si="113"/>
        <v>0.18192588494728229</v>
      </c>
      <c r="J497" s="24">
        <f t="shared" si="114"/>
        <v>1.2465853745969318</v>
      </c>
      <c r="K497" s="25">
        <f t="shared" si="115"/>
        <v>3.7799303639952631</v>
      </c>
      <c r="L497" s="25">
        <f t="shared" si="116"/>
        <v>2.4265523121060211</v>
      </c>
      <c r="M497" s="25">
        <f t="shared" si="117"/>
        <v>3.1032413380506423</v>
      </c>
      <c r="N497" s="25">
        <f t="shared" si="118"/>
        <v>2.7618847908650719</v>
      </c>
      <c r="O497" s="25">
        <f t="shared" si="119"/>
        <v>-0.30898412805441511</v>
      </c>
      <c r="P497" s="26">
        <f>ACOS(-TAN(Dados!$C$31)*TAN(O497))</f>
        <v>1.7442599191701209</v>
      </c>
      <c r="Q497" s="25">
        <f t="shared" si="120"/>
        <v>1.0284117135243369</v>
      </c>
      <c r="R497" s="25">
        <f>(24*60/PI())*Dados!$C$28*Q497*(P497*SIN(Dados!$C$31)*SIN(O497)+COS(Dados!$C$31)*COS(O497)*SIN(P497))</f>
        <v>41.657047534730346</v>
      </c>
      <c r="S497" s="17">
        <f t="shared" si="121"/>
        <v>301.16000000000003</v>
      </c>
      <c r="T497" s="17">
        <f t="shared" si="122"/>
        <v>293.76000000000005</v>
      </c>
      <c r="U497" s="17">
        <f t="shared" si="123"/>
        <v>18.131107312788011</v>
      </c>
      <c r="V497" s="25">
        <f>(0.75+2*10^(-5)*Dados!$B$7)*R497</f>
        <v>31.446996829472514</v>
      </c>
      <c r="W497" s="23">
        <f t="shared" si="124"/>
        <v>1.766554669678962</v>
      </c>
      <c r="X497" s="25">
        <f>(1-Dados!$C$20)*U497</f>
        <v>13.960952630846769</v>
      </c>
      <c r="Y497" s="18">
        <f t="shared" si="125"/>
        <v>12.194397961167807</v>
      </c>
      <c r="Z497" s="27">
        <f>((0.408*I497*(Y497-0)+Dados!$C$35*(900/(H497+273))*J497*(M497-N497))/(I497+Dados!$C$35*(1+(0.34*J497))))</f>
        <v>3.5963428735048288</v>
      </c>
    </row>
    <row r="498" spans="1:26" x14ac:dyDescent="0.25">
      <c r="A498" s="1">
        <v>28126</v>
      </c>
      <c r="B498">
        <v>19.8</v>
      </c>
      <c r="C498">
        <v>32.700000000000003</v>
      </c>
      <c r="D498">
        <v>1</v>
      </c>
      <c r="E498">
        <v>3</v>
      </c>
      <c r="F498">
        <v>75</v>
      </c>
      <c r="H498" s="22">
        <f t="shared" si="112"/>
        <v>26.25</v>
      </c>
      <c r="I498" s="23">
        <f t="shared" si="113"/>
        <v>0.2012719980595416</v>
      </c>
      <c r="J498" s="24">
        <f t="shared" si="114"/>
        <v>2.2438532255038321</v>
      </c>
      <c r="K498" s="25">
        <f t="shared" si="115"/>
        <v>4.9461187754219553</v>
      </c>
      <c r="L498" s="25">
        <f t="shared" si="116"/>
        <v>2.3094882494907831</v>
      </c>
      <c r="M498" s="25">
        <f t="shared" si="117"/>
        <v>3.627803512456369</v>
      </c>
      <c r="N498" s="25">
        <f t="shared" si="118"/>
        <v>2.7208526343422768</v>
      </c>
      <c r="O498" s="25">
        <f t="shared" si="119"/>
        <v>-0.40100809259462372</v>
      </c>
      <c r="P498" s="26">
        <f>ACOS(-TAN(Dados!$C$31)*TAN(O498))</f>
        <v>1.8020995380098959</v>
      </c>
      <c r="Q498" s="25">
        <f t="shared" si="120"/>
        <v>1.0329951106939008</v>
      </c>
      <c r="R498" s="25">
        <f>(24*60/PI())*Dados!$C$28*Q498*(P498*SIN(Dados!$C$31)*SIN(O498)+COS(Dados!$C$31)*COS(O498)*SIN(P498))</f>
        <v>43.596802901252339</v>
      </c>
      <c r="S498" s="17">
        <f t="shared" si="121"/>
        <v>305.86</v>
      </c>
      <c r="T498" s="17">
        <f t="shared" si="122"/>
        <v>292.96000000000004</v>
      </c>
      <c r="U498" s="17">
        <f t="shared" si="123"/>
        <v>25.053561965378961</v>
      </c>
      <c r="V498" s="25">
        <f>(0.75+2*10^(-5)*Dados!$B$7)*R498</f>
        <v>32.911322423121774</v>
      </c>
      <c r="W498" s="23">
        <f t="shared" si="124"/>
        <v>2.9205481700554423</v>
      </c>
      <c r="X498" s="25">
        <f>(1-Dados!$C$20)*U498</f>
        <v>19.291242713341802</v>
      </c>
      <c r="Y498" s="18">
        <f t="shared" si="125"/>
        <v>16.370694543286358</v>
      </c>
      <c r="Z498" s="27">
        <f>((0.408*I498*(Y498-0)+Dados!$C$35*(900/(H498+273))*J498*(M498-N498))/(I498+Dados!$C$35*(1+(0.34*J498))))</f>
        <v>5.510408153649947</v>
      </c>
    </row>
    <row r="499" spans="1:26" x14ac:dyDescent="0.25">
      <c r="A499" s="1">
        <v>28127</v>
      </c>
      <c r="B499">
        <v>21.6</v>
      </c>
      <c r="C499">
        <v>32.200000000000003</v>
      </c>
      <c r="D499">
        <v>2</v>
      </c>
      <c r="E499">
        <v>3.3333330000000001</v>
      </c>
      <c r="F499">
        <v>71.25</v>
      </c>
      <c r="H499" s="22">
        <f t="shared" si="112"/>
        <v>26.900000000000002</v>
      </c>
      <c r="I499" s="23">
        <f t="shared" si="113"/>
        <v>0.20809346882072433</v>
      </c>
      <c r="J499" s="24">
        <f t="shared" si="114"/>
        <v>2.4931700012427886</v>
      </c>
      <c r="K499" s="25">
        <f t="shared" si="115"/>
        <v>4.8087773652629577</v>
      </c>
      <c r="L499" s="25">
        <f t="shared" si="116"/>
        <v>2.5801527260359443</v>
      </c>
      <c r="M499" s="25">
        <f t="shared" si="117"/>
        <v>3.694465045649451</v>
      </c>
      <c r="N499" s="25">
        <f t="shared" si="118"/>
        <v>2.632306345025234</v>
      </c>
      <c r="O499" s="25">
        <f t="shared" si="119"/>
        <v>-0.39956372457913614</v>
      </c>
      <c r="P499" s="26">
        <f>ACOS(-TAN(Dados!$C$31)*TAN(O499))</f>
        <v>1.8011536593991815</v>
      </c>
      <c r="Q499" s="25">
        <f t="shared" si="120"/>
        <v>1.0329804442244102</v>
      </c>
      <c r="R499" s="25">
        <f>(24*60/PI())*Dados!$C$28*Q499*(P499*SIN(Dados!$C$31)*SIN(O499)+COS(Dados!$C$31)*COS(O499)*SIN(P499))</f>
        <v>43.570641955749437</v>
      </c>
      <c r="S499" s="17">
        <f t="shared" si="121"/>
        <v>305.36</v>
      </c>
      <c r="T499" s="17">
        <f t="shared" si="122"/>
        <v>294.76000000000005</v>
      </c>
      <c r="U499" s="17">
        <f t="shared" si="123"/>
        <v>22.696917236945279</v>
      </c>
      <c r="V499" s="25">
        <f>(0.75+2*10^(-5)*Dados!$B$7)*R499</f>
        <v>32.891573467807554</v>
      </c>
      <c r="W499" s="23">
        <f t="shared" si="124"/>
        <v>2.6136300013335503</v>
      </c>
      <c r="X499" s="25">
        <f>(1-Dados!$C$20)*U499</f>
        <v>17.476626272447866</v>
      </c>
      <c r="Y499" s="18">
        <f t="shared" si="125"/>
        <v>14.862996271114316</v>
      </c>
      <c r="Z499" s="27">
        <f>((0.408*I499*(Y499-0)+Dados!$C$35*(900/(H499+273))*J499*(M499-N499))/(I499+Dados!$C$35*(1+(0.34*J499))))</f>
        <v>5.4160664384128516</v>
      </c>
    </row>
    <row r="500" spans="1:26" x14ac:dyDescent="0.25">
      <c r="A500" s="1">
        <v>28128</v>
      </c>
      <c r="B500">
        <v>18.899999999999999</v>
      </c>
      <c r="C500">
        <v>28.6</v>
      </c>
      <c r="D500">
        <v>3</v>
      </c>
      <c r="E500">
        <v>4</v>
      </c>
      <c r="F500">
        <v>96.25</v>
      </c>
      <c r="H500" s="22">
        <f t="shared" si="112"/>
        <v>23.75</v>
      </c>
      <c r="I500" s="23">
        <f t="shared" si="113"/>
        <v>0.17676175645051403</v>
      </c>
      <c r="J500" s="24">
        <f t="shared" si="114"/>
        <v>2.9918043006717765</v>
      </c>
      <c r="K500" s="25">
        <f t="shared" si="115"/>
        <v>3.9140092986798436</v>
      </c>
      <c r="L500" s="25">
        <f t="shared" si="116"/>
        <v>2.1837218414652266</v>
      </c>
      <c r="M500" s="25">
        <f t="shared" si="117"/>
        <v>3.0488655700725351</v>
      </c>
      <c r="N500" s="25">
        <f t="shared" si="118"/>
        <v>2.9345331111948152</v>
      </c>
      <c r="O500" s="25">
        <f t="shared" si="119"/>
        <v>-0.39800095720876433</v>
      </c>
      <c r="P500" s="26">
        <f>ACOS(-TAN(Dados!$C$31)*TAN(O500))</f>
        <v>1.8001317785621451</v>
      </c>
      <c r="Q500" s="25">
        <f t="shared" si="120"/>
        <v>1.0329560049375197</v>
      </c>
      <c r="R500" s="25">
        <f>(24*60/PI())*Dados!$C$28*Q500*(P500*SIN(Dados!$C$31)*SIN(O500)+COS(Dados!$C$31)*COS(O500)*SIN(P500))</f>
        <v>43.541904505350651</v>
      </c>
      <c r="S500" s="17">
        <f t="shared" si="121"/>
        <v>301.76000000000005</v>
      </c>
      <c r="T500" s="17">
        <f t="shared" si="122"/>
        <v>292.06</v>
      </c>
      <c r="U500" s="17">
        <f t="shared" si="123"/>
        <v>21.697678545773229</v>
      </c>
      <c r="V500" s="25">
        <f>(0.75+2*10^(-5)*Dados!$B$7)*R500</f>
        <v>32.869879503279115</v>
      </c>
      <c r="W500" s="23">
        <f t="shared" si="124"/>
        <v>2.0688189127583794</v>
      </c>
      <c r="X500" s="25">
        <f>(1-Dados!$C$20)*U500</f>
        <v>16.707212480245389</v>
      </c>
      <c r="Y500" s="18">
        <f t="shared" si="125"/>
        <v>14.638393567487009</v>
      </c>
      <c r="Z500" s="27">
        <f>((0.408*I500*(Y500-0)+Dados!$C$35*(900/(H500+273))*J500*(M500-N500))/(I500+Dados!$C$35*(1+(0.34*J500))))</f>
        <v>3.6385430106883412</v>
      </c>
    </row>
    <row r="501" spans="1:26" x14ac:dyDescent="0.25">
      <c r="A501" s="1">
        <v>28129</v>
      </c>
      <c r="B501">
        <v>18.399999999999999</v>
      </c>
      <c r="C501">
        <v>28.3</v>
      </c>
      <c r="D501">
        <v>4</v>
      </c>
      <c r="E501">
        <v>6</v>
      </c>
      <c r="F501">
        <v>65</v>
      </c>
      <c r="H501" s="22">
        <f t="shared" si="112"/>
        <v>23.35</v>
      </c>
      <c r="I501" s="23">
        <f t="shared" si="113"/>
        <v>0.1730841596541125</v>
      </c>
      <c r="J501" s="24">
        <f t="shared" si="114"/>
        <v>4.4877064510076643</v>
      </c>
      <c r="K501" s="25">
        <f t="shared" si="115"/>
        <v>3.8464613723885481</v>
      </c>
      <c r="L501" s="25">
        <f t="shared" si="116"/>
        <v>2.1164748063682803</v>
      </c>
      <c r="M501" s="25">
        <f t="shared" si="117"/>
        <v>2.9814680893784145</v>
      </c>
      <c r="N501" s="25">
        <f t="shared" si="118"/>
        <v>1.9379542580959694</v>
      </c>
      <c r="O501" s="25">
        <f t="shared" si="119"/>
        <v>-0.39632025356520739</v>
      </c>
      <c r="P501" s="26">
        <f>ACOS(-TAN(Dados!$C$31)*TAN(O501))</f>
        <v>1.7990345490421549</v>
      </c>
      <c r="Q501" s="25">
        <f t="shared" si="120"/>
        <v>1.0329218000751172</v>
      </c>
      <c r="R501" s="25">
        <f>(24*60/PI())*Dados!$C$28*Q501*(P501*SIN(Dados!$C$31)*SIN(O501)+COS(Dados!$C$31)*COS(O501)*SIN(P501))</f>
        <v>43.510583132946387</v>
      </c>
      <c r="S501" s="17">
        <f t="shared" si="121"/>
        <v>301.46000000000004</v>
      </c>
      <c r="T501" s="17">
        <f t="shared" si="122"/>
        <v>291.56</v>
      </c>
      <c r="U501" s="17">
        <f t="shared" si="123"/>
        <v>21.904456597861021</v>
      </c>
      <c r="V501" s="25">
        <f>(0.75+2*10^(-5)*Dados!$B$7)*R501</f>
        <v>32.846234930344117</v>
      </c>
      <c r="W501" s="23">
        <f t="shared" si="124"/>
        <v>3.0312184276531462</v>
      </c>
      <c r="X501" s="25">
        <f>(1-Dados!$C$20)*U501</f>
        <v>16.866431580352987</v>
      </c>
      <c r="Y501" s="18">
        <f t="shared" si="125"/>
        <v>13.835213152699842</v>
      </c>
      <c r="Z501" s="27">
        <f>((0.408*I501*(Y501-0)+Dados!$C$35*(900/(H501+273))*J501*(M501-N501))/(I501+Dados!$C$35*(1+(0.34*J501))))</f>
        <v>5.6378653479132277</v>
      </c>
    </row>
    <row r="502" spans="1:26" x14ac:dyDescent="0.25">
      <c r="A502" s="1">
        <v>28130</v>
      </c>
      <c r="B502">
        <v>14.9</v>
      </c>
      <c r="C502">
        <v>29.1</v>
      </c>
      <c r="D502">
        <v>5</v>
      </c>
      <c r="E502">
        <v>5.3333329999999997</v>
      </c>
      <c r="F502">
        <v>66.25</v>
      </c>
      <c r="H502" s="22">
        <f t="shared" si="112"/>
        <v>22</v>
      </c>
      <c r="I502" s="23">
        <f t="shared" si="113"/>
        <v>0.16114508692644333</v>
      </c>
      <c r="J502" s="24">
        <f t="shared" si="114"/>
        <v>3.9890721515786769</v>
      </c>
      <c r="K502" s="25">
        <f t="shared" si="115"/>
        <v>4.0288844232591545</v>
      </c>
      <c r="L502" s="25">
        <f t="shared" si="116"/>
        <v>1.6943980378095331</v>
      </c>
      <c r="M502" s="25">
        <f t="shared" si="117"/>
        <v>2.8616412305343437</v>
      </c>
      <c r="N502" s="25">
        <f t="shared" si="118"/>
        <v>1.8958373152290027</v>
      </c>
      <c r="O502" s="25">
        <f t="shared" si="119"/>
        <v>-0.3945221116772275</v>
      </c>
      <c r="P502" s="26">
        <f>ACOS(-TAN(Dados!$C$31)*TAN(O502))</f>
        <v>1.7978626675349139</v>
      </c>
      <c r="Q502" s="25">
        <f t="shared" si="120"/>
        <v>1.032877839772842</v>
      </c>
      <c r="R502" s="25">
        <f>(24*60/PI())*Dados!$C$28*Q502*(P502*SIN(Dados!$C$31)*SIN(O502)+COS(Dados!$C$31)*COS(O502)*SIN(P502))</f>
        <v>43.476670111019743</v>
      </c>
      <c r="S502" s="17">
        <f t="shared" si="121"/>
        <v>302.26000000000005</v>
      </c>
      <c r="T502" s="17">
        <f t="shared" si="122"/>
        <v>288.06</v>
      </c>
      <c r="U502" s="17">
        <f t="shared" si="123"/>
        <v>26.213223403274061</v>
      </c>
      <c r="V502" s="25">
        <f>(0.75+2*10^(-5)*Dados!$B$7)*R502</f>
        <v>32.82063391548305</v>
      </c>
      <c r="W502" s="23">
        <f t="shared" si="124"/>
        <v>4.0037794328262892</v>
      </c>
      <c r="X502" s="25">
        <f>(1-Dados!$C$20)*U502</f>
        <v>20.184182020521028</v>
      </c>
      <c r="Y502" s="18">
        <f t="shared" si="125"/>
        <v>16.18040258769474</v>
      </c>
      <c r="Z502" s="27">
        <f>((0.408*I502*(Y502-0)+Dados!$C$35*(900/(H502+273))*J502*(M502-N502))/(I502+Dados!$C$35*(1+(0.34*J502))))</f>
        <v>5.8126131078879819</v>
      </c>
    </row>
    <row r="503" spans="1:26" x14ac:dyDescent="0.25">
      <c r="A503" s="1">
        <v>28131</v>
      </c>
      <c r="B503">
        <v>15.2</v>
      </c>
      <c r="C503">
        <v>31.2</v>
      </c>
      <c r="D503">
        <v>6</v>
      </c>
      <c r="E503">
        <v>3.3333330000000001</v>
      </c>
      <c r="F503">
        <v>65.5</v>
      </c>
      <c r="H503" s="22">
        <f t="shared" si="112"/>
        <v>23.2</v>
      </c>
      <c r="I503" s="23">
        <f t="shared" si="113"/>
        <v>0.17172180615599653</v>
      </c>
      <c r="J503" s="24">
        <f t="shared" si="114"/>
        <v>2.4931700012427886</v>
      </c>
      <c r="K503" s="25">
        <f t="shared" si="115"/>
        <v>4.5439995866454055</v>
      </c>
      <c r="L503" s="25">
        <f t="shared" si="116"/>
        <v>1.727428862466867</v>
      </c>
      <c r="M503" s="25">
        <f t="shared" si="117"/>
        <v>3.1357142245561365</v>
      </c>
      <c r="N503" s="25">
        <f t="shared" si="118"/>
        <v>2.0538928170842694</v>
      </c>
      <c r="O503" s="25">
        <f t="shared" si="119"/>
        <v>-0.39260706437307313</v>
      </c>
      <c r="P503" s="26">
        <f>ACOS(-TAN(Dados!$C$31)*TAN(O503))</f>
        <v>1.7966168724134355</v>
      </c>
      <c r="Q503" s="25">
        <f t="shared" si="120"/>
        <v>1.0328241370570801</v>
      </c>
      <c r="R503" s="25">
        <f>(24*60/PI())*Dados!$C$28*Q503*(P503*SIN(Dados!$C$31)*SIN(O503)+COS(Dados!$C$31)*COS(O503)*SIN(P503))</f>
        <v>43.440157426390698</v>
      </c>
      <c r="S503" s="17">
        <f t="shared" si="121"/>
        <v>304.36</v>
      </c>
      <c r="T503" s="17">
        <f t="shared" si="122"/>
        <v>288.36</v>
      </c>
      <c r="U503" s="17">
        <f t="shared" si="123"/>
        <v>27.801700752890046</v>
      </c>
      <c r="V503" s="25">
        <f>(0.75+2*10^(-5)*Dados!$B$7)*R503</f>
        <v>32.793070409528674</v>
      </c>
      <c r="W503" s="23">
        <f t="shared" si="124"/>
        <v>4.2060890445057408</v>
      </c>
      <c r="X503" s="25">
        <f>(1-Dados!$C$20)*U503</f>
        <v>21.407309579725336</v>
      </c>
      <c r="Y503" s="18">
        <f t="shared" si="125"/>
        <v>17.201220535219594</v>
      </c>
      <c r="Z503" s="27">
        <f>((0.408*I503*(Y503-0)+Dados!$C$35*(900/(H503+273))*J503*(M503-N503))/(I503+Dados!$C$35*(1+(0.34*J503))))</f>
        <v>5.9507988789539841</v>
      </c>
    </row>
    <row r="504" spans="1:26" x14ac:dyDescent="0.25">
      <c r="A504" s="1">
        <v>28132</v>
      </c>
      <c r="B504">
        <v>19.100000000000001</v>
      </c>
      <c r="C504">
        <v>33.200000000000003</v>
      </c>
      <c r="D504">
        <v>7</v>
      </c>
      <c r="E504">
        <v>2.3333330000000001</v>
      </c>
      <c r="F504">
        <v>58.5</v>
      </c>
      <c r="H504" s="22">
        <f t="shared" si="112"/>
        <v>26.150000000000002</v>
      </c>
      <c r="I504" s="23">
        <f t="shared" si="113"/>
        <v>0.20023943546559078</v>
      </c>
      <c r="J504" s="24">
        <f t="shared" si="114"/>
        <v>1.7452189260748447</v>
      </c>
      <c r="K504" s="25">
        <f t="shared" si="115"/>
        <v>5.0868531413725142</v>
      </c>
      <c r="L504" s="25">
        <f t="shared" si="116"/>
        <v>2.2111396340059919</v>
      </c>
      <c r="M504" s="25">
        <f t="shared" si="117"/>
        <v>3.6489963876892531</v>
      </c>
      <c r="N504" s="25">
        <f t="shared" si="118"/>
        <v>2.1346628867982127</v>
      </c>
      <c r="O504" s="25">
        <f t="shared" si="119"/>
        <v>-0.39057567912259061</v>
      </c>
      <c r="P504" s="26">
        <f>ACOS(-TAN(Dados!$C$31)*TAN(O504))</f>
        <v>1.7952979421830866</v>
      </c>
      <c r="Q504" s="25">
        <f t="shared" si="120"/>
        <v>1.0327607078411054</v>
      </c>
      <c r="R504" s="25">
        <f>(24*60/PI())*Dados!$C$28*Q504*(P504*SIN(Dados!$C$31)*SIN(O504)+COS(Dados!$C$31)*COS(O504)*SIN(P504))</f>
        <v>43.40103680664042</v>
      </c>
      <c r="S504" s="17">
        <f t="shared" si="121"/>
        <v>306.36</v>
      </c>
      <c r="T504" s="17">
        <f t="shared" si="122"/>
        <v>292.26000000000005</v>
      </c>
      <c r="U504" s="17">
        <f t="shared" si="123"/>
        <v>26.075319797021553</v>
      </c>
      <c r="V504" s="25">
        <f>(0.75+2*10^(-5)*Dados!$B$7)*R504</f>
        <v>32.763538167613824</v>
      </c>
      <c r="W504" s="23">
        <f t="shared" si="124"/>
        <v>3.8740724805582154</v>
      </c>
      <c r="X504" s="25">
        <f>(1-Dados!$C$20)*U504</f>
        <v>20.077996243706597</v>
      </c>
      <c r="Y504" s="18">
        <f t="shared" si="125"/>
        <v>16.203923763148381</v>
      </c>
      <c r="Z504" s="27">
        <f>((0.408*I504*(Y504-0)+Dados!$C$35*(900/(H504+273))*J504*(M504-N504))/(I504+Dados!$C$35*(1+(0.34*J504))))</f>
        <v>6.0559830157511865</v>
      </c>
    </row>
    <row r="505" spans="1:26" x14ac:dyDescent="0.25">
      <c r="A505" s="1">
        <v>28133</v>
      </c>
      <c r="B505">
        <v>22.3</v>
      </c>
      <c r="C505">
        <v>32.4</v>
      </c>
      <c r="D505">
        <v>8</v>
      </c>
      <c r="E505">
        <v>2</v>
      </c>
      <c r="F505">
        <v>68.25</v>
      </c>
      <c r="H505" s="22">
        <f t="shared" si="112"/>
        <v>27.35</v>
      </c>
      <c r="I505" s="23">
        <f t="shared" si="113"/>
        <v>0.21292906119357313</v>
      </c>
      <c r="J505" s="24">
        <f t="shared" si="114"/>
        <v>1.4959021503358882</v>
      </c>
      <c r="K505" s="25">
        <f t="shared" si="115"/>
        <v>4.8633111980528723</v>
      </c>
      <c r="L505" s="25">
        <f t="shared" si="116"/>
        <v>2.6926645530366384</v>
      </c>
      <c r="M505" s="25">
        <f t="shared" si="117"/>
        <v>3.7779878755447553</v>
      </c>
      <c r="N505" s="25">
        <f t="shared" si="118"/>
        <v>2.5784767250592955</v>
      </c>
      <c r="O505" s="25">
        <f t="shared" si="119"/>
        <v>-0.38842855786907049</v>
      </c>
      <c r="P505" s="26">
        <f>ACOS(-TAN(Dados!$C$31)*TAN(O505))</f>
        <v>1.7939066938731225</v>
      </c>
      <c r="Q505" s="25">
        <f t="shared" si="120"/>
        <v>1.0326875709203633</v>
      </c>
      <c r="R505" s="25">
        <f>(24*60/PI())*Dados!$C$28*Q505*(P505*SIN(Dados!$C$31)*SIN(O505)+COS(Dados!$C$31)*COS(O505)*SIN(P505))</f>
        <v>43.35929974820008</v>
      </c>
      <c r="S505" s="17">
        <f t="shared" si="121"/>
        <v>305.56</v>
      </c>
      <c r="T505" s="17">
        <f t="shared" si="122"/>
        <v>295.46000000000004</v>
      </c>
      <c r="U505" s="17">
        <f t="shared" si="123"/>
        <v>22.047681642989271</v>
      </c>
      <c r="V505" s="25">
        <f>(0.75+2*10^(-5)*Dados!$B$7)*R505</f>
        <v>32.732030770375687</v>
      </c>
      <c r="W505" s="23">
        <f t="shared" si="124"/>
        <v>2.5806616999766141</v>
      </c>
      <c r="X505" s="25">
        <f>(1-Dados!$C$20)*U505</f>
        <v>16.976714865101741</v>
      </c>
      <c r="Y505" s="18">
        <f t="shared" si="125"/>
        <v>14.396053165125126</v>
      </c>
      <c r="Z505" s="27">
        <f>((0.408*I505*(Y505-0)+Dados!$C$35*(900/(H505+273))*J505*(M505-N505))/(I505+Dados!$C$35*(1+(0.34*J505))))</f>
        <v>5.1418426733418405</v>
      </c>
    </row>
    <row r="506" spans="1:26" x14ac:dyDescent="0.25">
      <c r="A506" s="1">
        <v>28134</v>
      </c>
      <c r="B506">
        <v>22.1</v>
      </c>
      <c r="C506">
        <v>27.5</v>
      </c>
      <c r="D506">
        <v>9</v>
      </c>
      <c r="E506">
        <v>6.6666670000000003</v>
      </c>
      <c r="F506">
        <v>82.5</v>
      </c>
      <c r="H506" s="22">
        <f t="shared" si="112"/>
        <v>24.8</v>
      </c>
      <c r="I506" s="23">
        <f t="shared" si="113"/>
        <v>0.18673033901982353</v>
      </c>
      <c r="J506" s="24">
        <f t="shared" si="114"/>
        <v>4.9863407504366526</v>
      </c>
      <c r="K506" s="25">
        <f t="shared" si="115"/>
        <v>3.671270209291702</v>
      </c>
      <c r="L506" s="25">
        <f t="shared" si="116"/>
        <v>2.6600893350973012</v>
      </c>
      <c r="M506" s="25">
        <f t="shared" si="117"/>
        <v>3.1656797721945016</v>
      </c>
      <c r="N506" s="25">
        <f t="shared" si="118"/>
        <v>2.6116858120604638</v>
      </c>
      <c r="O506" s="25">
        <f t="shared" si="119"/>
        <v>-0.38616633685087898</v>
      </c>
      <c r="P506" s="26">
        <f>ACOS(-TAN(Dados!$C$31)*TAN(O506))</f>
        <v>1.7924439813713136</v>
      </c>
      <c r="Q506" s="25">
        <f t="shared" si="120"/>
        <v>1.032604747966902</v>
      </c>
      <c r="R506" s="25">
        <f>(24*60/PI())*Dados!$C$28*Q506*(P506*SIN(Dados!$C$31)*SIN(O506)+COS(Dados!$C$31)*COS(O506)*SIN(P506))</f>
        <v>43.314937546086441</v>
      </c>
      <c r="S506" s="17">
        <f t="shared" si="121"/>
        <v>300.66000000000003</v>
      </c>
      <c r="T506" s="17">
        <f t="shared" si="122"/>
        <v>295.26000000000005</v>
      </c>
      <c r="U506" s="17">
        <f t="shared" si="123"/>
        <v>16.104771048768683</v>
      </c>
      <c r="V506" s="25">
        <f>(0.75+2*10^(-5)*Dados!$B$7)*R506</f>
        <v>32.698541646403257</v>
      </c>
      <c r="W506" s="23">
        <f t="shared" si="124"/>
        <v>1.3849673298271195</v>
      </c>
      <c r="X506" s="25">
        <f>(1-Dados!$C$20)*U506</f>
        <v>12.400673707551887</v>
      </c>
      <c r="Y506" s="18">
        <f t="shared" si="125"/>
        <v>11.015706377724767</v>
      </c>
      <c r="Z506" s="27">
        <f>((0.408*I506*(Y506-0)+Dados!$C$35*(900/(H506+273))*J506*(M506-N506))/(I506+Dados!$C$35*(1+(0.34*J506))))</f>
        <v>3.8156704943929451</v>
      </c>
    </row>
    <row r="507" spans="1:26" x14ac:dyDescent="0.25">
      <c r="A507" s="1">
        <v>28135</v>
      </c>
      <c r="B507">
        <v>20.8</v>
      </c>
      <c r="C507">
        <v>27.1</v>
      </c>
      <c r="D507">
        <v>10</v>
      </c>
      <c r="E507">
        <v>4.6666670000000003</v>
      </c>
      <c r="F507">
        <v>87.25</v>
      </c>
      <c r="H507" s="22">
        <f t="shared" si="112"/>
        <v>23.950000000000003</v>
      </c>
      <c r="I507" s="23">
        <f t="shared" si="113"/>
        <v>0.17862512717512005</v>
      </c>
      <c r="J507" s="24">
        <f t="shared" si="114"/>
        <v>3.4904386001007643</v>
      </c>
      <c r="K507" s="25">
        <f t="shared" si="115"/>
        <v>3.5863105663510559</v>
      </c>
      <c r="L507" s="25">
        <f t="shared" si="116"/>
        <v>2.4566163260716172</v>
      </c>
      <c r="M507" s="25">
        <f t="shared" si="117"/>
        <v>3.0214634462113366</v>
      </c>
      <c r="N507" s="25">
        <f t="shared" si="118"/>
        <v>2.6362268568193912</v>
      </c>
      <c r="O507" s="25">
        <f t="shared" si="119"/>
        <v>-0.38378968641292643</v>
      </c>
      <c r="P507" s="26">
        <f>ACOS(-TAN(Dados!$C$31)*TAN(O507))</f>
        <v>1.7909106937083643</v>
      </c>
      <c r="Q507" s="25">
        <f t="shared" si="120"/>
        <v>1.03251226352295</v>
      </c>
      <c r="R507" s="25">
        <f>(24*60/PI())*Dados!$C$28*Q507*(P507*SIN(Dados!$C$31)*SIN(O507)+COS(Dados!$C$31)*COS(O507)*SIN(P507))</f>
        <v>43.267941325262903</v>
      </c>
      <c r="S507" s="17">
        <f t="shared" si="121"/>
        <v>300.26000000000005</v>
      </c>
      <c r="T507" s="17">
        <f t="shared" si="122"/>
        <v>293.96000000000004</v>
      </c>
      <c r="U507" s="17">
        <f t="shared" si="123"/>
        <v>17.376267329889256</v>
      </c>
      <c r="V507" s="25">
        <f>(0.75+2*10^(-5)*Dados!$B$7)*R507</f>
        <v>32.663064095911878</v>
      </c>
      <c r="W507" s="23">
        <f t="shared" si="124"/>
        <v>1.5862353489812266</v>
      </c>
      <c r="X507" s="25">
        <f>(1-Dados!$C$20)*U507</f>
        <v>13.379725844014727</v>
      </c>
      <c r="Y507" s="18">
        <f t="shared" si="125"/>
        <v>11.793490495033501</v>
      </c>
      <c r="Z507" s="27">
        <f>((0.408*I507*(Y507-0)+Dados!$C$35*(900/(H507+273))*J507*(M507-N507))/(I507+Dados!$C$35*(1+(0.34*J507))))</f>
        <v>3.5002426961463953</v>
      </c>
    </row>
    <row r="508" spans="1:26" x14ac:dyDescent="0.25">
      <c r="A508" s="1">
        <v>28136</v>
      </c>
      <c r="B508">
        <v>21.7</v>
      </c>
      <c r="C508">
        <v>28.8</v>
      </c>
      <c r="D508">
        <v>11</v>
      </c>
      <c r="E508">
        <v>5.3333329999999997</v>
      </c>
      <c r="F508">
        <v>82.75</v>
      </c>
      <c r="H508" s="22">
        <f t="shared" si="112"/>
        <v>25.25</v>
      </c>
      <c r="I508" s="23">
        <f t="shared" si="113"/>
        <v>0.19114532166868012</v>
      </c>
      <c r="J508" s="24">
        <f t="shared" si="114"/>
        <v>3.9890721515786769</v>
      </c>
      <c r="K508" s="25">
        <f t="shared" si="115"/>
        <v>3.9596126295507381</v>
      </c>
      <c r="L508" s="25">
        <f t="shared" si="116"/>
        <v>2.5959699942202965</v>
      </c>
      <c r="M508" s="25">
        <f t="shared" si="117"/>
        <v>3.2777913118855171</v>
      </c>
      <c r="N508" s="25">
        <f t="shared" si="118"/>
        <v>2.7123723105852653</v>
      </c>
      <c r="O508" s="25">
        <f t="shared" si="119"/>
        <v>-0.38129931080802987</v>
      </c>
      <c r="P508" s="26">
        <f>ACOS(-TAN(Dados!$C$31)*TAN(O508))</f>
        <v>1.7893077532989132</v>
      </c>
      <c r="Q508" s="25">
        <f t="shared" si="120"/>
        <v>1.032410144993644</v>
      </c>
      <c r="R508" s="25">
        <f>(24*60/PI())*Dados!$C$28*Q508*(P508*SIN(Dados!$C$31)*SIN(O508)+COS(Dados!$C$31)*COS(O508)*SIN(P508))</f>
        <v>43.218302073601429</v>
      </c>
      <c r="S508" s="17">
        <f t="shared" si="121"/>
        <v>301.96000000000004</v>
      </c>
      <c r="T508" s="17">
        <f t="shared" si="122"/>
        <v>294.86</v>
      </c>
      <c r="U508" s="17">
        <f t="shared" si="123"/>
        <v>18.425397152261638</v>
      </c>
      <c r="V508" s="25">
        <f>(0.75+2*10^(-5)*Dados!$B$7)*R508</f>
        <v>32.625591315626281</v>
      </c>
      <c r="W508" s="23">
        <f t="shared" si="124"/>
        <v>1.7561296977993917</v>
      </c>
      <c r="X508" s="25">
        <f>(1-Dados!$C$20)*U508</f>
        <v>14.187555807241461</v>
      </c>
      <c r="Y508" s="18">
        <f t="shared" si="125"/>
        <v>12.43142610944207</v>
      </c>
      <c r="Z508" s="27">
        <f>((0.408*I508*(Y508-0)+Dados!$C$35*(900/(H508+273))*J508*(M508-N508))/(I508+Dados!$C$35*(1+(0.34*J508))))</f>
        <v>4.0969231629421357</v>
      </c>
    </row>
    <row r="509" spans="1:26" x14ac:dyDescent="0.25">
      <c r="A509" s="1">
        <v>28137</v>
      </c>
      <c r="B509">
        <v>21.4</v>
      </c>
      <c r="C509">
        <v>28.3</v>
      </c>
      <c r="D509">
        <v>12</v>
      </c>
      <c r="E509">
        <v>3.3333330000000001</v>
      </c>
      <c r="F509">
        <v>86.25</v>
      </c>
      <c r="H509" s="22">
        <f t="shared" si="112"/>
        <v>24.85</v>
      </c>
      <c r="I509" s="23">
        <f t="shared" si="113"/>
        <v>0.18721660940746795</v>
      </c>
      <c r="J509" s="24">
        <f t="shared" si="114"/>
        <v>2.4931700012427886</v>
      </c>
      <c r="K509" s="25">
        <f t="shared" si="115"/>
        <v>3.8464613723885481</v>
      </c>
      <c r="L509" s="25">
        <f t="shared" si="116"/>
        <v>2.548770598472057</v>
      </c>
      <c r="M509" s="25">
        <f t="shared" si="117"/>
        <v>3.1976159854303026</v>
      </c>
      <c r="N509" s="25">
        <f t="shared" si="118"/>
        <v>2.7579437874336361</v>
      </c>
      <c r="O509" s="25">
        <f t="shared" si="119"/>
        <v>-0.37869594798822787</v>
      </c>
      <c r="P509" s="26">
        <f>ACOS(-TAN(Dados!$C$31)*TAN(O509))</f>
        <v>1.7876361141459312</v>
      </c>
      <c r="Q509" s="25">
        <f t="shared" si="120"/>
        <v>1.0322984226389083</v>
      </c>
      <c r="R509" s="25">
        <f>(24*60/PI())*Dados!$C$28*Q509*(P509*SIN(Dados!$C$31)*SIN(O509)+COS(Dados!$C$31)*COS(O509)*SIN(P509))</f>
        <v>43.166010676417521</v>
      </c>
      <c r="S509" s="17">
        <f t="shared" si="121"/>
        <v>301.46000000000004</v>
      </c>
      <c r="T509" s="17">
        <f t="shared" si="122"/>
        <v>294.56</v>
      </c>
      <c r="U509" s="17">
        <f t="shared" si="123"/>
        <v>18.142053437906604</v>
      </c>
      <c r="V509" s="25">
        <f>(0.75+2*10^(-5)*Dados!$B$7)*R509</f>
        <v>32.58611642485107</v>
      </c>
      <c r="W509" s="23">
        <f t="shared" si="124"/>
        <v>1.6708707797382987</v>
      </c>
      <c r="X509" s="25">
        <f>(1-Dados!$C$20)*U509</f>
        <v>13.969381147188086</v>
      </c>
      <c r="Y509" s="18">
        <f t="shared" si="125"/>
        <v>12.298510367449786</v>
      </c>
      <c r="Z509" s="27">
        <f>((0.408*I509*(Y509-0)+Dados!$C$35*(900/(H509+273))*J509*(M509-N509))/(I509+Dados!$C$35*(1+(0.34*J509))))</f>
        <v>3.7519940386908983</v>
      </c>
    </row>
    <row r="510" spans="1:26" x14ac:dyDescent="0.25">
      <c r="A510" s="1">
        <v>28138</v>
      </c>
      <c r="B510">
        <v>21.7</v>
      </c>
      <c r="C510">
        <v>29.1</v>
      </c>
      <c r="D510">
        <v>13</v>
      </c>
      <c r="E510">
        <v>4.3333329999999997</v>
      </c>
      <c r="F510">
        <v>79</v>
      </c>
      <c r="H510" s="22">
        <f t="shared" si="112"/>
        <v>25.4</v>
      </c>
      <c r="I510" s="23">
        <f t="shared" si="113"/>
        <v>0.1926363801049692</v>
      </c>
      <c r="J510" s="24">
        <f t="shared" si="114"/>
        <v>3.2411210764107325</v>
      </c>
      <c r="K510" s="25">
        <f t="shared" si="115"/>
        <v>4.0288844232591545</v>
      </c>
      <c r="L510" s="25">
        <f t="shared" si="116"/>
        <v>2.5959699942202965</v>
      </c>
      <c r="M510" s="25">
        <f t="shared" si="117"/>
        <v>3.3124272087397255</v>
      </c>
      <c r="N510" s="25">
        <f t="shared" si="118"/>
        <v>2.6168174949043834</v>
      </c>
      <c r="O510" s="25">
        <f t="shared" si="119"/>
        <v>-0.37598036938610901</v>
      </c>
      <c r="P510" s="26">
        <f>ACOS(-TAN(Dados!$C$31)*TAN(O510))</f>
        <v>1.7858967600153355</v>
      </c>
      <c r="Q510" s="25">
        <f t="shared" si="120"/>
        <v>1.0321771295644875</v>
      </c>
      <c r="R510" s="25">
        <f>(24*60/PI())*Dados!$C$28*Q510*(P510*SIN(Dados!$C$31)*SIN(O510)+COS(Dados!$C$31)*COS(O510)*SIN(P510))</f>
        <v>43.111057952545892</v>
      </c>
      <c r="S510" s="17">
        <f t="shared" si="121"/>
        <v>302.26000000000005</v>
      </c>
      <c r="T510" s="17">
        <f t="shared" si="122"/>
        <v>294.86</v>
      </c>
      <c r="U510" s="17">
        <f t="shared" si="123"/>
        <v>18.763961066942006</v>
      </c>
      <c r="V510" s="25">
        <f>(0.75+2*10^(-5)*Dados!$B$7)*R510</f>
        <v>32.544632492704388</v>
      </c>
      <c r="W510" s="23">
        <f t="shared" si="124"/>
        <v>1.8962558830502139</v>
      </c>
      <c r="X510" s="25">
        <f>(1-Dados!$C$20)*U510</f>
        <v>14.448250021545345</v>
      </c>
      <c r="Y510" s="18">
        <f t="shared" si="125"/>
        <v>12.551994138495131</v>
      </c>
      <c r="Z510" s="27">
        <f>((0.408*I510*(Y510-0)+Dados!$C$35*(900/(H510+273))*J510*(M510-N510))/(I510+Dados!$C$35*(1+(0.34*J510))))</f>
        <v>4.3353020206064006</v>
      </c>
    </row>
    <row r="511" spans="1:26" x14ac:dyDescent="0.25">
      <c r="A511" s="1">
        <v>28139</v>
      </c>
      <c r="B511">
        <v>20.399999999999999</v>
      </c>
      <c r="C511">
        <v>29.9</v>
      </c>
      <c r="D511">
        <v>14</v>
      </c>
      <c r="E511">
        <v>5</v>
      </c>
      <c r="F511">
        <v>84</v>
      </c>
      <c r="H511" s="22">
        <f t="shared" si="112"/>
        <v>25.15</v>
      </c>
      <c r="I511" s="23">
        <f t="shared" si="113"/>
        <v>0.19015669269727434</v>
      </c>
      <c r="J511" s="24">
        <f t="shared" si="114"/>
        <v>3.7397553758397208</v>
      </c>
      <c r="K511" s="25">
        <f t="shared" si="115"/>
        <v>4.2187883965303437</v>
      </c>
      <c r="L511" s="25">
        <f t="shared" si="116"/>
        <v>2.3968104104453793</v>
      </c>
      <c r="M511" s="25">
        <f t="shared" si="117"/>
        <v>3.3077994034878615</v>
      </c>
      <c r="N511" s="25">
        <f t="shared" si="118"/>
        <v>2.7785514989298035</v>
      </c>
      <c r="O511" s="25">
        <f t="shared" si="119"/>
        <v>-0.37315337968622003</v>
      </c>
      <c r="P511" s="26">
        <f>ACOS(-TAN(Dados!$C$31)*TAN(O511))</f>
        <v>1.7840907025875921</v>
      </c>
      <c r="Q511" s="25">
        <f t="shared" si="120"/>
        <v>1.0320463017121373</v>
      </c>
      <c r="R511" s="25">
        <f>(24*60/PI())*Dados!$C$28*Q511*(P511*SIN(Dados!$C$31)*SIN(O511)+COS(Dados!$C$31)*COS(O511)*SIN(P511))</f>
        <v>43.053434691921325</v>
      </c>
      <c r="S511" s="17">
        <f t="shared" si="121"/>
        <v>303.06</v>
      </c>
      <c r="T511" s="17">
        <f t="shared" si="122"/>
        <v>293.56</v>
      </c>
      <c r="U511" s="17">
        <f t="shared" si="123"/>
        <v>21.231935655263211</v>
      </c>
      <c r="V511" s="25">
        <f>(0.75+2*10^(-5)*Dados!$B$7)*R511</f>
        <v>32.501132566487726</v>
      </c>
      <c r="W511" s="23">
        <f t="shared" si="124"/>
        <v>2.2056108417935096</v>
      </c>
      <c r="X511" s="25">
        <f>(1-Dados!$C$20)*U511</f>
        <v>16.348590454552674</v>
      </c>
      <c r="Y511" s="18">
        <f t="shared" si="125"/>
        <v>14.142979612759165</v>
      </c>
      <c r="Z511" s="27">
        <f>((0.408*I511*(Y511-0)+Dados!$C$35*(900/(H511+273))*J511*(M511-N511))/(I511+Dados!$C$35*(1+(0.34*J511))))</f>
        <v>4.3924030443112159</v>
      </c>
    </row>
    <row r="512" spans="1:26" x14ac:dyDescent="0.25">
      <c r="A512" s="1">
        <v>28140</v>
      </c>
      <c r="B512">
        <v>21.4</v>
      </c>
      <c r="C512">
        <v>29.4</v>
      </c>
      <c r="D512">
        <v>15</v>
      </c>
      <c r="E512">
        <v>1.6666669999999999</v>
      </c>
      <c r="F512">
        <v>82.75</v>
      </c>
      <c r="H512" s="22">
        <f t="shared" si="112"/>
        <v>25.4</v>
      </c>
      <c r="I512" s="23">
        <f t="shared" si="113"/>
        <v>0.1926363801049692</v>
      </c>
      <c r="J512" s="24">
        <f t="shared" si="114"/>
        <v>1.2465853745969318</v>
      </c>
      <c r="K512" s="25">
        <f t="shared" si="115"/>
        <v>4.0992081541413299</v>
      </c>
      <c r="L512" s="25">
        <f t="shared" si="116"/>
        <v>2.548770598472057</v>
      </c>
      <c r="M512" s="25">
        <f t="shared" si="117"/>
        <v>3.3239893763066934</v>
      </c>
      <c r="N512" s="25">
        <f t="shared" si="118"/>
        <v>2.750601208893789</v>
      </c>
      <c r="O512" s="25">
        <f t="shared" si="119"/>
        <v>-0.37021581658662056</v>
      </c>
      <c r="P512" s="26">
        <f>ACOS(-TAN(Dados!$C$31)*TAN(O512))</f>
        <v>1.7822189795930035</v>
      </c>
      <c r="Q512" s="25">
        <f t="shared" si="120"/>
        <v>1.0319059778489741</v>
      </c>
      <c r="R512" s="25">
        <f>(24*60/PI())*Dados!$C$28*Q512*(P512*SIN(Dados!$C$31)*SIN(O512)+COS(Dados!$C$31)*COS(O512)*SIN(P512))</f>
        <v>42.993131694624417</v>
      </c>
      <c r="S512" s="17">
        <f t="shared" si="121"/>
        <v>302.56</v>
      </c>
      <c r="T512" s="17">
        <f t="shared" si="122"/>
        <v>294.56</v>
      </c>
      <c r="U512" s="17">
        <f t="shared" si="123"/>
        <v>19.456470378057737</v>
      </c>
      <c r="V512" s="25">
        <f>(0.75+2*10^(-5)*Dados!$B$7)*R512</f>
        <v>32.455609701161698</v>
      </c>
      <c r="W512" s="23">
        <f t="shared" si="124"/>
        <v>1.9311335981213915</v>
      </c>
      <c r="X512" s="25">
        <f>(1-Dados!$C$20)*U512</f>
        <v>14.981482191104458</v>
      </c>
      <c r="Y512" s="18">
        <f t="shared" si="125"/>
        <v>13.050348592983067</v>
      </c>
      <c r="Z512" s="27">
        <f>((0.408*I512*(Y512-0)+Dados!$C$35*(900/(H512+273))*J512*(M512-N512))/(I512+Dados!$C$35*(1+(0.34*J512))))</f>
        <v>4.0820660450087036</v>
      </c>
    </row>
    <row r="513" spans="1:26" x14ac:dyDescent="0.25">
      <c r="A513" s="1">
        <v>28141</v>
      </c>
      <c r="B513">
        <v>22.3</v>
      </c>
      <c r="C513">
        <v>27.6</v>
      </c>
      <c r="D513">
        <v>16</v>
      </c>
      <c r="E513">
        <v>3.3333330000000001</v>
      </c>
      <c r="F513">
        <v>90</v>
      </c>
      <c r="H513" s="22">
        <f t="shared" si="112"/>
        <v>24.950000000000003</v>
      </c>
      <c r="I513" s="23">
        <f t="shared" si="113"/>
        <v>0.18819235146356306</v>
      </c>
      <c r="J513" s="24">
        <f t="shared" si="114"/>
        <v>2.4931700012427886</v>
      </c>
      <c r="K513" s="25">
        <f t="shared" si="115"/>
        <v>3.6927819602923044</v>
      </c>
      <c r="L513" s="25">
        <f t="shared" si="116"/>
        <v>2.6926645530366384</v>
      </c>
      <c r="M513" s="25">
        <f t="shared" si="117"/>
        <v>3.1927232566644714</v>
      </c>
      <c r="N513" s="25">
        <f t="shared" si="118"/>
        <v>2.8734509309980245</v>
      </c>
      <c r="O513" s="25">
        <f t="shared" si="119"/>
        <v>-0.36716855055065478</v>
      </c>
      <c r="P513" s="26">
        <f>ACOS(-TAN(Dados!$C$31)*TAN(O513))</f>
        <v>1.7802826529372653</v>
      </c>
      <c r="Q513" s="25">
        <f t="shared" si="120"/>
        <v>1.031756199555987</v>
      </c>
      <c r="R513" s="25">
        <f>(24*60/PI())*Dados!$C$28*Q513*(P513*SIN(Dados!$C$31)*SIN(O513)+COS(Dados!$C$31)*COS(O513)*SIN(P513))</f>
        <v>42.930139811347644</v>
      </c>
      <c r="S513" s="17">
        <f t="shared" si="121"/>
        <v>300.76000000000005</v>
      </c>
      <c r="T513" s="17">
        <f t="shared" si="122"/>
        <v>295.46000000000004</v>
      </c>
      <c r="U513" s="17">
        <f t="shared" si="123"/>
        <v>15.813216622965154</v>
      </c>
      <c r="V513" s="25">
        <f>(0.75+2*10^(-5)*Dados!$B$7)*R513</f>
        <v>32.408056989893922</v>
      </c>
      <c r="W513" s="23">
        <f t="shared" si="124"/>
        <v>1.2281037711722631</v>
      </c>
      <c r="X513" s="25">
        <f>(1-Dados!$C$20)*U513</f>
        <v>12.176176799683169</v>
      </c>
      <c r="Y513" s="18">
        <f t="shared" si="125"/>
        <v>10.948073028510906</v>
      </c>
      <c r="Z513" s="27">
        <f>((0.408*I513*(Y513-0)+Dados!$C$35*(900/(H513+273))*J513*(M513-N513))/(I513+Dados!$C$35*(1+(0.34*J513))))</f>
        <v>3.2283435122847912</v>
      </c>
    </row>
    <row r="514" spans="1:26" x14ac:dyDescent="0.25">
      <c r="A514" s="1">
        <v>28142</v>
      </c>
      <c r="B514">
        <v>20.7</v>
      </c>
      <c r="C514">
        <v>26</v>
      </c>
      <c r="D514">
        <v>17</v>
      </c>
      <c r="E514">
        <v>4</v>
      </c>
      <c r="F514">
        <v>92.75</v>
      </c>
      <c r="H514" s="22">
        <f t="shared" si="112"/>
        <v>23.35</v>
      </c>
      <c r="I514" s="23">
        <f t="shared" si="113"/>
        <v>0.1730841596541125</v>
      </c>
      <c r="J514" s="24">
        <f t="shared" si="114"/>
        <v>2.9918043006717765</v>
      </c>
      <c r="K514" s="25">
        <f t="shared" si="115"/>
        <v>3.3614398286025637</v>
      </c>
      <c r="L514" s="25">
        <f t="shared" si="116"/>
        <v>2.4415438714941016</v>
      </c>
      <c r="M514" s="25">
        <f t="shared" si="117"/>
        <v>2.9014918500483327</v>
      </c>
      <c r="N514" s="25">
        <f t="shared" si="118"/>
        <v>2.6911336909198287</v>
      </c>
      <c r="O514" s="25">
        <f t="shared" si="119"/>
        <v>-0.36401248454901453</v>
      </c>
      <c r="P514" s="26">
        <f>ACOS(-TAN(Dados!$C$31)*TAN(O514))</f>
        <v>1.7782828068237315</v>
      </c>
      <c r="Q514" s="25">
        <f t="shared" si="120"/>
        <v>1.0315970112157162</v>
      </c>
      <c r="R514" s="25">
        <f>(24*60/PI())*Dados!$C$28*Q514*(P514*SIN(Dados!$C$31)*SIN(O514)+COS(Dados!$C$31)*COS(O514)*SIN(P514))</f>
        <v>42.864449985232994</v>
      </c>
      <c r="S514" s="17">
        <f t="shared" si="121"/>
        <v>299.16000000000003</v>
      </c>
      <c r="T514" s="17">
        <f t="shared" si="122"/>
        <v>293.86</v>
      </c>
      <c r="U514" s="17">
        <f t="shared" si="123"/>
        <v>15.789019929107631</v>
      </c>
      <c r="V514" s="25">
        <f>(0.75+2*10^(-5)*Dados!$B$7)*R514</f>
        <v>32.358467595642352</v>
      </c>
      <c r="W514" s="23">
        <f t="shared" si="124"/>
        <v>1.2915283793499899</v>
      </c>
      <c r="X514" s="25">
        <f>(1-Dados!$C$20)*U514</f>
        <v>12.157545345412876</v>
      </c>
      <c r="Y514" s="18">
        <f t="shared" si="125"/>
        <v>10.866016966062887</v>
      </c>
      <c r="Z514" s="27">
        <f>((0.408*I514*(Y514-0)+Dados!$C$35*(900/(H514+273))*J514*(M514-N514))/(I514+Dados!$C$35*(1+(0.34*J514))))</f>
        <v>2.9248240260111578</v>
      </c>
    </row>
    <row r="515" spans="1:26" x14ac:dyDescent="0.25">
      <c r="A515" s="1">
        <v>28143</v>
      </c>
      <c r="B515">
        <v>20.9</v>
      </c>
      <c r="C515">
        <v>30.9</v>
      </c>
      <c r="D515">
        <v>18</v>
      </c>
      <c r="E515">
        <v>4.1333330000000004</v>
      </c>
      <c r="F515">
        <v>79.5</v>
      </c>
      <c r="H515" s="22">
        <f t="shared" si="112"/>
        <v>25.9</v>
      </c>
      <c r="I515" s="23">
        <f t="shared" si="113"/>
        <v>0.19767751536034411</v>
      </c>
      <c r="J515" s="24">
        <f t="shared" si="114"/>
        <v>3.0915308613771444</v>
      </c>
      <c r="K515" s="25">
        <f t="shared" si="115"/>
        <v>4.4670786642686746</v>
      </c>
      <c r="L515" s="25">
        <f t="shared" si="116"/>
        <v>2.4717700446226427</v>
      </c>
      <c r="M515" s="25">
        <f t="shared" si="117"/>
        <v>3.4694243544456587</v>
      </c>
      <c r="N515" s="25">
        <f t="shared" si="118"/>
        <v>2.7581923617842987</v>
      </c>
      <c r="O515" s="25">
        <f t="shared" si="119"/>
        <v>-0.36074855379216958</v>
      </c>
      <c r="P515" s="26">
        <f>ACOS(-TAN(Dados!$C$31)*TAN(O515))</f>
        <v>1.7762205458786531</v>
      </c>
      <c r="Q515" s="25">
        <f t="shared" si="120"/>
        <v>1.031428459999103</v>
      </c>
      <c r="R515" s="25">
        <f>(24*60/PI())*Dados!$C$28*Q515*(P515*SIN(Dados!$C$31)*SIN(O515)+COS(Dados!$C$31)*COS(O515)*SIN(P515))</f>
        <v>42.796053295027434</v>
      </c>
      <c r="S515" s="17">
        <f t="shared" si="121"/>
        <v>304.06</v>
      </c>
      <c r="T515" s="17">
        <f t="shared" si="122"/>
        <v>294.06</v>
      </c>
      <c r="U515" s="17">
        <f t="shared" si="123"/>
        <v>21.6532805245185</v>
      </c>
      <c r="V515" s="25">
        <f>(0.75+2*10^(-5)*Dados!$B$7)*R515</f>
        <v>32.306834783733457</v>
      </c>
      <c r="W515" s="23">
        <f t="shared" si="124"/>
        <v>2.3428660937829693</v>
      </c>
      <c r="X515" s="25">
        <f>(1-Dados!$C$20)*U515</f>
        <v>16.673026003879247</v>
      </c>
      <c r="Y515" s="18">
        <f t="shared" si="125"/>
        <v>14.330159910096278</v>
      </c>
      <c r="Z515" s="27">
        <f>((0.408*I515*(Y515-0)+Dados!$C$35*(900/(H515+273))*J515*(M515-N515))/(I515+Dados!$C$35*(1+(0.34*J515))))</f>
        <v>4.7874086888321523</v>
      </c>
    </row>
    <row r="516" spans="1:26" x14ac:dyDescent="0.25">
      <c r="A516" s="1">
        <v>28144</v>
      </c>
      <c r="B516">
        <v>21.3</v>
      </c>
      <c r="C516">
        <v>30.7</v>
      </c>
      <c r="D516">
        <v>19</v>
      </c>
      <c r="E516">
        <v>9.766667</v>
      </c>
      <c r="F516">
        <v>75.5</v>
      </c>
      <c r="H516" s="22">
        <f t="shared" si="112"/>
        <v>26</v>
      </c>
      <c r="I516" s="23">
        <f t="shared" si="113"/>
        <v>0.19869895242110683</v>
      </c>
      <c r="J516" s="24">
        <f t="shared" si="114"/>
        <v>7.3049890834572793</v>
      </c>
      <c r="K516" s="25">
        <f t="shared" si="115"/>
        <v>4.4164290333261924</v>
      </c>
      <c r="L516" s="25">
        <f t="shared" si="116"/>
        <v>2.5332049812438213</v>
      </c>
      <c r="M516" s="25">
        <f t="shared" si="117"/>
        <v>3.4748170072850071</v>
      </c>
      <c r="N516" s="25">
        <f t="shared" si="118"/>
        <v>2.6234868405001803</v>
      </c>
      <c r="O516" s="25">
        <f t="shared" si="119"/>
        <v>-0.35737772545324453</v>
      </c>
      <c r="P516" s="26">
        <f>ACOS(-TAN(Dados!$C$31)*TAN(O516))</f>
        <v>1.7740969932854493</v>
      </c>
      <c r="Q516" s="25">
        <f t="shared" si="120"/>
        <v>1.0312505958515106</v>
      </c>
      <c r="R516" s="25">
        <f>(24*60/PI())*Dados!$C$28*Q516*(P516*SIN(Dados!$C$31)*SIN(O516)+COS(Dados!$C$31)*COS(O516)*SIN(P516))</f>
        <v>42.724940999497861</v>
      </c>
      <c r="S516" s="17">
        <f t="shared" si="121"/>
        <v>303.86</v>
      </c>
      <c r="T516" s="17">
        <f t="shared" si="122"/>
        <v>294.46000000000004</v>
      </c>
      <c r="U516" s="17">
        <f t="shared" si="123"/>
        <v>20.958750182010384</v>
      </c>
      <c r="V516" s="25">
        <f>(0.75+2*10^(-5)*Dados!$B$7)*R516</f>
        <v>32.253151955391132</v>
      </c>
      <c r="W516" s="23">
        <f t="shared" si="124"/>
        <v>2.3482217047883003</v>
      </c>
      <c r="X516" s="25">
        <f>(1-Dados!$C$20)*U516</f>
        <v>16.138237640147995</v>
      </c>
      <c r="Y516" s="18">
        <f t="shared" si="125"/>
        <v>13.790015935359694</v>
      </c>
      <c r="Z516" s="27">
        <f>((0.408*I516*(Y516-0)+Dados!$C$35*(900/(H516+273))*J516*(M516-N516))/(I516+Dados!$C$35*(1+(0.34*J516))))</f>
        <v>5.4911638024143219</v>
      </c>
    </row>
    <row r="517" spans="1:26" x14ac:dyDescent="0.25">
      <c r="A517" s="1">
        <v>28145</v>
      </c>
      <c r="B517">
        <v>22</v>
      </c>
      <c r="C517">
        <v>31.6</v>
      </c>
      <c r="D517">
        <v>20</v>
      </c>
      <c r="E517">
        <v>6</v>
      </c>
      <c r="F517">
        <v>70.75</v>
      </c>
      <c r="H517" s="22">
        <f t="shared" si="112"/>
        <v>26.8</v>
      </c>
      <c r="I517" s="23">
        <f t="shared" si="113"/>
        <v>0.20703153059292453</v>
      </c>
      <c r="J517" s="24">
        <f t="shared" si="114"/>
        <v>4.4877064510076643</v>
      </c>
      <c r="K517" s="25">
        <f t="shared" si="115"/>
        <v>4.6483496796026218</v>
      </c>
      <c r="L517" s="25">
        <f t="shared" si="116"/>
        <v>2.6439311922105757</v>
      </c>
      <c r="M517" s="25">
        <f t="shared" si="117"/>
        <v>3.6461404359065988</v>
      </c>
      <c r="N517" s="25">
        <f t="shared" si="118"/>
        <v>2.5796443584039186</v>
      </c>
      <c r="O517" s="25">
        <f t="shared" si="119"/>
        <v>-0.35390099838142475</v>
      </c>
      <c r="P517" s="26">
        <f>ACOS(-TAN(Dados!$C$31)*TAN(O517))</f>
        <v>1.7719132889338518</v>
      </c>
      <c r="Q517" s="25">
        <f t="shared" si="120"/>
        <v>1.0310634714779239</v>
      </c>
      <c r="R517" s="25">
        <f>(24*60/PI())*Dados!$C$28*Q517*(P517*SIN(Dados!$C$31)*SIN(O517)+COS(Dados!$C$31)*COS(O517)*SIN(P517))</f>
        <v>42.651104583042716</v>
      </c>
      <c r="S517" s="17">
        <f t="shared" si="121"/>
        <v>304.76000000000005</v>
      </c>
      <c r="T517" s="17">
        <f t="shared" si="122"/>
        <v>295.16000000000003</v>
      </c>
      <c r="U517" s="17">
        <f t="shared" si="123"/>
        <v>21.143938271676838</v>
      </c>
      <c r="V517" s="25">
        <f>(0.75+2*10^(-5)*Dados!$B$7)*R517</f>
        <v>32.197412682169031</v>
      </c>
      <c r="W517" s="23">
        <f t="shared" si="124"/>
        <v>2.4559484239478042</v>
      </c>
      <c r="X517" s="25">
        <f>(1-Dados!$C$20)*U517</f>
        <v>16.280832469191164</v>
      </c>
      <c r="Y517" s="18">
        <f t="shared" si="125"/>
        <v>13.82488404524336</v>
      </c>
      <c r="Z517" s="27">
        <f>((0.408*I517*(Y517-0)+Dados!$C$35*(900/(H517+273))*J517*(M517-N517))/(I517+Dados!$C$35*(1+(0.34*J517))))</f>
        <v>5.6618095855014667</v>
      </c>
    </row>
    <row r="518" spans="1:26" x14ac:dyDescent="0.25">
      <c r="A518" s="1">
        <v>28146</v>
      </c>
      <c r="B518">
        <v>21.3</v>
      </c>
      <c r="C518">
        <v>31.6</v>
      </c>
      <c r="D518">
        <v>21</v>
      </c>
      <c r="E518">
        <v>8.15</v>
      </c>
      <c r="F518">
        <v>76.25</v>
      </c>
      <c r="H518" s="22">
        <f t="shared" si="112"/>
        <v>26.450000000000003</v>
      </c>
      <c r="I518" s="23">
        <f t="shared" si="113"/>
        <v>0.20335056951978117</v>
      </c>
      <c r="J518" s="24">
        <f t="shared" si="114"/>
        <v>6.0958012626187452</v>
      </c>
      <c r="K518" s="25">
        <f t="shared" si="115"/>
        <v>4.6483496796026218</v>
      </c>
      <c r="L518" s="25">
        <f t="shared" si="116"/>
        <v>2.5332049812438213</v>
      </c>
      <c r="M518" s="25">
        <f t="shared" si="117"/>
        <v>3.5907773304232213</v>
      </c>
      <c r="N518" s="25">
        <f t="shared" si="118"/>
        <v>2.7379677144477061</v>
      </c>
      <c r="O518" s="25">
        <f t="shared" si="119"/>
        <v>-0.35031940280597534</v>
      </c>
      <c r="P518" s="26">
        <f>ACOS(-TAN(Dados!$C$31)*TAN(O518))</f>
        <v>1.7696705875895009</v>
      </c>
      <c r="Q518" s="25">
        <f t="shared" si="120"/>
        <v>1.0308671423273339</v>
      </c>
      <c r="R518" s="25">
        <f>(24*60/PI())*Dados!$C$28*Q518*(P518*SIN(Dados!$C$31)*SIN(O518)+COS(Dados!$C$31)*COS(O518)*SIN(P518))</f>
        <v>42.57453580243228</v>
      </c>
      <c r="S518" s="17">
        <f t="shared" si="121"/>
        <v>304.76000000000005</v>
      </c>
      <c r="T518" s="17">
        <f t="shared" si="122"/>
        <v>294.46000000000004</v>
      </c>
      <c r="U518" s="17">
        <f t="shared" si="123"/>
        <v>21.861930860050531</v>
      </c>
      <c r="V518" s="25">
        <f>(0.75+2*10^(-5)*Dados!$B$7)*R518</f>
        <v>32.13961074123489</v>
      </c>
      <c r="W518" s="23">
        <f t="shared" si="124"/>
        <v>2.4368965277578551</v>
      </c>
      <c r="X518" s="25">
        <f>(1-Dados!$C$20)*U518</f>
        <v>16.833686762238909</v>
      </c>
      <c r="Y518" s="18">
        <f t="shared" si="125"/>
        <v>14.396790234481053</v>
      </c>
      <c r="Z518" s="27">
        <f>((0.408*I518*(Y518-0)+Dados!$C$35*(900/(H518+273))*J518*(M518-N518))/(I518+Dados!$C$35*(1+(0.34*J518))))</f>
        <v>5.4816568202136873</v>
      </c>
    </row>
    <row r="519" spans="1:26" x14ac:dyDescent="0.25">
      <c r="A519" s="1">
        <v>28147</v>
      </c>
      <c r="B519">
        <v>20.2</v>
      </c>
      <c r="C519">
        <v>32.4</v>
      </c>
      <c r="D519">
        <v>22</v>
      </c>
      <c r="E519">
        <v>9.4666669999999993</v>
      </c>
      <c r="F519">
        <v>79.75</v>
      </c>
      <c r="H519" s="22">
        <f t="shared" si="112"/>
        <v>26.299999999999997</v>
      </c>
      <c r="I519" s="23">
        <f t="shared" si="113"/>
        <v>0.20178995726388813</v>
      </c>
      <c r="J519" s="24">
        <f t="shared" si="114"/>
        <v>7.0806037609068957</v>
      </c>
      <c r="K519" s="25">
        <f t="shared" si="115"/>
        <v>4.8633111980528723</v>
      </c>
      <c r="L519" s="25">
        <f t="shared" si="116"/>
        <v>2.3673876975032684</v>
      </c>
      <c r="M519" s="25">
        <f t="shared" si="117"/>
        <v>3.6153494477780703</v>
      </c>
      <c r="N519" s="25">
        <f t="shared" si="118"/>
        <v>2.883241184603011</v>
      </c>
      <c r="O519" s="25">
        <f t="shared" si="119"/>
        <v>-0.34663400003096273</v>
      </c>
      <c r="P519" s="26">
        <f>ACOS(-TAN(Dados!$C$31)*TAN(O519))</f>
        <v>1.7673700570893165</v>
      </c>
      <c r="Q519" s="25">
        <f t="shared" si="120"/>
        <v>1.0306616665763046</v>
      </c>
      <c r="R519" s="25">
        <f>(24*60/PI())*Dados!$C$28*Q519*(P519*SIN(Dados!$C$31)*SIN(O519)+COS(Dados!$C$31)*COS(O519)*SIN(P519))</f>
        <v>42.495226734604927</v>
      </c>
      <c r="S519" s="17">
        <f t="shared" si="121"/>
        <v>305.56</v>
      </c>
      <c r="T519" s="17">
        <f t="shared" si="122"/>
        <v>293.36</v>
      </c>
      <c r="U519" s="17">
        <f t="shared" si="123"/>
        <v>23.748711339456346</v>
      </c>
      <c r="V519" s="25">
        <f>(0.75+2*10^(-5)*Dados!$B$7)*R519</f>
        <v>32.079740151452071</v>
      </c>
      <c r="W519" s="23">
        <f t="shared" si="124"/>
        <v>2.6254225760331429</v>
      </c>
      <c r="X519" s="25">
        <f>(1-Dados!$C$20)*U519</f>
        <v>18.286507731381388</v>
      </c>
      <c r="Y519" s="18">
        <f t="shared" si="125"/>
        <v>15.661085155348244</v>
      </c>
      <c r="Z519" s="27">
        <f>((0.408*I519*(Y519-0)+Dados!$C$35*(900/(H519+273))*J519*(M519-N519))/(I519+Dados!$C$35*(1+(0.34*J519))))</f>
        <v>5.4367724422395192</v>
      </c>
    </row>
    <row r="520" spans="1:26" x14ac:dyDescent="0.25">
      <c r="A520" s="1">
        <v>28148</v>
      </c>
      <c r="B520">
        <v>21.9</v>
      </c>
      <c r="C520">
        <v>32.6</v>
      </c>
      <c r="D520">
        <v>23</v>
      </c>
      <c r="E520">
        <v>6.1</v>
      </c>
      <c r="F520">
        <v>74.5</v>
      </c>
      <c r="H520" s="22">
        <f t="shared" si="112"/>
        <v>27.25</v>
      </c>
      <c r="I520" s="23">
        <f t="shared" si="113"/>
        <v>0.21184640181521044</v>
      </c>
      <c r="J520" s="24">
        <f t="shared" si="114"/>
        <v>4.5625015585244588</v>
      </c>
      <c r="K520" s="25">
        <f t="shared" si="115"/>
        <v>4.9183812721762612</v>
      </c>
      <c r="L520" s="25">
        <f t="shared" si="116"/>
        <v>2.6278588442730206</v>
      </c>
      <c r="M520" s="25">
        <f t="shared" si="117"/>
        <v>3.7731200582246407</v>
      </c>
      <c r="N520" s="25">
        <f t="shared" si="118"/>
        <v>2.8109744433773574</v>
      </c>
      <c r="O520" s="25">
        <f t="shared" si="119"/>
        <v>-0.3428458821207665</v>
      </c>
      <c r="P520" s="26">
        <f>ACOS(-TAN(Dados!$C$31)*TAN(O520))</f>
        <v>1.7650128765676671</v>
      </c>
      <c r="Q520" s="25">
        <f t="shared" si="120"/>
        <v>1.0304471051117361</v>
      </c>
      <c r="R520" s="25">
        <f>(24*60/PI())*Dados!$C$28*Q520*(P520*SIN(Dados!$C$31)*SIN(O520)+COS(Dados!$C$31)*COS(O520)*SIN(P520))</f>
        <v>42.413169825442097</v>
      </c>
      <c r="S520" s="17">
        <f t="shared" si="121"/>
        <v>305.76000000000005</v>
      </c>
      <c r="T520" s="17">
        <f t="shared" si="122"/>
        <v>295.06</v>
      </c>
      <c r="U520" s="17">
        <f t="shared" si="123"/>
        <v>22.197936410708991</v>
      </c>
      <c r="V520" s="25">
        <f>(0.75+2*10^(-5)*Dados!$B$7)*R520</f>
        <v>32.01779521019985</v>
      </c>
      <c r="W520" s="23">
        <f t="shared" si="124"/>
        <v>2.4679764200080911</v>
      </c>
      <c r="X520" s="25">
        <f>(1-Dados!$C$20)*U520</f>
        <v>17.092411036245924</v>
      </c>
      <c r="Y520" s="18">
        <f t="shared" si="125"/>
        <v>14.624434616237833</v>
      </c>
      <c r="Z520" s="27">
        <f>((0.408*I520*(Y520-0)+Dados!$C$35*(900/(H520+273))*J520*(M520-N520))/(I520+Dados!$C$35*(1+(0.34*J520))))</f>
        <v>5.6100856296139083</v>
      </c>
    </row>
    <row r="521" spans="1:26" x14ac:dyDescent="0.25">
      <c r="A521" s="1">
        <v>28149</v>
      </c>
      <c r="B521">
        <v>21.8</v>
      </c>
      <c r="C521">
        <v>29</v>
      </c>
      <c r="D521">
        <v>24</v>
      </c>
      <c r="E521">
        <v>9.0333330000000007</v>
      </c>
      <c r="F521">
        <v>81.25</v>
      </c>
      <c r="H521" s="22">
        <f t="shared" si="112"/>
        <v>25.4</v>
      </c>
      <c r="I521" s="23">
        <f t="shared" si="113"/>
        <v>0.1926363801049692</v>
      </c>
      <c r="J521" s="24">
        <f t="shared" si="114"/>
        <v>6.7564911297000707</v>
      </c>
      <c r="K521" s="25">
        <f t="shared" si="115"/>
        <v>4.0056776000859209</v>
      </c>
      <c r="L521" s="25">
        <f t="shared" si="116"/>
        <v>2.6118719061836697</v>
      </c>
      <c r="M521" s="25">
        <f t="shared" si="117"/>
        <v>3.3087747531347951</v>
      </c>
      <c r="N521" s="25">
        <f t="shared" si="118"/>
        <v>2.6883794869220212</v>
      </c>
      <c r="O521" s="25">
        <f t="shared" si="119"/>
        <v>-0.33895617157647767</v>
      </c>
      <c r="P521" s="26">
        <f>ACOS(-TAN(Dados!$C$31)*TAN(O521))</f>
        <v>1.7626002347180736</v>
      </c>
      <c r="Q521" s="25">
        <f t="shared" si="120"/>
        <v>1.0302235215128204</v>
      </c>
      <c r="R521" s="25">
        <f>(24*60/PI())*Dados!$C$28*Q521*(P521*SIN(Dados!$C$31)*SIN(O521)+COS(Dados!$C$31)*COS(O521)*SIN(P521))</f>
        <v>42.328357939439776</v>
      </c>
      <c r="S521" s="17">
        <f t="shared" si="121"/>
        <v>302.16000000000003</v>
      </c>
      <c r="T521" s="17">
        <f t="shared" si="122"/>
        <v>294.96000000000004</v>
      </c>
      <c r="U521" s="17">
        <f t="shared" si="123"/>
        <v>18.172624459877813</v>
      </c>
      <c r="V521" s="25">
        <f>(0.75+2*10^(-5)*Dados!$B$7)*R521</f>
        <v>31.953770530870553</v>
      </c>
      <c r="W521" s="23">
        <f t="shared" si="124"/>
        <v>1.7991813989174201</v>
      </c>
      <c r="X521" s="25">
        <f>(1-Dados!$C$20)*U521</f>
        <v>13.992920834105917</v>
      </c>
      <c r="Y521" s="18">
        <f t="shared" si="125"/>
        <v>12.193739435188496</v>
      </c>
      <c r="Z521" s="27">
        <f>((0.408*I521*(Y521-0)+Dados!$C$35*(900/(H521+273))*J521*(M521-N521))/(I521+Dados!$C$35*(1+(0.34*J521))))</f>
        <v>4.3722842840054792</v>
      </c>
    </row>
    <row r="522" spans="1:26" x14ac:dyDescent="0.25">
      <c r="A522" s="1">
        <v>28150</v>
      </c>
      <c r="B522">
        <v>20</v>
      </c>
      <c r="C522">
        <v>28.2</v>
      </c>
      <c r="D522">
        <v>25</v>
      </c>
      <c r="E522">
        <v>5.4</v>
      </c>
      <c r="F522">
        <v>80.5</v>
      </c>
      <c r="H522" s="22">
        <f t="shared" si="112"/>
        <v>24.1</v>
      </c>
      <c r="I522" s="23">
        <f t="shared" si="113"/>
        <v>0.18003350042526389</v>
      </c>
      <c r="J522" s="24">
        <f t="shared" si="114"/>
        <v>4.0389358059068989</v>
      </c>
      <c r="K522" s="25">
        <f t="shared" si="115"/>
        <v>3.8241720180540506</v>
      </c>
      <c r="L522" s="25">
        <f t="shared" si="116"/>
        <v>2.3382812709274461</v>
      </c>
      <c r="M522" s="25">
        <f t="shared" si="117"/>
        <v>3.0812266444907483</v>
      </c>
      <c r="N522" s="25">
        <f t="shared" si="118"/>
        <v>2.4803874488150526</v>
      </c>
      <c r="O522" s="25">
        <f t="shared" si="119"/>
        <v>-0.33496602100327749</v>
      </c>
      <c r="P522" s="26">
        <f>ACOS(-TAN(Dados!$C$31)*TAN(O522))</f>
        <v>1.7601333280948612</v>
      </c>
      <c r="Q522" s="25">
        <f t="shared" si="120"/>
        <v>1.0299909820322035</v>
      </c>
      <c r="R522" s="25">
        <f>(24*60/PI())*Dados!$C$28*Q522*(P522*SIN(Dados!$C$31)*SIN(O522)+COS(Dados!$C$31)*COS(O522)*SIN(P522))</f>
        <v>42.240784410189782</v>
      </c>
      <c r="S522" s="17">
        <f t="shared" si="121"/>
        <v>301.36</v>
      </c>
      <c r="T522" s="17">
        <f t="shared" si="122"/>
        <v>293.16000000000003</v>
      </c>
      <c r="U522" s="17">
        <f t="shared" si="123"/>
        <v>19.353471768240979</v>
      </c>
      <c r="V522" s="25">
        <f>(0.75+2*10^(-5)*Dados!$B$7)*R522</f>
        <v>31.887661080977967</v>
      </c>
      <c r="W522" s="23">
        <f t="shared" si="124"/>
        <v>2.149845508684304</v>
      </c>
      <c r="X522" s="25">
        <f>(1-Dados!$C$20)*U522</f>
        <v>14.902173261545554</v>
      </c>
      <c r="Y522" s="18">
        <f t="shared" si="125"/>
        <v>12.75232775286125</v>
      </c>
      <c r="Z522" s="27">
        <f>((0.408*I522*(Y522-0)+Dados!$C$35*(900/(H522+273))*J522*(M522-N522))/(I522+Dados!$C$35*(1+(0.34*J522))))</f>
        <v>4.2277373281323962</v>
      </c>
    </row>
    <row r="523" spans="1:26" x14ac:dyDescent="0.25">
      <c r="A523" s="1">
        <v>28151</v>
      </c>
      <c r="B523">
        <v>18.100000000000001</v>
      </c>
      <c r="C523">
        <v>31</v>
      </c>
      <c r="D523">
        <v>26</v>
      </c>
      <c r="E523">
        <v>4.6666670000000003</v>
      </c>
      <c r="F523">
        <v>73.5</v>
      </c>
      <c r="H523" s="22">
        <f t="shared" si="112"/>
        <v>24.55</v>
      </c>
      <c r="I523" s="23">
        <f t="shared" si="113"/>
        <v>0.1843149194702603</v>
      </c>
      <c r="J523" s="24">
        <f t="shared" si="114"/>
        <v>3.4904386001007643</v>
      </c>
      <c r="K523" s="25">
        <f t="shared" si="115"/>
        <v>4.492592251118583</v>
      </c>
      <c r="L523" s="25">
        <f t="shared" si="116"/>
        <v>2.0770026187312354</v>
      </c>
      <c r="M523" s="25">
        <f t="shared" si="117"/>
        <v>3.2847974349249092</v>
      </c>
      <c r="N523" s="25">
        <f t="shared" si="118"/>
        <v>2.4143261146698083</v>
      </c>
      <c r="O523" s="25">
        <f t="shared" si="119"/>
        <v>-0.33087661276889524</v>
      </c>
      <c r="P523" s="26">
        <f>ACOS(-TAN(Dados!$C$31)*TAN(O523))</f>
        <v>1.7576133594588603</v>
      </c>
      <c r="Q523" s="25">
        <f t="shared" si="120"/>
        <v>1.0297495555763523</v>
      </c>
      <c r="R523" s="25">
        <f>(24*60/PI())*Dados!$C$28*Q523*(P523*SIN(Dados!$C$31)*SIN(O523)+COS(Dados!$C$31)*COS(O523)*SIN(P523))</f>
        <v>42.150443091579611</v>
      </c>
      <c r="S523" s="17">
        <f t="shared" si="121"/>
        <v>304.16000000000003</v>
      </c>
      <c r="T523" s="17">
        <f t="shared" si="122"/>
        <v>291.26000000000005</v>
      </c>
      <c r="U523" s="17">
        <f t="shared" si="123"/>
        <v>24.222389431972189</v>
      </c>
      <c r="V523" s="25">
        <f>(0.75+2*10^(-5)*Dados!$B$7)*R523</f>
        <v>31.819462220808248</v>
      </c>
      <c r="W523" s="23">
        <f t="shared" si="124"/>
        <v>3.2055261776994945</v>
      </c>
      <c r="X523" s="25">
        <f>(1-Dados!$C$20)*U523</f>
        <v>18.651239862618585</v>
      </c>
      <c r="Y523" s="18">
        <f t="shared" si="125"/>
        <v>15.44571368491909</v>
      </c>
      <c r="Z523" s="27">
        <f>((0.408*I523*(Y523-0)+Dados!$C$35*(900/(H523+273))*J523*(M523-N523))/(I523+Dados!$C$35*(1+(0.34*J523))))</f>
        <v>5.3841917756544193</v>
      </c>
    </row>
    <row r="524" spans="1:26" x14ac:dyDescent="0.25">
      <c r="A524" s="1">
        <v>28152</v>
      </c>
      <c r="B524">
        <v>19.100000000000001</v>
      </c>
      <c r="C524">
        <v>31.9</v>
      </c>
      <c r="D524">
        <v>27</v>
      </c>
      <c r="E524">
        <v>3.2</v>
      </c>
      <c r="F524">
        <v>66.75</v>
      </c>
      <c r="H524" s="22">
        <f t="shared" si="112"/>
        <v>25.5</v>
      </c>
      <c r="I524" s="23">
        <f t="shared" si="113"/>
        <v>0.19363585091694491</v>
      </c>
      <c r="J524" s="24">
        <f t="shared" si="114"/>
        <v>2.3934434405374212</v>
      </c>
      <c r="K524" s="25">
        <f t="shared" si="115"/>
        <v>4.727972500374011</v>
      </c>
      <c r="L524" s="25">
        <f t="shared" si="116"/>
        <v>2.2111396340059919</v>
      </c>
      <c r="M524" s="25">
        <f t="shared" si="117"/>
        <v>3.4695560671900014</v>
      </c>
      <c r="N524" s="25">
        <f t="shared" si="118"/>
        <v>2.3159286748493257</v>
      </c>
      <c r="O524" s="25">
        <f t="shared" si="119"/>
        <v>-0.32668915865324738</v>
      </c>
      <c r="P524" s="26">
        <f>ACOS(-TAN(Dados!$C$31)*TAN(O524))</f>
        <v>1.7550415361709275</v>
      </c>
      <c r="Q524" s="25">
        <f t="shared" si="120"/>
        <v>1.0294993136851356</v>
      </c>
      <c r="R524" s="25">
        <f>(24*60/PI())*Dados!$C$28*Q524*(P524*SIN(Dados!$C$31)*SIN(O524)+COS(Dados!$C$31)*COS(O524)*SIN(P524))</f>
        <v>42.05732840961516</v>
      </c>
      <c r="S524" s="17">
        <f t="shared" si="121"/>
        <v>305.06</v>
      </c>
      <c r="T524" s="17">
        <f t="shared" si="122"/>
        <v>292.26000000000005</v>
      </c>
      <c r="U524" s="17">
        <f t="shared" si="123"/>
        <v>24.075019590638746</v>
      </c>
      <c r="V524" s="25">
        <f>(0.75+2*10^(-5)*Dados!$B$7)*R524</f>
        <v>31.749169742540985</v>
      </c>
      <c r="W524" s="23">
        <f t="shared" si="124"/>
        <v>3.3453540293364004</v>
      </c>
      <c r="X524" s="25">
        <f>(1-Dados!$C$20)*U524</f>
        <v>18.537765084791836</v>
      </c>
      <c r="Y524" s="18">
        <f t="shared" si="125"/>
        <v>15.192411055455436</v>
      </c>
      <c r="Z524" s="27">
        <f>((0.408*I524*(Y524-0)+Dados!$C$35*(900/(H524+273))*J524*(M524-N524))/(I524+Dados!$C$35*(1+(0.34*J524))))</f>
        <v>5.5870820627652078</v>
      </c>
    </row>
    <row r="525" spans="1:26" x14ac:dyDescent="0.25">
      <c r="A525" s="1">
        <v>28153</v>
      </c>
      <c r="B525">
        <v>21.3</v>
      </c>
      <c r="C525">
        <v>34</v>
      </c>
      <c r="D525">
        <v>28</v>
      </c>
      <c r="E525">
        <v>4.0999999999999996</v>
      </c>
      <c r="F525">
        <v>64.5</v>
      </c>
      <c r="H525" s="22">
        <f t="shared" si="112"/>
        <v>27.65</v>
      </c>
      <c r="I525" s="23">
        <f t="shared" si="113"/>
        <v>0.21620498907075034</v>
      </c>
      <c r="J525" s="24">
        <f t="shared" si="114"/>
        <v>3.0665994081885706</v>
      </c>
      <c r="K525" s="25">
        <f t="shared" si="115"/>
        <v>5.3192602098598769</v>
      </c>
      <c r="L525" s="25">
        <f t="shared" si="116"/>
        <v>2.5332049812438213</v>
      </c>
      <c r="M525" s="25">
        <f t="shared" si="117"/>
        <v>3.9262325955518493</v>
      </c>
      <c r="N525" s="25">
        <f t="shared" si="118"/>
        <v>2.5324200241309427</v>
      </c>
      <c r="O525" s="25">
        <f t="shared" si="119"/>
        <v>-0.32240489948936107</v>
      </c>
      <c r="P525" s="26">
        <f>ACOS(-TAN(Dados!$C$31)*TAN(O525))</f>
        <v>1.7524190686367291</v>
      </c>
      <c r="Q525" s="25">
        <f t="shared" si="120"/>
        <v>1.0292403305106266</v>
      </c>
      <c r="R525" s="25">
        <f>(24*60/PI())*Dados!$C$28*Q525*(P525*SIN(Dados!$C$31)*SIN(O525)+COS(Dados!$C$31)*COS(O525)*SIN(P525))</f>
        <v>41.961435414766676</v>
      </c>
      <c r="S525" s="17">
        <f t="shared" si="121"/>
        <v>307.16000000000003</v>
      </c>
      <c r="T525" s="17">
        <f t="shared" si="122"/>
        <v>294.46000000000004</v>
      </c>
      <c r="U525" s="17">
        <f t="shared" si="123"/>
        <v>23.926114636928194</v>
      </c>
      <c r="V525" s="25">
        <f>(0.75+2*10^(-5)*Dados!$B$7)*R525</f>
        <v>31.676779909765276</v>
      </c>
      <c r="W525" s="23">
        <f t="shared" si="124"/>
        <v>3.1595397993279479</v>
      </c>
      <c r="X525" s="25">
        <f>(1-Dados!$C$20)*U525</f>
        <v>18.42310827043471</v>
      </c>
      <c r="Y525" s="18">
        <f t="shared" si="125"/>
        <v>15.263568471106762</v>
      </c>
      <c r="Z525" s="27">
        <f>((0.408*I525*(Y525-0)+Dados!$C$35*(900/(H525+273))*J525*(M525-N525))/(I525+Dados!$C$35*(1+(0.34*J525))))</f>
        <v>6.241460556399903</v>
      </c>
    </row>
    <row r="526" spans="1:26" x14ac:dyDescent="0.25">
      <c r="A526" s="1">
        <v>28154</v>
      </c>
      <c r="B526">
        <v>20.6</v>
      </c>
      <c r="C526">
        <v>30.6</v>
      </c>
      <c r="D526">
        <v>29</v>
      </c>
      <c r="E526">
        <v>5.7</v>
      </c>
      <c r="F526">
        <v>84.25</v>
      </c>
      <c r="H526" s="22">
        <f t="shared" si="112"/>
        <v>25.6</v>
      </c>
      <c r="I526" s="23">
        <f t="shared" si="113"/>
        <v>0.19463968475425519</v>
      </c>
      <c r="J526" s="24">
        <f t="shared" si="114"/>
        <v>4.2633211284572816</v>
      </c>
      <c r="K526" s="25">
        <f t="shared" si="115"/>
        <v>4.3912919467167955</v>
      </c>
      <c r="L526" s="25">
        <f t="shared" si="116"/>
        <v>2.4265523121060211</v>
      </c>
      <c r="M526" s="25">
        <f t="shared" si="117"/>
        <v>3.4089221294114083</v>
      </c>
      <c r="N526" s="25">
        <f t="shared" si="118"/>
        <v>2.8720168940291115</v>
      </c>
      <c r="O526" s="25">
        <f t="shared" si="119"/>
        <v>-0.31802510479568846</v>
      </c>
      <c r="P526" s="26">
        <f>ACOS(-TAN(Dados!$C$31)*TAN(O526))</f>
        <v>1.7497471688058961</v>
      </c>
      <c r="Q526" s="25">
        <f t="shared" si="120"/>
        <v>1.0289726827951293</v>
      </c>
      <c r="R526" s="25">
        <f>(24*60/PI())*Dados!$C$28*Q526*(P526*SIN(Dados!$C$31)*SIN(O526)+COS(Dados!$C$31)*COS(O526)*SIN(P526))</f>
        <v>41.862759834734192</v>
      </c>
      <c r="S526" s="17">
        <f t="shared" si="121"/>
        <v>303.76000000000005</v>
      </c>
      <c r="T526" s="17">
        <f t="shared" si="122"/>
        <v>293.76000000000005</v>
      </c>
      <c r="U526" s="17">
        <f t="shared" si="123"/>
        <v>21.181067234939853</v>
      </c>
      <c r="V526" s="25">
        <f>(0.75+2*10^(-5)*Dados!$B$7)*R526</f>
        <v>31.602289497312476</v>
      </c>
      <c r="W526" s="23">
        <f t="shared" si="124"/>
        <v>2.2303908029349575</v>
      </c>
      <c r="X526" s="25">
        <f>(1-Dados!$C$20)*U526</f>
        <v>16.309421770903686</v>
      </c>
      <c r="Y526" s="18">
        <f t="shared" si="125"/>
        <v>14.079030967968729</v>
      </c>
      <c r="Z526" s="27">
        <f>((0.408*I526*(Y526-0)+Dados!$C$35*(900/(H526+273))*J526*(M526-N526))/(I526+Dados!$C$35*(1+(0.34*J526))))</f>
        <v>4.4218083641762691</v>
      </c>
    </row>
    <row r="527" spans="1:26" x14ac:dyDescent="0.25">
      <c r="A527" s="1">
        <v>28155</v>
      </c>
      <c r="B527">
        <v>18.600000000000001</v>
      </c>
      <c r="C527">
        <v>32.4</v>
      </c>
      <c r="D527">
        <v>30</v>
      </c>
      <c r="E527">
        <v>6.5666669999999998</v>
      </c>
      <c r="F527">
        <v>78.75</v>
      </c>
      <c r="H527" s="22">
        <f t="shared" si="112"/>
        <v>25.5</v>
      </c>
      <c r="I527" s="23">
        <f t="shared" si="113"/>
        <v>0.19363585091694491</v>
      </c>
      <c r="J527" s="24">
        <f t="shared" si="114"/>
        <v>4.9115456429198581</v>
      </c>
      <c r="K527" s="25">
        <f t="shared" si="115"/>
        <v>4.8633111980528723</v>
      </c>
      <c r="L527" s="25">
        <f t="shared" si="116"/>
        <v>2.143152914469288</v>
      </c>
      <c r="M527" s="25">
        <f t="shared" si="117"/>
        <v>3.5032320562610799</v>
      </c>
      <c r="N527" s="25">
        <f t="shared" si="118"/>
        <v>2.7587952443056003</v>
      </c>
      <c r="O527" s="25">
        <f t="shared" si="119"/>
        <v>-0.31355107239992103</v>
      </c>
      <c r="P527" s="26">
        <f>ACOS(-TAN(Dados!$C$31)*TAN(O527))</f>
        <v>1.7470270487283313</v>
      </c>
      <c r="Q527" s="25">
        <f t="shared" si="120"/>
        <v>1.0286964498484381</v>
      </c>
      <c r="R527" s="25">
        <f>(24*60/PI())*Dados!$C$28*Q527*(P527*SIN(Dados!$C$31)*SIN(O527)+COS(Dados!$C$31)*COS(O527)*SIN(P527))</f>
        <v>41.761298127524682</v>
      </c>
      <c r="S527" s="17">
        <f t="shared" si="121"/>
        <v>305.56</v>
      </c>
      <c r="T527" s="17">
        <f t="shared" si="122"/>
        <v>291.76000000000005</v>
      </c>
      <c r="U527" s="17">
        <f t="shared" si="123"/>
        <v>24.821813938619588</v>
      </c>
      <c r="V527" s="25">
        <f>(0.75+2*10^(-5)*Dados!$B$7)*R527</f>
        <v>31.525695831324263</v>
      </c>
      <c r="W527" s="23">
        <f t="shared" si="124"/>
        <v>2.9982714995083755</v>
      </c>
      <c r="X527" s="25">
        <f>(1-Dados!$C$20)*U527</f>
        <v>19.112796732737085</v>
      </c>
      <c r="Y527" s="18">
        <f t="shared" si="125"/>
        <v>16.114525233228708</v>
      </c>
      <c r="Z527" s="27">
        <f>((0.408*I527*(Y527-0)+Dados!$C$35*(900/(H527+273))*J527*(M527-N527))/(I527+Dados!$C$35*(1+(0.34*J527))))</f>
        <v>5.4144749686807829</v>
      </c>
    </row>
    <row r="528" spans="1:26" x14ac:dyDescent="0.25">
      <c r="A528" s="1">
        <v>28156</v>
      </c>
      <c r="B528">
        <v>20.100000000000001</v>
      </c>
      <c r="C528">
        <v>30.8</v>
      </c>
      <c r="D528">
        <v>31</v>
      </c>
      <c r="E528">
        <v>11.066667000000001</v>
      </c>
      <c r="F528">
        <v>73</v>
      </c>
      <c r="H528" s="22">
        <f t="shared" si="112"/>
        <v>25.450000000000003</v>
      </c>
      <c r="I528" s="23">
        <f t="shared" si="113"/>
        <v>0.19313557107365054</v>
      </c>
      <c r="J528" s="24">
        <f t="shared" si="114"/>
        <v>8.2773254811756072</v>
      </c>
      <c r="K528" s="25">
        <f t="shared" si="115"/>
        <v>4.4416910990407947</v>
      </c>
      <c r="L528" s="25">
        <f t="shared" si="116"/>
        <v>2.3527951289901101</v>
      </c>
      <c r="M528" s="25">
        <f t="shared" si="117"/>
        <v>3.3972431140154526</v>
      </c>
      <c r="N528" s="25">
        <f t="shared" si="118"/>
        <v>2.4799874732312803</v>
      </c>
      <c r="O528" s="25">
        <f t="shared" si="119"/>
        <v>-0.30898412805441511</v>
      </c>
      <c r="P528" s="26">
        <f>ACOS(-TAN(Dados!$C$31)*TAN(O528))</f>
        <v>1.7442599191701209</v>
      </c>
      <c r="Q528" s="25">
        <f t="shared" si="120"/>
        <v>1.0284117135243369</v>
      </c>
      <c r="R528" s="25">
        <f>(24*60/PI())*Dados!$C$28*Q528*(P528*SIN(Dados!$C$31)*SIN(O528)+COS(Dados!$C$31)*COS(O528)*SIN(P528))</f>
        <v>41.657047534730346</v>
      </c>
      <c r="S528" s="17">
        <f t="shared" si="121"/>
        <v>303.96000000000004</v>
      </c>
      <c r="T528" s="17">
        <f t="shared" si="122"/>
        <v>293.26000000000005</v>
      </c>
      <c r="U528" s="17">
        <f t="shared" si="123"/>
        <v>21.802201911330187</v>
      </c>
      <c r="V528" s="25">
        <f>(0.75+2*10^(-5)*Dados!$B$7)*R528</f>
        <v>31.446996829472514</v>
      </c>
      <c r="W528" s="23">
        <f t="shared" si="124"/>
        <v>2.735584098257144</v>
      </c>
      <c r="X528" s="25">
        <f>(1-Dados!$C$20)*U528</f>
        <v>16.787695471724245</v>
      </c>
      <c r="Y528" s="18">
        <f t="shared" si="125"/>
        <v>14.052111373467101</v>
      </c>
      <c r="Z528" s="27">
        <f>((0.408*I528*(Y528-0)+Dados!$C$35*(900/(H528+273))*J528*(M528-N528))/(I528+Dados!$C$35*(1+(0.34*J528))))</f>
        <v>5.8851135716991454</v>
      </c>
    </row>
    <row r="529" spans="1:26" x14ac:dyDescent="0.25">
      <c r="A529" s="1">
        <v>28491</v>
      </c>
      <c r="B529">
        <v>14.4</v>
      </c>
      <c r="C529">
        <v>25.8</v>
      </c>
      <c r="D529">
        <v>1</v>
      </c>
      <c r="E529">
        <v>3.5333329999999998</v>
      </c>
      <c r="F529">
        <v>65</v>
      </c>
      <c r="H529" s="22">
        <f t="shared" si="112"/>
        <v>20.100000000000001</v>
      </c>
      <c r="I529" s="23">
        <f t="shared" si="113"/>
        <v>0.14552546018733548</v>
      </c>
      <c r="J529" s="24">
        <f t="shared" si="114"/>
        <v>2.6427602162763772</v>
      </c>
      <c r="K529" s="25">
        <f t="shared" si="115"/>
        <v>3.3219025283483368</v>
      </c>
      <c r="L529" s="25">
        <f t="shared" si="116"/>
        <v>1.6405764392484408</v>
      </c>
      <c r="M529" s="25">
        <f t="shared" si="117"/>
        <v>2.4812394837983889</v>
      </c>
      <c r="N529" s="25">
        <f t="shared" si="118"/>
        <v>1.6128056644689528</v>
      </c>
      <c r="O529" s="25">
        <f t="shared" si="119"/>
        <v>-0.40100809259462372</v>
      </c>
      <c r="P529" s="26">
        <f>ACOS(-TAN(Dados!$C$31)*TAN(O529))</f>
        <v>1.8020995380098959</v>
      </c>
      <c r="Q529" s="25">
        <f t="shared" si="120"/>
        <v>1.0329951106939008</v>
      </c>
      <c r="R529" s="25">
        <f>(24*60/PI())*Dados!$C$28*Q529*(P529*SIN(Dados!$C$31)*SIN(O529)+COS(Dados!$C$31)*COS(O529)*SIN(P529))</f>
        <v>43.596802901252339</v>
      </c>
      <c r="S529" s="17">
        <f t="shared" si="121"/>
        <v>298.96000000000004</v>
      </c>
      <c r="T529" s="17">
        <f t="shared" si="122"/>
        <v>287.56</v>
      </c>
      <c r="U529" s="17">
        <f t="shared" si="123"/>
        <v>23.551959752466342</v>
      </c>
      <c r="V529" s="25">
        <f>(0.75+2*10^(-5)*Dados!$B$7)*R529</f>
        <v>32.911322423121774</v>
      </c>
      <c r="W529" s="23">
        <f t="shared" si="124"/>
        <v>3.6321369661980518</v>
      </c>
      <c r="X529" s="25">
        <f>(1-Dados!$C$20)*U529</f>
        <v>18.135009009399084</v>
      </c>
      <c r="Y529" s="18">
        <f t="shared" si="125"/>
        <v>14.502872043201032</v>
      </c>
      <c r="Z529" s="27">
        <f>((0.408*I529*(Y529-0)+Dados!$C$35*(900/(H529+273))*J529*(M529-N529))/(I529+Dados!$C$35*(1+(0.34*J529))))</f>
        <v>4.9013909883690641</v>
      </c>
    </row>
    <row r="530" spans="1:26" x14ac:dyDescent="0.25">
      <c r="A530" s="1">
        <v>28492</v>
      </c>
      <c r="B530">
        <v>14.2</v>
      </c>
      <c r="C530">
        <v>29</v>
      </c>
      <c r="D530">
        <v>2</v>
      </c>
      <c r="E530">
        <v>4.266667</v>
      </c>
      <c r="F530">
        <v>59</v>
      </c>
      <c r="H530" s="22">
        <f t="shared" si="112"/>
        <v>21.6</v>
      </c>
      <c r="I530" s="23">
        <f t="shared" si="113"/>
        <v>0.15774415171080333</v>
      </c>
      <c r="J530" s="24">
        <f t="shared" si="114"/>
        <v>3.1912581700335867</v>
      </c>
      <c r="K530" s="25">
        <f t="shared" si="115"/>
        <v>4.0056776000859209</v>
      </c>
      <c r="L530" s="25">
        <f t="shared" si="116"/>
        <v>1.6194713704253727</v>
      </c>
      <c r="M530" s="25">
        <f t="shared" si="117"/>
        <v>2.8125744852556469</v>
      </c>
      <c r="N530" s="25">
        <f t="shared" si="118"/>
        <v>1.6594189463008315</v>
      </c>
      <c r="O530" s="25">
        <f t="shared" si="119"/>
        <v>-0.39956372457913614</v>
      </c>
      <c r="P530" s="26">
        <f>ACOS(-TAN(Dados!$C$31)*TAN(O530))</f>
        <v>1.8011536593991815</v>
      </c>
      <c r="Q530" s="25">
        <f t="shared" si="120"/>
        <v>1.0329804442244102</v>
      </c>
      <c r="R530" s="25">
        <f>(24*60/PI())*Dados!$C$28*Q530*(P530*SIN(Dados!$C$31)*SIN(O530)+COS(Dados!$C$31)*COS(O530)*SIN(P530))</f>
        <v>43.570641955749437</v>
      </c>
      <c r="S530" s="17">
        <f t="shared" si="121"/>
        <v>302.16000000000003</v>
      </c>
      <c r="T530" s="17">
        <f t="shared" si="122"/>
        <v>287.36</v>
      </c>
      <c r="U530" s="17">
        <f t="shared" si="123"/>
        <v>26.819137018637171</v>
      </c>
      <c r="V530" s="25">
        <f>(0.75+2*10^(-5)*Dados!$B$7)*R530</f>
        <v>32.891573467807554</v>
      </c>
      <c r="W530" s="23">
        <f t="shared" si="124"/>
        <v>4.4530627388361168</v>
      </c>
      <c r="X530" s="25">
        <f>(1-Dados!$C$20)*U530</f>
        <v>20.650735504350621</v>
      </c>
      <c r="Y530" s="18">
        <f t="shared" si="125"/>
        <v>16.197672765514504</v>
      </c>
      <c r="Z530" s="27">
        <f>((0.408*I530*(Y530-0)+Dados!$C$35*(900/(H530+273))*J530*(M530-N530))/(I530+Dados!$C$35*(1+(0.34*J530))))</f>
        <v>6.0442649567910181</v>
      </c>
    </row>
    <row r="531" spans="1:26" x14ac:dyDescent="0.25">
      <c r="A531" s="1">
        <v>28493</v>
      </c>
      <c r="B531">
        <v>16.399999999999999</v>
      </c>
      <c r="C531">
        <v>32.6</v>
      </c>
      <c r="D531">
        <v>3</v>
      </c>
      <c r="E531">
        <v>2.3666670000000001</v>
      </c>
      <c r="F531">
        <v>57.25</v>
      </c>
      <c r="H531" s="22">
        <f t="shared" si="112"/>
        <v>24.5</v>
      </c>
      <c r="I531" s="23">
        <f t="shared" si="113"/>
        <v>0.18383500912050901</v>
      </c>
      <c r="J531" s="24">
        <f t="shared" si="114"/>
        <v>1.770151127214493</v>
      </c>
      <c r="K531" s="25">
        <f t="shared" si="115"/>
        <v>4.9183812721762612</v>
      </c>
      <c r="L531" s="25">
        <f t="shared" si="116"/>
        <v>1.8652661127239329</v>
      </c>
      <c r="M531" s="25">
        <f t="shared" si="117"/>
        <v>3.3918236924500968</v>
      </c>
      <c r="N531" s="25">
        <f t="shared" si="118"/>
        <v>1.9418190639276804</v>
      </c>
      <c r="O531" s="25">
        <f t="shared" si="119"/>
        <v>-0.39800095720876433</v>
      </c>
      <c r="P531" s="26">
        <f>ACOS(-TAN(Dados!$C$31)*TAN(O531))</f>
        <v>1.8001317785621451</v>
      </c>
      <c r="Q531" s="25">
        <f t="shared" si="120"/>
        <v>1.0329560049375197</v>
      </c>
      <c r="R531" s="25">
        <f>(24*60/PI())*Dados!$C$28*Q531*(P531*SIN(Dados!$C$31)*SIN(O531)+COS(Dados!$C$31)*COS(O531)*SIN(P531))</f>
        <v>43.541904505350651</v>
      </c>
      <c r="S531" s="17">
        <f t="shared" si="121"/>
        <v>305.76000000000005</v>
      </c>
      <c r="T531" s="17">
        <f t="shared" si="122"/>
        <v>289.56</v>
      </c>
      <c r="U531" s="17">
        <f t="shared" si="123"/>
        <v>28.040445603005306</v>
      </c>
      <c r="V531" s="25">
        <f>(0.75+2*10^(-5)*Dados!$B$7)*R531</f>
        <v>32.869879503279115</v>
      </c>
      <c r="W531" s="23">
        <f t="shared" si="124"/>
        <v>4.4911346705870612</v>
      </c>
      <c r="X531" s="25">
        <f>(1-Dados!$C$20)*U531</f>
        <v>21.591143114314086</v>
      </c>
      <c r="Y531" s="18">
        <f t="shared" si="125"/>
        <v>17.100008443727024</v>
      </c>
      <c r="Z531" s="27">
        <f>((0.408*I531*(Y531-0)+Dados!$C$35*(900/(H531+273))*J531*(M531-N531))/(I531+Dados!$C$35*(1+(0.34*J531))))</f>
        <v>6.2033906923466517</v>
      </c>
    </row>
    <row r="532" spans="1:26" x14ac:dyDescent="0.25">
      <c r="A532" s="1">
        <v>28494</v>
      </c>
      <c r="B532">
        <v>19.7</v>
      </c>
      <c r="C532">
        <v>34.6</v>
      </c>
      <c r="D532">
        <v>4</v>
      </c>
      <c r="E532">
        <v>3.3333330000000001</v>
      </c>
      <c r="F532">
        <v>51.5</v>
      </c>
      <c r="H532" s="22">
        <f t="shared" si="112"/>
        <v>27.15</v>
      </c>
      <c r="I532" s="23">
        <f t="shared" si="113"/>
        <v>0.210768374512951</v>
      </c>
      <c r="J532" s="24">
        <f t="shared" si="114"/>
        <v>2.4931700012427886</v>
      </c>
      <c r="K532" s="25">
        <f t="shared" si="115"/>
        <v>5.4995586494348254</v>
      </c>
      <c r="L532" s="25">
        <f t="shared" si="116"/>
        <v>2.2952083710657747</v>
      </c>
      <c r="M532" s="25">
        <f t="shared" si="117"/>
        <v>3.8973835102503003</v>
      </c>
      <c r="N532" s="25">
        <f t="shared" si="118"/>
        <v>2.0071525077789047</v>
      </c>
      <c r="O532" s="25">
        <f t="shared" si="119"/>
        <v>-0.39632025356520739</v>
      </c>
      <c r="P532" s="26">
        <f>ACOS(-TAN(Dados!$C$31)*TAN(O532))</f>
        <v>1.7990345490421549</v>
      </c>
      <c r="Q532" s="25">
        <f t="shared" si="120"/>
        <v>1.0329218000751172</v>
      </c>
      <c r="R532" s="25">
        <f>(24*60/PI())*Dados!$C$28*Q532*(P532*SIN(Dados!$C$31)*SIN(O532)+COS(Dados!$C$31)*COS(O532)*SIN(P532))</f>
        <v>43.510583132946387</v>
      </c>
      <c r="S532" s="17">
        <f t="shared" si="121"/>
        <v>307.76000000000005</v>
      </c>
      <c r="T532" s="17">
        <f t="shared" si="122"/>
        <v>292.86</v>
      </c>
      <c r="U532" s="17">
        <f t="shared" si="123"/>
        <v>26.872496849984266</v>
      </c>
      <c r="V532" s="25">
        <f>(0.75+2*10^(-5)*Dados!$B$7)*R532</f>
        <v>32.846234930344117</v>
      </c>
      <c r="W532" s="23">
        <f t="shared" si="124"/>
        <v>4.277828633062029</v>
      </c>
      <c r="X532" s="25">
        <f>(1-Dados!$C$20)*U532</f>
        <v>20.691822574487887</v>
      </c>
      <c r="Y532" s="18">
        <f t="shared" si="125"/>
        <v>16.413993941425858</v>
      </c>
      <c r="Z532" s="27">
        <f>((0.408*I532*(Y532-0)+Dados!$C$35*(900/(H532+273))*J532*(M532-N532))/(I532+Dados!$C$35*(1+(0.34*J532))))</f>
        <v>7.0436703481360787</v>
      </c>
    </row>
    <row r="533" spans="1:26" x14ac:dyDescent="0.25">
      <c r="A533" s="1">
        <v>28495</v>
      </c>
      <c r="B533">
        <v>20.3</v>
      </c>
      <c r="C533">
        <v>29.2</v>
      </c>
      <c r="D533">
        <v>5</v>
      </c>
      <c r="E533">
        <v>4.0666669999999998</v>
      </c>
      <c r="F533">
        <v>74</v>
      </c>
      <c r="H533" s="22">
        <f t="shared" si="112"/>
        <v>24.75</v>
      </c>
      <c r="I533" s="23">
        <f t="shared" si="113"/>
        <v>0.18624513325562769</v>
      </c>
      <c r="J533" s="24">
        <f t="shared" si="114"/>
        <v>3.0416679549999976</v>
      </c>
      <c r="K533" s="25">
        <f t="shared" si="115"/>
        <v>4.0522081272490516</v>
      </c>
      <c r="L533" s="25">
        <f t="shared" si="116"/>
        <v>2.3820593372779197</v>
      </c>
      <c r="M533" s="25">
        <f t="shared" si="117"/>
        <v>3.2171337322634859</v>
      </c>
      <c r="N533" s="25">
        <f t="shared" si="118"/>
        <v>2.3806789618749793</v>
      </c>
      <c r="O533" s="25">
        <f t="shared" si="119"/>
        <v>-0.3945221116772275</v>
      </c>
      <c r="P533" s="26">
        <f>ACOS(-TAN(Dados!$C$31)*TAN(O533))</f>
        <v>1.7978626675349139</v>
      </c>
      <c r="Q533" s="25">
        <f t="shared" si="120"/>
        <v>1.032877839772842</v>
      </c>
      <c r="R533" s="25">
        <f>(24*60/PI())*Dados!$C$28*Q533*(P533*SIN(Dados!$C$31)*SIN(O533)+COS(Dados!$C$31)*COS(O533)*SIN(P533))</f>
        <v>43.476670111019743</v>
      </c>
      <c r="S533" s="17">
        <f t="shared" si="121"/>
        <v>302.36</v>
      </c>
      <c r="T533" s="17">
        <f t="shared" si="122"/>
        <v>293.46000000000004</v>
      </c>
      <c r="U533" s="17">
        <f t="shared" si="123"/>
        <v>20.752540015232952</v>
      </c>
      <c r="V533" s="25">
        <f>(0.75+2*10^(-5)*Dados!$B$7)*R533</f>
        <v>32.82063391548305</v>
      </c>
      <c r="W533" s="23">
        <f t="shared" si="124"/>
        <v>2.4146480537466344</v>
      </c>
      <c r="X533" s="25">
        <f>(1-Dados!$C$20)*U533</f>
        <v>15.979455811729373</v>
      </c>
      <c r="Y533" s="18">
        <f t="shared" si="125"/>
        <v>13.564807757982738</v>
      </c>
      <c r="Z533" s="27">
        <f>((0.408*I533*(Y533-0)+Dados!$C$35*(900/(H533+273))*J533*(M533-N533))/(I533+Dados!$C$35*(1+(0.34*J533))))</f>
        <v>4.8032678098732742</v>
      </c>
    </row>
    <row r="534" spans="1:26" x14ac:dyDescent="0.25">
      <c r="A534" s="1">
        <v>28496</v>
      </c>
      <c r="B534">
        <v>20</v>
      </c>
      <c r="C534">
        <v>33.6</v>
      </c>
      <c r="D534">
        <v>6</v>
      </c>
      <c r="E534">
        <v>0.83333299999999999</v>
      </c>
      <c r="F534">
        <v>64.25</v>
      </c>
      <c r="H534" s="22">
        <f t="shared" si="112"/>
        <v>26.8</v>
      </c>
      <c r="I534" s="23">
        <f t="shared" si="113"/>
        <v>0.20703153059292453</v>
      </c>
      <c r="J534" s="24">
        <f t="shared" si="114"/>
        <v>0.62329231332292834</v>
      </c>
      <c r="K534" s="25">
        <f t="shared" si="115"/>
        <v>5.2019304560289008</v>
      </c>
      <c r="L534" s="25">
        <f t="shared" si="116"/>
        <v>2.3382812709274461</v>
      </c>
      <c r="M534" s="25">
        <f t="shared" si="117"/>
        <v>3.7701058634781734</v>
      </c>
      <c r="N534" s="25">
        <f t="shared" si="118"/>
        <v>2.4222930172847263</v>
      </c>
      <c r="O534" s="25">
        <f t="shared" si="119"/>
        <v>-0.39260706437307313</v>
      </c>
      <c r="P534" s="26">
        <f>ACOS(-TAN(Dados!$C$31)*TAN(O534))</f>
        <v>1.7966168724134355</v>
      </c>
      <c r="Q534" s="25">
        <f t="shared" si="120"/>
        <v>1.0328241370570801</v>
      </c>
      <c r="R534" s="25">
        <f>(24*60/PI())*Dados!$C$28*Q534*(P534*SIN(Dados!$C$31)*SIN(O534)+COS(Dados!$C$31)*COS(O534)*SIN(P534))</f>
        <v>43.440157426390698</v>
      </c>
      <c r="S534" s="17">
        <f t="shared" si="121"/>
        <v>306.76000000000005</v>
      </c>
      <c r="T534" s="17">
        <f t="shared" si="122"/>
        <v>293.16000000000003</v>
      </c>
      <c r="U534" s="17">
        <f t="shared" si="123"/>
        <v>25.631901607962291</v>
      </c>
      <c r="V534" s="25">
        <f>(0.75+2*10^(-5)*Dados!$B$7)*R534</f>
        <v>32.793070409528674</v>
      </c>
      <c r="W534" s="23">
        <f t="shared" si="124"/>
        <v>3.4285093472829522</v>
      </c>
      <c r="X534" s="25">
        <f>(1-Dados!$C$20)*U534</f>
        <v>19.736564238130963</v>
      </c>
      <c r="Y534" s="18">
        <f t="shared" si="125"/>
        <v>16.308054890848013</v>
      </c>
      <c r="Z534" s="27">
        <f>((0.408*I534*(Y534-0)+Dados!$C$35*(900/(H534+273))*J534*(M534-N534))/(I534+Dados!$C$35*(1+(0.34*J534))))</f>
        <v>5.3868837202813298</v>
      </c>
    </row>
    <row r="535" spans="1:26" x14ac:dyDescent="0.25">
      <c r="A535" s="1">
        <v>28497</v>
      </c>
      <c r="B535">
        <v>23</v>
      </c>
      <c r="C535">
        <v>35.200000000000003</v>
      </c>
      <c r="D535">
        <v>7</v>
      </c>
      <c r="E535">
        <v>3.4333330000000002</v>
      </c>
      <c r="F535">
        <v>60.75</v>
      </c>
      <c r="H535" s="22">
        <f t="shared" si="112"/>
        <v>29.1</v>
      </c>
      <c r="I535" s="23">
        <f t="shared" si="113"/>
        <v>0.23264210672547564</v>
      </c>
      <c r="J535" s="24">
        <f t="shared" si="114"/>
        <v>2.5679651087595832</v>
      </c>
      <c r="K535" s="25">
        <f t="shared" si="115"/>
        <v>5.6851337931165737</v>
      </c>
      <c r="L535" s="25">
        <f t="shared" si="116"/>
        <v>2.809437622397069</v>
      </c>
      <c r="M535" s="25">
        <f t="shared" si="117"/>
        <v>4.2472857077568218</v>
      </c>
      <c r="N535" s="25">
        <f t="shared" si="118"/>
        <v>2.5802260674622692</v>
      </c>
      <c r="O535" s="25">
        <f t="shared" si="119"/>
        <v>-0.39057567912259061</v>
      </c>
      <c r="P535" s="26">
        <f>ACOS(-TAN(Dados!$C$31)*TAN(O535))</f>
        <v>1.7952979421830866</v>
      </c>
      <c r="Q535" s="25">
        <f t="shared" si="120"/>
        <v>1.0327607078411054</v>
      </c>
      <c r="R535" s="25">
        <f>(24*60/PI())*Dados!$C$28*Q535*(P535*SIN(Dados!$C$31)*SIN(O535)+COS(Dados!$C$31)*COS(O535)*SIN(P535))</f>
        <v>43.40103680664042</v>
      </c>
      <c r="S535" s="17">
        <f t="shared" si="121"/>
        <v>308.36</v>
      </c>
      <c r="T535" s="17">
        <f t="shared" si="122"/>
        <v>296.16000000000003</v>
      </c>
      <c r="U535" s="17">
        <f t="shared" si="123"/>
        <v>24.254928709785744</v>
      </c>
      <c r="V535" s="25">
        <f>(0.75+2*10^(-5)*Dados!$B$7)*R535</f>
        <v>32.763538167613824</v>
      </c>
      <c r="W535" s="23">
        <f t="shared" si="124"/>
        <v>3.0669129018602357</v>
      </c>
      <c r="X535" s="25">
        <f>(1-Dados!$C$20)*U535</f>
        <v>18.676295106535022</v>
      </c>
      <c r="Y535" s="18">
        <f t="shared" si="125"/>
        <v>15.609382204674787</v>
      </c>
      <c r="Z535" s="27">
        <f>((0.408*I535*(Y535-0)+Dados!$C$35*(900/(H535+273))*J535*(M535-N535))/(I535+Dados!$C$35*(1+(0.34*J535))))</f>
        <v>6.5205421736743059</v>
      </c>
    </row>
    <row r="536" spans="1:26" x14ac:dyDescent="0.25">
      <c r="A536" s="1">
        <v>28498</v>
      </c>
      <c r="B536">
        <v>22.4</v>
      </c>
      <c r="C536">
        <v>35.700000000000003</v>
      </c>
      <c r="D536">
        <v>8</v>
      </c>
      <c r="E536">
        <v>2.6333329999999999</v>
      </c>
      <c r="F536">
        <v>61.25</v>
      </c>
      <c r="H536" s="22">
        <f t="shared" si="112"/>
        <v>29.05</v>
      </c>
      <c r="I536" s="23">
        <f t="shared" si="113"/>
        <v>0.23205834344969092</v>
      </c>
      <c r="J536" s="24">
        <f t="shared" si="114"/>
        <v>1.9696042486252276</v>
      </c>
      <c r="K536" s="25">
        <f t="shared" si="115"/>
        <v>5.8439030830807326</v>
      </c>
      <c r="L536" s="25">
        <f t="shared" si="116"/>
        <v>2.7090824052161175</v>
      </c>
      <c r="M536" s="25">
        <f t="shared" si="117"/>
        <v>4.2764927441484248</v>
      </c>
      <c r="N536" s="25">
        <f t="shared" si="118"/>
        <v>2.6193518057909104</v>
      </c>
      <c r="O536" s="25">
        <f t="shared" si="119"/>
        <v>-0.38842855786907049</v>
      </c>
      <c r="P536" s="26">
        <f>ACOS(-TAN(Dados!$C$31)*TAN(O536))</f>
        <v>1.7939066938731225</v>
      </c>
      <c r="Q536" s="25">
        <f t="shared" si="120"/>
        <v>1.0326875709203633</v>
      </c>
      <c r="R536" s="25">
        <f>(24*60/PI())*Dados!$C$28*Q536*(P536*SIN(Dados!$C$31)*SIN(O536)+COS(Dados!$C$31)*COS(O536)*SIN(P536))</f>
        <v>43.35929974820008</v>
      </c>
      <c r="S536" s="17">
        <f t="shared" si="121"/>
        <v>308.86</v>
      </c>
      <c r="T536" s="17">
        <f t="shared" si="122"/>
        <v>295.56</v>
      </c>
      <c r="U536" s="17">
        <f t="shared" si="123"/>
        <v>25.300439348799536</v>
      </c>
      <c r="V536" s="25">
        <f>(0.75+2*10^(-5)*Dados!$B$7)*R536</f>
        <v>32.732030770375687</v>
      </c>
      <c r="W536" s="23">
        <f t="shared" si="124"/>
        <v>3.2261249571570687</v>
      </c>
      <c r="X536" s="25">
        <f>(1-Dados!$C$20)*U536</f>
        <v>19.481338298575643</v>
      </c>
      <c r="Y536" s="18">
        <f t="shared" si="125"/>
        <v>16.255213341418575</v>
      </c>
      <c r="Z536" s="27">
        <f>((0.408*I536*(Y536-0)+Dados!$C$35*(900/(H536+273))*J536*(M536-N536))/(I536+Dados!$C$35*(1+(0.34*J536))))</f>
        <v>6.3735979605282251</v>
      </c>
    </row>
    <row r="537" spans="1:26" x14ac:dyDescent="0.25">
      <c r="A537" s="1">
        <v>28499</v>
      </c>
      <c r="B537">
        <v>22.4</v>
      </c>
      <c r="C537">
        <v>35.6</v>
      </c>
      <c r="D537">
        <v>9</v>
      </c>
      <c r="E537">
        <v>4.4333330000000002</v>
      </c>
      <c r="F537">
        <v>56</v>
      </c>
      <c r="H537" s="22">
        <f t="shared" si="112"/>
        <v>29</v>
      </c>
      <c r="I537" s="23">
        <f t="shared" si="113"/>
        <v>0.23147581029180006</v>
      </c>
      <c r="J537" s="24">
        <f t="shared" si="114"/>
        <v>3.3159161839275275</v>
      </c>
      <c r="K537" s="25">
        <f t="shared" si="115"/>
        <v>5.8118453382797011</v>
      </c>
      <c r="L537" s="25">
        <f t="shared" si="116"/>
        <v>2.7090824052161175</v>
      </c>
      <c r="M537" s="25">
        <f t="shared" si="117"/>
        <v>4.2604638717479091</v>
      </c>
      <c r="N537" s="25">
        <f t="shared" si="118"/>
        <v>2.3858597681788294</v>
      </c>
      <c r="O537" s="25">
        <f t="shared" si="119"/>
        <v>-0.38616633685087898</v>
      </c>
      <c r="P537" s="26">
        <f>ACOS(-TAN(Dados!$C$31)*TAN(O537))</f>
        <v>1.7924439813713136</v>
      </c>
      <c r="Q537" s="25">
        <f t="shared" si="120"/>
        <v>1.032604747966902</v>
      </c>
      <c r="R537" s="25">
        <f>(24*60/PI())*Dados!$C$28*Q537*(P537*SIN(Dados!$C$31)*SIN(O537)+COS(Dados!$C$31)*COS(O537)*SIN(P537))</f>
        <v>43.314937546086441</v>
      </c>
      <c r="S537" s="17">
        <f t="shared" si="121"/>
        <v>308.76000000000005</v>
      </c>
      <c r="T537" s="17">
        <f t="shared" si="122"/>
        <v>295.56</v>
      </c>
      <c r="U537" s="17">
        <f t="shared" si="123"/>
        <v>25.179357311830916</v>
      </c>
      <c r="V537" s="25">
        <f>(0.75+2*10^(-5)*Dados!$B$7)*R537</f>
        <v>32.698541646403257</v>
      </c>
      <c r="W537" s="23">
        <f t="shared" si="124"/>
        <v>3.4976723525468869</v>
      </c>
      <c r="X537" s="25">
        <f>(1-Dados!$C$20)*U537</f>
        <v>19.388105130109807</v>
      </c>
      <c r="Y537" s="18">
        <f t="shared" si="125"/>
        <v>15.890432777562919</v>
      </c>
      <c r="Z537" s="27">
        <f>((0.408*I537*(Y537-0)+Dados!$C$35*(900/(H537+273))*J537*(M537-N537))/(I537+Dados!$C$35*(1+(0.34*J537))))</f>
        <v>7.3188058030912346</v>
      </c>
    </row>
    <row r="538" spans="1:26" x14ac:dyDescent="0.25">
      <c r="A538" s="1">
        <v>28500</v>
      </c>
      <c r="B538">
        <v>18.8</v>
      </c>
      <c r="C538">
        <v>33.1</v>
      </c>
      <c r="D538">
        <v>10</v>
      </c>
      <c r="E538">
        <v>3.8</v>
      </c>
      <c r="F538">
        <v>63.25</v>
      </c>
      <c r="H538" s="22">
        <f t="shared" si="112"/>
        <v>25.950000000000003</v>
      </c>
      <c r="I538" s="23">
        <f t="shared" si="113"/>
        <v>0.19818767999703069</v>
      </c>
      <c r="J538" s="24">
        <f t="shared" si="114"/>
        <v>2.8422140856381874</v>
      </c>
      <c r="K538" s="25">
        <f t="shared" si="115"/>
        <v>5.0584314955346112</v>
      </c>
      <c r="L538" s="25">
        <f t="shared" si="116"/>
        <v>2.1701248415136294</v>
      </c>
      <c r="M538" s="25">
        <f t="shared" si="117"/>
        <v>3.6142781685241205</v>
      </c>
      <c r="N538" s="25">
        <f t="shared" si="118"/>
        <v>2.2860309415915059</v>
      </c>
      <c r="O538" s="25">
        <f t="shared" si="119"/>
        <v>-0.38378968641292643</v>
      </c>
      <c r="P538" s="26">
        <f>ACOS(-TAN(Dados!$C$31)*TAN(O538))</f>
        <v>1.7909106937083643</v>
      </c>
      <c r="Q538" s="25">
        <f t="shared" si="120"/>
        <v>1.03251226352295</v>
      </c>
      <c r="R538" s="25">
        <f>(24*60/PI())*Dados!$C$28*Q538*(P538*SIN(Dados!$C$31)*SIN(O538)+COS(Dados!$C$31)*COS(O538)*SIN(P538))</f>
        <v>43.267941325262903</v>
      </c>
      <c r="S538" s="17">
        <f t="shared" si="121"/>
        <v>306.26000000000005</v>
      </c>
      <c r="T538" s="17">
        <f t="shared" si="122"/>
        <v>291.96000000000004</v>
      </c>
      <c r="U538" s="17">
        <f t="shared" si="123"/>
        <v>26.179071152513838</v>
      </c>
      <c r="V538" s="25">
        <f>(0.75+2*10^(-5)*Dados!$B$7)*R538</f>
        <v>32.663064095911878</v>
      </c>
      <c r="W538" s="23">
        <f t="shared" si="124"/>
        <v>3.6991417963517392</v>
      </c>
      <c r="X538" s="25">
        <f>(1-Dados!$C$20)*U538</f>
        <v>20.157884787435655</v>
      </c>
      <c r="Y538" s="18">
        <f t="shared" si="125"/>
        <v>16.458742991083916</v>
      </c>
      <c r="Z538" s="27">
        <f>((0.408*I538*(Y538-0)+Dados!$C$35*(900/(H538+273))*J538*(M538-N538))/(I538+Dados!$C$35*(1+(0.34*J538))))</f>
        <v>6.3468989924425401</v>
      </c>
    </row>
    <row r="539" spans="1:26" x14ac:dyDescent="0.25">
      <c r="A539" s="1">
        <v>28501</v>
      </c>
      <c r="B539">
        <v>19.7</v>
      </c>
      <c r="C539">
        <v>32.4</v>
      </c>
      <c r="D539">
        <v>11</v>
      </c>
      <c r="E539">
        <v>3.6</v>
      </c>
      <c r="F539">
        <v>66.5</v>
      </c>
      <c r="H539" s="22">
        <f t="shared" si="112"/>
        <v>26.049999999999997</v>
      </c>
      <c r="I539" s="23">
        <f t="shared" si="113"/>
        <v>0.19921133453623621</v>
      </c>
      <c r="J539" s="24">
        <f t="shared" si="114"/>
        <v>2.6926238706045988</v>
      </c>
      <c r="K539" s="25">
        <f t="shared" si="115"/>
        <v>4.8633111980528723</v>
      </c>
      <c r="L539" s="25">
        <f t="shared" si="116"/>
        <v>2.2952083710657747</v>
      </c>
      <c r="M539" s="25">
        <f t="shared" si="117"/>
        <v>3.5792597845593237</v>
      </c>
      <c r="N539" s="25">
        <f t="shared" si="118"/>
        <v>2.3802077567319504</v>
      </c>
      <c r="O539" s="25">
        <f t="shared" si="119"/>
        <v>-0.38129931080802987</v>
      </c>
      <c r="P539" s="26">
        <f>ACOS(-TAN(Dados!$C$31)*TAN(O539))</f>
        <v>1.7893077532989132</v>
      </c>
      <c r="Q539" s="25">
        <f t="shared" si="120"/>
        <v>1.032410144993644</v>
      </c>
      <c r="R539" s="25">
        <f>(24*60/PI())*Dados!$C$28*Q539*(P539*SIN(Dados!$C$31)*SIN(O539)+COS(Dados!$C$31)*COS(O539)*SIN(P539))</f>
        <v>43.218302073601429</v>
      </c>
      <c r="S539" s="17">
        <f t="shared" si="121"/>
        <v>305.56</v>
      </c>
      <c r="T539" s="17">
        <f t="shared" si="122"/>
        <v>292.86</v>
      </c>
      <c r="U539" s="17">
        <f t="shared" si="123"/>
        <v>24.642771144632661</v>
      </c>
      <c r="V539" s="25">
        <f>(0.75+2*10^(-5)*Dados!$B$7)*R539</f>
        <v>32.625591315626281</v>
      </c>
      <c r="W539" s="23">
        <f t="shared" si="124"/>
        <v>3.2723583387748252</v>
      </c>
      <c r="X539" s="25">
        <f>(1-Dados!$C$20)*U539</f>
        <v>18.974933781367149</v>
      </c>
      <c r="Y539" s="18">
        <f t="shared" si="125"/>
        <v>15.702575442592323</v>
      </c>
      <c r="Z539" s="27">
        <f>((0.408*I539*(Y539-0)+Dados!$C$35*(900/(H539+273))*J539*(M539-N539))/(I539+Dados!$C$35*(1+(0.34*J539))))</f>
        <v>5.8913328461311592</v>
      </c>
    </row>
    <row r="540" spans="1:26" x14ac:dyDescent="0.25">
      <c r="A540" s="1">
        <v>28502</v>
      </c>
      <c r="B540">
        <v>16.399999999999999</v>
      </c>
      <c r="C540">
        <v>34.4</v>
      </c>
      <c r="D540">
        <v>12</v>
      </c>
      <c r="E540">
        <v>3.3</v>
      </c>
      <c r="F540">
        <v>56.75</v>
      </c>
      <c r="H540" s="22">
        <f t="shared" si="112"/>
        <v>25.4</v>
      </c>
      <c r="I540" s="23">
        <f t="shared" si="113"/>
        <v>0.1926363801049692</v>
      </c>
      <c r="J540" s="24">
        <f t="shared" si="114"/>
        <v>2.4682385480542153</v>
      </c>
      <c r="K540" s="25">
        <f t="shared" si="115"/>
        <v>5.4388791379242765</v>
      </c>
      <c r="L540" s="25">
        <f t="shared" si="116"/>
        <v>1.8652661127239329</v>
      </c>
      <c r="M540" s="25">
        <f t="shared" si="117"/>
        <v>3.6520726253241049</v>
      </c>
      <c r="N540" s="25">
        <f t="shared" si="118"/>
        <v>2.0725512148714293</v>
      </c>
      <c r="O540" s="25">
        <f t="shared" si="119"/>
        <v>-0.37869594798822787</v>
      </c>
      <c r="P540" s="26">
        <f>ACOS(-TAN(Dados!$C$31)*TAN(O540))</f>
        <v>1.7876361141459312</v>
      </c>
      <c r="Q540" s="25">
        <f t="shared" si="120"/>
        <v>1.0322984226389083</v>
      </c>
      <c r="R540" s="25">
        <f>(24*60/PI())*Dados!$C$28*Q540*(P540*SIN(Dados!$C$31)*SIN(O540)+COS(Dados!$C$31)*COS(O540)*SIN(P540))</f>
        <v>43.166010676417521</v>
      </c>
      <c r="S540" s="17">
        <f t="shared" si="121"/>
        <v>307.56</v>
      </c>
      <c r="T540" s="17">
        <f t="shared" si="122"/>
        <v>289.56</v>
      </c>
      <c r="U540" s="17">
        <f t="shared" si="123"/>
        <v>29.302059711423105</v>
      </c>
      <c r="V540" s="25">
        <f>(0.75+2*10^(-5)*Dados!$B$7)*R540</f>
        <v>32.58611642485107</v>
      </c>
      <c r="W540" s="23">
        <f t="shared" si="124"/>
        <v>4.6852498573463865</v>
      </c>
      <c r="X540" s="25">
        <f>(1-Dados!$C$20)*U540</f>
        <v>22.562585977795791</v>
      </c>
      <c r="Y540" s="18">
        <f t="shared" si="125"/>
        <v>17.877336120449407</v>
      </c>
      <c r="Z540" s="27">
        <f>((0.408*I540*(Y540-0)+Dados!$C$35*(900/(H540+273))*J540*(M540-N540))/(I540+Dados!$C$35*(1+(0.34*J540))))</f>
        <v>6.9475662287934581</v>
      </c>
    </row>
    <row r="541" spans="1:26" x14ac:dyDescent="0.25">
      <c r="A541" s="1">
        <v>28503</v>
      </c>
      <c r="B541">
        <v>20.6</v>
      </c>
      <c r="C541">
        <v>32.200000000000003</v>
      </c>
      <c r="D541">
        <v>13</v>
      </c>
      <c r="E541">
        <v>4.9666670000000002</v>
      </c>
      <c r="F541">
        <v>80</v>
      </c>
      <c r="H541" s="22">
        <f t="shared" si="112"/>
        <v>26.400000000000002</v>
      </c>
      <c r="I541" s="23">
        <f t="shared" si="113"/>
        <v>0.20282924107339947</v>
      </c>
      <c r="J541" s="24">
        <f t="shared" si="114"/>
        <v>3.7148239226511475</v>
      </c>
      <c r="K541" s="25">
        <f t="shared" si="115"/>
        <v>4.8087773652629577</v>
      </c>
      <c r="L541" s="25">
        <f t="shared" si="116"/>
        <v>2.4265523121060211</v>
      </c>
      <c r="M541" s="25">
        <f t="shared" si="117"/>
        <v>3.6176648386844894</v>
      </c>
      <c r="N541" s="25">
        <f t="shared" si="118"/>
        <v>2.8941318709475916</v>
      </c>
      <c r="O541" s="25">
        <f t="shared" si="119"/>
        <v>-0.37598036938610901</v>
      </c>
      <c r="P541" s="26">
        <f>ACOS(-TAN(Dados!$C$31)*TAN(O541))</f>
        <v>1.7858967600153355</v>
      </c>
      <c r="Q541" s="25">
        <f t="shared" si="120"/>
        <v>1.0321771295644875</v>
      </c>
      <c r="R541" s="25">
        <f>(24*60/PI())*Dados!$C$28*Q541*(P541*SIN(Dados!$C$31)*SIN(O541)+COS(Dados!$C$31)*COS(O541)*SIN(P541))</f>
        <v>43.111057952545892</v>
      </c>
      <c r="S541" s="17">
        <f t="shared" si="121"/>
        <v>305.36</v>
      </c>
      <c r="T541" s="17">
        <f t="shared" si="122"/>
        <v>293.76000000000005</v>
      </c>
      <c r="U541" s="17">
        <f t="shared" si="123"/>
        <v>23.492955600567939</v>
      </c>
      <c r="V541" s="25">
        <f>(0.75+2*10^(-5)*Dados!$B$7)*R541</f>
        <v>32.544632492704388</v>
      </c>
      <c r="W541" s="23">
        <f t="shared" si="124"/>
        <v>2.5164991392913594</v>
      </c>
      <c r="X541" s="25">
        <f>(1-Dados!$C$20)*U541</f>
        <v>18.089575812437314</v>
      </c>
      <c r="Y541" s="18">
        <f t="shared" si="125"/>
        <v>15.573076673145955</v>
      </c>
      <c r="Z541" s="27">
        <f>((0.408*I541*(Y541-0)+Dados!$C$35*(900/(H541+273))*J541*(M541-N541))/(I541+Dados!$C$35*(1+(0.34*J541))))</f>
        <v>5.1788994775817905</v>
      </c>
    </row>
    <row r="542" spans="1:26" x14ac:dyDescent="0.25">
      <c r="A542" s="1">
        <v>28505</v>
      </c>
      <c r="B542">
        <v>16.600000000000001</v>
      </c>
      <c r="C542">
        <v>28.8</v>
      </c>
      <c r="D542">
        <v>15</v>
      </c>
      <c r="E542">
        <v>2.1</v>
      </c>
      <c r="F542">
        <v>51.25</v>
      </c>
      <c r="H542" s="22">
        <f t="shared" si="112"/>
        <v>22.700000000000003</v>
      </c>
      <c r="I542" s="23">
        <f t="shared" si="113"/>
        <v>0.16724578322202141</v>
      </c>
      <c r="J542" s="24">
        <f t="shared" si="114"/>
        <v>1.5706972578526828</v>
      </c>
      <c r="K542" s="25">
        <f t="shared" si="115"/>
        <v>3.9596126295507381</v>
      </c>
      <c r="L542" s="25">
        <f t="shared" si="116"/>
        <v>1.889152127641528</v>
      </c>
      <c r="M542" s="25">
        <f t="shared" si="117"/>
        <v>2.9243823785961331</v>
      </c>
      <c r="N542" s="25">
        <f t="shared" si="118"/>
        <v>1.498745969030518</v>
      </c>
      <c r="O542" s="25">
        <f t="shared" si="119"/>
        <v>-0.37021581658662056</v>
      </c>
      <c r="P542" s="26">
        <f>ACOS(-TAN(Dados!$C$31)*TAN(O542))</f>
        <v>1.7822189795930035</v>
      </c>
      <c r="Q542" s="25">
        <f t="shared" si="120"/>
        <v>1.0319059778489741</v>
      </c>
      <c r="R542" s="25">
        <f>(24*60/PI())*Dados!$C$28*Q542*(P542*SIN(Dados!$C$31)*SIN(O542)+COS(Dados!$C$31)*COS(O542)*SIN(P542))</f>
        <v>42.993131694624417</v>
      </c>
      <c r="S542" s="17">
        <f t="shared" si="121"/>
        <v>301.96000000000004</v>
      </c>
      <c r="T542" s="17">
        <f t="shared" si="122"/>
        <v>289.76000000000005</v>
      </c>
      <c r="U542" s="17">
        <f t="shared" si="123"/>
        <v>24.026968500992027</v>
      </c>
      <c r="V542" s="25">
        <f>(0.75+2*10^(-5)*Dados!$B$7)*R542</f>
        <v>32.455609701161698</v>
      </c>
      <c r="W542" s="23">
        <f t="shared" si="124"/>
        <v>4.1238968577528015</v>
      </c>
      <c r="X542" s="25">
        <f>(1-Dados!$C$20)*U542</f>
        <v>18.500765745763861</v>
      </c>
      <c r="Y542" s="18">
        <f t="shared" si="125"/>
        <v>14.37686888801106</v>
      </c>
      <c r="Z542" s="27">
        <f>((0.408*I542*(Y542-0)+Dados!$C$35*(900/(H542+273))*J542*(M542-N542))/(I542+Dados!$C$35*(1+(0.34*J542))))</f>
        <v>5.3319166491483108</v>
      </c>
    </row>
    <row r="543" spans="1:26" x14ac:dyDescent="0.25">
      <c r="A543" s="1">
        <v>28506</v>
      </c>
      <c r="B543">
        <v>17.5</v>
      </c>
      <c r="C543">
        <v>32</v>
      </c>
      <c r="D543">
        <v>16</v>
      </c>
      <c r="E543">
        <v>4.4666670000000002</v>
      </c>
      <c r="F543">
        <v>44.25</v>
      </c>
      <c r="H543" s="22">
        <f t="shared" si="112"/>
        <v>24.75</v>
      </c>
      <c r="I543" s="23">
        <f t="shared" si="113"/>
        <v>0.18624513325562769</v>
      </c>
      <c r="J543" s="24">
        <f t="shared" si="114"/>
        <v>3.3408483850671757</v>
      </c>
      <c r="K543" s="25">
        <f t="shared" si="115"/>
        <v>4.7547753962618131</v>
      </c>
      <c r="L543" s="25">
        <f t="shared" si="116"/>
        <v>1.9999869748999506</v>
      </c>
      <c r="M543" s="25">
        <f t="shared" si="117"/>
        <v>3.377381185580882</v>
      </c>
      <c r="N543" s="25">
        <f t="shared" si="118"/>
        <v>1.4944911746195402</v>
      </c>
      <c r="O543" s="25">
        <f t="shared" si="119"/>
        <v>-0.36716855055065478</v>
      </c>
      <c r="P543" s="26">
        <f>ACOS(-TAN(Dados!$C$31)*TAN(O543))</f>
        <v>1.7802826529372653</v>
      </c>
      <c r="Q543" s="25">
        <f t="shared" si="120"/>
        <v>1.031756199555987</v>
      </c>
      <c r="R543" s="25">
        <f>(24*60/PI())*Dados!$C$28*Q543*(P543*SIN(Dados!$C$31)*SIN(O543)+COS(Dados!$C$31)*COS(O543)*SIN(P543))</f>
        <v>42.930139811347644</v>
      </c>
      <c r="S543" s="17">
        <f t="shared" si="121"/>
        <v>305.16000000000003</v>
      </c>
      <c r="T543" s="17">
        <f t="shared" si="122"/>
        <v>290.66000000000003</v>
      </c>
      <c r="U543" s="17">
        <f t="shared" si="123"/>
        <v>26.155696336499108</v>
      </c>
      <c r="V543" s="25">
        <f>(0.75+2*10^(-5)*Dados!$B$7)*R543</f>
        <v>32.408056989893922</v>
      </c>
      <c r="W543" s="23">
        <f t="shared" si="124"/>
        <v>4.8396457935125827</v>
      </c>
      <c r="X543" s="25">
        <f>(1-Dados!$C$20)*U543</f>
        <v>20.139886179104312</v>
      </c>
      <c r="Y543" s="18">
        <f t="shared" si="125"/>
        <v>15.30024038559173</v>
      </c>
      <c r="Z543" s="27">
        <f>((0.408*I543*(Y543-0)+Dados!$C$35*(900/(H543+273))*J543*(M543-N543))/(I543+Dados!$C$35*(1+(0.34*J543))))</f>
        <v>7.3829518862728873</v>
      </c>
    </row>
    <row r="544" spans="1:26" x14ac:dyDescent="0.25">
      <c r="A544" s="1">
        <v>28507</v>
      </c>
      <c r="B544">
        <v>18.2</v>
      </c>
      <c r="C544">
        <v>33.799999999999997</v>
      </c>
      <c r="D544">
        <v>17</v>
      </c>
      <c r="E544">
        <v>4.233333</v>
      </c>
      <c r="F544">
        <v>47.25</v>
      </c>
      <c r="H544" s="22">
        <f t="shared" si="112"/>
        <v>26</v>
      </c>
      <c r="I544" s="23">
        <f t="shared" si="113"/>
        <v>0.19869895242110683</v>
      </c>
      <c r="J544" s="24">
        <f t="shared" si="114"/>
        <v>3.1663259688939385</v>
      </c>
      <c r="K544" s="25">
        <f t="shared" si="115"/>
        <v>5.2603114929926225</v>
      </c>
      <c r="L544" s="25">
        <f t="shared" si="116"/>
        <v>2.0900878010879693</v>
      </c>
      <c r="M544" s="25">
        <f t="shared" si="117"/>
        <v>3.6751996470402961</v>
      </c>
      <c r="N544" s="25">
        <f t="shared" si="118"/>
        <v>1.7365318332265398</v>
      </c>
      <c r="O544" s="25">
        <f t="shared" si="119"/>
        <v>-0.36401248454901453</v>
      </c>
      <c r="P544" s="26">
        <f>ACOS(-TAN(Dados!$C$31)*TAN(O544))</f>
        <v>1.7782828068237315</v>
      </c>
      <c r="Q544" s="25">
        <f t="shared" si="120"/>
        <v>1.0315970112157162</v>
      </c>
      <c r="R544" s="25">
        <f>(24*60/PI())*Dados!$C$28*Q544*(P544*SIN(Dados!$C$31)*SIN(O544)+COS(Dados!$C$31)*COS(O544)*SIN(P544))</f>
        <v>42.864449985232994</v>
      </c>
      <c r="S544" s="17">
        <f t="shared" si="121"/>
        <v>306.96000000000004</v>
      </c>
      <c r="T544" s="17">
        <f t="shared" si="122"/>
        <v>291.36</v>
      </c>
      <c r="U544" s="17">
        <f t="shared" si="123"/>
        <v>27.088161951823029</v>
      </c>
      <c r="V544" s="25">
        <f>(0.75+2*10^(-5)*Dados!$B$7)*R544</f>
        <v>32.358467595642352</v>
      </c>
      <c r="W544" s="23">
        <f t="shared" si="124"/>
        <v>4.7837551329105263</v>
      </c>
      <c r="X544" s="25">
        <f>(1-Dados!$C$20)*U544</f>
        <v>20.857884702903732</v>
      </c>
      <c r="Y544" s="18">
        <f t="shared" si="125"/>
        <v>16.074129569993204</v>
      </c>
      <c r="Z544" s="27">
        <f>((0.408*I544*(Y544-0)+Dados!$C$35*(900/(H544+273))*J544*(M544-N544))/(I544+Dados!$C$35*(1+(0.34*J544))))</f>
        <v>7.5086446523502888</v>
      </c>
    </row>
    <row r="545" spans="1:26" x14ac:dyDescent="0.25">
      <c r="A545" s="1">
        <v>28508</v>
      </c>
      <c r="B545">
        <v>22.4</v>
      </c>
      <c r="C545">
        <v>33</v>
      </c>
      <c r="D545">
        <v>18</v>
      </c>
      <c r="E545">
        <v>4.5333329999999998</v>
      </c>
      <c r="F545">
        <v>66.25</v>
      </c>
      <c r="H545" s="22">
        <f t="shared" ref="H545:H603" si="126">(C545+B545)/2</f>
        <v>27.7</v>
      </c>
      <c r="I545" s="23">
        <f t="shared" ref="I545:I603" si="127">4098*(0.6108*EXP(17.27*H545/(H545+237.3)))/(H545+237.3)^2</f>
        <v>0.2167550737640033</v>
      </c>
      <c r="J545" s="24">
        <f t="shared" ref="J545:J603" si="128">E545*(4.87/(LN(67.8*10-5.42)))</f>
        <v>3.3907112914443216</v>
      </c>
      <c r="K545" s="25">
        <f t="shared" ref="K545:K603" si="129">0.6108*EXP((17.27*C545)/(C545+237.3))</f>
        <v>5.030147795606851</v>
      </c>
      <c r="L545" s="25">
        <f t="shared" ref="L545:L603" si="130">0.6108*EXP((17.27*B545)/(B545+237.3))</f>
        <v>2.7090824052161175</v>
      </c>
      <c r="M545" s="25">
        <f t="shared" ref="M545:M603" si="131">(K545+L545)/2</f>
        <v>3.869615100411484</v>
      </c>
      <c r="N545" s="25">
        <f t="shared" ref="N545:N603" si="132">F545/100*((K545+L545)/2)</f>
        <v>2.5636200040226083</v>
      </c>
      <c r="O545" s="25">
        <f t="shared" ref="O545:O603" si="133">0.409*SIN((2*PI()/365*D545)-1.39)</f>
        <v>-0.36074855379216958</v>
      </c>
      <c r="P545" s="26">
        <f>ACOS(-TAN(Dados!$C$31)*TAN(O545))</f>
        <v>1.7762205458786531</v>
      </c>
      <c r="Q545" s="25">
        <f t="shared" ref="Q545:Q603" si="134">1+0.033*COS((2*PI()/365)*D545)</f>
        <v>1.031428459999103</v>
      </c>
      <c r="R545" s="25">
        <f>(24*60/PI())*Dados!$C$28*Q545*(P545*SIN(Dados!$C$31)*SIN(O545)+COS(Dados!$C$31)*COS(O545)*SIN(P545))</f>
        <v>42.796053295027434</v>
      </c>
      <c r="S545" s="17">
        <f t="shared" ref="S545:S603" si="135">C545+273.16</f>
        <v>306.16000000000003</v>
      </c>
      <c r="T545" s="17">
        <f t="shared" ref="T545:T603" si="136">B545+273.16</f>
        <v>295.56</v>
      </c>
      <c r="U545" s="17">
        <f t="shared" ref="U545:U603" si="137">0.16*SQRT(C545-B545)*R545</f>
        <v>22.293416761947945</v>
      </c>
      <c r="V545" s="25">
        <f>(0.75+2*10^(-5)*Dados!$B$7)*R545</f>
        <v>32.306834783733457</v>
      </c>
      <c r="W545" s="23">
        <f t="shared" ref="W545:W603" si="138">(4.903*10^-9)*((S545^4+T545^4)/2)*(0.34-0.14*SQRT(N545))*(1.35*(U545/V545)-0.35)</f>
        <v>2.7114105279592087</v>
      </c>
      <c r="X545" s="25">
        <f>(1-Dados!$C$20)*U545</f>
        <v>17.16593090669992</v>
      </c>
      <c r="Y545" s="18">
        <f t="shared" ref="Y545:Y603" si="139">X545-W545</f>
        <v>14.45452037874071</v>
      </c>
      <c r="Z545" s="27">
        <f>((0.408*I545*(Y545-0)+Dados!$C$35*(900/(H545+273))*J545*(M545-N545))/(I545+Dados!$C$35*(1+(0.34*J545))))</f>
        <v>5.9994860069384393</v>
      </c>
    </row>
    <row r="546" spans="1:26" x14ac:dyDescent="0.25">
      <c r="A546" s="1">
        <v>28509</v>
      </c>
      <c r="B546">
        <v>22.6</v>
      </c>
      <c r="C546">
        <v>33.6</v>
      </c>
      <c r="D546">
        <v>19</v>
      </c>
      <c r="E546">
        <v>3.3666670000000001</v>
      </c>
      <c r="F546">
        <v>75.5</v>
      </c>
      <c r="H546" s="22">
        <f t="shared" si="126"/>
        <v>28.1</v>
      </c>
      <c r="I546" s="23">
        <f t="shared" si="127"/>
        <v>0.22119824570984212</v>
      </c>
      <c r="J546" s="24">
        <f t="shared" si="128"/>
        <v>2.5181022023824369</v>
      </c>
      <c r="K546" s="25">
        <f t="shared" si="129"/>
        <v>5.2019304560289008</v>
      </c>
      <c r="L546" s="25">
        <f t="shared" si="130"/>
        <v>2.7421805492514406</v>
      </c>
      <c r="M546" s="25">
        <f t="shared" si="131"/>
        <v>3.9720555026401705</v>
      </c>
      <c r="N546" s="25">
        <f t="shared" si="132"/>
        <v>2.9989019044933287</v>
      </c>
      <c r="O546" s="25">
        <f t="shared" si="133"/>
        <v>-0.35737772545324453</v>
      </c>
      <c r="P546" s="26">
        <f>ACOS(-TAN(Dados!$C$31)*TAN(O546))</f>
        <v>1.7740969932854493</v>
      </c>
      <c r="Q546" s="25">
        <f t="shared" si="134"/>
        <v>1.0312505958515106</v>
      </c>
      <c r="R546" s="25">
        <f>(24*60/PI())*Dados!$C$28*Q546*(P546*SIN(Dados!$C$31)*SIN(O546)+COS(Dados!$C$31)*COS(O546)*SIN(P546))</f>
        <v>42.724940999497861</v>
      </c>
      <c r="S546" s="17">
        <f t="shared" si="135"/>
        <v>306.76000000000005</v>
      </c>
      <c r="T546" s="17">
        <f t="shared" si="136"/>
        <v>295.76000000000005</v>
      </c>
      <c r="U546" s="17">
        <f t="shared" si="137"/>
        <v>22.672415757665028</v>
      </c>
      <c r="V546" s="25">
        <f>(0.75+2*10^(-5)*Dados!$B$7)*R546</f>
        <v>32.253151955391132</v>
      </c>
      <c r="W546" s="23">
        <f t="shared" si="138"/>
        <v>2.364673311738033</v>
      </c>
      <c r="X546" s="25">
        <f>(1-Dados!$C$20)*U546</f>
        <v>17.457760133402072</v>
      </c>
      <c r="Y546" s="18">
        <f t="shared" si="139"/>
        <v>15.093086821664039</v>
      </c>
      <c r="Z546" s="27">
        <f>((0.408*I546*(Y546-0)+Dados!$C$35*(900/(H546+273))*J546*(M546-N546))/(I546+Dados!$C$35*(1+(0.34*J546))))</f>
        <v>5.3737790925563278</v>
      </c>
    </row>
    <row r="547" spans="1:26" x14ac:dyDescent="0.25">
      <c r="A547" s="1">
        <v>28510</v>
      </c>
      <c r="B547">
        <v>21.2</v>
      </c>
      <c r="C547">
        <v>26.8</v>
      </c>
      <c r="D547">
        <v>20</v>
      </c>
      <c r="E547">
        <v>1.5</v>
      </c>
      <c r="F547">
        <v>88.75</v>
      </c>
      <c r="H547" s="22">
        <f t="shared" si="126"/>
        <v>24</v>
      </c>
      <c r="I547" s="23">
        <f t="shared" si="127"/>
        <v>0.17909354902640179</v>
      </c>
      <c r="J547" s="24">
        <f t="shared" si="128"/>
        <v>1.1219266127519161</v>
      </c>
      <c r="K547" s="25">
        <f t="shared" si="129"/>
        <v>3.5237195928099276</v>
      </c>
      <c r="L547" s="25">
        <f t="shared" si="130"/>
        <v>2.5177224920902961</v>
      </c>
      <c r="M547" s="25">
        <f t="shared" si="131"/>
        <v>3.0207210424501119</v>
      </c>
      <c r="N547" s="25">
        <f t="shared" si="132"/>
        <v>2.680889925174474</v>
      </c>
      <c r="O547" s="25">
        <f t="shared" si="133"/>
        <v>-0.35390099838142475</v>
      </c>
      <c r="P547" s="26">
        <f>ACOS(-TAN(Dados!$C$31)*TAN(O547))</f>
        <v>1.7719132889338518</v>
      </c>
      <c r="Q547" s="25">
        <f t="shared" si="134"/>
        <v>1.0310634714779239</v>
      </c>
      <c r="R547" s="25">
        <f>(24*60/PI())*Dados!$C$28*Q547*(P547*SIN(Dados!$C$31)*SIN(O547)+COS(Dados!$C$31)*COS(O547)*SIN(P547))</f>
        <v>42.651104583042716</v>
      </c>
      <c r="S547" s="17">
        <f t="shared" si="135"/>
        <v>299.96000000000004</v>
      </c>
      <c r="T547" s="17">
        <f t="shared" si="136"/>
        <v>294.36</v>
      </c>
      <c r="U547" s="17">
        <f t="shared" si="137"/>
        <v>16.148949603238812</v>
      </c>
      <c r="V547" s="25">
        <f>(0.75+2*10^(-5)*Dados!$B$7)*R547</f>
        <v>32.197412682169031</v>
      </c>
      <c r="W547" s="23">
        <f t="shared" si="138"/>
        <v>1.3860351033909504</v>
      </c>
      <c r="X547" s="25">
        <f>(1-Dados!$C$20)*U547</f>
        <v>12.434691194493885</v>
      </c>
      <c r="Y547" s="18">
        <f t="shared" si="139"/>
        <v>11.048656091102934</v>
      </c>
      <c r="Z547" s="27">
        <f>((0.408*I547*(Y547-0)+Dados!$C$35*(900/(H547+273))*J547*(M547-N547))/(I547+Dados!$C$35*(1+(0.34*J547))))</f>
        <v>3.2759898922174311</v>
      </c>
    </row>
    <row r="548" spans="1:26" x14ac:dyDescent="0.25">
      <c r="A548" s="1">
        <v>28511</v>
      </c>
      <c r="B548">
        <v>20.8</v>
      </c>
      <c r="C548">
        <v>31</v>
      </c>
      <c r="D548">
        <v>21</v>
      </c>
      <c r="E548">
        <v>1.0333330000000001</v>
      </c>
      <c r="F548">
        <v>79.5</v>
      </c>
      <c r="H548" s="22">
        <f t="shared" si="126"/>
        <v>25.9</v>
      </c>
      <c r="I548" s="23">
        <f t="shared" si="127"/>
        <v>0.19767751536034411</v>
      </c>
      <c r="J548" s="24">
        <f t="shared" si="128"/>
        <v>0.77288252835651727</v>
      </c>
      <c r="K548" s="25">
        <f t="shared" si="129"/>
        <v>4.492592251118583</v>
      </c>
      <c r="L548" s="25">
        <f t="shared" si="130"/>
        <v>2.4566163260716172</v>
      </c>
      <c r="M548" s="25">
        <f t="shared" si="131"/>
        <v>3.4746042885951001</v>
      </c>
      <c r="N548" s="25">
        <f t="shared" si="132"/>
        <v>2.7623104094331046</v>
      </c>
      <c r="O548" s="25">
        <f t="shared" si="133"/>
        <v>-0.35031940280597534</v>
      </c>
      <c r="P548" s="26">
        <f>ACOS(-TAN(Dados!$C$31)*TAN(O548))</f>
        <v>1.7696705875895009</v>
      </c>
      <c r="Q548" s="25">
        <f t="shared" si="134"/>
        <v>1.0308671423273339</v>
      </c>
      <c r="R548" s="25">
        <f>(24*60/PI())*Dados!$C$28*Q548*(P548*SIN(Dados!$C$31)*SIN(O548)+COS(Dados!$C$31)*COS(O548)*SIN(P548))</f>
        <v>42.57453580243228</v>
      </c>
      <c r="S548" s="17">
        <f t="shared" si="135"/>
        <v>304.16000000000003</v>
      </c>
      <c r="T548" s="17">
        <f t="shared" si="136"/>
        <v>293.96000000000004</v>
      </c>
      <c r="U548" s="17">
        <f t="shared" si="137"/>
        <v>21.755546136944492</v>
      </c>
      <c r="V548" s="25">
        <f>(0.75+2*10^(-5)*Dados!$B$7)*R548</f>
        <v>32.13961074123489</v>
      </c>
      <c r="W548" s="23">
        <f t="shared" si="138"/>
        <v>2.377202875843186</v>
      </c>
      <c r="X548" s="25">
        <f>(1-Dados!$C$20)*U548</f>
        <v>16.75177052544726</v>
      </c>
      <c r="Y548" s="18">
        <f t="shared" si="139"/>
        <v>14.374567649604074</v>
      </c>
      <c r="Z548" s="27">
        <f>((0.408*I548*(Y548-0)+Dados!$C$35*(900/(H548+273))*J548*(M548-N548))/(I548+Dados!$C$35*(1+(0.34*J548))))</f>
        <v>4.5225688649976412</v>
      </c>
    </row>
    <row r="549" spans="1:26" x14ac:dyDescent="0.25">
      <c r="A549" s="1">
        <v>28512</v>
      </c>
      <c r="B549">
        <v>21.6</v>
      </c>
      <c r="C549">
        <v>33.799999999999997</v>
      </c>
      <c r="D549">
        <v>22</v>
      </c>
      <c r="E549">
        <v>3.5666669999999998</v>
      </c>
      <c r="F549">
        <v>65.75</v>
      </c>
      <c r="H549" s="22">
        <f t="shared" si="126"/>
        <v>27.7</v>
      </c>
      <c r="I549" s="23">
        <f t="shared" si="127"/>
        <v>0.2167550737640033</v>
      </c>
      <c r="J549" s="24">
        <f t="shared" si="128"/>
        <v>2.6676924174160255</v>
      </c>
      <c r="K549" s="25">
        <f t="shared" si="129"/>
        <v>5.2603114929926225</v>
      </c>
      <c r="L549" s="25">
        <f t="shared" si="130"/>
        <v>2.5801527260359443</v>
      </c>
      <c r="M549" s="25">
        <f t="shared" si="131"/>
        <v>3.9202321095142834</v>
      </c>
      <c r="N549" s="25">
        <f t="shared" si="132"/>
        <v>2.5775526120056411</v>
      </c>
      <c r="O549" s="25">
        <f t="shared" si="133"/>
        <v>-0.34663400003096273</v>
      </c>
      <c r="P549" s="26">
        <f>ACOS(-TAN(Dados!$C$31)*TAN(O549))</f>
        <v>1.7673700570893165</v>
      </c>
      <c r="Q549" s="25">
        <f t="shared" si="134"/>
        <v>1.0306616665763046</v>
      </c>
      <c r="R549" s="25">
        <f>(24*60/PI())*Dados!$C$28*Q549*(P549*SIN(Dados!$C$31)*SIN(O549)+COS(Dados!$C$31)*COS(O549)*SIN(P549))</f>
        <v>42.495226734604927</v>
      </c>
      <c r="S549" s="17">
        <f t="shared" si="135"/>
        <v>306.96000000000004</v>
      </c>
      <c r="T549" s="17">
        <f t="shared" si="136"/>
        <v>294.76000000000005</v>
      </c>
      <c r="U549" s="17">
        <f t="shared" si="137"/>
        <v>23.748711339456339</v>
      </c>
      <c r="V549" s="25">
        <f>(0.75+2*10^(-5)*Dados!$B$7)*R549</f>
        <v>32.079740151452071</v>
      </c>
      <c r="W549" s="23">
        <f t="shared" si="138"/>
        <v>3.0136015654228308</v>
      </c>
      <c r="X549" s="25">
        <f>(1-Dados!$C$20)*U549</f>
        <v>18.286507731381381</v>
      </c>
      <c r="Y549" s="18">
        <f t="shared" si="139"/>
        <v>15.272906165958549</v>
      </c>
      <c r="Z549" s="27">
        <f>((0.408*I549*(Y549-0)+Dados!$C$35*(900/(H549+273))*J549*(M549-N549))/(I549+Dados!$C$35*(1+(0.34*J549))))</f>
        <v>6.008529069922826</v>
      </c>
    </row>
    <row r="550" spans="1:26" x14ac:dyDescent="0.25">
      <c r="A550" s="1">
        <v>28513</v>
      </c>
      <c r="B550">
        <v>24.6</v>
      </c>
      <c r="C550">
        <v>36.1</v>
      </c>
      <c r="D550">
        <v>23</v>
      </c>
      <c r="E550">
        <v>6.9666670000000002</v>
      </c>
      <c r="F550">
        <v>59.25</v>
      </c>
      <c r="H550" s="22">
        <f t="shared" si="126"/>
        <v>30.35</v>
      </c>
      <c r="I550" s="23">
        <f t="shared" si="127"/>
        <v>0.24764200037450079</v>
      </c>
      <c r="J550" s="24">
        <f t="shared" si="128"/>
        <v>5.2107260729870362</v>
      </c>
      <c r="K550" s="25">
        <f t="shared" si="129"/>
        <v>5.9736717424605885</v>
      </c>
      <c r="L550" s="25">
        <f t="shared" si="130"/>
        <v>3.0930813295225428</v>
      </c>
      <c r="M550" s="25">
        <f t="shared" si="131"/>
        <v>4.5333765359915654</v>
      </c>
      <c r="N550" s="25">
        <f t="shared" si="132"/>
        <v>2.6860255975750027</v>
      </c>
      <c r="O550" s="25">
        <f t="shared" si="133"/>
        <v>-0.3428458821207665</v>
      </c>
      <c r="P550" s="26">
        <f>ACOS(-TAN(Dados!$C$31)*TAN(O550))</f>
        <v>1.7650128765676671</v>
      </c>
      <c r="Q550" s="25">
        <f t="shared" si="134"/>
        <v>1.0304471051117361</v>
      </c>
      <c r="R550" s="25">
        <f>(24*60/PI())*Dados!$C$28*Q550*(P550*SIN(Dados!$C$31)*SIN(O550)+COS(Dados!$C$31)*COS(O550)*SIN(P550))</f>
        <v>42.413169825442097</v>
      </c>
      <c r="S550" s="17">
        <f t="shared" si="135"/>
        <v>309.26000000000005</v>
      </c>
      <c r="T550" s="17">
        <f t="shared" si="136"/>
        <v>297.76000000000005</v>
      </c>
      <c r="U550" s="17">
        <f t="shared" si="137"/>
        <v>23.012809070918387</v>
      </c>
      <c r="V550" s="25">
        <f>(0.75+2*10^(-5)*Dados!$B$7)*R550</f>
        <v>32.01779521019985</v>
      </c>
      <c r="W550" s="23">
        <f t="shared" si="138"/>
        <v>2.8593565936148475</v>
      </c>
      <c r="X550" s="25">
        <f>(1-Dados!$C$20)*U550</f>
        <v>17.719862984607158</v>
      </c>
      <c r="Y550" s="18">
        <f t="shared" si="139"/>
        <v>14.86050639099231</v>
      </c>
      <c r="Z550" s="27">
        <f>((0.408*I550*(Y550-0)+Dados!$C$35*(900/(H550+273))*J550*(M550-N550))/(I550+Dados!$C$35*(1+(0.34*J550))))</f>
        <v>7.856360959772541</v>
      </c>
    </row>
    <row r="551" spans="1:26" x14ac:dyDescent="0.25">
      <c r="A551" s="1">
        <v>28514</v>
      </c>
      <c r="B551">
        <v>23.3</v>
      </c>
      <c r="C551">
        <v>34</v>
      </c>
      <c r="D551">
        <v>24</v>
      </c>
      <c r="E551">
        <v>5.8</v>
      </c>
      <c r="F551">
        <v>67.25</v>
      </c>
      <c r="H551" s="22">
        <f t="shared" si="126"/>
        <v>28.65</v>
      </c>
      <c r="I551" s="23">
        <f t="shared" si="127"/>
        <v>0.22743235016149782</v>
      </c>
      <c r="J551" s="24">
        <f t="shared" si="128"/>
        <v>4.3381162359740761</v>
      </c>
      <c r="K551" s="25">
        <f t="shared" si="129"/>
        <v>5.3192602098598769</v>
      </c>
      <c r="L551" s="25">
        <f t="shared" si="130"/>
        <v>2.8608211296876744</v>
      </c>
      <c r="M551" s="25">
        <f t="shared" si="131"/>
        <v>4.0900406697737761</v>
      </c>
      <c r="N551" s="25">
        <f t="shared" si="132"/>
        <v>2.7505523504228644</v>
      </c>
      <c r="O551" s="25">
        <f t="shared" si="133"/>
        <v>-0.33895617157647767</v>
      </c>
      <c r="P551" s="26">
        <f>ACOS(-TAN(Dados!$C$31)*TAN(O551))</f>
        <v>1.7626002347180736</v>
      </c>
      <c r="Q551" s="25">
        <f t="shared" si="134"/>
        <v>1.0302235215128204</v>
      </c>
      <c r="R551" s="25">
        <f>(24*60/PI())*Dados!$C$28*Q551*(P551*SIN(Dados!$C$31)*SIN(O551)+COS(Dados!$C$31)*COS(O551)*SIN(P551))</f>
        <v>42.328357939439776</v>
      </c>
      <c r="S551" s="17">
        <f t="shared" si="135"/>
        <v>307.16000000000003</v>
      </c>
      <c r="T551" s="17">
        <f t="shared" si="136"/>
        <v>296.46000000000004</v>
      </c>
      <c r="U551" s="17">
        <f t="shared" si="137"/>
        <v>22.153548102546679</v>
      </c>
      <c r="V551" s="25">
        <f>(0.75+2*10^(-5)*Dados!$B$7)*R551</f>
        <v>31.953770530870553</v>
      </c>
      <c r="W551" s="23">
        <f t="shared" si="138"/>
        <v>2.5748363184609762</v>
      </c>
      <c r="X551" s="25">
        <f>(1-Dados!$C$20)*U551</f>
        <v>17.058232038960945</v>
      </c>
      <c r="Y551" s="18">
        <f t="shared" si="139"/>
        <v>14.483395720499969</v>
      </c>
      <c r="Z551" s="27">
        <f>((0.408*I551*(Y551-0)+Dados!$C$35*(900/(H551+273))*J551*(M551-N551))/(I551+Dados!$C$35*(1+(0.34*J551))))</f>
        <v>6.3650949048393581</v>
      </c>
    </row>
    <row r="552" spans="1:26" x14ac:dyDescent="0.25">
      <c r="A552" s="1">
        <v>28515</v>
      </c>
      <c r="B552">
        <v>22.9</v>
      </c>
      <c r="C552">
        <v>35.4</v>
      </c>
      <c r="D552">
        <v>25</v>
      </c>
      <c r="E552">
        <v>5.6333330000000004</v>
      </c>
      <c r="F552">
        <v>79.5</v>
      </c>
      <c r="H552" s="22">
        <f t="shared" si="126"/>
        <v>29.15</v>
      </c>
      <c r="I552" s="23">
        <f t="shared" si="127"/>
        <v>0.23322710216453366</v>
      </c>
      <c r="J552" s="24">
        <f t="shared" si="128"/>
        <v>4.2134574741290605</v>
      </c>
      <c r="K552" s="25">
        <f t="shared" si="129"/>
        <v>5.7481868887063436</v>
      </c>
      <c r="L552" s="25">
        <f t="shared" si="130"/>
        <v>2.7924897662121242</v>
      </c>
      <c r="M552" s="25">
        <f t="shared" si="131"/>
        <v>4.2703383274592337</v>
      </c>
      <c r="N552" s="25">
        <f t="shared" si="132"/>
        <v>3.394918970330091</v>
      </c>
      <c r="O552" s="25">
        <f t="shared" si="133"/>
        <v>-0.33496602100327749</v>
      </c>
      <c r="P552" s="26">
        <f>ACOS(-TAN(Dados!$C$31)*TAN(O552))</f>
        <v>1.7601333280948612</v>
      </c>
      <c r="Q552" s="25">
        <f t="shared" si="134"/>
        <v>1.0299909820322035</v>
      </c>
      <c r="R552" s="25">
        <f>(24*60/PI())*Dados!$C$28*Q552*(P552*SIN(Dados!$C$31)*SIN(O552)+COS(Dados!$C$31)*COS(O552)*SIN(P552))</f>
        <v>42.240784410189782</v>
      </c>
      <c r="S552" s="17">
        <f t="shared" si="135"/>
        <v>308.56</v>
      </c>
      <c r="T552" s="17">
        <f t="shared" si="136"/>
        <v>296.06</v>
      </c>
      <c r="U552" s="17">
        <f t="shared" si="137"/>
        <v>23.894996079267354</v>
      </c>
      <c r="V552" s="25">
        <f>(0.75+2*10^(-5)*Dados!$B$7)*R552</f>
        <v>31.887661080977967</v>
      </c>
      <c r="W552" s="23">
        <f t="shared" si="138"/>
        <v>2.2286912530765299</v>
      </c>
      <c r="X552" s="25">
        <f>(1-Dados!$C$20)*U552</f>
        <v>18.399146981035862</v>
      </c>
      <c r="Y552" s="18">
        <f t="shared" si="139"/>
        <v>16.170455727959332</v>
      </c>
      <c r="Z552" s="27">
        <f>((0.408*I552*(Y552-0)+Dados!$C$35*(900/(H552+273))*J552*(M552-N552))/(I552+Dados!$C$35*(1+(0.34*J552))))</f>
        <v>5.7532187239052792</v>
      </c>
    </row>
    <row r="553" spans="1:26" x14ac:dyDescent="0.25">
      <c r="A553" s="1">
        <v>28516</v>
      </c>
      <c r="B553">
        <v>20.399999999999999</v>
      </c>
      <c r="C553">
        <v>27.2</v>
      </c>
      <c r="D553">
        <v>26</v>
      </c>
      <c r="E553">
        <v>3.3666670000000001</v>
      </c>
      <c r="F553">
        <v>88.75</v>
      </c>
      <c r="H553" s="22">
        <f t="shared" si="126"/>
        <v>23.799999999999997</v>
      </c>
      <c r="I553" s="23">
        <f t="shared" si="127"/>
        <v>0.17722605524927609</v>
      </c>
      <c r="J553" s="24">
        <f t="shared" si="128"/>
        <v>2.5181022023824369</v>
      </c>
      <c r="K553" s="25">
        <f t="shared" si="129"/>
        <v>3.6073883025255133</v>
      </c>
      <c r="L553" s="25">
        <f t="shared" si="130"/>
        <v>2.3968104104453793</v>
      </c>
      <c r="M553" s="25">
        <f t="shared" si="131"/>
        <v>3.0020993564854463</v>
      </c>
      <c r="N553" s="25">
        <f t="shared" si="132"/>
        <v>2.6643631788808335</v>
      </c>
      <c r="O553" s="25">
        <f t="shared" si="133"/>
        <v>-0.33087661276889524</v>
      </c>
      <c r="P553" s="26">
        <f>ACOS(-TAN(Dados!$C$31)*TAN(O553))</f>
        <v>1.7576133594588603</v>
      </c>
      <c r="Q553" s="25">
        <f t="shared" si="134"/>
        <v>1.0297495555763523</v>
      </c>
      <c r="R553" s="25">
        <f>(24*60/PI())*Dados!$C$28*Q553*(P553*SIN(Dados!$C$31)*SIN(O553)+COS(Dados!$C$31)*COS(O553)*SIN(P553))</f>
        <v>42.150443091579611</v>
      </c>
      <c r="S553" s="17">
        <f t="shared" si="135"/>
        <v>300.36</v>
      </c>
      <c r="T553" s="17">
        <f t="shared" si="136"/>
        <v>293.56</v>
      </c>
      <c r="U553" s="17">
        <f t="shared" si="137"/>
        <v>17.586385278910925</v>
      </c>
      <c r="V553" s="25">
        <f>(0.75+2*10^(-5)*Dados!$B$7)*R553</f>
        <v>31.819462220808248</v>
      </c>
      <c r="W553" s="23">
        <f t="shared" si="138"/>
        <v>1.685134033303461</v>
      </c>
      <c r="X553" s="25">
        <f>(1-Dados!$C$20)*U553</f>
        <v>13.541516664761412</v>
      </c>
      <c r="Y553" s="18">
        <f t="shared" si="139"/>
        <v>11.856382631457951</v>
      </c>
      <c r="Z553" s="27">
        <f>((0.408*I553*(Y553-0)+Dados!$C$35*(900/(H553+273))*J553*(M553-N553))/(I553+Dados!$C$35*(1+(0.34*J553))))</f>
        <v>3.4349657756626875</v>
      </c>
    </row>
    <row r="554" spans="1:26" x14ac:dyDescent="0.25">
      <c r="A554" s="1">
        <v>28517</v>
      </c>
      <c r="B554">
        <v>20.6</v>
      </c>
      <c r="C554">
        <v>33.700000000000003</v>
      </c>
      <c r="D554">
        <v>27</v>
      </c>
      <c r="E554">
        <v>2.733333</v>
      </c>
      <c r="F554">
        <v>68.25</v>
      </c>
      <c r="H554" s="22">
        <f t="shared" si="126"/>
        <v>27.150000000000002</v>
      </c>
      <c r="I554" s="23">
        <f t="shared" si="127"/>
        <v>0.21076837451295102</v>
      </c>
      <c r="J554" s="24">
        <f t="shared" si="128"/>
        <v>2.0443993561420224</v>
      </c>
      <c r="K554" s="25">
        <f t="shared" si="129"/>
        <v>5.2310503012853271</v>
      </c>
      <c r="L554" s="25">
        <f t="shared" si="130"/>
        <v>2.4265523121060211</v>
      </c>
      <c r="M554" s="25">
        <f t="shared" si="131"/>
        <v>3.8288013066956741</v>
      </c>
      <c r="N554" s="25">
        <f t="shared" si="132"/>
        <v>2.6131568918197976</v>
      </c>
      <c r="O554" s="25">
        <f t="shared" si="133"/>
        <v>-0.32668915865324738</v>
      </c>
      <c r="P554" s="26">
        <f>ACOS(-TAN(Dados!$C$31)*TAN(O554))</f>
        <v>1.7550415361709275</v>
      </c>
      <c r="Q554" s="25">
        <f t="shared" si="134"/>
        <v>1.0294993136851356</v>
      </c>
      <c r="R554" s="25">
        <f>(24*60/PI())*Dados!$C$28*Q554*(P554*SIN(Dados!$C$31)*SIN(O554)+COS(Dados!$C$31)*COS(O554)*SIN(P554))</f>
        <v>42.05732840961516</v>
      </c>
      <c r="S554" s="17">
        <f t="shared" si="135"/>
        <v>306.86</v>
      </c>
      <c r="T554" s="17">
        <f t="shared" si="136"/>
        <v>293.76000000000005</v>
      </c>
      <c r="U554" s="17">
        <f t="shared" si="137"/>
        <v>24.355514719133492</v>
      </c>
      <c r="V554" s="25">
        <f>(0.75+2*10^(-5)*Dados!$B$7)*R554</f>
        <v>31.749169742540985</v>
      </c>
      <c r="W554" s="23">
        <f t="shared" si="138"/>
        <v>3.1172248960063107</v>
      </c>
      <c r="X554" s="25">
        <f>(1-Dados!$C$20)*U554</f>
        <v>18.753746333732789</v>
      </c>
      <c r="Y554" s="18">
        <f t="shared" si="139"/>
        <v>15.636521437726477</v>
      </c>
      <c r="Z554" s="27">
        <f>((0.408*I554*(Y554-0)+Dados!$C$35*(900/(H554+273))*J554*(M554-N554))/(I554+Dados!$C$35*(1+(0.34*J554))))</f>
        <v>5.6956298549993161</v>
      </c>
    </row>
    <row r="555" spans="1:26" x14ac:dyDescent="0.25">
      <c r="A555" s="1">
        <v>28518</v>
      </c>
      <c r="B555">
        <v>24.1</v>
      </c>
      <c r="C555">
        <v>35.6</v>
      </c>
      <c r="D555">
        <v>28</v>
      </c>
      <c r="E555">
        <v>4.766667</v>
      </c>
      <c r="F555">
        <v>63</v>
      </c>
      <c r="H555" s="22">
        <f t="shared" si="126"/>
        <v>29.85</v>
      </c>
      <c r="I555" s="23">
        <f t="shared" si="127"/>
        <v>0.24154756638329455</v>
      </c>
      <c r="J555" s="24">
        <f t="shared" si="128"/>
        <v>3.5652337076175589</v>
      </c>
      <c r="K555" s="25">
        <f t="shared" si="129"/>
        <v>5.8118453382797011</v>
      </c>
      <c r="L555" s="25">
        <f t="shared" si="130"/>
        <v>3.0018745443431598</v>
      </c>
      <c r="M555" s="25">
        <f t="shared" si="131"/>
        <v>4.4068599413114304</v>
      </c>
      <c r="N555" s="25">
        <f t="shared" si="132"/>
        <v>2.7763217630262012</v>
      </c>
      <c r="O555" s="25">
        <f t="shared" si="133"/>
        <v>-0.32240489948936107</v>
      </c>
      <c r="P555" s="26">
        <f>ACOS(-TAN(Dados!$C$31)*TAN(O555))</f>
        <v>1.7524190686367291</v>
      </c>
      <c r="Q555" s="25">
        <f t="shared" si="134"/>
        <v>1.0292403305106266</v>
      </c>
      <c r="R555" s="25">
        <f>(24*60/PI())*Dados!$C$28*Q555*(P555*SIN(Dados!$C$31)*SIN(O555)+COS(Dados!$C$31)*COS(O555)*SIN(P555))</f>
        <v>41.961435414766676</v>
      </c>
      <c r="S555" s="17">
        <f t="shared" si="135"/>
        <v>308.76000000000005</v>
      </c>
      <c r="T555" s="17">
        <f t="shared" si="136"/>
        <v>297.26000000000005</v>
      </c>
      <c r="U555" s="17">
        <f t="shared" si="137"/>
        <v>22.767704123883721</v>
      </c>
      <c r="V555" s="25">
        <f>(0.75+2*10^(-5)*Dados!$B$7)*R555</f>
        <v>31.676779909765276</v>
      </c>
      <c r="W555" s="23">
        <f t="shared" si="138"/>
        <v>2.7423057338220316</v>
      </c>
      <c r="X555" s="25">
        <f>(1-Dados!$C$20)*U555</f>
        <v>17.531132175390464</v>
      </c>
      <c r="Y555" s="18">
        <f t="shared" si="139"/>
        <v>14.788826441568432</v>
      </c>
      <c r="Z555" s="27">
        <f>((0.408*I555*(Y555-0)+Dados!$C$35*(900/(H555+273))*J555*(M555-N555))/(I555+Dados!$C$35*(1+(0.34*J555))))</f>
        <v>6.6993050478139047</v>
      </c>
    </row>
    <row r="556" spans="1:26" x14ac:dyDescent="0.25">
      <c r="A556" s="1">
        <v>28519</v>
      </c>
      <c r="B556">
        <v>24.2</v>
      </c>
      <c r="C556">
        <v>35.4</v>
      </c>
      <c r="D556">
        <v>29</v>
      </c>
      <c r="E556">
        <v>4.4000000000000004</v>
      </c>
      <c r="F556">
        <v>72</v>
      </c>
      <c r="H556" s="22">
        <f t="shared" si="126"/>
        <v>29.799999999999997</v>
      </c>
      <c r="I556" s="23">
        <f t="shared" si="127"/>
        <v>0.2409451045954186</v>
      </c>
      <c r="J556" s="24">
        <f t="shared" si="128"/>
        <v>3.2909847307389546</v>
      </c>
      <c r="K556" s="25">
        <f t="shared" si="129"/>
        <v>5.7481868887063436</v>
      </c>
      <c r="L556" s="25">
        <f t="shared" si="130"/>
        <v>3.0199258182559934</v>
      </c>
      <c r="M556" s="25">
        <f t="shared" si="131"/>
        <v>4.384056353481169</v>
      </c>
      <c r="N556" s="25">
        <f t="shared" si="132"/>
        <v>3.1565205745064415</v>
      </c>
      <c r="O556" s="25">
        <f t="shared" si="133"/>
        <v>-0.31802510479568846</v>
      </c>
      <c r="P556" s="26">
        <f>ACOS(-TAN(Dados!$C$31)*TAN(O556))</f>
        <v>1.7497471688058961</v>
      </c>
      <c r="Q556" s="25">
        <f t="shared" si="134"/>
        <v>1.0289726827951293</v>
      </c>
      <c r="R556" s="25">
        <f>(24*60/PI())*Dados!$C$28*Q556*(P556*SIN(Dados!$C$31)*SIN(O556)+COS(Dados!$C$31)*COS(O556)*SIN(P556))</f>
        <v>41.862759834734192</v>
      </c>
      <c r="S556" s="17">
        <f t="shared" si="135"/>
        <v>308.56</v>
      </c>
      <c r="T556" s="17">
        <f t="shared" si="136"/>
        <v>297.36</v>
      </c>
      <c r="U556" s="17">
        <f t="shared" si="137"/>
        <v>22.415934562635741</v>
      </c>
      <c r="V556" s="25">
        <f>(0.75+2*10^(-5)*Dados!$B$7)*R556</f>
        <v>31.602289497312476</v>
      </c>
      <c r="W556" s="23">
        <f t="shared" si="138"/>
        <v>2.2951333491469046</v>
      </c>
      <c r="X556" s="25">
        <f>(1-Dados!$C$20)*U556</f>
        <v>17.260269613229521</v>
      </c>
      <c r="Y556" s="18">
        <f t="shared" si="139"/>
        <v>14.965136264082616</v>
      </c>
      <c r="Z556" s="27">
        <f>((0.408*I556*(Y556-0)+Dados!$C$35*(900/(H556+273))*J556*(M556-N556))/(I556+Dados!$C$35*(1+(0.34*J556))))</f>
        <v>5.9453537729447294</v>
      </c>
    </row>
    <row r="557" spans="1:26" x14ac:dyDescent="0.25">
      <c r="A557" s="1">
        <v>28520</v>
      </c>
      <c r="B557">
        <v>23.2</v>
      </c>
      <c r="C557">
        <v>37.1</v>
      </c>
      <c r="D557">
        <v>30</v>
      </c>
      <c r="E557">
        <v>4</v>
      </c>
      <c r="F557">
        <v>61.5</v>
      </c>
      <c r="H557" s="22">
        <f t="shared" si="126"/>
        <v>30.15</v>
      </c>
      <c r="I557" s="23">
        <f t="shared" si="127"/>
        <v>0.24518893564873404</v>
      </c>
      <c r="J557" s="24">
        <f t="shared" si="128"/>
        <v>2.9918043006717765</v>
      </c>
      <c r="K557" s="25">
        <f t="shared" si="129"/>
        <v>6.3090731770616983</v>
      </c>
      <c r="L557" s="25">
        <f t="shared" si="130"/>
        <v>2.8436029029276386</v>
      </c>
      <c r="M557" s="25">
        <f t="shared" si="131"/>
        <v>4.5763380399946687</v>
      </c>
      <c r="N557" s="25">
        <f t="shared" si="132"/>
        <v>2.8144478945967211</v>
      </c>
      <c r="O557" s="25">
        <f t="shared" si="133"/>
        <v>-0.31355107239992103</v>
      </c>
      <c r="P557" s="26">
        <f>ACOS(-TAN(Dados!$C$31)*TAN(O557))</f>
        <v>1.7470270487283313</v>
      </c>
      <c r="Q557" s="25">
        <f t="shared" si="134"/>
        <v>1.0286964498484381</v>
      </c>
      <c r="R557" s="25">
        <f>(24*60/PI())*Dados!$C$28*Q557*(P557*SIN(Dados!$C$31)*SIN(O557)+COS(Dados!$C$31)*COS(O557)*SIN(P557))</f>
        <v>41.761298127524682</v>
      </c>
      <c r="S557" s="17">
        <f t="shared" si="135"/>
        <v>310.26000000000005</v>
      </c>
      <c r="T557" s="17">
        <f t="shared" si="136"/>
        <v>296.36</v>
      </c>
      <c r="U557" s="17">
        <f t="shared" si="137"/>
        <v>24.911585710628049</v>
      </c>
      <c r="V557" s="25">
        <f>(0.75+2*10^(-5)*Dados!$B$7)*R557</f>
        <v>31.525695831324263</v>
      </c>
      <c r="W557" s="23">
        <f t="shared" si="138"/>
        <v>3.1368041322434208</v>
      </c>
      <c r="X557" s="25">
        <f>(1-Dados!$C$20)*U557</f>
        <v>19.1819209971836</v>
      </c>
      <c r="Y557" s="18">
        <f t="shared" si="139"/>
        <v>16.04511686494018</v>
      </c>
      <c r="Z557" s="27">
        <f>((0.408*I557*(Y557-0)+Dados!$C$35*(900/(H557+273))*J557*(M557-N557))/(I557+Dados!$C$35*(1+(0.34*J557))))</f>
        <v>6.9704813276651088</v>
      </c>
    </row>
    <row r="558" spans="1:26" x14ac:dyDescent="0.25">
      <c r="A558" s="1">
        <v>28521</v>
      </c>
      <c r="B558">
        <v>25.1</v>
      </c>
      <c r="C558">
        <v>36</v>
      </c>
      <c r="D558">
        <v>31</v>
      </c>
      <c r="E558">
        <v>3.4666670000000002</v>
      </c>
      <c r="F558">
        <v>56.25</v>
      </c>
      <c r="H558" s="22">
        <f t="shared" si="126"/>
        <v>30.55</v>
      </c>
      <c r="I558" s="23">
        <f t="shared" si="127"/>
        <v>0.25011560998717375</v>
      </c>
      <c r="J558" s="24">
        <f t="shared" si="128"/>
        <v>2.5928973098992314</v>
      </c>
      <c r="K558" s="25">
        <f t="shared" si="129"/>
        <v>5.9409977016273503</v>
      </c>
      <c r="L558" s="25">
        <f t="shared" si="130"/>
        <v>3.1866957622050229</v>
      </c>
      <c r="M558" s="25">
        <f t="shared" si="131"/>
        <v>4.5638467319161862</v>
      </c>
      <c r="N558" s="25">
        <f t="shared" si="132"/>
        <v>2.5671637867028547</v>
      </c>
      <c r="O558" s="25">
        <f t="shared" si="133"/>
        <v>-0.30898412805441511</v>
      </c>
      <c r="P558" s="26">
        <f>ACOS(-TAN(Dados!$C$31)*TAN(O558))</f>
        <v>1.7442599191701209</v>
      </c>
      <c r="Q558" s="25">
        <f t="shared" si="134"/>
        <v>1.0284117135243369</v>
      </c>
      <c r="R558" s="25">
        <f>(24*60/PI())*Dados!$C$28*Q558*(P558*SIN(Dados!$C$31)*SIN(O558)+COS(Dados!$C$31)*COS(O558)*SIN(P558))</f>
        <v>41.657047534730346</v>
      </c>
      <c r="S558" s="17">
        <f t="shared" si="135"/>
        <v>309.16000000000003</v>
      </c>
      <c r="T558" s="17">
        <f t="shared" si="136"/>
        <v>298.26000000000005</v>
      </c>
      <c r="U558" s="17">
        <f t="shared" si="137"/>
        <v>22.005017459254177</v>
      </c>
      <c r="V558" s="25">
        <f>(0.75+2*10^(-5)*Dados!$B$7)*R558</f>
        <v>31.446996829472514</v>
      </c>
      <c r="W558" s="23">
        <f t="shared" si="138"/>
        <v>2.8753477727292092</v>
      </c>
      <c r="X558" s="25">
        <f>(1-Dados!$C$20)*U558</f>
        <v>16.943863443625716</v>
      </c>
      <c r="Y558" s="18">
        <f t="shared" si="139"/>
        <v>14.068515670896506</v>
      </c>
      <c r="Z558" s="27">
        <f>((0.408*I558*(Y558-0)+Dados!$C$35*(900/(H558+273))*J558*(M558-N558))/(I558+Dados!$C$35*(1+(0.34*J558))))</f>
        <v>6.5378050408445576</v>
      </c>
    </row>
    <row r="559" spans="1:26" x14ac:dyDescent="0.25">
      <c r="A559" s="1">
        <v>28856</v>
      </c>
      <c r="B559">
        <v>20.100000000000001</v>
      </c>
      <c r="C559">
        <v>32.799999999999997</v>
      </c>
      <c r="D559">
        <v>1</v>
      </c>
      <c r="E559">
        <v>2.3333330000000001</v>
      </c>
      <c r="F559">
        <v>65.5</v>
      </c>
      <c r="H559" s="22">
        <f t="shared" si="126"/>
        <v>26.45</v>
      </c>
      <c r="I559" s="23">
        <f t="shared" si="127"/>
        <v>0.20335056951978117</v>
      </c>
      <c r="J559" s="24">
        <f t="shared" si="128"/>
        <v>1.7452189260748447</v>
      </c>
      <c r="K559" s="25">
        <f t="shared" si="129"/>
        <v>4.9739919933544527</v>
      </c>
      <c r="L559" s="25">
        <f t="shared" si="130"/>
        <v>2.3527951289901101</v>
      </c>
      <c r="M559" s="25">
        <f t="shared" si="131"/>
        <v>3.6633935611722812</v>
      </c>
      <c r="N559" s="25">
        <f t="shared" si="132"/>
        <v>2.3995227825678445</v>
      </c>
      <c r="O559" s="25">
        <f t="shared" si="133"/>
        <v>-0.40100809259462372</v>
      </c>
      <c r="P559" s="26">
        <f>ACOS(-TAN(Dados!$C$31)*TAN(O559))</f>
        <v>1.8020995380098959</v>
      </c>
      <c r="Q559" s="25">
        <f t="shared" si="134"/>
        <v>1.0329951106939008</v>
      </c>
      <c r="R559" s="25">
        <f>(24*60/PI())*Dados!$C$28*Q559*(P559*SIN(Dados!$C$31)*SIN(O559)+COS(Dados!$C$31)*COS(O559)*SIN(P559))</f>
        <v>43.596802901252339</v>
      </c>
      <c r="S559" s="17">
        <f t="shared" si="135"/>
        <v>305.96000000000004</v>
      </c>
      <c r="T559" s="17">
        <f t="shared" si="136"/>
        <v>293.26000000000005</v>
      </c>
      <c r="U559" s="17">
        <f t="shared" si="137"/>
        <v>24.858589648052131</v>
      </c>
      <c r="V559" s="25">
        <f>(0.75+2*10^(-5)*Dados!$B$7)*R559</f>
        <v>32.911322423121774</v>
      </c>
      <c r="W559" s="23">
        <f t="shared" si="138"/>
        <v>3.2666660757942667</v>
      </c>
      <c r="X559" s="25">
        <f>(1-Dados!$C$20)*U559</f>
        <v>19.141114029000143</v>
      </c>
      <c r="Y559" s="18">
        <f t="shared" si="139"/>
        <v>15.874447953205877</v>
      </c>
      <c r="Z559" s="27">
        <f>((0.408*I559*(Y559-0)+Dados!$C$35*(900/(H559+273))*J559*(M559-N559))/(I559+Dados!$C$35*(1+(0.34*J559))))</f>
        <v>5.6915221263148528</v>
      </c>
    </row>
    <row r="560" spans="1:26" x14ac:dyDescent="0.25">
      <c r="A560" s="1">
        <v>28857</v>
      </c>
      <c r="B560">
        <v>20.399999999999999</v>
      </c>
      <c r="C560">
        <v>33.9</v>
      </c>
      <c r="D560">
        <v>2</v>
      </c>
      <c r="E560">
        <v>2.3333330000000001</v>
      </c>
      <c r="F560">
        <v>64.75</v>
      </c>
      <c r="H560" s="22">
        <f t="shared" si="126"/>
        <v>27.15</v>
      </c>
      <c r="I560" s="23">
        <f t="shared" si="127"/>
        <v>0.210768374512951</v>
      </c>
      <c r="J560" s="24">
        <f t="shared" si="128"/>
        <v>1.7452189260748447</v>
      </c>
      <c r="K560" s="25">
        <f t="shared" si="129"/>
        <v>5.2897146042222154</v>
      </c>
      <c r="L560" s="25">
        <f t="shared" si="130"/>
        <v>2.3968104104453793</v>
      </c>
      <c r="M560" s="25">
        <f t="shared" si="131"/>
        <v>3.8432625073337974</v>
      </c>
      <c r="N560" s="25">
        <f t="shared" si="132"/>
        <v>2.4885124734986337</v>
      </c>
      <c r="O560" s="25">
        <f t="shared" si="133"/>
        <v>-0.39956372457913614</v>
      </c>
      <c r="P560" s="26">
        <f>ACOS(-TAN(Dados!$C$31)*TAN(O560))</f>
        <v>1.8011536593991815</v>
      </c>
      <c r="Q560" s="25">
        <f t="shared" si="134"/>
        <v>1.0329804442244102</v>
      </c>
      <c r="R560" s="25">
        <f>(24*60/PI())*Dados!$C$28*Q560*(P560*SIN(Dados!$C$31)*SIN(O560)+COS(Dados!$C$31)*COS(O560)*SIN(P560))</f>
        <v>43.570641955749437</v>
      </c>
      <c r="S560" s="17">
        <f t="shared" si="135"/>
        <v>307.06</v>
      </c>
      <c r="T560" s="17">
        <f t="shared" si="136"/>
        <v>293.56</v>
      </c>
      <c r="U560" s="17">
        <f t="shared" si="137"/>
        <v>25.614201733700792</v>
      </c>
      <c r="V560" s="25">
        <f>(0.75+2*10^(-5)*Dados!$B$7)*R560</f>
        <v>32.891573467807554</v>
      </c>
      <c r="W560" s="23">
        <f t="shared" si="138"/>
        <v>3.3423923740773969</v>
      </c>
      <c r="X560" s="25">
        <f>(1-Dados!$C$20)*U560</f>
        <v>19.722935334949611</v>
      </c>
      <c r="Y560" s="18">
        <f t="shared" si="139"/>
        <v>16.380542960872212</v>
      </c>
      <c r="Z560" s="27">
        <f>((0.408*I560*(Y560-0)+Dados!$C$35*(900/(H560+273))*J560*(M560-N560))/(I560+Dados!$C$35*(1+(0.34*J560))))</f>
        <v>5.9437347306924382</v>
      </c>
    </row>
    <row r="561" spans="1:26" x14ac:dyDescent="0.25">
      <c r="A561" s="1">
        <v>28858</v>
      </c>
      <c r="B561">
        <v>22</v>
      </c>
      <c r="C561">
        <v>35.1</v>
      </c>
      <c r="D561">
        <v>3</v>
      </c>
      <c r="E561">
        <v>2.3333330000000001</v>
      </c>
      <c r="F561">
        <v>49.75</v>
      </c>
      <c r="H561" s="22">
        <f t="shared" si="126"/>
        <v>28.55</v>
      </c>
      <c r="I561" s="23">
        <f t="shared" si="127"/>
        <v>0.22628803083327026</v>
      </c>
      <c r="J561" s="24">
        <f t="shared" si="128"/>
        <v>1.7452189260748447</v>
      </c>
      <c r="K561" s="25">
        <f t="shared" si="129"/>
        <v>5.6538327478295347</v>
      </c>
      <c r="L561" s="25">
        <f t="shared" si="130"/>
        <v>2.6439311922105757</v>
      </c>
      <c r="M561" s="25">
        <f t="shared" si="131"/>
        <v>4.1488819700200548</v>
      </c>
      <c r="N561" s="25">
        <f t="shared" si="132"/>
        <v>2.0640687800849773</v>
      </c>
      <c r="O561" s="25">
        <f t="shared" si="133"/>
        <v>-0.39800095720876433</v>
      </c>
      <c r="P561" s="26">
        <f>ACOS(-TAN(Dados!$C$31)*TAN(O561))</f>
        <v>1.8001317785621451</v>
      </c>
      <c r="Q561" s="25">
        <f t="shared" si="134"/>
        <v>1.0329560049375197</v>
      </c>
      <c r="R561" s="25">
        <f>(24*60/PI())*Dados!$C$28*Q561*(P561*SIN(Dados!$C$31)*SIN(O561)+COS(Dados!$C$31)*COS(O561)*SIN(P561))</f>
        <v>43.541904505350651</v>
      </c>
      <c r="S561" s="17">
        <f t="shared" si="135"/>
        <v>308.26000000000005</v>
      </c>
      <c r="T561" s="17">
        <f t="shared" si="136"/>
        <v>295.16000000000003</v>
      </c>
      <c r="U561" s="17">
        <f t="shared" si="137"/>
        <v>25.215236825093342</v>
      </c>
      <c r="V561" s="25">
        <f>(0.75+2*10^(-5)*Dados!$B$7)*R561</f>
        <v>32.869879503279115</v>
      </c>
      <c r="W561" s="23">
        <f t="shared" si="138"/>
        <v>3.8789777749313825</v>
      </c>
      <c r="X561" s="25">
        <f>(1-Dados!$C$20)*U561</f>
        <v>19.415732355321875</v>
      </c>
      <c r="Y561" s="18">
        <f t="shared" si="139"/>
        <v>15.536754580390493</v>
      </c>
      <c r="Z561" s="27">
        <f>((0.408*I561*(Y561-0)+Dados!$C$35*(900/(H561+273))*J561*(M561-N561))/(I561+Dados!$C$35*(1+(0.34*J561))))</f>
        <v>6.4892584333703125</v>
      </c>
    </row>
    <row r="562" spans="1:26" x14ac:dyDescent="0.25">
      <c r="A562" s="1">
        <v>28859</v>
      </c>
      <c r="B562">
        <v>16.8</v>
      </c>
      <c r="C562">
        <v>30.6</v>
      </c>
      <c r="D562">
        <v>4</v>
      </c>
      <c r="E562">
        <v>2.6666669999999999</v>
      </c>
      <c r="F562">
        <v>54.25</v>
      </c>
      <c r="H562" s="22">
        <f t="shared" si="126"/>
        <v>23.700000000000003</v>
      </c>
      <c r="I562" s="23">
        <f t="shared" si="127"/>
        <v>0.17629848389579811</v>
      </c>
      <c r="J562" s="24">
        <f t="shared" si="128"/>
        <v>1.9945364497648759</v>
      </c>
      <c r="K562" s="25">
        <f t="shared" si="129"/>
        <v>4.3912919467167955</v>
      </c>
      <c r="L562" s="25">
        <f t="shared" si="130"/>
        <v>1.913305694509122</v>
      </c>
      <c r="M562" s="25">
        <f t="shared" si="131"/>
        <v>3.152298820612959</v>
      </c>
      <c r="N562" s="25">
        <f t="shared" si="132"/>
        <v>1.7101221101825301</v>
      </c>
      <c r="O562" s="25">
        <f t="shared" si="133"/>
        <v>-0.39632025356520739</v>
      </c>
      <c r="P562" s="26">
        <f>ACOS(-TAN(Dados!$C$31)*TAN(O562))</f>
        <v>1.7990345490421549</v>
      </c>
      <c r="Q562" s="25">
        <f t="shared" si="134"/>
        <v>1.0329218000751172</v>
      </c>
      <c r="R562" s="25">
        <f>(24*60/PI())*Dados!$C$28*Q562*(P562*SIN(Dados!$C$31)*SIN(O562)+COS(Dados!$C$31)*COS(O562)*SIN(P562))</f>
        <v>43.510583132946387</v>
      </c>
      <c r="S562" s="17">
        <f t="shared" si="135"/>
        <v>303.76000000000005</v>
      </c>
      <c r="T562" s="17">
        <f t="shared" si="136"/>
        <v>289.96000000000004</v>
      </c>
      <c r="U562" s="17">
        <f t="shared" si="137"/>
        <v>25.861542799480272</v>
      </c>
      <c r="V562" s="25">
        <f>(0.75+2*10^(-5)*Dados!$B$7)*R562</f>
        <v>32.846234930344117</v>
      </c>
      <c r="W562" s="23">
        <f t="shared" si="138"/>
        <v>4.2736165133651545</v>
      </c>
      <c r="X562" s="25">
        <f>(1-Dados!$C$20)*U562</f>
        <v>19.913387955599809</v>
      </c>
      <c r="Y562" s="18">
        <f t="shared" si="139"/>
        <v>15.639771442234654</v>
      </c>
      <c r="Z562" s="27">
        <f>((0.408*I562*(Y562-0)+Dados!$C$35*(900/(H562+273))*J562*(M562-N562))/(I562+Dados!$C$35*(1+(0.34*J562))))</f>
        <v>5.9274228886393958</v>
      </c>
    </row>
    <row r="563" spans="1:26" x14ac:dyDescent="0.25">
      <c r="A563" s="1">
        <v>28860</v>
      </c>
      <c r="B563">
        <v>15.9</v>
      </c>
      <c r="C563">
        <v>31.8</v>
      </c>
      <c r="D563">
        <v>5</v>
      </c>
      <c r="E563">
        <v>2</v>
      </c>
      <c r="F563">
        <v>54.75</v>
      </c>
      <c r="H563" s="22">
        <f t="shared" si="126"/>
        <v>23.85</v>
      </c>
      <c r="I563" s="23">
        <f t="shared" si="127"/>
        <v>0.17769138209750721</v>
      </c>
      <c r="J563" s="24">
        <f t="shared" si="128"/>
        <v>1.4959021503358882</v>
      </c>
      <c r="K563" s="25">
        <f t="shared" si="129"/>
        <v>4.7013009415600848</v>
      </c>
      <c r="L563" s="25">
        <f t="shared" si="130"/>
        <v>1.8067051290327525</v>
      </c>
      <c r="M563" s="25">
        <f t="shared" si="131"/>
        <v>3.2540030352964187</v>
      </c>
      <c r="N563" s="25">
        <f t="shared" si="132"/>
        <v>1.7815666618247892</v>
      </c>
      <c r="O563" s="25">
        <f t="shared" si="133"/>
        <v>-0.3945221116772275</v>
      </c>
      <c r="P563" s="26">
        <f>ACOS(-TAN(Dados!$C$31)*TAN(O563))</f>
        <v>1.7978626675349139</v>
      </c>
      <c r="Q563" s="25">
        <f t="shared" si="134"/>
        <v>1.032877839772842</v>
      </c>
      <c r="R563" s="25">
        <f>(24*60/PI())*Dados!$C$28*Q563*(P563*SIN(Dados!$C$31)*SIN(O563)+COS(Dados!$C$31)*COS(O563)*SIN(P563))</f>
        <v>43.476670111019743</v>
      </c>
      <c r="S563" s="17">
        <f t="shared" si="135"/>
        <v>304.96000000000004</v>
      </c>
      <c r="T563" s="17">
        <f t="shared" si="136"/>
        <v>289.06</v>
      </c>
      <c r="U563" s="17">
        <f t="shared" si="137"/>
        <v>27.737979239993848</v>
      </c>
      <c r="V563" s="25">
        <f>(0.75+2*10^(-5)*Dados!$B$7)*R563</f>
        <v>32.82063391548305</v>
      </c>
      <c r="W563" s="23">
        <f t="shared" si="138"/>
        <v>4.6411357422760231</v>
      </c>
      <c r="X563" s="25">
        <f>(1-Dados!$C$20)*U563</f>
        <v>21.358244014795265</v>
      </c>
      <c r="Y563" s="18">
        <f t="shared" si="139"/>
        <v>16.717108272519241</v>
      </c>
      <c r="Z563" s="27">
        <f>((0.408*I563*(Y563-0)+Dados!$C$35*(900/(H563+273))*J563*(M563-N563))/(I563+Dados!$C$35*(1+(0.34*J563))))</f>
        <v>5.9653833843198925</v>
      </c>
    </row>
    <row r="564" spans="1:26" x14ac:dyDescent="0.25">
      <c r="A564" s="1">
        <v>28861</v>
      </c>
      <c r="B564">
        <v>15.4</v>
      </c>
      <c r="C564">
        <v>31</v>
      </c>
      <c r="D564">
        <v>6</v>
      </c>
      <c r="E564">
        <v>3</v>
      </c>
      <c r="F564">
        <v>44</v>
      </c>
      <c r="H564" s="22">
        <f t="shared" si="126"/>
        <v>23.2</v>
      </c>
      <c r="I564" s="23">
        <f t="shared" si="127"/>
        <v>0.17172180615599653</v>
      </c>
      <c r="J564" s="24">
        <f t="shared" si="128"/>
        <v>2.2438532255038321</v>
      </c>
      <c r="K564" s="25">
        <f t="shared" si="129"/>
        <v>4.492592251118583</v>
      </c>
      <c r="L564" s="25">
        <f t="shared" si="130"/>
        <v>1.7497618068909833</v>
      </c>
      <c r="M564" s="25">
        <f t="shared" si="131"/>
        <v>3.1211770290047829</v>
      </c>
      <c r="N564" s="25">
        <f t="shared" si="132"/>
        <v>1.3733178927621046</v>
      </c>
      <c r="O564" s="25">
        <f t="shared" si="133"/>
        <v>-0.39260706437307313</v>
      </c>
      <c r="P564" s="26">
        <f>ACOS(-TAN(Dados!$C$31)*TAN(O564))</f>
        <v>1.7966168724134355</v>
      </c>
      <c r="Q564" s="25">
        <f t="shared" si="134"/>
        <v>1.0328241370570801</v>
      </c>
      <c r="R564" s="25">
        <f>(24*60/PI())*Dados!$C$28*Q564*(P564*SIN(Dados!$C$31)*SIN(O564)+COS(Dados!$C$31)*COS(O564)*SIN(P564))</f>
        <v>43.440157426390698</v>
      </c>
      <c r="S564" s="17">
        <f t="shared" si="135"/>
        <v>304.16000000000003</v>
      </c>
      <c r="T564" s="17">
        <f t="shared" si="136"/>
        <v>288.56</v>
      </c>
      <c r="U564" s="17">
        <f t="shared" si="137"/>
        <v>27.451979903723078</v>
      </c>
      <c r="V564" s="25">
        <f>(0.75+2*10^(-5)*Dados!$B$7)*R564</f>
        <v>32.793070409528674</v>
      </c>
      <c r="W564" s="23">
        <f t="shared" si="138"/>
        <v>5.2126523551194222</v>
      </c>
      <c r="X564" s="25">
        <f>(1-Dados!$C$20)*U564</f>
        <v>21.138024525866772</v>
      </c>
      <c r="Y564" s="18">
        <f t="shared" si="139"/>
        <v>15.92537217074735</v>
      </c>
      <c r="Z564" s="27">
        <f>((0.408*I564*(Y564-0)+Dados!$C$35*(900/(H564+273))*J564*(M564-N564))/(I564+Dados!$C$35*(1+(0.34*J564))))</f>
        <v>6.602919076608897</v>
      </c>
    </row>
    <row r="565" spans="1:26" x14ac:dyDescent="0.25">
      <c r="A565" s="1">
        <v>28862</v>
      </c>
      <c r="B565">
        <v>14.6</v>
      </c>
      <c r="C565">
        <v>31.4</v>
      </c>
      <c r="D565">
        <v>7</v>
      </c>
      <c r="E565">
        <v>3.3333330000000001</v>
      </c>
      <c r="F565">
        <v>50.25</v>
      </c>
      <c r="H565" s="22">
        <f t="shared" si="126"/>
        <v>23</v>
      </c>
      <c r="I565" s="23">
        <f t="shared" si="127"/>
        <v>0.16991941796793744</v>
      </c>
      <c r="J565" s="24">
        <f t="shared" si="128"/>
        <v>2.4931700012427886</v>
      </c>
      <c r="K565" s="25">
        <f t="shared" si="129"/>
        <v>4.5959173166475438</v>
      </c>
      <c r="L565" s="25">
        <f t="shared" si="130"/>
        <v>1.6619223807933985</v>
      </c>
      <c r="M565" s="25">
        <f t="shared" si="131"/>
        <v>3.128919848720471</v>
      </c>
      <c r="N565" s="25">
        <f t="shared" si="132"/>
        <v>1.5722822239820364</v>
      </c>
      <c r="O565" s="25">
        <f t="shared" si="133"/>
        <v>-0.39057567912259061</v>
      </c>
      <c r="P565" s="26">
        <f>ACOS(-TAN(Dados!$C$31)*TAN(O565))</f>
        <v>1.7952979421830866</v>
      </c>
      <c r="Q565" s="25">
        <f t="shared" si="134"/>
        <v>1.0327607078411054</v>
      </c>
      <c r="R565" s="25">
        <f>(24*60/PI())*Dados!$C$28*Q565*(P565*SIN(Dados!$C$31)*SIN(O565)+COS(Dados!$C$31)*COS(O565)*SIN(P565))</f>
        <v>43.40103680664042</v>
      </c>
      <c r="S565" s="17">
        <f t="shared" si="135"/>
        <v>304.56</v>
      </c>
      <c r="T565" s="17">
        <f t="shared" si="136"/>
        <v>287.76000000000005</v>
      </c>
      <c r="U565" s="17">
        <f t="shared" si="137"/>
        <v>28.462610390351664</v>
      </c>
      <c r="V565" s="25">
        <f>(0.75+2*10^(-5)*Dados!$B$7)*R565</f>
        <v>32.763538167613824</v>
      </c>
      <c r="W565" s="23">
        <f t="shared" si="138"/>
        <v>5.1284517710266453</v>
      </c>
      <c r="X565" s="25">
        <f>(1-Dados!$C$20)*U565</f>
        <v>21.916210000570782</v>
      </c>
      <c r="Y565" s="18">
        <f t="shared" si="139"/>
        <v>16.787758229544139</v>
      </c>
      <c r="Z565" s="27">
        <f>((0.408*I565*(Y565-0)+Dados!$C$35*(900/(H565+273))*J565*(M565-N565))/(I565+Dados!$C$35*(1+(0.34*J565))))</f>
        <v>6.6569264750434574</v>
      </c>
    </row>
    <row r="566" spans="1:26" x14ac:dyDescent="0.25">
      <c r="A566" s="1">
        <v>28863</v>
      </c>
      <c r="B566">
        <v>15.6</v>
      </c>
      <c r="C566">
        <v>33.4</v>
      </c>
      <c r="D566">
        <v>8</v>
      </c>
      <c r="E566">
        <v>2.6666669999999999</v>
      </c>
      <c r="F566">
        <v>46.75</v>
      </c>
      <c r="H566" s="22">
        <f t="shared" si="126"/>
        <v>24.5</v>
      </c>
      <c r="I566" s="23">
        <f t="shared" si="127"/>
        <v>0.18383500912050901</v>
      </c>
      <c r="J566" s="24">
        <f t="shared" si="128"/>
        <v>1.9945364497648759</v>
      </c>
      <c r="K566" s="25">
        <f t="shared" si="129"/>
        <v>5.1441125216319277</v>
      </c>
      <c r="L566" s="25">
        <f t="shared" si="130"/>
        <v>1.7723474716742158</v>
      </c>
      <c r="M566" s="25">
        <f t="shared" si="131"/>
        <v>3.4582299966530718</v>
      </c>
      <c r="N566" s="25">
        <f t="shared" si="132"/>
        <v>1.6167225234353111</v>
      </c>
      <c r="O566" s="25">
        <f t="shared" si="133"/>
        <v>-0.38842855786907049</v>
      </c>
      <c r="P566" s="26">
        <f>ACOS(-TAN(Dados!$C$31)*TAN(O566))</f>
        <v>1.7939066938731225</v>
      </c>
      <c r="Q566" s="25">
        <f t="shared" si="134"/>
        <v>1.0326875709203633</v>
      </c>
      <c r="R566" s="25">
        <f>(24*60/PI())*Dados!$C$28*Q566*(P566*SIN(Dados!$C$31)*SIN(O566)+COS(Dados!$C$31)*COS(O566)*SIN(P566))</f>
        <v>43.35929974820008</v>
      </c>
      <c r="S566" s="17">
        <f t="shared" si="135"/>
        <v>306.56</v>
      </c>
      <c r="T566" s="17">
        <f t="shared" si="136"/>
        <v>288.76000000000005</v>
      </c>
      <c r="U566" s="17">
        <f t="shared" si="137"/>
        <v>29.269293766718302</v>
      </c>
      <c r="V566" s="25">
        <f>(0.75+2*10^(-5)*Dados!$B$7)*R566</f>
        <v>32.732030770375687</v>
      </c>
      <c r="W566" s="23">
        <f t="shared" si="138"/>
        <v>5.3731337943877797</v>
      </c>
      <c r="X566" s="25">
        <f>(1-Dados!$C$20)*U566</f>
        <v>22.537356200373093</v>
      </c>
      <c r="Y566" s="18">
        <f t="shared" si="139"/>
        <v>17.164222405985313</v>
      </c>
      <c r="Z566" s="27">
        <f>((0.408*I566*(Y566-0)+Dados!$C$35*(900/(H566+273))*J566*(M566-N566))/(I566+Dados!$C$35*(1+(0.34*J566))))</f>
        <v>6.8602235617141378</v>
      </c>
    </row>
    <row r="567" spans="1:26" x14ac:dyDescent="0.25">
      <c r="A567" s="1">
        <v>28864</v>
      </c>
      <c r="B567">
        <v>19.600000000000001</v>
      </c>
      <c r="C567">
        <v>33.799999999999997</v>
      </c>
      <c r="D567">
        <v>9</v>
      </c>
      <c r="E567">
        <v>2.3333330000000001</v>
      </c>
      <c r="F567">
        <v>47.25</v>
      </c>
      <c r="H567" s="22">
        <f t="shared" si="126"/>
        <v>26.7</v>
      </c>
      <c r="I567" s="23">
        <f t="shared" si="127"/>
        <v>0.20597415419609683</v>
      </c>
      <c r="J567" s="24">
        <f t="shared" si="128"/>
        <v>1.7452189260748447</v>
      </c>
      <c r="K567" s="25">
        <f t="shared" si="129"/>
        <v>5.2603114929926225</v>
      </c>
      <c r="L567" s="25">
        <f t="shared" si="130"/>
        <v>2.2810057729824531</v>
      </c>
      <c r="M567" s="25">
        <f t="shared" si="131"/>
        <v>3.770658632987538</v>
      </c>
      <c r="N567" s="25">
        <f t="shared" si="132"/>
        <v>1.7816362040866116</v>
      </c>
      <c r="O567" s="25">
        <f t="shared" si="133"/>
        <v>-0.38616633685087898</v>
      </c>
      <c r="P567" s="26">
        <f>ACOS(-TAN(Dados!$C$31)*TAN(O567))</f>
        <v>1.7924439813713136</v>
      </c>
      <c r="Q567" s="25">
        <f t="shared" si="134"/>
        <v>1.032604747966902</v>
      </c>
      <c r="R567" s="25">
        <f>(24*60/PI())*Dados!$C$28*Q567*(P567*SIN(Dados!$C$31)*SIN(O567)+COS(Dados!$C$31)*COS(O567)*SIN(P567))</f>
        <v>43.314937546086441</v>
      </c>
      <c r="S567" s="17">
        <f t="shared" si="135"/>
        <v>306.96000000000004</v>
      </c>
      <c r="T567" s="17">
        <f t="shared" si="136"/>
        <v>292.76000000000005</v>
      </c>
      <c r="U567" s="17">
        <f t="shared" si="137"/>
        <v>26.115710602837517</v>
      </c>
      <c r="V567" s="25">
        <f>(0.75+2*10^(-5)*Dados!$B$7)*R567</f>
        <v>32.698541646403257</v>
      </c>
      <c r="W567" s="23">
        <f t="shared" si="138"/>
        <v>4.4352668189846387</v>
      </c>
      <c r="X567" s="25">
        <f>(1-Dados!$C$20)*U567</f>
        <v>20.109097164184888</v>
      </c>
      <c r="Y567" s="18">
        <f t="shared" si="139"/>
        <v>15.673830345200249</v>
      </c>
      <c r="Z567" s="27">
        <f>((0.408*I567*(Y567-0)+Dados!$C$35*(900/(H567+273))*J567*(M567-N567))/(I567+Dados!$C$35*(1+(0.34*J567))))</f>
        <v>6.4444500820338693</v>
      </c>
    </row>
    <row r="568" spans="1:26" x14ac:dyDescent="0.25">
      <c r="A568" s="1">
        <v>28865</v>
      </c>
      <c r="B568">
        <v>19.2</v>
      </c>
      <c r="C568">
        <v>34.4</v>
      </c>
      <c r="D568">
        <v>10</v>
      </c>
      <c r="E568">
        <v>2.3333330000000001</v>
      </c>
      <c r="F568">
        <v>66</v>
      </c>
      <c r="H568" s="22">
        <f t="shared" si="126"/>
        <v>26.799999999999997</v>
      </c>
      <c r="I568" s="23">
        <f t="shared" si="127"/>
        <v>0.20703153059292451</v>
      </c>
      <c r="J568" s="24">
        <f t="shared" si="128"/>
        <v>1.7452189260748447</v>
      </c>
      <c r="K568" s="25">
        <f t="shared" si="129"/>
        <v>5.4388791379242765</v>
      </c>
      <c r="L568" s="25">
        <f t="shared" si="130"/>
        <v>2.2249611183378328</v>
      </c>
      <c r="M568" s="25">
        <f t="shared" si="131"/>
        <v>3.8319201281310544</v>
      </c>
      <c r="N568" s="25">
        <f t="shared" si="132"/>
        <v>2.5290672845664961</v>
      </c>
      <c r="O568" s="25">
        <f t="shared" si="133"/>
        <v>-0.38378968641292643</v>
      </c>
      <c r="P568" s="26">
        <f>ACOS(-TAN(Dados!$C$31)*TAN(O568))</f>
        <v>1.7909106937083643</v>
      </c>
      <c r="Q568" s="25">
        <f t="shared" si="134"/>
        <v>1.03251226352295</v>
      </c>
      <c r="R568" s="25">
        <f>(24*60/PI())*Dados!$C$28*Q568*(P568*SIN(Dados!$C$31)*SIN(O568)+COS(Dados!$C$31)*COS(O568)*SIN(P568))</f>
        <v>43.267941325262903</v>
      </c>
      <c r="S568" s="17">
        <f t="shared" si="135"/>
        <v>307.56</v>
      </c>
      <c r="T568" s="17">
        <f t="shared" si="136"/>
        <v>292.36</v>
      </c>
      <c r="U568" s="17">
        <f t="shared" si="137"/>
        <v>26.990318452518306</v>
      </c>
      <c r="V568" s="25">
        <f>(0.75+2*10^(-5)*Dados!$B$7)*R568</f>
        <v>32.663064095911878</v>
      </c>
      <c r="W568" s="23">
        <f t="shared" si="138"/>
        <v>3.5798350687059997</v>
      </c>
      <c r="X568" s="25">
        <f>(1-Dados!$C$20)*U568</f>
        <v>20.782545208439096</v>
      </c>
      <c r="Y568" s="18">
        <f t="shared" si="139"/>
        <v>17.202710139733096</v>
      </c>
      <c r="Z568" s="27">
        <f>((0.408*I568*(Y568-0)+Dados!$C$35*(900/(H568+273))*J568*(M568-N568))/(I568+Dados!$C$35*(1+(0.34*J568))))</f>
        <v>6.1024950545211576</v>
      </c>
    </row>
    <row r="569" spans="1:26" x14ac:dyDescent="0.25">
      <c r="A569" s="1">
        <v>28866</v>
      </c>
      <c r="B569">
        <v>19.899999999999999</v>
      </c>
      <c r="C569">
        <v>34.200000000000003</v>
      </c>
      <c r="D569">
        <v>11</v>
      </c>
      <c r="E569">
        <v>0.66666700000000001</v>
      </c>
      <c r="F569">
        <v>54.5</v>
      </c>
      <c r="H569" s="22">
        <f t="shared" si="126"/>
        <v>27.05</v>
      </c>
      <c r="I569" s="23">
        <f t="shared" si="127"/>
        <v>0.20969496361300413</v>
      </c>
      <c r="J569" s="24">
        <f t="shared" si="128"/>
        <v>0.49863429942898779</v>
      </c>
      <c r="K569" s="25">
        <f t="shared" si="129"/>
        <v>5.3787812129973753</v>
      </c>
      <c r="L569" s="25">
        <f t="shared" si="130"/>
        <v>2.3238457638211925</v>
      </c>
      <c r="M569" s="25">
        <f t="shared" si="131"/>
        <v>3.8513134884092839</v>
      </c>
      <c r="N569" s="25">
        <f t="shared" si="132"/>
        <v>2.0989658511830598</v>
      </c>
      <c r="O569" s="25">
        <f t="shared" si="133"/>
        <v>-0.38129931080802987</v>
      </c>
      <c r="P569" s="26">
        <f>ACOS(-TAN(Dados!$C$31)*TAN(O569))</f>
        <v>1.7893077532989132</v>
      </c>
      <c r="Q569" s="25">
        <f t="shared" si="134"/>
        <v>1.032410144993644</v>
      </c>
      <c r="R569" s="25">
        <f>(24*60/PI())*Dados!$C$28*Q569*(P569*SIN(Dados!$C$31)*SIN(O569)+COS(Dados!$C$31)*COS(O569)*SIN(P569))</f>
        <v>43.218302073601429</v>
      </c>
      <c r="S569" s="17">
        <f t="shared" si="135"/>
        <v>307.36</v>
      </c>
      <c r="T569" s="17">
        <f t="shared" si="136"/>
        <v>293.06</v>
      </c>
      <c r="U569" s="17">
        <f t="shared" si="137"/>
        <v>26.149037149013783</v>
      </c>
      <c r="V569" s="25">
        <f>(0.75+2*10^(-5)*Dados!$B$7)*R569</f>
        <v>32.625591315626281</v>
      </c>
      <c r="W569" s="23">
        <f t="shared" si="138"/>
        <v>4.012511163507483</v>
      </c>
      <c r="X569" s="25">
        <f>(1-Dados!$C$20)*U569</f>
        <v>20.134758604740615</v>
      </c>
      <c r="Y569" s="18">
        <f t="shared" si="139"/>
        <v>16.122247441233132</v>
      </c>
      <c r="Z569" s="27">
        <f>((0.408*I569*(Y569-0)+Dados!$C$35*(900/(H569+273))*J569*(M569-N569))/(I569+Dados!$C$35*(1+(0.34*J569))))</f>
        <v>5.4179819542242891</v>
      </c>
    </row>
    <row r="570" spans="1:26" x14ac:dyDescent="0.25">
      <c r="A570" s="1">
        <v>28867</v>
      </c>
      <c r="B570">
        <v>21.4</v>
      </c>
      <c r="C570">
        <v>34</v>
      </c>
      <c r="D570">
        <v>12</v>
      </c>
      <c r="E570">
        <v>1</v>
      </c>
      <c r="F570">
        <v>47.25</v>
      </c>
      <c r="H570" s="22">
        <f t="shared" si="126"/>
        <v>27.7</v>
      </c>
      <c r="I570" s="23">
        <f t="shared" si="127"/>
        <v>0.2167550737640033</v>
      </c>
      <c r="J570" s="24">
        <f t="shared" si="128"/>
        <v>0.74795107516794412</v>
      </c>
      <c r="K570" s="25">
        <f t="shared" si="129"/>
        <v>5.3192602098598769</v>
      </c>
      <c r="L570" s="25">
        <f t="shared" si="130"/>
        <v>2.548770598472057</v>
      </c>
      <c r="M570" s="25">
        <f t="shared" si="131"/>
        <v>3.934015404165967</v>
      </c>
      <c r="N570" s="25">
        <f t="shared" si="132"/>
        <v>1.8588222784684192</v>
      </c>
      <c r="O570" s="25">
        <f t="shared" si="133"/>
        <v>-0.37869594798822787</v>
      </c>
      <c r="P570" s="26">
        <f>ACOS(-TAN(Dados!$C$31)*TAN(O570))</f>
        <v>1.7876361141459312</v>
      </c>
      <c r="Q570" s="25">
        <f t="shared" si="134"/>
        <v>1.0322984226389083</v>
      </c>
      <c r="R570" s="25">
        <f>(24*60/PI())*Dados!$C$28*Q570*(P570*SIN(Dados!$C$31)*SIN(O570)+COS(Dados!$C$31)*COS(O570)*SIN(P570))</f>
        <v>43.166010676417521</v>
      </c>
      <c r="S570" s="17">
        <f t="shared" si="135"/>
        <v>307.16000000000003</v>
      </c>
      <c r="T570" s="17">
        <f t="shared" si="136"/>
        <v>294.56</v>
      </c>
      <c r="U570" s="17">
        <f t="shared" si="137"/>
        <v>24.515862055662325</v>
      </c>
      <c r="V570" s="25">
        <f>(0.75+2*10^(-5)*Dados!$B$7)*R570</f>
        <v>32.58611642485107</v>
      </c>
      <c r="W570" s="23">
        <f t="shared" si="138"/>
        <v>3.9982175272264238</v>
      </c>
      <c r="X570" s="25">
        <f>(1-Dados!$C$20)*U570</f>
        <v>18.87721378285999</v>
      </c>
      <c r="Y570" s="18">
        <f t="shared" si="139"/>
        <v>14.878996255633567</v>
      </c>
      <c r="Z570" s="27">
        <f>((0.408*I570*(Y570-0)+Dados!$C$35*(900/(H570+273))*J570*(M570-N570))/(I570+Dados!$C$35*(1+(0.34*J570))))</f>
        <v>5.4203665145115725</v>
      </c>
    </row>
    <row r="571" spans="1:26" x14ac:dyDescent="0.25">
      <c r="A571" s="1">
        <v>28868</v>
      </c>
      <c r="B571">
        <v>21.7</v>
      </c>
      <c r="C571">
        <v>35.799999999999997</v>
      </c>
      <c r="D571">
        <v>13</v>
      </c>
      <c r="E571">
        <v>2</v>
      </c>
      <c r="F571">
        <v>43</v>
      </c>
      <c r="H571" s="22">
        <f t="shared" si="126"/>
        <v>28.75</v>
      </c>
      <c r="I571" s="23">
        <f t="shared" si="127"/>
        <v>0.22858152484442446</v>
      </c>
      <c r="J571" s="24">
        <f t="shared" si="128"/>
        <v>1.4959021503358882</v>
      </c>
      <c r="K571" s="25">
        <f t="shared" si="129"/>
        <v>5.8761139848648147</v>
      </c>
      <c r="L571" s="25">
        <f t="shared" si="130"/>
        <v>2.5959699942202965</v>
      </c>
      <c r="M571" s="25">
        <f t="shared" si="131"/>
        <v>4.2360419895425556</v>
      </c>
      <c r="N571" s="25">
        <f t="shared" si="132"/>
        <v>1.8214980555032989</v>
      </c>
      <c r="O571" s="25">
        <f t="shared" si="133"/>
        <v>-0.37598036938610901</v>
      </c>
      <c r="P571" s="26">
        <f>ACOS(-TAN(Dados!$C$31)*TAN(O571))</f>
        <v>1.7858967600153355</v>
      </c>
      <c r="Q571" s="25">
        <f t="shared" si="134"/>
        <v>1.0321771295644875</v>
      </c>
      <c r="R571" s="25">
        <f>(24*60/PI())*Dados!$C$28*Q571*(P571*SIN(Dados!$C$31)*SIN(O571)+COS(Dados!$C$31)*COS(O571)*SIN(P571))</f>
        <v>43.111057952545892</v>
      </c>
      <c r="S571" s="17">
        <f t="shared" si="135"/>
        <v>308.96000000000004</v>
      </c>
      <c r="T571" s="17">
        <f t="shared" si="136"/>
        <v>294.86</v>
      </c>
      <c r="U571" s="17">
        <f t="shared" si="137"/>
        <v>25.901100655931081</v>
      </c>
      <c r="V571" s="25">
        <f>(0.75+2*10^(-5)*Dados!$B$7)*R571</f>
        <v>32.544632492704388</v>
      </c>
      <c r="W571" s="23">
        <f t="shared" si="138"/>
        <v>4.4720350591791895</v>
      </c>
      <c r="X571" s="25">
        <f>(1-Dados!$C$20)*U571</f>
        <v>19.943847505066934</v>
      </c>
      <c r="Y571" s="18">
        <f t="shared" si="139"/>
        <v>15.471812445887744</v>
      </c>
      <c r="Z571" s="27">
        <f>((0.408*I571*(Y571-0)+Dados!$C$35*(900/(H571+273))*J571*(M571-N571))/(I571+Dados!$C$35*(1+(0.34*J571))))</f>
        <v>6.5624412836148025</v>
      </c>
    </row>
    <row r="572" spans="1:26" x14ac:dyDescent="0.25">
      <c r="A572" s="1">
        <v>28869</v>
      </c>
      <c r="B572">
        <v>22.2</v>
      </c>
      <c r="C572">
        <v>36</v>
      </c>
      <c r="D572">
        <v>14</v>
      </c>
      <c r="E572">
        <v>1.3333330000000001</v>
      </c>
      <c r="F572">
        <v>46</v>
      </c>
      <c r="H572" s="22">
        <f t="shared" si="126"/>
        <v>29.1</v>
      </c>
      <c r="I572" s="23">
        <f t="shared" si="127"/>
        <v>0.23264210672547564</v>
      </c>
      <c r="J572" s="24">
        <f t="shared" si="128"/>
        <v>0.99726785090690051</v>
      </c>
      <c r="K572" s="25">
        <f t="shared" si="129"/>
        <v>5.9409977016273503</v>
      </c>
      <c r="L572" s="25">
        <f t="shared" si="130"/>
        <v>2.6763336594163714</v>
      </c>
      <c r="M572" s="25">
        <f t="shared" si="131"/>
        <v>4.3086656805218606</v>
      </c>
      <c r="N572" s="25">
        <f t="shared" si="132"/>
        <v>1.9819862130400561</v>
      </c>
      <c r="O572" s="25">
        <f t="shared" si="133"/>
        <v>-0.37315337968622003</v>
      </c>
      <c r="P572" s="26">
        <f>ACOS(-TAN(Dados!$C$31)*TAN(O572))</f>
        <v>1.7840907025875921</v>
      </c>
      <c r="Q572" s="25">
        <f t="shared" si="134"/>
        <v>1.0320463017121373</v>
      </c>
      <c r="R572" s="25">
        <f>(24*60/PI())*Dados!$C$28*Q572*(P572*SIN(Dados!$C$31)*SIN(O572)+COS(Dados!$C$31)*COS(O572)*SIN(P572))</f>
        <v>43.053434691921325</v>
      </c>
      <c r="S572" s="17">
        <f t="shared" si="135"/>
        <v>309.16000000000003</v>
      </c>
      <c r="T572" s="17">
        <f t="shared" si="136"/>
        <v>295.36</v>
      </c>
      <c r="U572" s="17">
        <f t="shared" si="137"/>
        <v>25.589825825769267</v>
      </c>
      <c r="V572" s="25">
        <f>(0.75+2*10^(-5)*Dados!$B$7)*R572</f>
        <v>32.501132566487726</v>
      </c>
      <c r="W572" s="23">
        <f t="shared" si="138"/>
        <v>4.1824232131595629</v>
      </c>
      <c r="X572" s="25">
        <f>(1-Dados!$C$20)*U572</f>
        <v>19.704165885842336</v>
      </c>
      <c r="Y572" s="18">
        <f t="shared" si="139"/>
        <v>15.521742672682773</v>
      </c>
      <c r="Z572" s="27">
        <f>((0.408*I572*(Y572-0)+Dados!$C$35*(900/(H572+273))*J572*(M572-N572))/(I572+Dados!$C$35*(1+(0.34*J572))))</f>
        <v>6.0125002525557045</v>
      </c>
    </row>
    <row r="573" spans="1:26" x14ac:dyDescent="0.25">
      <c r="A573" s="1">
        <v>28870</v>
      </c>
      <c r="B573">
        <v>21.6</v>
      </c>
      <c r="C573">
        <v>37</v>
      </c>
      <c r="D573">
        <v>15</v>
      </c>
      <c r="E573">
        <v>3</v>
      </c>
      <c r="F573">
        <v>39.75</v>
      </c>
      <c r="H573" s="22">
        <f t="shared" si="126"/>
        <v>29.3</v>
      </c>
      <c r="I573" s="23">
        <f t="shared" si="127"/>
        <v>0.2349895019498757</v>
      </c>
      <c r="J573" s="24">
        <f t="shared" si="128"/>
        <v>2.2438532255038321</v>
      </c>
      <c r="K573" s="25">
        <f t="shared" si="129"/>
        <v>6.2748150241265215</v>
      </c>
      <c r="L573" s="25">
        <f t="shared" si="130"/>
        <v>2.5801527260359443</v>
      </c>
      <c r="M573" s="25">
        <f t="shared" si="131"/>
        <v>4.4274838750812329</v>
      </c>
      <c r="N573" s="25">
        <f t="shared" si="132"/>
        <v>1.7599248403447902</v>
      </c>
      <c r="O573" s="25">
        <f t="shared" si="133"/>
        <v>-0.37021581658662056</v>
      </c>
      <c r="P573" s="26">
        <f>ACOS(-TAN(Dados!$C$31)*TAN(O573))</f>
        <v>1.7822189795930035</v>
      </c>
      <c r="Q573" s="25">
        <f t="shared" si="134"/>
        <v>1.0319059778489741</v>
      </c>
      <c r="R573" s="25">
        <f>(24*60/PI())*Dados!$C$28*Q573*(P573*SIN(Dados!$C$31)*SIN(O573)+COS(Dados!$C$31)*COS(O573)*SIN(P573))</f>
        <v>42.993131694624417</v>
      </c>
      <c r="S573" s="17">
        <f t="shared" si="135"/>
        <v>310.16000000000003</v>
      </c>
      <c r="T573" s="17">
        <f t="shared" si="136"/>
        <v>294.76000000000005</v>
      </c>
      <c r="U573" s="17">
        <f t="shared" si="137"/>
        <v>26.994757105344704</v>
      </c>
      <c r="V573" s="25">
        <f>(0.75+2*10^(-5)*Dados!$B$7)*R573</f>
        <v>32.455609701161698</v>
      </c>
      <c r="W573" s="23">
        <f t="shared" si="138"/>
        <v>4.9114181649146023</v>
      </c>
      <c r="X573" s="25">
        <f>(1-Dados!$C$20)*U573</f>
        <v>20.785962971115421</v>
      </c>
      <c r="Y573" s="18">
        <f t="shared" si="139"/>
        <v>15.874544806200818</v>
      </c>
      <c r="Z573" s="27">
        <f>((0.408*I573*(Y573-0)+Dados!$C$35*(900/(H573+273))*J573*(M573-N573))/(I573+Dados!$C$35*(1+(0.34*J573))))</f>
        <v>7.6728708937110541</v>
      </c>
    </row>
    <row r="574" spans="1:26" x14ac:dyDescent="0.25">
      <c r="A574" s="1">
        <v>28871</v>
      </c>
      <c r="B574">
        <v>19.8</v>
      </c>
      <c r="C574">
        <v>36.799999999999997</v>
      </c>
      <c r="D574">
        <v>16</v>
      </c>
      <c r="E574">
        <v>2.3333330000000001</v>
      </c>
      <c r="F574">
        <v>36.5</v>
      </c>
      <c r="H574" s="22">
        <f t="shared" si="126"/>
        <v>28.299999999999997</v>
      </c>
      <c r="I574" s="23">
        <f t="shared" si="127"/>
        <v>0.22344836855018338</v>
      </c>
      <c r="J574" s="24">
        <f t="shared" si="128"/>
        <v>1.7452189260748447</v>
      </c>
      <c r="K574" s="25">
        <f t="shared" si="129"/>
        <v>6.2067817955104676</v>
      </c>
      <c r="L574" s="25">
        <f t="shared" si="130"/>
        <v>2.3094882494907831</v>
      </c>
      <c r="M574" s="25">
        <f t="shared" si="131"/>
        <v>4.2581350225006256</v>
      </c>
      <c r="N574" s="25">
        <f t="shared" si="132"/>
        <v>1.5542192832127284</v>
      </c>
      <c r="O574" s="25">
        <f t="shared" si="133"/>
        <v>-0.36716855055065478</v>
      </c>
      <c r="P574" s="26">
        <f>ACOS(-TAN(Dados!$C$31)*TAN(O574))</f>
        <v>1.7802826529372653</v>
      </c>
      <c r="Q574" s="25">
        <f t="shared" si="134"/>
        <v>1.031756199555987</v>
      </c>
      <c r="R574" s="25">
        <f>(24*60/PI())*Dados!$C$28*Q574*(P574*SIN(Dados!$C$31)*SIN(O574)+COS(Dados!$C$31)*COS(O574)*SIN(P574))</f>
        <v>42.930139811347644</v>
      </c>
      <c r="S574" s="17">
        <f t="shared" si="135"/>
        <v>309.96000000000004</v>
      </c>
      <c r="T574" s="17">
        <f t="shared" si="136"/>
        <v>292.96000000000004</v>
      </c>
      <c r="U574" s="17">
        <f t="shared" si="137"/>
        <v>28.320880154355219</v>
      </c>
      <c r="V574" s="25">
        <f>(0.75+2*10^(-5)*Dados!$B$7)*R574</f>
        <v>32.408056989893922</v>
      </c>
      <c r="W574" s="23">
        <f t="shared" si="138"/>
        <v>5.5859342102846137</v>
      </c>
      <c r="X574" s="25">
        <f>(1-Dados!$C$20)*U574</f>
        <v>21.80707771885352</v>
      </c>
      <c r="Y574" s="18">
        <f t="shared" si="139"/>
        <v>16.221143508568908</v>
      </c>
      <c r="Z574" s="27">
        <f>((0.408*I574*(Y574-0)+Dados!$C$35*(900/(H574+273))*J574*(M574-N574))/(I574+Dados!$C$35*(1+(0.34*J574))))</f>
        <v>7.3273258525440701</v>
      </c>
    </row>
    <row r="575" spans="1:26" x14ac:dyDescent="0.25">
      <c r="A575" s="1">
        <v>28872</v>
      </c>
      <c r="B575">
        <v>21.4</v>
      </c>
      <c r="C575">
        <v>36.4</v>
      </c>
      <c r="D575">
        <v>17</v>
      </c>
      <c r="E575">
        <v>2.6666669999999999</v>
      </c>
      <c r="F575">
        <v>38.25</v>
      </c>
      <c r="H575" s="22">
        <f t="shared" si="126"/>
        <v>28.9</v>
      </c>
      <c r="I575" s="23">
        <f t="shared" si="127"/>
        <v>0.23031442615975278</v>
      </c>
      <c r="J575" s="24">
        <f t="shared" si="128"/>
        <v>1.9945364497648759</v>
      </c>
      <c r="K575" s="25">
        <f t="shared" si="129"/>
        <v>6.0726299897773925</v>
      </c>
      <c r="L575" s="25">
        <f t="shared" si="130"/>
        <v>2.548770598472057</v>
      </c>
      <c r="M575" s="25">
        <f t="shared" si="131"/>
        <v>4.3107002941247252</v>
      </c>
      <c r="N575" s="25">
        <f t="shared" si="132"/>
        <v>1.6488428625027074</v>
      </c>
      <c r="O575" s="25">
        <f t="shared" si="133"/>
        <v>-0.36401248454901453</v>
      </c>
      <c r="P575" s="26">
        <f>ACOS(-TAN(Dados!$C$31)*TAN(O575))</f>
        <v>1.7782828068237315</v>
      </c>
      <c r="Q575" s="25">
        <f t="shared" si="134"/>
        <v>1.0315970112157162</v>
      </c>
      <c r="R575" s="25">
        <f>(24*60/PI())*Dados!$C$28*Q575*(P575*SIN(Dados!$C$31)*SIN(O575)+COS(Dados!$C$31)*COS(O575)*SIN(P575))</f>
        <v>42.864449985232994</v>
      </c>
      <c r="S575" s="17">
        <f t="shared" si="135"/>
        <v>309.56</v>
      </c>
      <c r="T575" s="17">
        <f t="shared" si="136"/>
        <v>294.56</v>
      </c>
      <c r="U575" s="17">
        <f t="shared" si="137"/>
        <v>26.562128149943703</v>
      </c>
      <c r="V575" s="25">
        <f>(0.75+2*10^(-5)*Dados!$B$7)*R575</f>
        <v>32.358467595642352</v>
      </c>
      <c r="W575" s="23">
        <f t="shared" si="138"/>
        <v>4.9768175204072893</v>
      </c>
      <c r="X575" s="25">
        <f>(1-Dados!$C$20)*U575</f>
        <v>20.45283867545665</v>
      </c>
      <c r="Y575" s="18">
        <f t="shared" si="139"/>
        <v>15.476021155049361</v>
      </c>
      <c r="Z575" s="27">
        <f>((0.408*I575*(Y575-0)+Dados!$C$35*(900/(H575+273))*J575*(M575-N575))/(I575+Dados!$C$35*(1+(0.34*J575))))</f>
        <v>7.3208702956245499</v>
      </c>
    </row>
    <row r="576" spans="1:26" x14ac:dyDescent="0.25">
      <c r="A576" s="1">
        <v>28873</v>
      </c>
      <c r="B576">
        <v>19.8</v>
      </c>
      <c r="C576">
        <v>35.6</v>
      </c>
      <c r="D576">
        <v>18</v>
      </c>
      <c r="E576">
        <v>3.3333330000000001</v>
      </c>
      <c r="F576">
        <v>43.75</v>
      </c>
      <c r="H576" s="22">
        <f t="shared" si="126"/>
        <v>27.700000000000003</v>
      </c>
      <c r="I576" s="23">
        <f t="shared" si="127"/>
        <v>0.21675507376400333</v>
      </c>
      <c r="J576" s="24">
        <f t="shared" si="128"/>
        <v>2.4931700012427886</v>
      </c>
      <c r="K576" s="25">
        <f t="shared" si="129"/>
        <v>5.8118453382797011</v>
      </c>
      <c r="L576" s="25">
        <f t="shared" si="130"/>
        <v>2.3094882494907831</v>
      </c>
      <c r="M576" s="25">
        <f t="shared" si="131"/>
        <v>4.0606667938852423</v>
      </c>
      <c r="N576" s="25">
        <f t="shared" si="132"/>
        <v>1.7765417223247935</v>
      </c>
      <c r="O576" s="25">
        <f t="shared" si="133"/>
        <v>-0.36074855379216958</v>
      </c>
      <c r="P576" s="26">
        <f>ACOS(-TAN(Dados!$C$31)*TAN(O576))</f>
        <v>1.7762205458786531</v>
      </c>
      <c r="Q576" s="25">
        <f t="shared" si="134"/>
        <v>1.031428459999103</v>
      </c>
      <c r="R576" s="25">
        <f>(24*60/PI())*Dados!$C$28*Q576*(P576*SIN(Dados!$C$31)*SIN(O576)+COS(Dados!$C$31)*COS(O576)*SIN(P576))</f>
        <v>42.796053295027434</v>
      </c>
      <c r="S576" s="17">
        <f t="shared" si="135"/>
        <v>308.76000000000005</v>
      </c>
      <c r="T576" s="17">
        <f t="shared" si="136"/>
        <v>292.96000000000004</v>
      </c>
      <c r="U576" s="17">
        <f t="shared" si="137"/>
        <v>27.217751575178241</v>
      </c>
      <c r="V576" s="25">
        <f>(0.75+2*10^(-5)*Dados!$B$7)*R576</f>
        <v>32.306834783733457</v>
      </c>
      <c r="W576" s="23">
        <f t="shared" si="138"/>
        <v>4.8718890115965223</v>
      </c>
      <c r="X576" s="25">
        <f>(1-Dados!$C$20)*U576</f>
        <v>20.957668712887244</v>
      </c>
      <c r="Y576" s="18">
        <f t="shared" si="139"/>
        <v>16.085779701290722</v>
      </c>
      <c r="Z576" s="27">
        <f>((0.408*I576*(Y576-0)+Dados!$C$35*(900/(H576+273))*J576*(M576-N576))/(I576+Dados!$C$35*(1+(0.34*J576))))</f>
        <v>7.516306277426489</v>
      </c>
    </row>
    <row r="577" spans="1:26" x14ac:dyDescent="0.25">
      <c r="A577" s="1">
        <v>28874</v>
      </c>
      <c r="B577">
        <v>17.600000000000001</v>
      </c>
      <c r="C577">
        <v>35.6</v>
      </c>
      <c r="D577">
        <v>19</v>
      </c>
      <c r="E577">
        <v>3.6666669999999999</v>
      </c>
      <c r="F577">
        <v>45</v>
      </c>
      <c r="H577" s="22">
        <f t="shared" si="126"/>
        <v>26.6</v>
      </c>
      <c r="I577" s="23">
        <f t="shared" si="127"/>
        <v>0.20492132412027941</v>
      </c>
      <c r="J577" s="24">
        <f t="shared" si="128"/>
        <v>2.74248752493282</v>
      </c>
      <c r="K577" s="25">
        <f t="shared" si="129"/>
        <v>5.8118453382797011</v>
      </c>
      <c r="L577" s="25">
        <f t="shared" si="130"/>
        <v>2.0126465426273383</v>
      </c>
      <c r="M577" s="25">
        <f t="shared" si="131"/>
        <v>3.9122459404535199</v>
      </c>
      <c r="N577" s="25">
        <f t="shared" si="132"/>
        <v>1.7605106732040841</v>
      </c>
      <c r="O577" s="25">
        <f t="shared" si="133"/>
        <v>-0.35737772545324453</v>
      </c>
      <c r="P577" s="26">
        <f>ACOS(-TAN(Dados!$C$31)*TAN(O577))</f>
        <v>1.7740969932854493</v>
      </c>
      <c r="Q577" s="25">
        <f t="shared" si="134"/>
        <v>1.0312505958515106</v>
      </c>
      <c r="R577" s="25">
        <f>(24*60/PI())*Dados!$C$28*Q577*(P577*SIN(Dados!$C$31)*SIN(O577)+COS(Dados!$C$31)*COS(O577)*SIN(P577))</f>
        <v>42.724940999497861</v>
      </c>
      <c r="S577" s="17">
        <f t="shared" si="135"/>
        <v>308.76000000000005</v>
      </c>
      <c r="T577" s="17">
        <f t="shared" si="136"/>
        <v>290.76000000000005</v>
      </c>
      <c r="U577" s="17">
        <f t="shared" si="137"/>
        <v>29.00265168627848</v>
      </c>
      <c r="V577" s="25">
        <f>(0.75+2*10^(-5)*Dados!$B$7)*R577</f>
        <v>32.253151955391132</v>
      </c>
      <c r="W577" s="23">
        <f t="shared" si="138"/>
        <v>5.3038220216393306</v>
      </c>
      <c r="X577" s="25">
        <f>(1-Dados!$C$20)*U577</f>
        <v>22.332041798434428</v>
      </c>
      <c r="Y577" s="18">
        <f t="shared" si="139"/>
        <v>17.028219776795098</v>
      </c>
      <c r="Z577" s="27">
        <f>((0.408*I577*(Y577-0)+Dados!$C$35*(900/(H577+273))*J577*(M577-N577))/(I577+Dados!$C$35*(1+(0.34*J577))))</f>
        <v>7.7970738864418196</v>
      </c>
    </row>
    <row r="578" spans="1:26" x14ac:dyDescent="0.25">
      <c r="A578" s="1">
        <v>28876</v>
      </c>
      <c r="B578">
        <v>18.399999999999999</v>
      </c>
      <c r="C578">
        <v>36.799999999999997</v>
      </c>
      <c r="D578">
        <v>21</v>
      </c>
      <c r="E578">
        <v>2</v>
      </c>
      <c r="F578">
        <v>41.75</v>
      </c>
      <c r="H578" s="22">
        <f t="shared" si="126"/>
        <v>27.599999999999998</v>
      </c>
      <c r="I578" s="23">
        <f t="shared" si="127"/>
        <v>0.2156560781610482</v>
      </c>
      <c r="J578" s="24">
        <f t="shared" si="128"/>
        <v>1.4959021503358882</v>
      </c>
      <c r="K578" s="25">
        <f t="shared" si="129"/>
        <v>6.2067817955104676</v>
      </c>
      <c r="L578" s="25">
        <f t="shared" si="130"/>
        <v>2.1164748063682803</v>
      </c>
      <c r="M578" s="25">
        <f t="shared" si="131"/>
        <v>4.1616283009393742</v>
      </c>
      <c r="N578" s="25">
        <f t="shared" si="132"/>
        <v>1.7374798156421887</v>
      </c>
      <c r="O578" s="25">
        <f t="shared" si="133"/>
        <v>-0.35031940280597534</v>
      </c>
      <c r="P578" s="26">
        <f>ACOS(-TAN(Dados!$C$31)*TAN(O578))</f>
        <v>1.7696705875895009</v>
      </c>
      <c r="Q578" s="25">
        <f t="shared" si="134"/>
        <v>1.0308671423273339</v>
      </c>
      <c r="R578" s="25">
        <f>(24*60/PI())*Dados!$C$28*Q578*(P578*SIN(Dados!$C$31)*SIN(O578)+COS(Dados!$C$31)*COS(O578)*SIN(P578))</f>
        <v>42.57453580243228</v>
      </c>
      <c r="S578" s="17">
        <f t="shared" si="135"/>
        <v>309.96000000000004</v>
      </c>
      <c r="T578" s="17">
        <f t="shared" si="136"/>
        <v>291.56</v>
      </c>
      <c r="U578" s="17">
        <f t="shared" si="137"/>
        <v>29.219906077454471</v>
      </c>
      <c r="V578" s="25">
        <f>(0.75+2*10^(-5)*Dados!$B$7)*R578</f>
        <v>32.13961074123489</v>
      </c>
      <c r="W578" s="23">
        <f t="shared" si="138"/>
        <v>5.5026710537890011</v>
      </c>
      <c r="X578" s="25">
        <f>(1-Dados!$C$20)*U578</f>
        <v>22.499327679639944</v>
      </c>
      <c r="Y578" s="18">
        <f t="shared" si="139"/>
        <v>16.996656625850942</v>
      </c>
      <c r="Z578" s="27">
        <f>((0.408*I578*(Y578-0)+Dados!$C$35*(900/(H578+273))*J578*(M578-N578))/(I578+Dados!$C$35*(1+(0.34*J578))))</f>
        <v>7.0169818204630987</v>
      </c>
    </row>
    <row r="579" spans="1:26" x14ac:dyDescent="0.25">
      <c r="A579" s="1">
        <v>28877</v>
      </c>
      <c r="B579">
        <v>21.3</v>
      </c>
      <c r="C579">
        <v>36.799999999999997</v>
      </c>
      <c r="D579">
        <v>22</v>
      </c>
      <c r="E579">
        <v>1.6666669999999999</v>
      </c>
      <c r="F579">
        <v>43.75</v>
      </c>
      <c r="H579" s="22">
        <f t="shared" si="126"/>
        <v>29.049999999999997</v>
      </c>
      <c r="I579" s="23">
        <f t="shared" si="127"/>
        <v>0.23205834344969087</v>
      </c>
      <c r="J579" s="24">
        <f t="shared" si="128"/>
        <v>1.2465853745969318</v>
      </c>
      <c r="K579" s="25">
        <f t="shared" si="129"/>
        <v>6.2067817955104676</v>
      </c>
      <c r="L579" s="25">
        <f t="shared" si="130"/>
        <v>2.5332049812438213</v>
      </c>
      <c r="M579" s="25">
        <f t="shared" si="131"/>
        <v>4.3699933883771447</v>
      </c>
      <c r="N579" s="25">
        <f t="shared" si="132"/>
        <v>1.9118721074150007</v>
      </c>
      <c r="O579" s="25">
        <f t="shared" si="133"/>
        <v>-0.34663400003096273</v>
      </c>
      <c r="P579" s="26">
        <f>ACOS(-TAN(Dados!$C$31)*TAN(O579))</f>
        <v>1.7673700570893165</v>
      </c>
      <c r="Q579" s="25">
        <f t="shared" si="134"/>
        <v>1.0306616665763046</v>
      </c>
      <c r="R579" s="25">
        <f>(24*60/PI())*Dados!$C$28*Q579*(P579*SIN(Dados!$C$31)*SIN(O579)+COS(Dados!$C$31)*COS(O579)*SIN(P579))</f>
        <v>42.495226734604927</v>
      </c>
      <c r="S579" s="17">
        <f t="shared" si="135"/>
        <v>309.96000000000004</v>
      </c>
      <c r="T579" s="17">
        <f t="shared" si="136"/>
        <v>294.46000000000004</v>
      </c>
      <c r="U579" s="17">
        <f t="shared" si="137"/>
        <v>26.768619993295712</v>
      </c>
      <c r="V579" s="25">
        <f>(0.75+2*10^(-5)*Dados!$B$7)*R579</f>
        <v>32.079740151452071</v>
      </c>
      <c r="W579" s="23">
        <f t="shared" si="138"/>
        <v>4.6682083486860888</v>
      </c>
      <c r="X579" s="25">
        <f>(1-Dados!$C$20)*U579</f>
        <v>20.6118373948377</v>
      </c>
      <c r="Y579" s="18">
        <f t="shared" si="139"/>
        <v>15.94362904615161</v>
      </c>
      <c r="Z579" s="27">
        <f>((0.408*I579*(Y579-0)+Dados!$C$35*(900/(H579+273))*J579*(M579-N579))/(I579+Dados!$C$35*(1+(0.34*J579))))</f>
        <v>6.478497581678079</v>
      </c>
    </row>
    <row r="580" spans="1:26" x14ac:dyDescent="0.25">
      <c r="A580" s="1">
        <v>28878</v>
      </c>
      <c r="B580">
        <v>24.6</v>
      </c>
      <c r="C580">
        <v>32.4</v>
      </c>
      <c r="D580">
        <v>23</v>
      </c>
      <c r="E580">
        <v>3</v>
      </c>
      <c r="F580">
        <v>60.75</v>
      </c>
      <c r="H580" s="22">
        <f t="shared" si="126"/>
        <v>28.5</v>
      </c>
      <c r="I580" s="23">
        <f t="shared" si="127"/>
        <v>0.22571768686715199</v>
      </c>
      <c r="J580" s="24">
        <f t="shared" si="128"/>
        <v>2.2438532255038321</v>
      </c>
      <c r="K580" s="25">
        <f t="shared" si="129"/>
        <v>4.8633111980528723</v>
      </c>
      <c r="L580" s="25">
        <f t="shared" si="130"/>
        <v>3.0930813295225428</v>
      </c>
      <c r="M580" s="25">
        <f t="shared" si="131"/>
        <v>3.9781962637877077</v>
      </c>
      <c r="N580" s="25">
        <f t="shared" si="132"/>
        <v>2.4167542302510325</v>
      </c>
      <c r="O580" s="25">
        <f t="shared" si="133"/>
        <v>-0.3428458821207665</v>
      </c>
      <c r="P580" s="26">
        <f>ACOS(-TAN(Dados!$C$31)*TAN(O580))</f>
        <v>1.7650128765676671</v>
      </c>
      <c r="Q580" s="25">
        <f t="shared" si="134"/>
        <v>1.0304471051117361</v>
      </c>
      <c r="R580" s="25">
        <f>(24*60/PI())*Dados!$C$28*Q580*(P580*SIN(Dados!$C$31)*SIN(O580)+COS(Dados!$C$31)*COS(O580)*SIN(P580))</f>
        <v>42.413169825442097</v>
      </c>
      <c r="S580" s="17">
        <f t="shared" si="135"/>
        <v>305.56</v>
      </c>
      <c r="T580" s="17">
        <f t="shared" si="136"/>
        <v>297.76000000000005</v>
      </c>
      <c r="U580" s="17">
        <f t="shared" si="137"/>
        <v>18.952565902707551</v>
      </c>
      <c r="V580" s="25">
        <f>(0.75+2*10^(-5)*Dados!$B$7)*R580</f>
        <v>32.01779521019985</v>
      </c>
      <c r="W580" s="23">
        <f t="shared" si="138"/>
        <v>2.2333520604809443</v>
      </c>
      <c r="X580" s="25">
        <f>(1-Dados!$C$20)*U580</f>
        <v>14.593475745084815</v>
      </c>
      <c r="Y580" s="18">
        <f t="shared" si="139"/>
        <v>12.36012368460387</v>
      </c>
      <c r="Z580" s="27">
        <f>((0.408*I580*(Y580-0)+Dados!$C$35*(900/(H580+273))*J580*(M580-N580))/(I580+Dados!$C$35*(1+(0.34*J580))))</f>
        <v>5.3439066171986607</v>
      </c>
    </row>
    <row r="581" spans="1:26" x14ac:dyDescent="0.25">
      <c r="A581" s="1">
        <v>28880</v>
      </c>
      <c r="B581">
        <v>23.6</v>
      </c>
      <c r="C581">
        <v>37</v>
      </c>
      <c r="D581">
        <v>25</v>
      </c>
      <c r="E581">
        <v>2</v>
      </c>
      <c r="F581">
        <v>54</v>
      </c>
      <c r="H581" s="22">
        <f t="shared" si="126"/>
        <v>30.3</v>
      </c>
      <c r="I581" s="23">
        <f t="shared" si="127"/>
        <v>0.24702681337018534</v>
      </c>
      <c r="J581" s="24">
        <f t="shared" si="128"/>
        <v>1.4959021503358882</v>
      </c>
      <c r="K581" s="25">
        <f t="shared" si="129"/>
        <v>6.2748150241265215</v>
      </c>
      <c r="L581" s="25">
        <f t="shared" si="130"/>
        <v>2.9130230003400173</v>
      </c>
      <c r="M581" s="25">
        <f t="shared" si="131"/>
        <v>4.5939190122332692</v>
      </c>
      <c r="N581" s="25">
        <f t="shared" si="132"/>
        <v>2.4807162666059654</v>
      </c>
      <c r="O581" s="25">
        <f t="shared" si="133"/>
        <v>-0.33496602100327749</v>
      </c>
      <c r="P581" s="26">
        <f>ACOS(-TAN(Dados!$C$31)*TAN(O581))</f>
        <v>1.7601333280948612</v>
      </c>
      <c r="Q581" s="25">
        <f t="shared" si="134"/>
        <v>1.0299909820322035</v>
      </c>
      <c r="R581" s="25">
        <f>(24*60/PI())*Dados!$C$28*Q581*(P581*SIN(Dados!$C$31)*SIN(O581)+COS(Dados!$C$31)*COS(O581)*SIN(P581))</f>
        <v>42.240784410189782</v>
      </c>
      <c r="S581" s="17">
        <f t="shared" si="135"/>
        <v>310.16000000000003</v>
      </c>
      <c r="T581" s="17">
        <f t="shared" si="136"/>
        <v>296.76000000000005</v>
      </c>
      <c r="U581" s="17">
        <f t="shared" si="137"/>
        <v>24.74026551873348</v>
      </c>
      <c r="V581" s="25">
        <f>(0.75+2*10^(-5)*Dados!$B$7)*R581</f>
        <v>31.887661080977967</v>
      </c>
      <c r="W581" s="23">
        <f t="shared" si="138"/>
        <v>3.4751666223487527</v>
      </c>
      <c r="X581" s="25">
        <f>(1-Dados!$C$20)*U581</f>
        <v>19.05000444942478</v>
      </c>
      <c r="Y581" s="18">
        <f t="shared" si="139"/>
        <v>15.574837827076028</v>
      </c>
      <c r="Z581" s="27">
        <f>((0.408*I581*(Y581-0)+Dados!$C$35*(900/(H581+273))*J581*(M581-N581))/(I581+Dados!$C$35*(1+(0.34*J581))))</f>
        <v>6.31549003794591</v>
      </c>
    </row>
    <row r="582" spans="1:26" x14ac:dyDescent="0.25">
      <c r="A582" s="1">
        <v>28881</v>
      </c>
      <c r="B582">
        <v>23.3</v>
      </c>
      <c r="C582">
        <v>39.200000000000003</v>
      </c>
      <c r="D582">
        <v>26</v>
      </c>
      <c r="E582">
        <v>2.6666669999999999</v>
      </c>
      <c r="F582">
        <v>51</v>
      </c>
      <c r="H582" s="22">
        <f t="shared" si="126"/>
        <v>31.25</v>
      </c>
      <c r="I582" s="23">
        <f t="shared" si="127"/>
        <v>0.2589369890830428</v>
      </c>
      <c r="J582" s="24">
        <f t="shared" si="128"/>
        <v>1.9945364497648759</v>
      </c>
      <c r="K582" s="25">
        <f t="shared" si="129"/>
        <v>7.0668819534275658</v>
      </c>
      <c r="L582" s="25">
        <f t="shared" si="130"/>
        <v>2.8608211296876744</v>
      </c>
      <c r="M582" s="25">
        <f t="shared" si="131"/>
        <v>4.9638515415576201</v>
      </c>
      <c r="N582" s="25">
        <f t="shared" si="132"/>
        <v>2.5315642861943863</v>
      </c>
      <c r="O582" s="25">
        <f t="shared" si="133"/>
        <v>-0.33087661276889524</v>
      </c>
      <c r="P582" s="26">
        <f>ACOS(-TAN(Dados!$C$31)*TAN(O582))</f>
        <v>1.7576133594588603</v>
      </c>
      <c r="Q582" s="25">
        <f t="shared" si="134"/>
        <v>1.0297495555763523</v>
      </c>
      <c r="R582" s="25">
        <f>(24*60/PI())*Dados!$C$28*Q582*(P582*SIN(Dados!$C$31)*SIN(O582)+COS(Dados!$C$31)*COS(O582)*SIN(P582))</f>
        <v>42.150443091579611</v>
      </c>
      <c r="S582" s="17">
        <f t="shared" si="135"/>
        <v>312.36</v>
      </c>
      <c r="T582" s="17">
        <f t="shared" si="136"/>
        <v>296.46000000000004</v>
      </c>
      <c r="U582" s="17">
        <f t="shared" si="137"/>
        <v>26.891850559052735</v>
      </c>
      <c r="V582" s="25">
        <f>(0.75+2*10^(-5)*Dados!$B$7)*R582</f>
        <v>31.819462220808248</v>
      </c>
      <c r="W582" s="23">
        <f t="shared" si="138"/>
        <v>3.9202787672794543</v>
      </c>
      <c r="X582" s="25">
        <f>(1-Dados!$C$20)*U582</f>
        <v>20.706724930470607</v>
      </c>
      <c r="Y582" s="18">
        <f t="shared" si="139"/>
        <v>16.786446163191151</v>
      </c>
      <c r="Z582" s="27">
        <f>((0.408*I582*(Y582-0)+Dados!$C$35*(900/(H582+273))*J582*(M582-N582))/(I582+Dados!$C$35*(1+(0.34*J582))))</f>
        <v>7.3560195693879162</v>
      </c>
    </row>
    <row r="583" spans="1:26" x14ac:dyDescent="0.25">
      <c r="A583" s="1">
        <v>28882</v>
      </c>
      <c r="B583">
        <v>22.2</v>
      </c>
      <c r="C583">
        <v>38.4</v>
      </c>
      <c r="D583">
        <v>27</v>
      </c>
      <c r="E583">
        <v>1</v>
      </c>
      <c r="F583">
        <v>70.5</v>
      </c>
      <c r="H583" s="22">
        <f t="shared" si="126"/>
        <v>30.299999999999997</v>
      </c>
      <c r="I583" s="23">
        <f t="shared" si="127"/>
        <v>0.24702681337018534</v>
      </c>
      <c r="J583" s="24">
        <f t="shared" si="128"/>
        <v>0.74795107516794412</v>
      </c>
      <c r="K583" s="25">
        <f t="shared" si="129"/>
        <v>6.7693932881163699</v>
      </c>
      <c r="L583" s="25">
        <f t="shared" si="130"/>
        <v>2.6763336594163714</v>
      </c>
      <c r="M583" s="25">
        <f t="shared" si="131"/>
        <v>4.7228634737663704</v>
      </c>
      <c r="N583" s="25">
        <f t="shared" si="132"/>
        <v>3.3296187490052911</v>
      </c>
      <c r="O583" s="25">
        <f t="shared" si="133"/>
        <v>-0.32668915865324738</v>
      </c>
      <c r="P583" s="26">
        <f>ACOS(-TAN(Dados!$C$31)*TAN(O583))</f>
        <v>1.7550415361709275</v>
      </c>
      <c r="Q583" s="25">
        <f t="shared" si="134"/>
        <v>1.0294993136851356</v>
      </c>
      <c r="R583" s="25">
        <f>(24*60/PI())*Dados!$C$28*Q583*(P583*SIN(Dados!$C$31)*SIN(O583)+COS(Dados!$C$31)*COS(O583)*SIN(P583))</f>
        <v>42.05732840961516</v>
      </c>
      <c r="S583" s="17">
        <f t="shared" si="135"/>
        <v>311.56</v>
      </c>
      <c r="T583" s="17">
        <f t="shared" si="136"/>
        <v>295.36</v>
      </c>
      <c r="U583" s="17">
        <f t="shared" si="137"/>
        <v>27.084397039468591</v>
      </c>
      <c r="V583" s="25">
        <f>(0.75+2*10^(-5)*Dados!$B$7)*R583</f>
        <v>31.749169742540985</v>
      </c>
      <c r="W583" s="23">
        <f t="shared" si="138"/>
        <v>2.8298305119831673</v>
      </c>
      <c r="X583" s="25">
        <f>(1-Dados!$C$20)*U583</f>
        <v>20.854985720390815</v>
      </c>
      <c r="Y583" s="18">
        <f t="shared" si="139"/>
        <v>18.025155208407647</v>
      </c>
      <c r="Z583" s="27">
        <f>((0.408*I583*(Y583-0)+Dados!$C$35*(900/(H583+273))*J583*(M583-N583))/(I583+Dados!$C$35*(1+(0.34*J583))))</f>
        <v>6.1346453514074497</v>
      </c>
    </row>
    <row r="584" spans="1:26" x14ac:dyDescent="0.25">
      <c r="A584" s="1">
        <v>28883</v>
      </c>
      <c r="B584">
        <v>20.6</v>
      </c>
      <c r="C584">
        <v>31.6</v>
      </c>
      <c r="D584">
        <v>28</v>
      </c>
      <c r="E584">
        <v>2</v>
      </c>
      <c r="F584">
        <v>61.75</v>
      </c>
      <c r="H584" s="22">
        <f t="shared" si="126"/>
        <v>26.1</v>
      </c>
      <c r="I584" s="23">
        <f t="shared" si="127"/>
        <v>0.1997248282483387</v>
      </c>
      <c r="J584" s="24">
        <f t="shared" si="128"/>
        <v>1.4959021503358882</v>
      </c>
      <c r="K584" s="25">
        <f t="shared" si="129"/>
        <v>4.6483496796026218</v>
      </c>
      <c r="L584" s="25">
        <f t="shared" si="130"/>
        <v>2.4265523121060211</v>
      </c>
      <c r="M584" s="25">
        <f t="shared" si="131"/>
        <v>3.5374509958543214</v>
      </c>
      <c r="N584" s="25">
        <f t="shared" si="132"/>
        <v>2.1843759899400434</v>
      </c>
      <c r="O584" s="25">
        <f t="shared" si="133"/>
        <v>-0.32240489948936107</v>
      </c>
      <c r="P584" s="26">
        <f>ACOS(-TAN(Dados!$C$31)*TAN(O584))</f>
        <v>1.7524190686367291</v>
      </c>
      <c r="Q584" s="25">
        <f t="shared" si="134"/>
        <v>1.0292403305106266</v>
      </c>
      <c r="R584" s="25">
        <f>(24*60/PI())*Dados!$C$28*Q584*(P584*SIN(Dados!$C$31)*SIN(O584)+COS(Dados!$C$31)*COS(O584)*SIN(P584))</f>
        <v>41.961435414766676</v>
      </c>
      <c r="S584" s="17">
        <f t="shared" si="135"/>
        <v>304.76000000000005</v>
      </c>
      <c r="T584" s="17">
        <f t="shared" si="136"/>
        <v>293.76000000000005</v>
      </c>
      <c r="U584" s="17">
        <f t="shared" si="137"/>
        <v>22.267253909681948</v>
      </c>
      <c r="V584" s="25">
        <f>(0.75+2*10^(-5)*Dados!$B$7)*R584</f>
        <v>31.676779909765276</v>
      </c>
      <c r="W584" s="23">
        <f t="shared" si="138"/>
        <v>3.1410975356196298</v>
      </c>
      <c r="X584" s="25">
        <f>(1-Dados!$C$20)*U584</f>
        <v>17.145785510455099</v>
      </c>
      <c r="Y584" s="18">
        <f t="shared" si="139"/>
        <v>14.00468797483547</v>
      </c>
      <c r="Z584" s="27">
        <f>((0.408*I584*(Y584-0)+Dados!$C$35*(900/(H584+273))*J584*(M584-N584))/(I584+Dados!$C$35*(1+(0.34*J584))))</f>
        <v>5.1591462469638465</v>
      </c>
    </row>
    <row r="585" spans="1:26" x14ac:dyDescent="0.25">
      <c r="A585" s="1">
        <v>28884</v>
      </c>
      <c r="B585">
        <v>14.6</v>
      </c>
      <c r="C585">
        <v>30.6</v>
      </c>
      <c r="D585">
        <v>29</v>
      </c>
      <c r="E585">
        <v>1.3333330000000001</v>
      </c>
      <c r="F585">
        <v>42</v>
      </c>
      <c r="H585" s="22">
        <f t="shared" si="126"/>
        <v>22.6</v>
      </c>
      <c r="I585" s="23">
        <f t="shared" si="127"/>
        <v>0.16636250114300036</v>
      </c>
      <c r="J585" s="24">
        <f t="shared" si="128"/>
        <v>0.99726785090690051</v>
      </c>
      <c r="K585" s="25">
        <f t="shared" si="129"/>
        <v>4.3912919467167955</v>
      </c>
      <c r="L585" s="25">
        <f t="shared" si="130"/>
        <v>1.6619223807933985</v>
      </c>
      <c r="M585" s="25">
        <f t="shared" si="131"/>
        <v>3.0266071637550969</v>
      </c>
      <c r="N585" s="25">
        <f t="shared" si="132"/>
        <v>1.2711750087771407</v>
      </c>
      <c r="O585" s="25">
        <f t="shared" si="133"/>
        <v>-0.31802510479568846</v>
      </c>
      <c r="P585" s="26">
        <f>ACOS(-TAN(Dados!$C$31)*TAN(O585))</f>
        <v>1.7497471688058961</v>
      </c>
      <c r="Q585" s="25">
        <f t="shared" si="134"/>
        <v>1.0289726827951293</v>
      </c>
      <c r="R585" s="25">
        <f>(24*60/PI())*Dados!$C$28*Q585*(P585*SIN(Dados!$C$31)*SIN(O585)+COS(Dados!$C$31)*COS(O585)*SIN(P585))</f>
        <v>41.862759834734192</v>
      </c>
      <c r="S585" s="17">
        <f t="shared" si="135"/>
        <v>303.76000000000005</v>
      </c>
      <c r="T585" s="17">
        <f t="shared" si="136"/>
        <v>287.76000000000005</v>
      </c>
      <c r="U585" s="17">
        <f t="shared" si="137"/>
        <v>26.792166294229883</v>
      </c>
      <c r="V585" s="25">
        <f>(0.75+2*10^(-5)*Dados!$B$7)*R585</f>
        <v>31.602289497312476</v>
      </c>
      <c r="W585" s="23">
        <f t="shared" si="138"/>
        <v>5.4534050375299046</v>
      </c>
      <c r="X585" s="25">
        <f>(1-Dados!$C$20)*U585</f>
        <v>20.629968046557011</v>
      </c>
      <c r="Y585" s="18">
        <f t="shared" si="139"/>
        <v>15.176563009027106</v>
      </c>
      <c r="Z585" s="27">
        <f>((0.408*I585*(Y585-0)+Dados!$C$35*(900/(H585+273))*J585*(M585-N585))/(I585+Dados!$C$35*(1+(0.34*J585))))</f>
        <v>5.4288660634087771</v>
      </c>
    </row>
    <row r="586" spans="1:26" x14ac:dyDescent="0.25">
      <c r="A586" s="1">
        <v>28885</v>
      </c>
      <c r="B586">
        <v>15.6</v>
      </c>
      <c r="C586">
        <v>33.200000000000003</v>
      </c>
      <c r="D586">
        <v>30</v>
      </c>
      <c r="E586">
        <v>2</v>
      </c>
      <c r="F586">
        <v>39</v>
      </c>
      <c r="H586" s="22">
        <f t="shared" si="126"/>
        <v>24.400000000000002</v>
      </c>
      <c r="I586" s="23">
        <f t="shared" si="127"/>
        <v>0.18287834725832477</v>
      </c>
      <c r="J586" s="24">
        <f t="shared" si="128"/>
        <v>1.4959021503358882</v>
      </c>
      <c r="K586" s="25">
        <f t="shared" si="129"/>
        <v>5.0868531413725142</v>
      </c>
      <c r="L586" s="25">
        <f t="shared" si="130"/>
        <v>1.7723474716742158</v>
      </c>
      <c r="M586" s="25">
        <f t="shared" si="131"/>
        <v>3.4296003065233651</v>
      </c>
      <c r="N586" s="25">
        <f t="shared" si="132"/>
        <v>1.3375441195441125</v>
      </c>
      <c r="O586" s="25">
        <f t="shared" si="133"/>
        <v>-0.31355107239992103</v>
      </c>
      <c r="P586" s="26">
        <f>ACOS(-TAN(Dados!$C$31)*TAN(O586))</f>
        <v>1.7470270487283313</v>
      </c>
      <c r="Q586" s="25">
        <f t="shared" si="134"/>
        <v>1.0286964498484381</v>
      </c>
      <c r="R586" s="25">
        <f>(24*60/PI())*Dados!$C$28*Q586*(P586*SIN(Dados!$C$31)*SIN(O586)+COS(Dados!$C$31)*COS(O586)*SIN(P586))</f>
        <v>41.761298127524682</v>
      </c>
      <c r="S586" s="17">
        <f t="shared" si="135"/>
        <v>306.36</v>
      </c>
      <c r="T586" s="17">
        <f t="shared" si="136"/>
        <v>288.76000000000005</v>
      </c>
      <c r="U586" s="17">
        <f t="shared" si="137"/>
        <v>28.031756151820463</v>
      </c>
      <c r="V586" s="25">
        <f>(0.75+2*10^(-5)*Dados!$B$7)*R586</f>
        <v>31.525695831324263</v>
      </c>
      <c r="W586" s="23">
        <f t="shared" si="138"/>
        <v>5.8516632741214218</v>
      </c>
      <c r="X586" s="25">
        <f>(1-Dados!$C$20)*U586</f>
        <v>21.584452236901758</v>
      </c>
      <c r="Y586" s="18">
        <f t="shared" si="139"/>
        <v>15.732788962780337</v>
      </c>
      <c r="Z586" s="27">
        <f>((0.408*I586*(Y586-0)+Dados!$C$35*(900/(H586+273))*J586*(M586-N586))/(I586+Dados!$C$35*(1+(0.34*J586))))</f>
        <v>6.3694467066623117</v>
      </c>
    </row>
    <row r="587" spans="1:26" x14ac:dyDescent="0.25">
      <c r="A587" s="1">
        <v>28886</v>
      </c>
      <c r="B587">
        <v>17.5</v>
      </c>
      <c r="C587">
        <v>34.799999999999997</v>
      </c>
      <c r="D587">
        <v>31</v>
      </c>
      <c r="E587">
        <v>2</v>
      </c>
      <c r="F587">
        <v>42.5</v>
      </c>
      <c r="H587" s="22">
        <f t="shared" si="126"/>
        <v>26.15</v>
      </c>
      <c r="I587" s="23">
        <f t="shared" si="127"/>
        <v>0.20023943546559078</v>
      </c>
      <c r="J587" s="24">
        <f t="shared" si="128"/>
        <v>1.4959021503358882</v>
      </c>
      <c r="K587" s="25">
        <f t="shared" si="129"/>
        <v>5.5608244417211337</v>
      </c>
      <c r="L587" s="25">
        <f t="shared" si="130"/>
        <v>1.9999869748999506</v>
      </c>
      <c r="M587" s="25">
        <f t="shared" si="131"/>
        <v>3.7804057083105422</v>
      </c>
      <c r="N587" s="25">
        <f t="shared" si="132"/>
        <v>1.6066724260319805</v>
      </c>
      <c r="O587" s="25">
        <f t="shared" si="133"/>
        <v>-0.30898412805441511</v>
      </c>
      <c r="P587" s="26">
        <f>ACOS(-TAN(Dados!$C$31)*TAN(O587))</f>
        <v>1.7442599191701209</v>
      </c>
      <c r="Q587" s="25">
        <f t="shared" si="134"/>
        <v>1.0284117135243369</v>
      </c>
      <c r="R587" s="25">
        <f>(24*60/PI())*Dados!$C$28*Q587*(P587*SIN(Dados!$C$31)*SIN(O587)+COS(Dados!$C$31)*COS(O587)*SIN(P587))</f>
        <v>41.657047534730346</v>
      </c>
      <c r="S587" s="17">
        <f t="shared" si="135"/>
        <v>307.96000000000004</v>
      </c>
      <c r="T587" s="17">
        <f t="shared" si="136"/>
        <v>290.66000000000003</v>
      </c>
      <c r="U587" s="17">
        <f t="shared" si="137"/>
        <v>27.72244433255408</v>
      </c>
      <c r="V587" s="25">
        <f>(0.75+2*10^(-5)*Dados!$B$7)*R587</f>
        <v>31.446996829472514</v>
      </c>
      <c r="W587" s="23">
        <f t="shared" si="138"/>
        <v>5.4003583618979292</v>
      </c>
      <c r="X587" s="25">
        <f>(1-Dados!$C$20)*U587</f>
        <v>21.346282136066641</v>
      </c>
      <c r="Y587" s="18">
        <f t="shared" si="139"/>
        <v>15.945923774168712</v>
      </c>
      <c r="Z587" s="27">
        <f>((0.408*I587*(Y587-0)+Dados!$C$35*(900/(H587+273))*J587*(M587-N587))/(I587+Dados!$C$35*(1+(0.34*J587))))</f>
        <v>6.4989079062608619</v>
      </c>
    </row>
    <row r="588" spans="1:26" x14ac:dyDescent="0.25">
      <c r="A588" s="1">
        <v>29221</v>
      </c>
      <c r="B588">
        <v>11</v>
      </c>
      <c r="C588">
        <v>24.2</v>
      </c>
      <c r="D588">
        <v>1</v>
      </c>
      <c r="E588">
        <v>1.3666670000000001</v>
      </c>
      <c r="F588">
        <v>63.5</v>
      </c>
      <c r="H588" s="22">
        <f t="shared" si="126"/>
        <v>17.600000000000001</v>
      </c>
      <c r="I588" s="23">
        <f t="shared" si="127"/>
        <v>0.12694038018719841</v>
      </c>
      <c r="J588" s="24">
        <f t="shared" si="128"/>
        <v>1.0222000520465488</v>
      </c>
      <c r="K588" s="25">
        <f t="shared" si="129"/>
        <v>3.0199258182559934</v>
      </c>
      <c r="L588" s="25">
        <f t="shared" si="130"/>
        <v>1.3127141391058279</v>
      </c>
      <c r="M588" s="25">
        <f t="shared" si="131"/>
        <v>2.1663199786809106</v>
      </c>
      <c r="N588" s="25">
        <f t="shared" si="132"/>
        <v>1.3756131864623782</v>
      </c>
      <c r="O588" s="25">
        <f t="shared" si="133"/>
        <v>-0.40100809259462372</v>
      </c>
      <c r="P588" s="26">
        <f>ACOS(-TAN(Dados!$C$31)*TAN(O588))</f>
        <v>1.8020995380098959</v>
      </c>
      <c r="Q588" s="25">
        <f t="shared" si="134"/>
        <v>1.0329951106939008</v>
      </c>
      <c r="R588" s="25">
        <f>(24*60/PI())*Dados!$C$28*Q588*(P588*SIN(Dados!$C$31)*SIN(O588)+COS(Dados!$C$31)*COS(O588)*SIN(P588))</f>
        <v>43.596802901252339</v>
      </c>
      <c r="S588" s="17">
        <f t="shared" si="135"/>
        <v>297.36</v>
      </c>
      <c r="T588" s="17">
        <f t="shared" si="136"/>
        <v>284.16000000000003</v>
      </c>
      <c r="U588" s="17">
        <f t="shared" si="137"/>
        <v>25.343208142367079</v>
      </c>
      <c r="V588" s="25">
        <f>(0.75+2*10^(-5)*Dados!$B$7)*R588</f>
        <v>32.911322423121774</v>
      </c>
      <c r="W588" s="23">
        <f t="shared" si="138"/>
        <v>4.2611810517039048</v>
      </c>
      <c r="X588" s="25">
        <f>(1-Dados!$C$20)*U588</f>
        <v>19.514270269622649</v>
      </c>
      <c r="Y588" s="18">
        <f t="shared" si="139"/>
        <v>15.253089217918745</v>
      </c>
      <c r="Z588" s="27">
        <f>((0.408*I588*(Y588-0)+Dados!$C$35*(900/(H588+273))*J588*(M588-N588))/(I588+Dados!$C$35*(1+(0.34*J588))))</f>
        <v>4.4333714502480843</v>
      </c>
    </row>
    <row r="589" spans="1:26" x14ac:dyDescent="0.25">
      <c r="A589" s="1">
        <v>29222</v>
      </c>
      <c r="B589">
        <v>12.4</v>
      </c>
      <c r="C589">
        <v>27.8</v>
      </c>
      <c r="D589">
        <v>2</v>
      </c>
      <c r="E589">
        <v>2.1666669999999999</v>
      </c>
      <c r="F589">
        <v>56.25</v>
      </c>
      <c r="H589" s="22">
        <f t="shared" si="126"/>
        <v>20.100000000000001</v>
      </c>
      <c r="I589" s="23">
        <f t="shared" si="127"/>
        <v>0.14552546018733548</v>
      </c>
      <c r="J589" s="24">
        <f t="shared" si="128"/>
        <v>1.6205609121809039</v>
      </c>
      <c r="K589" s="25">
        <f t="shared" si="129"/>
        <v>3.7361349407572058</v>
      </c>
      <c r="L589" s="25">
        <f t="shared" si="130"/>
        <v>1.4399889496967868</v>
      </c>
      <c r="M589" s="25">
        <f t="shared" si="131"/>
        <v>2.5880619452269964</v>
      </c>
      <c r="N589" s="25">
        <f t="shared" si="132"/>
        <v>1.4557848441901855</v>
      </c>
      <c r="O589" s="25">
        <f t="shared" si="133"/>
        <v>-0.39956372457913614</v>
      </c>
      <c r="P589" s="26">
        <f>ACOS(-TAN(Dados!$C$31)*TAN(O589))</f>
        <v>1.8011536593991815</v>
      </c>
      <c r="Q589" s="25">
        <f t="shared" si="134"/>
        <v>1.0329804442244102</v>
      </c>
      <c r="R589" s="25">
        <f>(24*60/PI())*Dados!$C$28*Q589*(P589*SIN(Dados!$C$31)*SIN(O589)+COS(Dados!$C$31)*COS(O589)*SIN(P589))</f>
        <v>43.570641955749437</v>
      </c>
      <c r="S589" s="17">
        <f t="shared" si="135"/>
        <v>300.96000000000004</v>
      </c>
      <c r="T589" s="17">
        <f t="shared" si="136"/>
        <v>285.56</v>
      </c>
      <c r="U589" s="17">
        <f t="shared" si="137"/>
        <v>27.357367331918713</v>
      </c>
      <c r="V589" s="25">
        <f>(0.75+2*10^(-5)*Dados!$B$7)*R589</f>
        <v>32.891573467807554</v>
      </c>
      <c r="W589" s="23">
        <f t="shared" si="138"/>
        <v>4.8146799431814511</v>
      </c>
      <c r="X589" s="25">
        <f>(1-Dados!$C$20)*U589</f>
        <v>21.065172845577411</v>
      </c>
      <c r="Y589" s="18">
        <f t="shared" si="139"/>
        <v>16.250492902395962</v>
      </c>
      <c r="Z589" s="27">
        <f>((0.408*I589*(Y589-0)+Dados!$C$35*(900/(H589+273))*J589*(M589-N589))/(I589+Dados!$C$35*(1+(0.34*J589))))</f>
        <v>5.3983837537958985</v>
      </c>
    </row>
    <row r="590" spans="1:26" x14ac:dyDescent="0.25">
      <c r="A590" s="1">
        <v>29223</v>
      </c>
      <c r="B590">
        <v>15.6</v>
      </c>
      <c r="C590">
        <v>30.4</v>
      </c>
      <c r="D590">
        <v>3</v>
      </c>
      <c r="E590">
        <v>1.933333</v>
      </c>
      <c r="F590">
        <v>52.5</v>
      </c>
      <c r="H590" s="22">
        <f t="shared" si="126"/>
        <v>23</v>
      </c>
      <c r="I590" s="23">
        <f t="shared" si="127"/>
        <v>0.16991941796793744</v>
      </c>
      <c r="J590" s="24">
        <f t="shared" si="128"/>
        <v>1.4460384960076669</v>
      </c>
      <c r="K590" s="25">
        <f t="shared" si="129"/>
        <v>4.3413906376622462</v>
      </c>
      <c r="L590" s="25">
        <f t="shared" si="130"/>
        <v>1.7723474716742158</v>
      </c>
      <c r="M590" s="25">
        <f t="shared" si="131"/>
        <v>3.0568690546682311</v>
      </c>
      <c r="N590" s="25">
        <f t="shared" si="132"/>
        <v>1.6048562537008213</v>
      </c>
      <c r="O590" s="25">
        <f t="shared" si="133"/>
        <v>-0.39800095720876433</v>
      </c>
      <c r="P590" s="26">
        <f>ACOS(-TAN(Dados!$C$31)*TAN(O590))</f>
        <v>1.8001317785621451</v>
      </c>
      <c r="Q590" s="25">
        <f t="shared" si="134"/>
        <v>1.0329560049375197</v>
      </c>
      <c r="R590" s="25">
        <f>(24*60/PI())*Dados!$C$28*Q590*(P590*SIN(Dados!$C$31)*SIN(O590)+COS(Dados!$C$31)*COS(O590)*SIN(P590))</f>
        <v>43.541904505350651</v>
      </c>
      <c r="S590" s="17">
        <f t="shared" si="135"/>
        <v>303.56</v>
      </c>
      <c r="T590" s="17">
        <f t="shared" si="136"/>
        <v>288.76000000000005</v>
      </c>
      <c r="U590" s="17">
        <f t="shared" si="137"/>
        <v>26.801448189985202</v>
      </c>
      <c r="V590" s="25">
        <f>(0.75+2*10^(-5)*Dados!$B$7)*R590</f>
        <v>32.869879503279115</v>
      </c>
      <c r="W590" s="23">
        <f t="shared" si="138"/>
        <v>4.6230892739278557</v>
      </c>
      <c r="X590" s="25">
        <f>(1-Dados!$C$20)*U590</f>
        <v>20.637115106288604</v>
      </c>
      <c r="Y590" s="18">
        <f t="shared" si="139"/>
        <v>16.014025832360748</v>
      </c>
      <c r="Z590" s="27">
        <f>((0.408*I590*(Y590-0)+Dados!$C$35*(900/(H590+273))*J590*(M590-N590))/(I590+Dados!$C$35*(1+(0.34*J590))))</f>
        <v>5.7112188081805133</v>
      </c>
    </row>
    <row r="591" spans="1:26" x14ac:dyDescent="0.25">
      <c r="A591" s="1">
        <v>29224</v>
      </c>
      <c r="B591">
        <v>18.3</v>
      </c>
      <c r="C591">
        <v>32.4</v>
      </c>
      <c r="D591">
        <v>4</v>
      </c>
      <c r="E591">
        <v>1.9666669999999999</v>
      </c>
      <c r="F591">
        <v>53</v>
      </c>
      <c r="H591" s="22">
        <f t="shared" si="126"/>
        <v>25.35</v>
      </c>
      <c r="I591" s="23">
        <f t="shared" si="127"/>
        <v>0.1921382761319867</v>
      </c>
      <c r="J591" s="24">
        <f t="shared" si="128"/>
        <v>1.4709706971473151</v>
      </c>
      <c r="K591" s="25">
        <f t="shared" si="129"/>
        <v>4.8633111980528723</v>
      </c>
      <c r="L591" s="25">
        <f t="shared" si="130"/>
        <v>2.1032450848446573</v>
      </c>
      <c r="M591" s="25">
        <f t="shared" si="131"/>
        <v>3.483278141448765</v>
      </c>
      <c r="N591" s="25">
        <f t="shared" si="132"/>
        <v>1.8461374149678456</v>
      </c>
      <c r="O591" s="25">
        <f t="shared" si="133"/>
        <v>-0.39632025356520739</v>
      </c>
      <c r="P591" s="26">
        <f>ACOS(-TAN(Dados!$C$31)*TAN(O591))</f>
        <v>1.7990345490421549</v>
      </c>
      <c r="Q591" s="25">
        <f t="shared" si="134"/>
        <v>1.0329218000751172</v>
      </c>
      <c r="R591" s="25">
        <f>(24*60/PI())*Dados!$C$28*Q591*(P591*SIN(Dados!$C$31)*SIN(O591)+COS(Dados!$C$31)*COS(O591)*SIN(P591))</f>
        <v>43.510583132946387</v>
      </c>
      <c r="S591" s="17">
        <f t="shared" si="135"/>
        <v>305.56</v>
      </c>
      <c r="T591" s="17">
        <f t="shared" si="136"/>
        <v>291.46000000000004</v>
      </c>
      <c r="U591" s="17">
        <f t="shared" si="137"/>
        <v>26.141135171519235</v>
      </c>
      <c r="V591" s="25">
        <f>(0.75+2*10^(-5)*Dados!$B$7)*R591</f>
        <v>32.846234930344117</v>
      </c>
      <c r="W591" s="23">
        <f t="shared" si="138"/>
        <v>4.2382419091539836</v>
      </c>
      <c r="X591" s="25">
        <f>(1-Dados!$C$20)*U591</f>
        <v>20.128674082069811</v>
      </c>
      <c r="Y591" s="18">
        <f t="shared" si="139"/>
        <v>15.890432172915826</v>
      </c>
      <c r="Z591" s="27">
        <f>((0.408*I591*(Y591-0)+Dados!$C$35*(900/(H591+273))*J591*(M591-N591))/(I591+Dados!$C$35*(1+(0.34*J591))))</f>
        <v>5.9283720132672686</v>
      </c>
    </row>
    <row r="592" spans="1:26" x14ac:dyDescent="0.25">
      <c r="A592" s="1">
        <v>29225</v>
      </c>
      <c r="B592">
        <v>19.399999999999999</v>
      </c>
      <c r="C592">
        <v>33</v>
      </c>
      <c r="D592">
        <v>5</v>
      </c>
      <c r="E592">
        <v>2.2999999999999998</v>
      </c>
      <c r="F592">
        <v>57.75</v>
      </c>
      <c r="H592" s="22">
        <f t="shared" si="126"/>
        <v>26.2</v>
      </c>
      <c r="I592" s="23">
        <f t="shared" si="127"/>
        <v>0.20075515809842714</v>
      </c>
      <c r="J592" s="24">
        <f t="shared" si="128"/>
        <v>1.7202874728862714</v>
      </c>
      <c r="K592" s="25">
        <f t="shared" si="129"/>
        <v>5.030147795606851</v>
      </c>
      <c r="L592" s="25">
        <f t="shared" si="130"/>
        <v>2.2528310020993629</v>
      </c>
      <c r="M592" s="25">
        <f t="shared" si="131"/>
        <v>3.641489398853107</v>
      </c>
      <c r="N592" s="25">
        <f t="shared" si="132"/>
        <v>2.1029601278376693</v>
      </c>
      <c r="O592" s="25">
        <f t="shared" si="133"/>
        <v>-0.3945221116772275</v>
      </c>
      <c r="P592" s="26">
        <f>ACOS(-TAN(Dados!$C$31)*TAN(O592))</f>
        <v>1.7978626675349139</v>
      </c>
      <c r="Q592" s="25">
        <f t="shared" si="134"/>
        <v>1.032877839772842</v>
      </c>
      <c r="R592" s="25">
        <f>(24*60/PI())*Dados!$C$28*Q592*(P592*SIN(Dados!$C$31)*SIN(O592)+COS(Dados!$C$31)*COS(O592)*SIN(P592))</f>
        <v>43.476670111019743</v>
      </c>
      <c r="S592" s="17">
        <f t="shared" si="135"/>
        <v>306.16000000000003</v>
      </c>
      <c r="T592" s="17">
        <f t="shared" si="136"/>
        <v>292.56</v>
      </c>
      <c r="U592" s="17">
        <f t="shared" si="137"/>
        <v>25.653445948390619</v>
      </c>
      <c r="V592" s="25">
        <f>(0.75+2*10^(-5)*Dados!$B$7)*R592</f>
        <v>32.82063391548305</v>
      </c>
      <c r="W592" s="23">
        <f t="shared" si="138"/>
        <v>3.8153869207062563</v>
      </c>
      <c r="X592" s="25">
        <f>(1-Dados!$C$20)*U592</f>
        <v>19.753153380260777</v>
      </c>
      <c r="Y592" s="18">
        <f t="shared" si="139"/>
        <v>15.937766459554521</v>
      </c>
      <c r="Z592" s="27">
        <f>((0.408*I592*(Y592-0)+Dados!$C$35*(900/(H592+273))*J592*(M592-N592))/(I592+Dados!$C$35*(1+(0.34*J592))))</f>
        <v>5.9985816476451843</v>
      </c>
    </row>
    <row r="593" spans="1:26" x14ac:dyDescent="0.25">
      <c r="A593" s="1">
        <v>29226</v>
      </c>
      <c r="B593">
        <v>19.399999999999999</v>
      </c>
      <c r="C593">
        <v>32.799999999999997</v>
      </c>
      <c r="D593">
        <v>6</v>
      </c>
      <c r="E593">
        <v>2.8666670000000001</v>
      </c>
      <c r="F593">
        <v>60.5</v>
      </c>
      <c r="H593" s="22">
        <f t="shared" si="126"/>
        <v>26.099999999999998</v>
      </c>
      <c r="I593" s="23">
        <f t="shared" si="127"/>
        <v>0.19972482824833868</v>
      </c>
      <c r="J593" s="24">
        <f t="shared" si="128"/>
        <v>2.1441266647984651</v>
      </c>
      <c r="K593" s="25">
        <f t="shared" si="129"/>
        <v>4.9739919933544527</v>
      </c>
      <c r="L593" s="25">
        <f t="shared" si="130"/>
        <v>2.2528310020993629</v>
      </c>
      <c r="M593" s="25">
        <f t="shared" si="131"/>
        <v>3.6134114977269078</v>
      </c>
      <c r="N593" s="25">
        <f t="shared" si="132"/>
        <v>2.1861139561247791</v>
      </c>
      <c r="O593" s="25">
        <f t="shared" si="133"/>
        <v>-0.39260706437307313</v>
      </c>
      <c r="P593" s="26">
        <f>ACOS(-TAN(Dados!$C$31)*TAN(O593))</f>
        <v>1.7966168724134355</v>
      </c>
      <c r="Q593" s="25">
        <f t="shared" si="134"/>
        <v>1.0328241370570801</v>
      </c>
      <c r="R593" s="25">
        <f>(24*60/PI())*Dados!$C$28*Q593*(P593*SIN(Dados!$C$31)*SIN(O593)+COS(Dados!$C$31)*COS(O593)*SIN(P593))</f>
        <v>43.440157426390698</v>
      </c>
      <c r="S593" s="17">
        <f t="shared" si="135"/>
        <v>305.96000000000004</v>
      </c>
      <c r="T593" s="17">
        <f t="shared" si="136"/>
        <v>292.56</v>
      </c>
      <c r="U593" s="17">
        <f t="shared" si="137"/>
        <v>25.442733697086172</v>
      </c>
      <c r="V593" s="25">
        <f>(0.75+2*10^(-5)*Dados!$B$7)*R593</f>
        <v>32.793070409528674</v>
      </c>
      <c r="W593" s="23">
        <f t="shared" si="138"/>
        <v>3.6585415089933524</v>
      </c>
      <c r="X593" s="25">
        <f>(1-Dados!$C$20)*U593</f>
        <v>19.590904946756353</v>
      </c>
      <c r="Y593" s="18">
        <f t="shared" si="139"/>
        <v>15.932363437763001</v>
      </c>
      <c r="Z593" s="27">
        <f>((0.408*I593*(Y593-0)+Dados!$C$35*(900/(H593+273))*J593*(M593-N593))/(I593+Dados!$C$35*(1+(0.34*J593))))</f>
        <v>6.075586423414034</v>
      </c>
    </row>
    <row r="594" spans="1:26" x14ac:dyDescent="0.25">
      <c r="A594" s="1">
        <v>29227</v>
      </c>
      <c r="B594">
        <v>20.8</v>
      </c>
      <c r="C594">
        <v>32.4</v>
      </c>
      <c r="D594">
        <v>7</v>
      </c>
      <c r="E594">
        <v>1.8333330000000001</v>
      </c>
      <c r="F594">
        <v>63</v>
      </c>
      <c r="H594" s="22">
        <f t="shared" si="126"/>
        <v>26.6</v>
      </c>
      <c r="I594" s="23">
        <f t="shared" si="127"/>
        <v>0.20492132412027941</v>
      </c>
      <c r="J594" s="24">
        <f t="shared" si="128"/>
        <v>1.3712433884908726</v>
      </c>
      <c r="K594" s="25">
        <f t="shared" si="129"/>
        <v>4.8633111980528723</v>
      </c>
      <c r="L594" s="25">
        <f t="shared" si="130"/>
        <v>2.4566163260716172</v>
      </c>
      <c r="M594" s="25">
        <f t="shared" si="131"/>
        <v>3.6599637620622447</v>
      </c>
      <c r="N594" s="25">
        <f t="shared" si="132"/>
        <v>2.3057771700992142</v>
      </c>
      <c r="O594" s="25">
        <f t="shared" si="133"/>
        <v>-0.39057567912259061</v>
      </c>
      <c r="P594" s="26">
        <f>ACOS(-TAN(Dados!$C$31)*TAN(O594))</f>
        <v>1.7952979421830866</v>
      </c>
      <c r="Q594" s="25">
        <f t="shared" si="134"/>
        <v>1.0327607078411054</v>
      </c>
      <c r="R594" s="25">
        <f>(24*60/PI())*Dados!$C$28*Q594*(P594*SIN(Dados!$C$31)*SIN(O594)+COS(Dados!$C$31)*COS(O594)*SIN(P594))</f>
        <v>43.40103680664042</v>
      </c>
      <c r="S594" s="17">
        <f t="shared" si="135"/>
        <v>305.56</v>
      </c>
      <c r="T594" s="17">
        <f t="shared" si="136"/>
        <v>293.96000000000004</v>
      </c>
      <c r="U594" s="17">
        <f t="shared" si="137"/>
        <v>23.650976782786312</v>
      </c>
      <c r="V594" s="25">
        <f>(0.75+2*10^(-5)*Dados!$B$7)*R594</f>
        <v>32.763538167613824</v>
      </c>
      <c r="W594" s="23">
        <f t="shared" si="138"/>
        <v>3.1571356107596866</v>
      </c>
      <c r="X594" s="25">
        <f>(1-Dados!$C$20)*U594</f>
        <v>18.21125212274546</v>
      </c>
      <c r="Y594" s="18">
        <f t="shared" si="139"/>
        <v>15.054116511985773</v>
      </c>
      <c r="Z594" s="27">
        <f>((0.408*I594*(Y594-0)+Dados!$C$35*(900/(H594+273))*J594*(M594-N594))/(I594+Dados!$C$35*(1+(0.34*J594))))</f>
        <v>5.3964455735145869</v>
      </c>
    </row>
    <row r="595" spans="1:26" x14ac:dyDescent="0.25">
      <c r="A595" s="1">
        <v>29228</v>
      </c>
      <c r="B595">
        <v>19.399999999999999</v>
      </c>
      <c r="C595">
        <v>29</v>
      </c>
      <c r="D595">
        <v>8</v>
      </c>
      <c r="E595">
        <v>2.233333</v>
      </c>
      <c r="F595">
        <v>79</v>
      </c>
      <c r="H595" s="22">
        <f t="shared" si="126"/>
        <v>24.2</v>
      </c>
      <c r="I595" s="23">
        <f t="shared" si="127"/>
        <v>0.18097760754015932</v>
      </c>
      <c r="J595" s="24">
        <f t="shared" si="128"/>
        <v>1.6704238185580502</v>
      </c>
      <c r="K595" s="25">
        <f t="shared" si="129"/>
        <v>4.0056776000859209</v>
      </c>
      <c r="L595" s="25">
        <f t="shared" si="130"/>
        <v>2.2528310020993629</v>
      </c>
      <c r="M595" s="25">
        <f t="shared" si="131"/>
        <v>3.1292543010926419</v>
      </c>
      <c r="N595" s="25">
        <f t="shared" si="132"/>
        <v>2.4721108978631872</v>
      </c>
      <c r="O595" s="25">
        <f t="shared" si="133"/>
        <v>-0.38842855786907049</v>
      </c>
      <c r="P595" s="26">
        <f>ACOS(-TAN(Dados!$C$31)*TAN(O595))</f>
        <v>1.7939066938731225</v>
      </c>
      <c r="Q595" s="25">
        <f t="shared" si="134"/>
        <v>1.0326875709203633</v>
      </c>
      <c r="R595" s="25">
        <f>(24*60/PI())*Dados!$C$28*Q595*(P595*SIN(Dados!$C$31)*SIN(O595)+COS(Dados!$C$31)*COS(O595)*SIN(P595))</f>
        <v>43.35929974820008</v>
      </c>
      <c r="S595" s="17">
        <f t="shared" si="135"/>
        <v>302.16000000000003</v>
      </c>
      <c r="T595" s="17">
        <f t="shared" si="136"/>
        <v>292.56</v>
      </c>
      <c r="U595" s="17">
        <f t="shared" si="137"/>
        <v>21.495020265983278</v>
      </c>
      <c r="V595" s="25">
        <f>(0.75+2*10^(-5)*Dados!$B$7)*R595</f>
        <v>32.732030770375687</v>
      </c>
      <c r="W595" s="23">
        <f t="shared" si="138"/>
        <v>2.4695359905957743</v>
      </c>
      <c r="X595" s="25">
        <f>(1-Dados!$C$20)*U595</f>
        <v>16.551165604807125</v>
      </c>
      <c r="Y595" s="18">
        <f t="shared" si="139"/>
        <v>14.08162961421135</v>
      </c>
      <c r="Z595" s="27">
        <f>((0.408*I595*(Y595-0)+Dados!$C$35*(900/(H595+273))*J595*(M595-N595))/(I595+Dados!$C$35*(1+(0.34*J595))))</f>
        <v>4.4333675885060062</v>
      </c>
    </row>
    <row r="596" spans="1:26" x14ac:dyDescent="0.25">
      <c r="A596" s="1">
        <v>29229</v>
      </c>
      <c r="B596">
        <v>18.600000000000001</v>
      </c>
      <c r="C596">
        <v>28.6</v>
      </c>
      <c r="D596">
        <v>9</v>
      </c>
      <c r="E596">
        <v>2.9</v>
      </c>
      <c r="F596">
        <v>73.25</v>
      </c>
      <c r="H596" s="22">
        <f t="shared" si="126"/>
        <v>23.6</v>
      </c>
      <c r="I596" s="23">
        <f t="shared" si="127"/>
        <v>0.17537501030785449</v>
      </c>
      <c r="J596" s="24">
        <f t="shared" si="128"/>
        <v>2.1690581179870381</v>
      </c>
      <c r="K596" s="25">
        <f t="shared" si="129"/>
        <v>3.9140092986798436</v>
      </c>
      <c r="L596" s="25">
        <f t="shared" si="130"/>
        <v>2.143152914469288</v>
      </c>
      <c r="M596" s="25">
        <f t="shared" si="131"/>
        <v>3.028581106574566</v>
      </c>
      <c r="N596" s="25">
        <f t="shared" si="132"/>
        <v>2.2184356605658699</v>
      </c>
      <c r="O596" s="25">
        <f t="shared" si="133"/>
        <v>-0.38616633685087898</v>
      </c>
      <c r="P596" s="26">
        <f>ACOS(-TAN(Dados!$C$31)*TAN(O596))</f>
        <v>1.7924439813713136</v>
      </c>
      <c r="Q596" s="25">
        <f t="shared" si="134"/>
        <v>1.032604747966902</v>
      </c>
      <c r="R596" s="25">
        <f>(24*60/PI())*Dados!$C$28*Q596*(P596*SIN(Dados!$C$31)*SIN(O596)+COS(Dados!$C$31)*COS(O596)*SIN(P596))</f>
        <v>43.314937546086441</v>
      </c>
      <c r="S596" s="17">
        <f t="shared" si="135"/>
        <v>301.76000000000005</v>
      </c>
      <c r="T596" s="17">
        <f t="shared" si="136"/>
        <v>291.76000000000005</v>
      </c>
      <c r="U596" s="17">
        <f t="shared" si="137"/>
        <v>21.915817496572437</v>
      </c>
      <c r="V596" s="25">
        <f>(0.75+2*10^(-5)*Dados!$B$7)*R596</f>
        <v>32.698541646403257</v>
      </c>
      <c r="W596" s="23">
        <f t="shared" si="138"/>
        <v>2.7786238257136975</v>
      </c>
      <c r="X596" s="25">
        <f>(1-Dados!$C$20)*U596</f>
        <v>16.875179472360777</v>
      </c>
      <c r="Y596" s="18">
        <f t="shared" si="139"/>
        <v>14.096555646647079</v>
      </c>
      <c r="Z596" s="27">
        <f>((0.408*I596*(Y596-0)+Dados!$C$35*(900/(H596+273))*J596*(M596-N596))/(I596+Dados!$C$35*(1+(0.34*J596))))</f>
        <v>4.6961161014663473</v>
      </c>
    </row>
    <row r="597" spans="1:26" x14ac:dyDescent="0.25">
      <c r="A597" s="1">
        <v>29230</v>
      </c>
      <c r="B597">
        <v>16.600000000000001</v>
      </c>
      <c r="C597">
        <v>30.8</v>
      </c>
      <c r="D597">
        <v>10</v>
      </c>
      <c r="E597">
        <v>1.8</v>
      </c>
      <c r="F597">
        <v>61</v>
      </c>
      <c r="H597" s="22">
        <f t="shared" si="126"/>
        <v>23.700000000000003</v>
      </c>
      <c r="I597" s="23">
        <f t="shared" si="127"/>
        <v>0.17629848389579811</v>
      </c>
      <c r="J597" s="24">
        <f t="shared" si="128"/>
        <v>1.3463119353022994</v>
      </c>
      <c r="K597" s="25">
        <f t="shared" si="129"/>
        <v>4.4416910990407947</v>
      </c>
      <c r="L597" s="25">
        <f t="shared" si="130"/>
        <v>1.889152127641528</v>
      </c>
      <c r="M597" s="25">
        <f t="shared" si="131"/>
        <v>3.1654216133411612</v>
      </c>
      <c r="N597" s="25">
        <f t="shared" si="132"/>
        <v>1.9309071841381082</v>
      </c>
      <c r="O597" s="25">
        <f t="shared" si="133"/>
        <v>-0.38378968641292643</v>
      </c>
      <c r="P597" s="26">
        <f>ACOS(-TAN(Dados!$C$31)*TAN(O597))</f>
        <v>1.7909106937083643</v>
      </c>
      <c r="Q597" s="25">
        <f t="shared" si="134"/>
        <v>1.03251226352295</v>
      </c>
      <c r="R597" s="25">
        <f>(24*60/PI())*Dados!$C$28*Q597*(P597*SIN(Dados!$C$31)*SIN(O597)+COS(Dados!$C$31)*COS(O597)*SIN(P597))</f>
        <v>43.267941325262903</v>
      </c>
      <c r="S597" s="17">
        <f t="shared" si="135"/>
        <v>303.96000000000004</v>
      </c>
      <c r="T597" s="17">
        <f t="shared" si="136"/>
        <v>289.76000000000005</v>
      </c>
      <c r="U597" s="17">
        <f t="shared" si="137"/>
        <v>26.087375350105166</v>
      </c>
      <c r="V597" s="25">
        <f>(0.75+2*10^(-5)*Dados!$B$7)*R597</f>
        <v>32.663064095911878</v>
      </c>
      <c r="W597" s="23">
        <f t="shared" si="138"/>
        <v>4.0472773964798341</v>
      </c>
      <c r="X597" s="25">
        <f>(1-Dados!$C$20)*U597</f>
        <v>20.087279019580979</v>
      </c>
      <c r="Y597" s="18">
        <f t="shared" si="139"/>
        <v>16.040001623101144</v>
      </c>
      <c r="Z597" s="27">
        <f>((0.408*I597*(Y597-0)+Dados!$C$35*(900/(H597+273))*J597*(M597-N597))/(I597+Dados!$C$35*(1+(0.34*J597))))</f>
        <v>5.4606288040414919</v>
      </c>
    </row>
    <row r="598" spans="1:26" x14ac:dyDescent="0.25">
      <c r="A598" s="1">
        <v>29231</v>
      </c>
      <c r="B598">
        <v>20.399999999999999</v>
      </c>
      <c r="C598">
        <v>33</v>
      </c>
      <c r="D598">
        <v>11</v>
      </c>
      <c r="E598">
        <v>1.6</v>
      </c>
      <c r="F598">
        <v>52</v>
      </c>
      <c r="H598" s="22">
        <f t="shared" si="126"/>
        <v>26.7</v>
      </c>
      <c r="I598" s="23">
        <f t="shared" si="127"/>
        <v>0.20597415419609683</v>
      </c>
      <c r="J598" s="24">
        <f t="shared" si="128"/>
        <v>1.1967217202687106</v>
      </c>
      <c r="K598" s="25">
        <f t="shared" si="129"/>
        <v>5.030147795606851</v>
      </c>
      <c r="L598" s="25">
        <f t="shared" si="130"/>
        <v>2.3968104104453793</v>
      </c>
      <c r="M598" s="25">
        <f t="shared" si="131"/>
        <v>3.7134791030261152</v>
      </c>
      <c r="N598" s="25">
        <f t="shared" si="132"/>
        <v>1.93100913357358</v>
      </c>
      <c r="O598" s="25">
        <f t="shared" si="133"/>
        <v>-0.38129931080802987</v>
      </c>
      <c r="P598" s="26">
        <f>ACOS(-TAN(Dados!$C$31)*TAN(O598))</f>
        <v>1.7893077532989132</v>
      </c>
      <c r="Q598" s="25">
        <f t="shared" si="134"/>
        <v>1.032410144993644</v>
      </c>
      <c r="R598" s="25">
        <f>(24*60/PI())*Dados!$C$28*Q598*(P598*SIN(Dados!$C$31)*SIN(O598)+COS(Dados!$C$31)*COS(O598)*SIN(P598))</f>
        <v>43.218302073601429</v>
      </c>
      <c r="S598" s="17">
        <f t="shared" si="135"/>
        <v>306.16000000000003</v>
      </c>
      <c r="T598" s="17">
        <f t="shared" si="136"/>
        <v>293.56</v>
      </c>
      <c r="U598" s="17">
        <f t="shared" si="137"/>
        <v>24.545560623122462</v>
      </c>
      <c r="V598" s="25">
        <f>(0.75+2*10^(-5)*Dados!$B$7)*R598</f>
        <v>32.625591315626281</v>
      </c>
      <c r="W598" s="23">
        <f t="shared" si="138"/>
        <v>3.8482718343156757</v>
      </c>
      <c r="X598" s="25">
        <f>(1-Dados!$C$20)*U598</f>
        <v>18.900081679804295</v>
      </c>
      <c r="Y598" s="18">
        <f t="shared" si="139"/>
        <v>15.05180984548862</v>
      </c>
      <c r="Z598" s="27">
        <f>((0.408*I598*(Y598-0)+Dados!$C$35*(900/(H598+273))*J598*(M598-N598))/(I598+Dados!$C$35*(1+(0.34*J598))))</f>
        <v>5.6504974944915016</v>
      </c>
    </row>
    <row r="599" spans="1:26" x14ac:dyDescent="0.25">
      <c r="A599" s="1">
        <v>29232</v>
      </c>
      <c r="B599">
        <v>17.399999999999999</v>
      </c>
      <c r="C599">
        <v>33</v>
      </c>
      <c r="D599">
        <v>12</v>
      </c>
      <c r="E599">
        <v>1.933333</v>
      </c>
      <c r="F599">
        <v>54.5</v>
      </c>
      <c r="H599" s="22">
        <f t="shared" si="126"/>
        <v>25.2</v>
      </c>
      <c r="I599" s="23">
        <f t="shared" si="127"/>
        <v>0.1906504674317423</v>
      </c>
      <c r="J599" s="24">
        <f t="shared" si="128"/>
        <v>1.4460384960076669</v>
      </c>
      <c r="K599" s="25">
        <f t="shared" si="129"/>
        <v>5.030147795606851</v>
      </c>
      <c r="L599" s="25">
        <f t="shared" si="130"/>
        <v>1.9873971889021356</v>
      </c>
      <c r="M599" s="25">
        <f t="shared" si="131"/>
        <v>3.5087724922544932</v>
      </c>
      <c r="N599" s="25">
        <f t="shared" si="132"/>
        <v>1.912281008278699</v>
      </c>
      <c r="O599" s="25">
        <f t="shared" si="133"/>
        <v>-0.37869594798822787</v>
      </c>
      <c r="P599" s="26">
        <f>ACOS(-TAN(Dados!$C$31)*TAN(O599))</f>
        <v>1.7876361141459312</v>
      </c>
      <c r="Q599" s="25">
        <f t="shared" si="134"/>
        <v>1.0322984226389083</v>
      </c>
      <c r="R599" s="25">
        <f>(24*60/PI())*Dados!$C$28*Q599*(P599*SIN(Dados!$C$31)*SIN(O599)+COS(Dados!$C$31)*COS(O599)*SIN(P599))</f>
        <v>43.166010676417521</v>
      </c>
      <c r="S599" s="17">
        <f t="shared" si="135"/>
        <v>306.16000000000003</v>
      </c>
      <c r="T599" s="17">
        <f t="shared" si="136"/>
        <v>290.56</v>
      </c>
      <c r="U599" s="17">
        <f t="shared" si="137"/>
        <v>27.278733039144214</v>
      </c>
      <c r="V599" s="25">
        <f>(0.75+2*10^(-5)*Dados!$B$7)*R599</f>
        <v>32.58611642485107</v>
      </c>
      <c r="W599" s="23">
        <f t="shared" si="138"/>
        <v>4.4556117670779853</v>
      </c>
      <c r="X599" s="25">
        <f>(1-Dados!$C$20)*U599</f>
        <v>21.004624440141047</v>
      </c>
      <c r="Y599" s="18">
        <f t="shared" si="139"/>
        <v>16.549012673063061</v>
      </c>
      <c r="Z599" s="27">
        <f>((0.408*I599*(Y599-0)+Dados!$C$35*(900/(H599+273))*J599*(M599-N599))/(I599+Dados!$C$35*(1+(0.34*J599))))</f>
        <v>6.047188574007448</v>
      </c>
    </row>
    <row r="600" spans="1:26" x14ac:dyDescent="0.25">
      <c r="A600" s="1">
        <v>29233</v>
      </c>
      <c r="B600">
        <v>19.399999999999999</v>
      </c>
      <c r="C600">
        <v>32.799999999999997</v>
      </c>
      <c r="D600">
        <v>13</v>
      </c>
      <c r="E600">
        <v>3.0333329999999998</v>
      </c>
      <c r="F600">
        <v>56.25</v>
      </c>
      <c r="H600" s="22">
        <f t="shared" si="126"/>
        <v>26.099999999999998</v>
      </c>
      <c r="I600" s="23">
        <f t="shared" si="127"/>
        <v>0.19972482824833868</v>
      </c>
      <c r="J600" s="24">
        <f t="shared" si="128"/>
        <v>2.2687846786924055</v>
      </c>
      <c r="K600" s="25">
        <f t="shared" si="129"/>
        <v>4.9739919933544527</v>
      </c>
      <c r="L600" s="25">
        <f t="shared" si="130"/>
        <v>2.2528310020993629</v>
      </c>
      <c r="M600" s="25">
        <f t="shared" si="131"/>
        <v>3.6134114977269078</v>
      </c>
      <c r="N600" s="25">
        <f t="shared" si="132"/>
        <v>2.0325439674713857</v>
      </c>
      <c r="O600" s="25">
        <f t="shared" si="133"/>
        <v>-0.37598036938610901</v>
      </c>
      <c r="P600" s="26">
        <f>ACOS(-TAN(Dados!$C$31)*TAN(O600))</f>
        <v>1.7858967600153355</v>
      </c>
      <c r="Q600" s="25">
        <f t="shared" si="134"/>
        <v>1.0321771295644875</v>
      </c>
      <c r="R600" s="25">
        <f>(24*60/PI())*Dados!$C$28*Q600*(P600*SIN(Dados!$C$31)*SIN(O600)+COS(Dados!$C$31)*COS(O600)*SIN(P600))</f>
        <v>43.111057952545892</v>
      </c>
      <c r="S600" s="17">
        <f t="shared" si="135"/>
        <v>305.96000000000004</v>
      </c>
      <c r="T600" s="17">
        <f t="shared" si="136"/>
        <v>292.56</v>
      </c>
      <c r="U600" s="17">
        <f t="shared" si="137"/>
        <v>25.249981396704367</v>
      </c>
      <c r="V600" s="25">
        <f>(0.75+2*10^(-5)*Dados!$B$7)*R600</f>
        <v>32.544632492704388</v>
      </c>
      <c r="W600" s="23">
        <f t="shared" si="138"/>
        <v>3.8621760066991682</v>
      </c>
      <c r="X600" s="25">
        <f>(1-Dados!$C$20)*U600</f>
        <v>19.442485675462365</v>
      </c>
      <c r="Y600" s="18">
        <f t="shared" si="139"/>
        <v>15.580309668763196</v>
      </c>
      <c r="Z600" s="27">
        <f>((0.408*I600*(Y600-0)+Dados!$C$35*(900/(H600+273))*J600*(M600-N600))/(I600+Dados!$C$35*(1+(0.34*J600))))</f>
        <v>6.2597270166663952</v>
      </c>
    </row>
    <row r="601" spans="1:26" x14ac:dyDescent="0.25">
      <c r="A601" s="1">
        <v>29234</v>
      </c>
      <c r="B601">
        <v>20.399999999999999</v>
      </c>
      <c r="C601">
        <v>33.200000000000003</v>
      </c>
      <c r="D601">
        <v>14</v>
      </c>
      <c r="E601">
        <v>4.0333329999999998</v>
      </c>
      <c r="F601">
        <v>56.25</v>
      </c>
      <c r="H601" s="22">
        <f t="shared" si="126"/>
        <v>26.8</v>
      </c>
      <c r="I601" s="23">
        <f t="shared" si="127"/>
        <v>0.20703153059292453</v>
      </c>
      <c r="J601" s="24">
        <f t="shared" si="128"/>
        <v>3.0167357538603494</v>
      </c>
      <c r="K601" s="25">
        <f t="shared" si="129"/>
        <v>5.0868531413725142</v>
      </c>
      <c r="L601" s="25">
        <f t="shared" si="130"/>
        <v>2.3968104104453793</v>
      </c>
      <c r="M601" s="25">
        <f t="shared" si="131"/>
        <v>3.7418317759089468</v>
      </c>
      <c r="N601" s="25">
        <f t="shared" si="132"/>
        <v>2.1047803739487825</v>
      </c>
      <c r="O601" s="25">
        <f t="shared" si="133"/>
        <v>-0.37315337968622003</v>
      </c>
      <c r="P601" s="26">
        <f>ACOS(-TAN(Dados!$C$31)*TAN(O601))</f>
        <v>1.7840907025875921</v>
      </c>
      <c r="Q601" s="25">
        <f t="shared" si="134"/>
        <v>1.0320463017121373</v>
      </c>
      <c r="R601" s="25">
        <f>(24*60/PI())*Dados!$C$28*Q601*(P601*SIN(Dados!$C$31)*SIN(O601)+COS(Dados!$C$31)*COS(O601)*SIN(P601))</f>
        <v>43.053434691921325</v>
      </c>
      <c r="S601" s="17">
        <f t="shared" si="135"/>
        <v>306.36</v>
      </c>
      <c r="T601" s="17">
        <f t="shared" si="136"/>
        <v>293.56</v>
      </c>
      <c r="U601" s="17">
        <f t="shared" si="137"/>
        <v>24.645224098811859</v>
      </c>
      <c r="V601" s="25">
        <f>(0.75+2*10^(-5)*Dados!$B$7)*R601</f>
        <v>32.501132566487726</v>
      </c>
      <c r="W601" s="23">
        <f t="shared" si="138"/>
        <v>3.6705486644751324</v>
      </c>
      <c r="X601" s="25">
        <f>(1-Dados!$C$20)*U601</f>
        <v>18.976822556085132</v>
      </c>
      <c r="Y601" s="18">
        <f t="shared" si="139"/>
        <v>15.306273891609999</v>
      </c>
      <c r="Z601" s="27">
        <f>((0.408*I601*(Y601-0)+Dados!$C$35*(900/(H601+273))*J601*(M601-N601))/(I601+Dados!$C$35*(1+(0.34*J601))))</f>
        <v>6.664198825498838</v>
      </c>
    </row>
    <row r="602" spans="1:26" x14ac:dyDescent="0.25">
      <c r="A602" s="1">
        <v>29235</v>
      </c>
      <c r="B602">
        <v>18.600000000000001</v>
      </c>
      <c r="C602">
        <v>32.200000000000003</v>
      </c>
      <c r="D602">
        <v>15</v>
      </c>
      <c r="E602">
        <v>4.0333329999999998</v>
      </c>
      <c r="F602">
        <v>54.75</v>
      </c>
      <c r="H602" s="22">
        <f t="shared" si="126"/>
        <v>25.400000000000002</v>
      </c>
      <c r="I602" s="23">
        <f t="shared" si="127"/>
        <v>0.19263638010496922</v>
      </c>
      <c r="J602" s="24">
        <f t="shared" si="128"/>
        <v>3.0167357538603494</v>
      </c>
      <c r="K602" s="25">
        <f t="shared" si="129"/>
        <v>4.8087773652629577</v>
      </c>
      <c r="L602" s="25">
        <f t="shared" si="130"/>
        <v>2.143152914469288</v>
      </c>
      <c r="M602" s="25">
        <f t="shared" si="131"/>
        <v>3.4759651398661227</v>
      </c>
      <c r="N602" s="25">
        <f t="shared" si="132"/>
        <v>1.9030909140767021</v>
      </c>
      <c r="O602" s="25">
        <f t="shared" si="133"/>
        <v>-0.37021581658662056</v>
      </c>
      <c r="P602" s="26">
        <f>ACOS(-TAN(Dados!$C$31)*TAN(O602))</f>
        <v>1.7822189795930035</v>
      </c>
      <c r="Q602" s="25">
        <f t="shared" si="134"/>
        <v>1.0319059778489741</v>
      </c>
      <c r="R602" s="25">
        <f>(24*60/PI())*Dados!$C$28*Q602*(P602*SIN(Dados!$C$31)*SIN(O602)+COS(Dados!$C$31)*COS(O602)*SIN(P602))</f>
        <v>42.993131694624417</v>
      </c>
      <c r="S602" s="17">
        <f t="shared" si="135"/>
        <v>305.36</v>
      </c>
      <c r="T602" s="17">
        <f t="shared" si="136"/>
        <v>291.76000000000005</v>
      </c>
      <c r="U602" s="17">
        <f t="shared" si="137"/>
        <v>25.368133697077614</v>
      </c>
      <c r="V602" s="25">
        <f>(0.75+2*10^(-5)*Dados!$B$7)*R602</f>
        <v>32.455609701161698</v>
      </c>
      <c r="W602" s="23">
        <f t="shared" si="138"/>
        <v>4.0473385248592431</v>
      </c>
      <c r="X602" s="25">
        <f>(1-Dados!$C$20)*U602</f>
        <v>19.533462946749761</v>
      </c>
      <c r="Y602" s="18">
        <f t="shared" si="139"/>
        <v>15.486124421890519</v>
      </c>
      <c r="Z602" s="27">
        <f>((0.408*I602*(Y602-0)+Dados!$C$35*(900/(H602+273))*J602*(M602-N602))/(I602+Dados!$C$35*(1+(0.34*J602))))</f>
        <v>6.6226894321352985</v>
      </c>
    </row>
    <row r="603" spans="1:26" x14ac:dyDescent="0.25">
      <c r="A603" s="1">
        <v>29236</v>
      </c>
      <c r="B603">
        <v>19.7</v>
      </c>
      <c r="C603">
        <v>32.9</v>
      </c>
      <c r="D603">
        <v>16</v>
      </c>
      <c r="E603">
        <v>2.6</v>
      </c>
      <c r="F603">
        <v>58.25</v>
      </c>
      <c r="H603" s="22">
        <f t="shared" si="126"/>
        <v>26.299999999999997</v>
      </c>
      <c r="I603" s="23">
        <f t="shared" si="127"/>
        <v>0.20178995726388813</v>
      </c>
      <c r="J603" s="24">
        <f t="shared" si="128"/>
        <v>1.9446727954366547</v>
      </c>
      <c r="K603" s="25">
        <f t="shared" si="129"/>
        <v>5.0020014811114493</v>
      </c>
      <c r="L603" s="25">
        <f t="shared" si="130"/>
        <v>2.2952083710657747</v>
      </c>
      <c r="M603" s="25">
        <f t="shared" si="131"/>
        <v>3.6486049260886118</v>
      </c>
      <c r="N603" s="25">
        <f t="shared" si="132"/>
        <v>2.1253123694466165</v>
      </c>
      <c r="O603" s="25">
        <f t="shared" si="133"/>
        <v>-0.36716855055065478</v>
      </c>
      <c r="P603" s="26">
        <f>ACOS(-TAN(Dados!$C$31)*TAN(O603))</f>
        <v>1.7802826529372653</v>
      </c>
      <c r="Q603" s="25">
        <f t="shared" si="134"/>
        <v>1.031756199555987</v>
      </c>
      <c r="R603" s="25">
        <f>(24*60/PI())*Dados!$C$28*Q603*(P603*SIN(Dados!$C$31)*SIN(O603)+COS(Dados!$C$31)*COS(O603)*SIN(P603))</f>
        <v>42.930139811347644</v>
      </c>
      <c r="S603" s="17">
        <f t="shared" si="135"/>
        <v>306.06</v>
      </c>
      <c r="T603" s="17">
        <f t="shared" si="136"/>
        <v>292.86</v>
      </c>
      <c r="U603" s="17">
        <f t="shared" si="137"/>
        <v>24.955670976246054</v>
      </c>
      <c r="V603" s="25">
        <f>(0.75+2*10^(-5)*Dados!$B$7)*R603</f>
        <v>32.408056989893922</v>
      </c>
      <c r="W603" s="23">
        <f t="shared" si="138"/>
        <v>3.7057727300923711</v>
      </c>
      <c r="X603" s="25">
        <f>(1-Dados!$C$20)*U603</f>
        <v>19.215866651709462</v>
      </c>
      <c r="Y603" s="18">
        <f t="shared" si="139"/>
        <v>15.510093921617091</v>
      </c>
      <c r="Z603" s="27">
        <f>((0.408*I603*(Y603-0)+Dados!$C$35*(900/(H603+273))*J603*(M603-N603))/(I603+Dados!$C$35*(1+(0.34*J603))))</f>
        <v>5.9898905013540329</v>
      </c>
    </row>
    <row r="604" spans="1:26" x14ac:dyDescent="0.25">
      <c r="A604" s="1">
        <v>29237</v>
      </c>
      <c r="B604">
        <v>21.5</v>
      </c>
      <c r="C604">
        <v>34.6</v>
      </c>
      <c r="D604">
        <v>17</v>
      </c>
      <c r="E604">
        <v>2.7</v>
      </c>
      <c r="F604">
        <v>64</v>
      </c>
      <c r="H604" s="22">
        <f t="shared" ref="H604:H664" si="140">(C604+B604)/2</f>
        <v>28.05</v>
      </c>
      <c r="I604" s="23">
        <f t="shared" ref="I604:I664" si="141">4098*(0.6108*EXP(17.27*H604/(H604+237.3)))/(H604+237.3)^2</f>
        <v>0.22063869924246318</v>
      </c>
      <c r="J604" s="24">
        <f t="shared" ref="J604:J664" si="142">E604*(4.87/(LN(67.8*10-5.42)))</f>
        <v>2.0194679029534495</v>
      </c>
      <c r="K604" s="25">
        <f t="shared" ref="K604:K664" si="143">0.6108*EXP((17.27*C604)/(C604+237.3))</f>
        <v>5.4995586494348254</v>
      </c>
      <c r="L604" s="25">
        <f t="shared" ref="L604:L664" si="144">0.6108*EXP((17.27*B604)/(B604+237.3))</f>
        <v>2.5644197206554633</v>
      </c>
      <c r="M604" s="25">
        <f t="shared" ref="M604:M664" si="145">(K604+L604)/2</f>
        <v>4.0319891850451448</v>
      </c>
      <c r="N604" s="25">
        <f t="shared" ref="N604:N664" si="146">F604/100*((K604+L604)/2)</f>
        <v>2.5804730784288927</v>
      </c>
      <c r="O604" s="25">
        <f t="shared" ref="O604:O664" si="147">0.409*SIN((2*PI()/365*D604)-1.39)</f>
        <v>-0.36401248454901453</v>
      </c>
      <c r="P604" s="26">
        <f>ACOS(-TAN(Dados!$C$31)*TAN(O604))</f>
        <v>1.7782828068237315</v>
      </c>
      <c r="Q604" s="25">
        <f t="shared" ref="Q604:Q664" si="148">1+0.033*COS((2*PI()/365)*D604)</f>
        <v>1.0315970112157162</v>
      </c>
      <c r="R604" s="25">
        <f>(24*60/PI())*Dados!$C$28*Q604*(P604*SIN(Dados!$C$31)*SIN(O604)+COS(Dados!$C$31)*COS(O604)*SIN(P604))</f>
        <v>42.864449985232994</v>
      </c>
      <c r="S604" s="17">
        <f t="shared" ref="S604:S664" si="149">C604+273.16</f>
        <v>307.76000000000005</v>
      </c>
      <c r="T604" s="17">
        <f t="shared" ref="T604:T664" si="150">B604+273.16</f>
        <v>294.66000000000003</v>
      </c>
      <c r="U604" s="17">
        <f t="shared" ref="U604:U664" si="151">0.16*SQRT(C604-B604)*R604</f>
        <v>24.82292104660236</v>
      </c>
      <c r="V604" s="25">
        <f>(0.75+2*10^(-5)*Dados!$B$7)*R604</f>
        <v>32.358467595642352</v>
      </c>
      <c r="W604" s="23">
        <f t="shared" ref="W604:W664" si="152">(4.903*10^-9)*((S604^4+T604^4)/2)*(0.34-0.14*SQRT(N604))*(1.35*(U604/V604)-0.35)</f>
        <v>3.1941047252045145</v>
      </c>
      <c r="X604" s="25">
        <f>(1-Dados!$C$20)*U604</f>
        <v>19.113649205883817</v>
      </c>
      <c r="Y604" s="18">
        <f t="shared" ref="Y604:Y664" si="153">X604-W604</f>
        <v>15.919544480679303</v>
      </c>
      <c r="Z604" s="27">
        <f>((0.408*I604*(Y604-0)+Dados!$C$35*(900/(H604+273))*J604*(M604-N604))/(I604+Dados!$C$35*(1+(0.34*J604))))</f>
        <v>6.0617958156037588</v>
      </c>
    </row>
    <row r="605" spans="1:26" x14ac:dyDescent="0.25">
      <c r="A605" s="1">
        <v>29238</v>
      </c>
      <c r="B605">
        <v>20.100000000000001</v>
      </c>
      <c r="C605">
        <v>34.4</v>
      </c>
      <c r="D605">
        <v>18</v>
      </c>
      <c r="E605">
        <v>1.7</v>
      </c>
      <c r="F605">
        <v>57.75</v>
      </c>
      <c r="H605" s="22">
        <f t="shared" si="140"/>
        <v>27.25</v>
      </c>
      <c r="I605" s="23">
        <f t="shared" si="141"/>
        <v>0.21184640181521044</v>
      </c>
      <c r="J605" s="24">
        <f t="shared" si="142"/>
        <v>1.2715168277855049</v>
      </c>
      <c r="K605" s="25">
        <f t="shared" si="143"/>
        <v>5.4388791379242765</v>
      </c>
      <c r="L605" s="25">
        <f t="shared" si="144"/>
        <v>2.3527951289901101</v>
      </c>
      <c r="M605" s="25">
        <f t="shared" si="145"/>
        <v>3.8958371334571931</v>
      </c>
      <c r="N605" s="25">
        <f t="shared" si="146"/>
        <v>2.2498459445715291</v>
      </c>
      <c r="O605" s="25">
        <f t="shared" si="147"/>
        <v>-0.36074855379216958</v>
      </c>
      <c r="P605" s="26">
        <f>ACOS(-TAN(Dados!$C$31)*TAN(O605))</f>
        <v>1.7762205458786531</v>
      </c>
      <c r="Q605" s="25">
        <f t="shared" si="148"/>
        <v>1.031428459999103</v>
      </c>
      <c r="R605" s="25">
        <f>(24*60/PI())*Dados!$C$28*Q605*(P605*SIN(Dados!$C$31)*SIN(O605)+COS(Dados!$C$31)*COS(O605)*SIN(P605))</f>
        <v>42.796053295027434</v>
      </c>
      <c r="S605" s="17">
        <f t="shared" si="149"/>
        <v>307.56</v>
      </c>
      <c r="T605" s="17">
        <f t="shared" si="150"/>
        <v>293.26000000000005</v>
      </c>
      <c r="U605" s="17">
        <f t="shared" si="151"/>
        <v>25.893557445571162</v>
      </c>
      <c r="V605" s="25">
        <f>(0.75+2*10^(-5)*Dados!$B$7)*R605</f>
        <v>32.306834783733457</v>
      </c>
      <c r="W605" s="23">
        <f t="shared" si="152"/>
        <v>3.8130919233075087</v>
      </c>
      <c r="X605" s="25">
        <f>(1-Dados!$C$20)*U605</f>
        <v>19.938039233089796</v>
      </c>
      <c r="Y605" s="18">
        <f t="shared" si="153"/>
        <v>16.124947309782286</v>
      </c>
      <c r="Z605" s="27">
        <f>((0.408*I605*(Y605-0)+Dados!$C$35*(900/(H605+273))*J605*(M605-N605))/(I605+Dados!$C$35*(1+(0.34*J605))))</f>
        <v>5.9043240589036108</v>
      </c>
    </row>
    <row r="606" spans="1:26" x14ac:dyDescent="0.25">
      <c r="A606" s="1">
        <v>29239</v>
      </c>
      <c r="B606">
        <v>21.4</v>
      </c>
      <c r="C606">
        <v>34</v>
      </c>
      <c r="D606">
        <v>19</v>
      </c>
      <c r="E606">
        <v>1.6333329999999999</v>
      </c>
      <c r="F606">
        <v>64.5</v>
      </c>
      <c r="H606" s="22">
        <f t="shared" si="140"/>
        <v>27.7</v>
      </c>
      <c r="I606" s="23">
        <f t="shared" si="141"/>
        <v>0.2167550737640033</v>
      </c>
      <c r="J606" s="24">
        <f t="shared" si="142"/>
        <v>1.2216531734572835</v>
      </c>
      <c r="K606" s="25">
        <f t="shared" si="143"/>
        <v>5.3192602098598769</v>
      </c>
      <c r="L606" s="25">
        <f t="shared" si="144"/>
        <v>2.548770598472057</v>
      </c>
      <c r="M606" s="25">
        <f t="shared" si="145"/>
        <v>3.934015404165967</v>
      </c>
      <c r="N606" s="25">
        <f t="shared" si="146"/>
        <v>2.5374399356870487</v>
      </c>
      <c r="O606" s="25">
        <f t="shared" si="147"/>
        <v>-0.35737772545324453</v>
      </c>
      <c r="P606" s="26">
        <f>ACOS(-TAN(Dados!$C$31)*TAN(O606))</f>
        <v>1.7740969932854493</v>
      </c>
      <c r="Q606" s="25">
        <f t="shared" si="148"/>
        <v>1.0312505958515106</v>
      </c>
      <c r="R606" s="25">
        <f>(24*60/PI())*Dados!$C$28*Q606*(P606*SIN(Dados!$C$31)*SIN(O606)+COS(Dados!$C$31)*COS(O606)*SIN(P606))</f>
        <v>42.724940999497861</v>
      </c>
      <c r="S606" s="17">
        <f t="shared" si="149"/>
        <v>307.16000000000003</v>
      </c>
      <c r="T606" s="17">
        <f t="shared" si="150"/>
        <v>294.56</v>
      </c>
      <c r="U606" s="17">
        <f t="shared" si="151"/>
        <v>24.265359329400308</v>
      </c>
      <c r="V606" s="25">
        <f>(0.75+2*10^(-5)*Dados!$B$7)*R606</f>
        <v>32.253151955391132</v>
      </c>
      <c r="W606" s="23">
        <f t="shared" si="152"/>
        <v>3.13659916506559</v>
      </c>
      <c r="X606" s="25">
        <f>(1-Dados!$C$20)*U606</f>
        <v>18.684326683638236</v>
      </c>
      <c r="Y606" s="18">
        <f t="shared" si="153"/>
        <v>15.547727518572646</v>
      </c>
      <c r="Z606" s="27">
        <f>((0.408*I606*(Y606-0)+Dados!$C$35*(900/(H606+273))*J606*(M606-N606))/(I606+Dados!$C$35*(1+(0.34*J606))))</f>
        <v>5.5243188839484798</v>
      </c>
    </row>
    <row r="607" spans="1:26" x14ac:dyDescent="0.25">
      <c r="A607" s="1">
        <v>29240</v>
      </c>
      <c r="B607">
        <v>20.399999999999999</v>
      </c>
      <c r="C607">
        <v>32.4</v>
      </c>
      <c r="D607">
        <v>20</v>
      </c>
      <c r="E607">
        <v>2.8666670000000001</v>
      </c>
      <c r="F607">
        <v>53</v>
      </c>
      <c r="H607" s="22">
        <f t="shared" si="140"/>
        <v>26.4</v>
      </c>
      <c r="I607" s="23">
        <f t="shared" si="141"/>
        <v>0.20282924107339942</v>
      </c>
      <c r="J607" s="24">
        <f t="shared" si="142"/>
        <v>2.1441266647984651</v>
      </c>
      <c r="K607" s="25">
        <f t="shared" si="143"/>
        <v>4.8633111980528723</v>
      </c>
      <c r="L607" s="25">
        <f t="shared" si="144"/>
        <v>2.3968104104453793</v>
      </c>
      <c r="M607" s="25">
        <f t="shared" si="145"/>
        <v>3.6300608042491258</v>
      </c>
      <c r="N607" s="25">
        <f t="shared" si="146"/>
        <v>1.9239322262520369</v>
      </c>
      <c r="O607" s="25">
        <f t="shared" si="147"/>
        <v>-0.35390099838142475</v>
      </c>
      <c r="P607" s="26">
        <f>ACOS(-TAN(Dados!$C$31)*TAN(O607))</f>
        <v>1.7719132889338518</v>
      </c>
      <c r="Q607" s="25">
        <f t="shared" si="148"/>
        <v>1.0310634714779239</v>
      </c>
      <c r="R607" s="25">
        <f>(24*60/PI())*Dados!$C$28*Q607*(P607*SIN(Dados!$C$31)*SIN(O607)+COS(Dados!$C$31)*COS(O607)*SIN(P607))</f>
        <v>42.651104583042716</v>
      </c>
      <c r="S607" s="17">
        <f t="shared" si="149"/>
        <v>305.56</v>
      </c>
      <c r="T607" s="17">
        <f t="shared" si="150"/>
        <v>293.56</v>
      </c>
      <c r="U607" s="17">
        <f t="shared" si="151"/>
        <v>23.63964164376441</v>
      </c>
      <c r="V607" s="25">
        <f>(0.75+2*10^(-5)*Dados!$B$7)*R607</f>
        <v>32.197412682169031</v>
      </c>
      <c r="W607" s="23">
        <f t="shared" si="152"/>
        <v>3.7001188486679015</v>
      </c>
      <c r="X607" s="25">
        <f>(1-Dados!$C$20)*U607</f>
        <v>18.202524065698597</v>
      </c>
      <c r="Y607" s="18">
        <f t="shared" si="153"/>
        <v>14.502405217030695</v>
      </c>
      <c r="Z607" s="27">
        <f>((0.408*I607*(Y607-0)+Dados!$C$35*(900/(H607+273))*J607*(M607-N607))/(I607+Dados!$C$35*(1+(0.34*J607))))</f>
        <v>6.0756508271041847</v>
      </c>
    </row>
    <row r="608" spans="1:26" x14ac:dyDescent="0.25">
      <c r="A608" s="1">
        <v>29241</v>
      </c>
      <c r="B608">
        <v>19.7</v>
      </c>
      <c r="C608">
        <v>33.1</v>
      </c>
      <c r="D608">
        <v>21</v>
      </c>
      <c r="E608">
        <v>2.8333330000000001</v>
      </c>
      <c r="F608">
        <v>42.5</v>
      </c>
      <c r="H608" s="22">
        <f t="shared" si="140"/>
        <v>26.4</v>
      </c>
      <c r="I608" s="23">
        <f t="shared" si="141"/>
        <v>0.20282924107339942</v>
      </c>
      <c r="J608" s="24">
        <f t="shared" si="142"/>
        <v>2.1191944636588169</v>
      </c>
      <c r="K608" s="25">
        <f t="shared" si="143"/>
        <v>5.0584314955346112</v>
      </c>
      <c r="L608" s="25">
        <f t="shared" si="144"/>
        <v>2.2952083710657747</v>
      </c>
      <c r="M608" s="25">
        <f t="shared" si="145"/>
        <v>3.6768199333001927</v>
      </c>
      <c r="N608" s="25">
        <f t="shared" si="146"/>
        <v>1.5626484716525819</v>
      </c>
      <c r="O608" s="25">
        <f t="shared" si="147"/>
        <v>-0.35031940280597534</v>
      </c>
      <c r="P608" s="26">
        <f>ACOS(-TAN(Dados!$C$31)*TAN(O608))</f>
        <v>1.7696705875895009</v>
      </c>
      <c r="Q608" s="25">
        <f t="shared" si="148"/>
        <v>1.0308671423273339</v>
      </c>
      <c r="R608" s="25">
        <f>(24*60/PI())*Dados!$C$28*Q608*(P608*SIN(Dados!$C$31)*SIN(O608)+COS(Dados!$C$31)*COS(O608)*SIN(P608))</f>
        <v>42.57453580243228</v>
      </c>
      <c r="S608" s="17">
        <f t="shared" si="149"/>
        <v>306.26000000000005</v>
      </c>
      <c r="T608" s="17">
        <f t="shared" si="150"/>
        <v>292.86</v>
      </c>
      <c r="U608" s="17">
        <f t="shared" si="151"/>
        <v>24.93574242988986</v>
      </c>
      <c r="V608" s="25">
        <f>(0.75+2*10^(-5)*Dados!$B$7)*R608</f>
        <v>32.13961074123489</v>
      </c>
      <c r="W608" s="23">
        <f t="shared" si="152"/>
        <v>4.5566660318736361</v>
      </c>
      <c r="X608" s="25">
        <f>(1-Dados!$C$20)*U608</f>
        <v>19.200521671015192</v>
      </c>
      <c r="Y608" s="18">
        <f t="shared" si="153"/>
        <v>14.643855639141556</v>
      </c>
      <c r="Z608" s="27">
        <f>((0.408*I608*(Y608-0)+Dados!$C$35*(900/(H608+273))*J608*(M608-N608))/(I608+Dados!$C$35*(1+(0.34*J608))))</f>
        <v>6.6363050952827907</v>
      </c>
    </row>
    <row r="609" spans="1:26" x14ac:dyDescent="0.25">
      <c r="A609" s="1">
        <v>29242</v>
      </c>
      <c r="B609">
        <v>21</v>
      </c>
      <c r="C609">
        <v>35.299999999999997</v>
      </c>
      <c r="D609">
        <v>22</v>
      </c>
      <c r="E609">
        <v>2.9</v>
      </c>
      <c r="F609">
        <v>46.25</v>
      </c>
      <c r="H609" s="22">
        <f t="shared" si="140"/>
        <v>28.15</v>
      </c>
      <c r="I609" s="23">
        <f t="shared" si="141"/>
        <v>0.22175898387159163</v>
      </c>
      <c r="J609" s="24">
        <f t="shared" si="142"/>
        <v>2.1690581179870381</v>
      </c>
      <c r="K609" s="25">
        <f t="shared" si="143"/>
        <v>5.7165849731789038</v>
      </c>
      <c r="L609" s="25">
        <f t="shared" si="144"/>
        <v>2.4870053972720654</v>
      </c>
      <c r="M609" s="25">
        <f t="shared" si="145"/>
        <v>4.1017951852254848</v>
      </c>
      <c r="N609" s="25">
        <f t="shared" si="146"/>
        <v>1.8970802731667868</v>
      </c>
      <c r="O609" s="25">
        <f t="shared" si="147"/>
        <v>-0.34663400003096273</v>
      </c>
      <c r="P609" s="26">
        <f>ACOS(-TAN(Dados!$C$31)*TAN(O609))</f>
        <v>1.7673700570893165</v>
      </c>
      <c r="Q609" s="25">
        <f t="shared" si="148"/>
        <v>1.0306616665763046</v>
      </c>
      <c r="R609" s="25">
        <f>(24*60/PI())*Dados!$C$28*Q609*(P609*SIN(Dados!$C$31)*SIN(O609)+COS(Dados!$C$31)*COS(O609)*SIN(P609))</f>
        <v>42.495226734604927</v>
      </c>
      <c r="S609" s="17">
        <f t="shared" si="149"/>
        <v>308.46000000000004</v>
      </c>
      <c r="T609" s="17">
        <f t="shared" si="150"/>
        <v>294.16000000000003</v>
      </c>
      <c r="U609" s="17">
        <f t="shared" si="151"/>
        <v>25.711543703094613</v>
      </c>
      <c r="V609" s="25">
        <f>(0.75+2*10^(-5)*Dados!$B$7)*R609</f>
        <v>32.079740151452071</v>
      </c>
      <c r="W609" s="23">
        <f t="shared" si="152"/>
        <v>4.3683952109250148</v>
      </c>
      <c r="X609" s="25">
        <f>(1-Dados!$C$20)*U609</f>
        <v>19.797888651382852</v>
      </c>
      <c r="Y609" s="18">
        <f t="shared" si="153"/>
        <v>15.429493440457836</v>
      </c>
      <c r="Z609" s="27">
        <f>((0.408*I609*(Y609-0)+Dados!$C$35*(900/(H609+273))*J609*(M609-N609))/(I609+Dados!$C$35*(1+(0.34*J609))))</f>
        <v>6.9496173361870968</v>
      </c>
    </row>
    <row r="610" spans="1:26" x14ac:dyDescent="0.25">
      <c r="A610" s="1">
        <v>29243</v>
      </c>
      <c r="B610">
        <v>22.4</v>
      </c>
      <c r="C610">
        <v>29.6</v>
      </c>
      <c r="D610">
        <v>23</v>
      </c>
      <c r="E610">
        <v>3.3</v>
      </c>
      <c r="F610">
        <v>71.5</v>
      </c>
      <c r="H610" s="22">
        <f t="shared" si="140"/>
        <v>26</v>
      </c>
      <c r="I610" s="23">
        <f t="shared" si="141"/>
        <v>0.19869895242110683</v>
      </c>
      <c r="J610" s="24">
        <f t="shared" si="142"/>
        <v>2.4682385480542153</v>
      </c>
      <c r="K610" s="25">
        <f t="shared" si="143"/>
        <v>4.1466816501200547</v>
      </c>
      <c r="L610" s="25">
        <f t="shared" si="144"/>
        <v>2.7090824052161175</v>
      </c>
      <c r="M610" s="25">
        <f t="shared" si="145"/>
        <v>3.4278820276680859</v>
      </c>
      <c r="N610" s="25">
        <f t="shared" si="146"/>
        <v>2.4509356497826813</v>
      </c>
      <c r="O610" s="25">
        <f t="shared" si="147"/>
        <v>-0.3428458821207665</v>
      </c>
      <c r="P610" s="26">
        <f>ACOS(-TAN(Dados!$C$31)*TAN(O610))</f>
        <v>1.7650128765676671</v>
      </c>
      <c r="Q610" s="25">
        <f t="shared" si="148"/>
        <v>1.0304471051117361</v>
      </c>
      <c r="R610" s="25">
        <f>(24*60/PI())*Dados!$C$28*Q610*(P610*SIN(Dados!$C$31)*SIN(O610)+COS(Dados!$C$31)*COS(O610)*SIN(P610))</f>
        <v>42.413169825442097</v>
      </c>
      <c r="S610" s="17">
        <f t="shared" si="149"/>
        <v>302.76000000000005</v>
      </c>
      <c r="T610" s="17">
        <f t="shared" si="150"/>
        <v>295.56</v>
      </c>
      <c r="U610" s="17">
        <f t="shared" si="151"/>
        <v>18.209036327218836</v>
      </c>
      <c r="V610" s="25">
        <f>(0.75+2*10^(-5)*Dados!$B$7)*R610</f>
        <v>32.01779521019985</v>
      </c>
      <c r="W610" s="23">
        <f t="shared" si="152"/>
        <v>1.9839853984600753</v>
      </c>
      <c r="X610" s="25">
        <f>(1-Dados!$C$20)*U610</f>
        <v>14.020957971958504</v>
      </c>
      <c r="Y610" s="18">
        <f t="shared" si="153"/>
        <v>12.036972573498428</v>
      </c>
      <c r="Z610" s="27">
        <f>((0.408*I610*(Y610-0)+Dados!$C$35*(900/(H610+273))*J610*(M610-N610))/(I610+Dados!$C$35*(1+(0.34*J610))))</f>
        <v>4.5471046236102426</v>
      </c>
    </row>
    <row r="611" spans="1:26" x14ac:dyDescent="0.25">
      <c r="A611" s="1">
        <v>29244</v>
      </c>
      <c r="B611">
        <v>19.399999999999999</v>
      </c>
      <c r="C611">
        <v>24.8</v>
      </c>
      <c r="D611">
        <v>24</v>
      </c>
      <c r="E611">
        <v>1.6666669999999999</v>
      </c>
      <c r="F611">
        <v>79.75</v>
      </c>
      <c r="H611" s="22">
        <f t="shared" si="140"/>
        <v>22.1</v>
      </c>
      <c r="I611" s="23">
        <f t="shared" si="141"/>
        <v>0.16200493064816465</v>
      </c>
      <c r="J611" s="24">
        <f t="shared" si="142"/>
        <v>1.2465853745969318</v>
      </c>
      <c r="K611" s="25">
        <f t="shared" si="143"/>
        <v>3.1302352193130303</v>
      </c>
      <c r="L611" s="25">
        <f t="shared" si="144"/>
        <v>2.2528310020993629</v>
      </c>
      <c r="M611" s="25">
        <f t="shared" si="145"/>
        <v>2.6915331107061968</v>
      </c>
      <c r="N611" s="25">
        <f t="shared" si="146"/>
        <v>2.1464976557881918</v>
      </c>
      <c r="O611" s="25">
        <f t="shared" si="147"/>
        <v>-0.33895617157647767</v>
      </c>
      <c r="P611" s="26">
        <f>ACOS(-TAN(Dados!$C$31)*TAN(O611))</f>
        <v>1.7626002347180736</v>
      </c>
      <c r="Q611" s="25">
        <f t="shared" si="148"/>
        <v>1.0302235215128204</v>
      </c>
      <c r="R611" s="25">
        <f>(24*60/PI())*Dados!$C$28*Q611*(P611*SIN(Dados!$C$31)*SIN(O611)+COS(Dados!$C$31)*COS(O611)*SIN(P611))</f>
        <v>42.328357939439776</v>
      </c>
      <c r="S611" s="17">
        <f t="shared" si="149"/>
        <v>297.96000000000004</v>
      </c>
      <c r="T611" s="17">
        <f t="shared" si="150"/>
        <v>292.56</v>
      </c>
      <c r="U611" s="17">
        <f t="shared" si="151"/>
        <v>15.737954435688652</v>
      </c>
      <c r="V611" s="25">
        <f>(0.75+2*10^(-5)*Dados!$B$7)*R611</f>
        <v>31.953770530870553</v>
      </c>
      <c r="W611" s="23">
        <f t="shared" si="152"/>
        <v>1.5836109117871422</v>
      </c>
      <c r="X611" s="25">
        <f>(1-Dados!$C$20)*U611</f>
        <v>12.118224915480262</v>
      </c>
      <c r="Y611" s="18">
        <f t="shared" si="153"/>
        <v>10.53461400369312</v>
      </c>
      <c r="Z611" s="27">
        <f>((0.408*I611*(Y611-0)+Dados!$C$35*(900/(H611+273))*J611*(M611-N611))/(I611+Dados!$C$35*(1+(0.34*J611))))</f>
        <v>3.2599099897625625</v>
      </c>
    </row>
    <row r="612" spans="1:26" x14ac:dyDescent="0.25">
      <c r="A612" s="1">
        <v>29245</v>
      </c>
      <c r="B612">
        <v>13.2</v>
      </c>
      <c r="C612">
        <v>29.6</v>
      </c>
      <c r="D612">
        <v>25</v>
      </c>
      <c r="E612">
        <v>3.9333330000000002</v>
      </c>
      <c r="F612">
        <v>49.25</v>
      </c>
      <c r="H612" s="22">
        <f t="shared" si="140"/>
        <v>21.4</v>
      </c>
      <c r="I612" s="23">
        <f t="shared" si="141"/>
        <v>0.15606655549667836</v>
      </c>
      <c r="J612" s="24">
        <f t="shared" si="142"/>
        <v>2.9419406463435553</v>
      </c>
      <c r="K612" s="25">
        <f t="shared" si="143"/>
        <v>4.1466816501200547</v>
      </c>
      <c r="L612" s="25">
        <f t="shared" si="144"/>
        <v>1.5174787226056794</v>
      </c>
      <c r="M612" s="25">
        <f t="shared" si="145"/>
        <v>2.8320801863628668</v>
      </c>
      <c r="N612" s="25">
        <f t="shared" si="146"/>
        <v>1.3947994917837119</v>
      </c>
      <c r="O612" s="25">
        <f t="shared" si="147"/>
        <v>-0.33496602100327749</v>
      </c>
      <c r="P612" s="26">
        <f>ACOS(-TAN(Dados!$C$31)*TAN(O612))</f>
        <v>1.7601333280948612</v>
      </c>
      <c r="Q612" s="25">
        <f t="shared" si="148"/>
        <v>1.0299909820322035</v>
      </c>
      <c r="R612" s="25">
        <f>(24*60/PI())*Dados!$C$28*Q612*(P612*SIN(Dados!$C$31)*SIN(O612)+COS(Dados!$C$31)*COS(O612)*SIN(P612))</f>
        <v>42.240784410189782</v>
      </c>
      <c r="S612" s="17">
        <f t="shared" si="149"/>
        <v>302.76000000000005</v>
      </c>
      <c r="T612" s="17">
        <f t="shared" si="150"/>
        <v>286.36</v>
      </c>
      <c r="U612" s="17">
        <f t="shared" si="151"/>
        <v>27.369942253651203</v>
      </c>
      <c r="V612" s="25">
        <f>(0.75+2*10^(-5)*Dados!$B$7)*R612</f>
        <v>31.887661080977967</v>
      </c>
      <c r="W612" s="23">
        <f t="shared" si="152"/>
        <v>5.2380203176102293</v>
      </c>
      <c r="X612" s="25">
        <f>(1-Dados!$C$20)*U612</f>
        <v>21.074855535311428</v>
      </c>
      <c r="Y612" s="18">
        <f t="shared" si="153"/>
        <v>15.8368352177012</v>
      </c>
      <c r="Z612" s="27">
        <f>((0.408*I612*(Y612-0)+Dados!$C$35*(900/(H612+273))*J612*(M612-N612))/(I612+Dados!$C$35*(1+(0.34*J612))))</f>
        <v>6.4618715631469499</v>
      </c>
    </row>
    <row r="613" spans="1:26" x14ac:dyDescent="0.25">
      <c r="A613" s="1">
        <v>29246</v>
      </c>
      <c r="B613">
        <v>14.8</v>
      </c>
      <c r="C613">
        <v>33</v>
      </c>
      <c r="D613">
        <v>26</v>
      </c>
      <c r="E613">
        <v>3.2</v>
      </c>
      <c r="F613">
        <v>52.75</v>
      </c>
      <c r="H613" s="22">
        <f t="shared" si="140"/>
        <v>23.9</v>
      </c>
      <c r="I613" s="23">
        <f t="shared" si="141"/>
        <v>0.17815773880284058</v>
      </c>
      <c r="J613" s="24">
        <f t="shared" si="142"/>
        <v>2.3934434405374212</v>
      </c>
      <c r="K613" s="25">
        <f t="shared" si="143"/>
        <v>5.030147795606851</v>
      </c>
      <c r="L613" s="25">
        <f t="shared" si="144"/>
        <v>1.6835115280330897</v>
      </c>
      <c r="M613" s="25">
        <f t="shared" si="145"/>
        <v>3.3568296618199702</v>
      </c>
      <c r="N613" s="25">
        <f t="shared" si="146"/>
        <v>1.7707276466100341</v>
      </c>
      <c r="O613" s="25">
        <f t="shared" si="147"/>
        <v>-0.33087661276889524</v>
      </c>
      <c r="P613" s="26">
        <f>ACOS(-TAN(Dados!$C$31)*TAN(O613))</f>
        <v>1.7576133594588603</v>
      </c>
      <c r="Q613" s="25">
        <f t="shared" si="148"/>
        <v>1.0297495555763523</v>
      </c>
      <c r="R613" s="25">
        <f>(24*60/PI())*Dados!$C$28*Q613*(P613*SIN(Dados!$C$31)*SIN(O613)+COS(Dados!$C$31)*COS(O613)*SIN(P613))</f>
        <v>42.150443091579611</v>
      </c>
      <c r="S613" s="17">
        <f t="shared" si="149"/>
        <v>306.16000000000003</v>
      </c>
      <c r="T613" s="17">
        <f t="shared" si="150"/>
        <v>287.96000000000004</v>
      </c>
      <c r="U613" s="17">
        <f t="shared" si="151"/>
        <v>28.771189732512973</v>
      </c>
      <c r="V613" s="25">
        <f>(0.75+2*10^(-5)*Dados!$B$7)*R613</f>
        <v>31.819462220808248</v>
      </c>
      <c r="W613" s="23">
        <f t="shared" si="152"/>
        <v>5.1382634197669397</v>
      </c>
      <c r="X613" s="25">
        <f>(1-Dados!$C$20)*U613</f>
        <v>22.15381609403499</v>
      </c>
      <c r="Y613" s="18">
        <f t="shared" si="153"/>
        <v>17.015552674268051</v>
      </c>
      <c r="Z613" s="27">
        <f>((0.408*I613*(Y613-0)+Dados!$C$35*(900/(H613+273))*J613*(M613-N613))/(I613+Dados!$C$35*(1+(0.34*J613))))</f>
        <v>6.7032983530422907</v>
      </c>
    </row>
    <row r="614" spans="1:26" x14ac:dyDescent="0.25">
      <c r="A614" s="1">
        <v>29247</v>
      </c>
      <c r="B614">
        <v>22.8</v>
      </c>
      <c r="C614">
        <v>34.6</v>
      </c>
      <c r="D614">
        <v>27</v>
      </c>
      <c r="E614">
        <v>0.76666699999999999</v>
      </c>
      <c r="F614">
        <v>63.25</v>
      </c>
      <c r="H614" s="22">
        <f t="shared" si="140"/>
        <v>28.700000000000003</v>
      </c>
      <c r="I614" s="23">
        <f t="shared" si="141"/>
        <v>0.2280063295704671</v>
      </c>
      <c r="J614" s="24">
        <f t="shared" si="142"/>
        <v>0.57342940694578226</v>
      </c>
      <c r="K614" s="25">
        <f t="shared" si="143"/>
        <v>5.4995586494348254</v>
      </c>
      <c r="L614" s="25">
        <f t="shared" si="144"/>
        <v>2.7756312335019815</v>
      </c>
      <c r="M614" s="25">
        <f t="shared" si="145"/>
        <v>4.1375949414684037</v>
      </c>
      <c r="N614" s="25">
        <f t="shared" si="146"/>
        <v>2.617028800478765</v>
      </c>
      <c r="O614" s="25">
        <f t="shared" si="147"/>
        <v>-0.32668915865324738</v>
      </c>
      <c r="P614" s="26">
        <f>ACOS(-TAN(Dados!$C$31)*TAN(O614))</f>
        <v>1.7550415361709275</v>
      </c>
      <c r="Q614" s="25">
        <f t="shared" si="148"/>
        <v>1.0294993136851356</v>
      </c>
      <c r="R614" s="25">
        <f>(24*60/PI())*Dados!$C$28*Q614*(P614*SIN(Dados!$C$31)*SIN(O614)+COS(Dados!$C$31)*COS(O614)*SIN(P614))</f>
        <v>42.05732840961516</v>
      </c>
      <c r="S614" s="17">
        <f t="shared" si="149"/>
        <v>307.76000000000005</v>
      </c>
      <c r="T614" s="17">
        <f t="shared" si="150"/>
        <v>295.96000000000004</v>
      </c>
      <c r="U614" s="17">
        <f t="shared" si="151"/>
        <v>23.115466794811034</v>
      </c>
      <c r="V614" s="25">
        <f>(0.75+2*10^(-5)*Dados!$B$7)*R614</f>
        <v>31.749169742540985</v>
      </c>
      <c r="W614" s="23">
        <f t="shared" si="152"/>
        <v>2.9313859484739568</v>
      </c>
      <c r="X614" s="25">
        <f>(1-Dados!$C$20)*U614</f>
        <v>17.798909432004496</v>
      </c>
      <c r="Y614" s="18">
        <f t="shared" si="153"/>
        <v>14.86752348353054</v>
      </c>
      <c r="Z614" s="27">
        <f>((0.408*I614*(Y614-0)+Dados!$C$35*(900/(H614+273))*J614*(M614-N614))/(I614+Dados!$C$35*(1+(0.34*J614))))</f>
        <v>5.0724859763427945</v>
      </c>
    </row>
    <row r="615" spans="1:26" x14ac:dyDescent="0.25">
      <c r="A615" s="1">
        <v>29248</v>
      </c>
      <c r="B615">
        <v>20.399999999999999</v>
      </c>
      <c r="C615">
        <v>33.6</v>
      </c>
      <c r="D615">
        <v>28</v>
      </c>
      <c r="E615">
        <v>2.4</v>
      </c>
      <c r="F615">
        <v>58.75</v>
      </c>
      <c r="H615" s="22">
        <f t="shared" si="140"/>
        <v>27</v>
      </c>
      <c r="I615" s="23">
        <f t="shared" si="141"/>
        <v>0.20915998442580921</v>
      </c>
      <c r="J615" s="24">
        <f t="shared" si="142"/>
        <v>1.7950825804030659</v>
      </c>
      <c r="K615" s="25">
        <f t="shared" si="143"/>
        <v>5.2019304560289008</v>
      </c>
      <c r="L615" s="25">
        <f t="shared" si="144"/>
        <v>2.3968104104453793</v>
      </c>
      <c r="M615" s="25">
        <f t="shared" si="145"/>
        <v>3.7993704332371401</v>
      </c>
      <c r="N615" s="25">
        <f t="shared" si="146"/>
        <v>2.2321301295268197</v>
      </c>
      <c r="O615" s="25">
        <f t="shared" si="147"/>
        <v>-0.32240489948936107</v>
      </c>
      <c r="P615" s="26">
        <f>ACOS(-TAN(Dados!$C$31)*TAN(O615))</f>
        <v>1.7524190686367291</v>
      </c>
      <c r="Q615" s="25">
        <f t="shared" si="148"/>
        <v>1.0292403305106266</v>
      </c>
      <c r="R615" s="25">
        <f>(24*60/PI())*Dados!$C$28*Q615*(P615*SIN(Dados!$C$31)*SIN(O615)+COS(Dados!$C$31)*COS(O615)*SIN(P615))</f>
        <v>41.961435414766676</v>
      </c>
      <c r="S615" s="17">
        <f t="shared" si="149"/>
        <v>306.76000000000005</v>
      </c>
      <c r="T615" s="17">
        <f t="shared" si="150"/>
        <v>293.56</v>
      </c>
      <c r="U615" s="17">
        <f t="shared" si="151"/>
        <v>24.392554520055814</v>
      </c>
      <c r="V615" s="25">
        <f>(0.75+2*10^(-5)*Dados!$B$7)*R615</f>
        <v>31.676779909765276</v>
      </c>
      <c r="W615" s="23">
        <f t="shared" si="152"/>
        <v>3.6010565629051601</v>
      </c>
      <c r="X615" s="25">
        <f>(1-Dados!$C$20)*U615</f>
        <v>18.782266980442976</v>
      </c>
      <c r="Y615" s="18">
        <f t="shared" si="153"/>
        <v>15.181210417537816</v>
      </c>
      <c r="Z615" s="27">
        <f>((0.408*I615*(Y615-0)+Dados!$C$35*(900/(H615+273))*J615*(M615-N615))/(I615+Dados!$C$35*(1+(0.34*J615))))</f>
        <v>5.8746605755203651</v>
      </c>
    </row>
    <row r="616" spans="1:26" x14ac:dyDescent="0.25">
      <c r="A616" s="1">
        <v>29249</v>
      </c>
      <c r="B616">
        <v>19.899999999999999</v>
      </c>
      <c r="C616">
        <v>35.6</v>
      </c>
      <c r="D616">
        <v>29</v>
      </c>
      <c r="E616">
        <v>2.3666670000000001</v>
      </c>
      <c r="F616">
        <v>52.25</v>
      </c>
      <c r="H616" s="22">
        <f t="shared" si="140"/>
        <v>27.75</v>
      </c>
      <c r="I616" s="23">
        <f t="shared" si="141"/>
        <v>0.21730633422173207</v>
      </c>
      <c r="J616" s="24">
        <f t="shared" si="142"/>
        <v>1.770151127214493</v>
      </c>
      <c r="K616" s="25">
        <f t="shared" si="143"/>
        <v>5.8118453382797011</v>
      </c>
      <c r="L616" s="25">
        <f t="shared" si="144"/>
        <v>2.3238457638211925</v>
      </c>
      <c r="M616" s="25">
        <f t="shared" si="145"/>
        <v>4.0678455510504463</v>
      </c>
      <c r="N616" s="25">
        <f t="shared" si="146"/>
        <v>2.1254493004238579</v>
      </c>
      <c r="O616" s="25">
        <f t="shared" si="147"/>
        <v>-0.31802510479568846</v>
      </c>
      <c r="P616" s="26">
        <f>ACOS(-TAN(Dados!$C$31)*TAN(O616))</f>
        <v>1.7497471688058961</v>
      </c>
      <c r="Q616" s="25">
        <f t="shared" si="148"/>
        <v>1.0289726827951293</v>
      </c>
      <c r="R616" s="25">
        <f>(24*60/PI())*Dados!$C$28*Q616*(P616*SIN(Dados!$C$31)*SIN(O616)+COS(Dados!$C$31)*COS(O616)*SIN(P616))</f>
        <v>41.862759834734192</v>
      </c>
      <c r="S616" s="17">
        <f t="shared" si="149"/>
        <v>308.76000000000005</v>
      </c>
      <c r="T616" s="17">
        <f t="shared" si="150"/>
        <v>293.06</v>
      </c>
      <c r="U616" s="17">
        <f t="shared" si="151"/>
        <v>26.539801175994832</v>
      </c>
      <c r="V616" s="25">
        <f>(0.75+2*10^(-5)*Dados!$B$7)*R616</f>
        <v>31.602289497312476</v>
      </c>
      <c r="W616" s="23">
        <f t="shared" si="152"/>
        <v>4.2988603982424332</v>
      </c>
      <c r="X616" s="25">
        <f>(1-Dados!$C$20)*U616</f>
        <v>20.43564690551602</v>
      </c>
      <c r="Y616" s="18">
        <f t="shared" si="153"/>
        <v>16.136786507273587</v>
      </c>
      <c r="Z616" s="27">
        <f>((0.408*I616*(Y616-0)+Dados!$C$35*(900/(H616+273))*J616*(M616-N616))/(I616+Dados!$C$35*(1+(0.34*J616))))</f>
        <v>6.5315890444254174</v>
      </c>
    </row>
    <row r="617" spans="1:26" x14ac:dyDescent="0.25">
      <c r="A617" s="1">
        <v>29250</v>
      </c>
      <c r="B617">
        <v>22.6</v>
      </c>
      <c r="C617">
        <v>33.200000000000003</v>
      </c>
      <c r="D617">
        <v>30</v>
      </c>
      <c r="E617">
        <v>2.9333330000000002</v>
      </c>
      <c r="F617">
        <v>74.75</v>
      </c>
      <c r="H617" s="22">
        <f t="shared" si="140"/>
        <v>27.900000000000002</v>
      </c>
      <c r="I617" s="23">
        <f t="shared" si="141"/>
        <v>0.21896719002536727</v>
      </c>
      <c r="J617" s="24">
        <f t="shared" si="142"/>
        <v>2.193989571175611</v>
      </c>
      <c r="K617" s="25">
        <f t="shared" si="143"/>
        <v>5.0868531413725142</v>
      </c>
      <c r="L617" s="25">
        <f t="shared" si="144"/>
        <v>2.7421805492514406</v>
      </c>
      <c r="M617" s="25">
        <f t="shared" si="145"/>
        <v>3.9145168453119776</v>
      </c>
      <c r="N617" s="25">
        <f t="shared" si="146"/>
        <v>2.9261013418707034</v>
      </c>
      <c r="O617" s="25">
        <f t="shared" si="147"/>
        <v>-0.31355107239992103</v>
      </c>
      <c r="P617" s="26">
        <f>ACOS(-TAN(Dados!$C$31)*TAN(O617))</f>
        <v>1.7470270487283313</v>
      </c>
      <c r="Q617" s="25">
        <f t="shared" si="148"/>
        <v>1.0286964498484381</v>
      </c>
      <c r="R617" s="25">
        <f>(24*60/PI())*Dados!$C$28*Q617*(P617*SIN(Dados!$C$31)*SIN(O617)+COS(Dados!$C$31)*COS(O617)*SIN(P617))</f>
        <v>41.761298127524682</v>
      </c>
      <c r="S617" s="17">
        <f t="shared" si="149"/>
        <v>306.36</v>
      </c>
      <c r="T617" s="17">
        <f t="shared" si="150"/>
        <v>295.76000000000005</v>
      </c>
      <c r="U617" s="17">
        <f t="shared" si="151"/>
        <v>21.754389762502687</v>
      </c>
      <c r="V617" s="25">
        <f>(0.75+2*10^(-5)*Dados!$B$7)*R617</f>
        <v>31.525695831324263</v>
      </c>
      <c r="W617" s="23">
        <f t="shared" si="152"/>
        <v>2.3590003109878679</v>
      </c>
      <c r="X617" s="25">
        <f>(1-Dados!$C$20)*U617</f>
        <v>16.750880117127068</v>
      </c>
      <c r="Y617" s="18">
        <f t="shared" si="153"/>
        <v>14.391879806139199</v>
      </c>
      <c r="Z617" s="27">
        <f>((0.408*I617*(Y617-0)+Dados!$C$35*(900/(H617+273))*J617*(M617-N617))/(I617+Dados!$C$35*(1+(0.34*J617))))</f>
        <v>5.1321917370390606</v>
      </c>
    </row>
    <row r="618" spans="1:26" x14ac:dyDescent="0.25">
      <c r="A618" s="1">
        <v>29251</v>
      </c>
      <c r="B618">
        <v>20.6</v>
      </c>
      <c r="C618">
        <v>30.8</v>
      </c>
      <c r="D618">
        <v>31</v>
      </c>
      <c r="E618">
        <v>2.2000000000000002</v>
      </c>
      <c r="F618">
        <v>83</v>
      </c>
      <c r="H618" s="22">
        <f t="shared" si="140"/>
        <v>25.700000000000003</v>
      </c>
      <c r="I618" s="23">
        <f t="shared" si="141"/>
        <v>0.19564789669312863</v>
      </c>
      <c r="J618" s="24">
        <f t="shared" si="142"/>
        <v>1.6454923653694773</v>
      </c>
      <c r="K618" s="25">
        <f t="shared" si="143"/>
        <v>4.4416910990407947</v>
      </c>
      <c r="L618" s="25">
        <f t="shared" si="144"/>
        <v>2.4265523121060211</v>
      </c>
      <c r="M618" s="25">
        <f t="shared" si="145"/>
        <v>3.4341217055734079</v>
      </c>
      <c r="N618" s="25">
        <f t="shared" si="146"/>
        <v>2.8503210156259282</v>
      </c>
      <c r="O618" s="25">
        <f t="shared" si="147"/>
        <v>-0.30898412805441511</v>
      </c>
      <c r="P618" s="26">
        <f>ACOS(-TAN(Dados!$C$31)*TAN(O618))</f>
        <v>1.7442599191701209</v>
      </c>
      <c r="Q618" s="25">
        <f t="shared" si="148"/>
        <v>1.0284117135243369</v>
      </c>
      <c r="R618" s="25">
        <f>(24*60/PI())*Dados!$C$28*Q618*(P618*SIN(Dados!$C$31)*SIN(O618)+COS(Dados!$C$31)*COS(O618)*SIN(P618))</f>
        <v>41.657047534730346</v>
      </c>
      <c r="S618" s="17">
        <f t="shared" si="149"/>
        <v>303.96000000000004</v>
      </c>
      <c r="T618" s="17">
        <f t="shared" si="150"/>
        <v>293.76000000000005</v>
      </c>
      <c r="U618" s="17">
        <f t="shared" si="151"/>
        <v>21.286710529887696</v>
      </c>
      <c r="V618" s="25">
        <f>(0.75+2*10^(-5)*Dados!$B$7)*R618</f>
        <v>31.446996829472514</v>
      </c>
      <c r="W618" s="23">
        <f t="shared" si="152"/>
        <v>2.289607419462738</v>
      </c>
      <c r="X618" s="25">
        <f>(1-Dados!$C$20)*U618</f>
        <v>16.390767108013527</v>
      </c>
      <c r="Y618" s="18">
        <f t="shared" si="153"/>
        <v>14.101159688550789</v>
      </c>
      <c r="Z618" s="27">
        <f>((0.408*I618*(Y618-0)+Dados!$C$35*(900/(H618+273))*J618*(M618-N618))/(I618+Dados!$C$35*(1+(0.34*J618))))</f>
        <v>4.4170378205556089</v>
      </c>
    </row>
    <row r="619" spans="1:26" x14ac:dyDescent="0.25">
      <c r="A619" s="1">
        <v>33239</v>
      </c>
      <c r="B619">
        <v>20.100000000000001</v>
      </c>
      <c r="C619">
        <v>33.5</v>
      </c>
      <c r="D619">
        <v>1</v>
      </c>
      <c r="E619">
        <v>2.9666670000000002</v>
      </c>
      <c r="F619">
        <v>43.25</v>
      </c>
      <c r="H619" s="22">
        <f t="shared" si="140"/>
        <v>26.8</v>
      </c>
      <c r="I619" s="23">
        <f t="shared" si="141"/>
        <v>0.20703153059292453</v>
      </c>
      <c r="J619" s="24">
        <f t="shared" si="142"/>
        <v>2.2189217723152592</v>
      </c>
      <c r="K619" s="25">
        <f t="shared" si="143"/>
        <v>5.1729513859624818</v>
      </c>
      <c r="L619" s="25">
        <f t="shared" si="144"/>
        <v>2.3527951289901101</v>
      </c>
      <c r="M619" s="25">
        <f t="shared" si="145"/>
        <v>3.7628732574762962</v>
      </c>
      <c r="N619" s="25">
        <f t="shared" si="146"/>
        <v>1.6274426838584981</v>
      </c>
      <c r="O619" s="25">
        <f t="shared" si="147"/>
        <v>-0.40100809259462372</v>
      </c>
      <c r="P619" s="26">
        <f>ACOS(-TAN(Dados!$C$31)*TAN(O619))</f>
        <v>1.8020995380098959</v>
      </c>
      <c r="Q619" s="25">
        <f t="shared" si="148"/>
        <v>1.0329951106939008</v>
      </c>
      <c r="R619" s="25">
        <f>(24*60/PI())*Dados!$C$28*Q619*(P619*SIN(Dados!$C$31)*SIN(O619)+COS(Dados!$C$31)*COS(O619)*SIN(P619))</f>
        <v>43.596802901252339</v>
      </c>
      <c r="S619" s="17">
        <f t="shared" si="149"/>
        <v>306.66000000000003</v>
      </c>
      <c r="T619" s="17">
        <f t="shared" si="150"/>
        <v>293.26000000000005</v>
      </c>
      <c r="U619" s="17">
        <f t="shared" si="151"/>
        <v>25.534480351285382</v>
      </c>
      <c r="V619" s="25">
        <f>(0.75+2*10^(-5)*Dados!$B$7)*R619</f>
        <v>32.911322423121774</v>
      </c>
      <c r="W619" s="23">
        <f t="shared" si="152"/>
        <v>4.4812990407258342</v>
      </c>
      <c r="X619" s="25">
        <f>(1-Dados!$C$20)*U619</f>
        <v>19.661549870489743</v>
      </c>
      <c r="Y619" s="18">
        <f t="shared" si="153"/>
        <v>15.18025082976391</v>
      </c>
      <c r="Z619" s="27">
        <f>((0.408*I619*(Y619-0)+Dados!$C$35*(900/(H619+273))*J619*(M619-N619))/(I619+Dados!$C$35*(1+(0.34*J619))))</f>
        <v>6.8765360790659411</v>
      </c>
    </row>
    <row r="620" spans="1:26" x14ac:dyDescent="0.25">
      <c r="A620" s="1">
        <v>33240</v>
      </c>
      <c r="B620">
        <v>24.1</v>
      </c>
      <c r="C620">
        <v>31.5</v>
      </c>
      <c r="D620">
        <v>2</v>
      </c>
      <c r="E620">
        <v>1.1000000000000001</v>
      </c>
      <c r="F620">
        <v>62</v>
      </c>
      <c r="H620" s="22">
        <f t="shared" si="140"/>
        <v>27.8</v>
      </c>
      <c r="I620" s="23">
        <f t="shared" si="141"/>
        <v>0.21785877242715079</v>
      </c>
      <c r="J620" s="24">
        <f t="shared" si="142"/>
        <v>0.82274618268473865</v>
      </c>
      <c r="K620" s="25">
        <f t="shared" si="143"/>
        <v>4.6220689030255047</v>
      </c>
      <c r="L620" s="25">
        <f t="shared" si="144"/>
        <v>3.0018745443431598</v>
      </c>
      <c r="M620" s="25">
        <f t="shared" si="145"/>
        <v>3.8119717236843322</v>
      </c>
      <c r="N620" s="25">
        <f t="shared" si="146"/>
        <v>2.363422468684286</v>
      </c>
      <c r="O620" s="25">
        <f t="shared" si="147"/>
        <v>-0.39956372457913614</v>
      </c>
      <c r="P620" s="26">
        <f>ACOS(-TAN(Dados!$C$31)*TAN(O620))</f>
        <v>1.8011536593991815</v>
      </c>
      <c r="Q620" s="25">
        <f t="shared" si="148"/>
        <v>1.0329804442244102</v>
      </c>
      <c r="R620" s="25">
        <f>(24*60/PI())*Dados!$C$28*Q620*(P620*SIN(Dados!$C$31)*SIN(O620)+COS(Dados!$C$31)*COS(O620)*SIN(P620))</f>
        <v>43.570641955749437</v>
      </c>
      <c r="S620" s="17">
        <f t="shared" si="149"/>
        <v>304.66000000000003</v>
      </c>
      <c r="T620" s="17">
        <f t="shared" si="150"/>
        <v>297.26000000000005</v>
      </c>
      <c r="U620" s="17">
        <f t="shared" si="151"/>
        <v>18.96399365144951</v>
      </c>
      <c r="V620" s="25">
        <f>(0.75+2*10^(-5)*Dados!$B$7)*R620</f>
        <v>32.891573467807554</v>
      </c>
      <c r="W620" s="23">
        <f t="shared" si="152"/>
        <v>2.1518595958135145</v>
      </c>
      <c r="X620" s="25">
        <f>(1-Dados!$C$20)*U620</f>
        <v>14.602275111616123</v>
      </c>
      <c r="Y620" s="18">
        <f t="shared" si="153"/>
        <v>12.450415515802609</v>
      </c>
      <c r="Z620" s="27">
        <f>((0.408*I620*(Y620-0)+Dados!$C$35*(900/(H620+273))*J620*(M620-N620))/(I620+Dados!$C$35*(1+(0.34*J620))))</f>
        <v>4.442836576855532</v>
      </c>
    </row>
    <row r="621" spans="1:26" x14ac:dyDescent="0.25">
      <c r="A621" s="1">
        <v>33241</v>
      </c>
      <c r="B621">
        <v>21.7</v>
      </c>
      <c r="C621">
        <v>35.4</v>
      </c>
      <c r="D621">
        <v>3</v>
      </c>
      <c r="E621">
        <v>3.5333329999999998</v>
      </c>
      <c r="F621">
        <v>69</v>
      </c>
      <c r="H621" s="22">
        <f t="shared" si="140"/>
        <v>28.549999999999997</v>
      </c>
      <c r="I621" s="23">
        <f t="shared" si="141"/>
        <v>0.2262880308332702</v>
      </c>
      <c r="J621" s="24">
        <f t="shared" si="142"/>
        <v>2.6427602162763772</v>
      </c>
      <c r="K621" s="25">
        <f t="shared" si="143"/>
        <v>5.7481868887063436</v>
      </c>
      <c r="L621" s="25">
        <f t="shared" si="144"/>
        <v>2.5959699942202965</v>
      </c>
      <c r="M621" s="25">
        <f t="shared" si="145"/>
        <v>4.1720784414633201</v>
      </c>
      <c r="N621" s="25">
        <f t="shared" si="146"/>
        <v>2.8787341246096907</v>
      </c>
      <c r="O621" s="25">
        <f t="shared" si="147"/>
        <v>-0.39800095720876433</v>
      </c>
      <c r="P621" s="26">
        <f>ACOS(-TAN(Dados!$C$31)*TAN(O621))</f>
        <v>1.8001317785621451</v>
      </c>
      <c r="Q621" s="25">
        <f t="shared" si="148"/>
        <v>1.0329560049375197</v>
      </c>
      <c r="R621" s="25">
        <f>(24*60/PI())*Dados!$C$28*Q621*(P621*SIN(Dados!$C$31)*SIN(O621)+COS(Dados!$C$31)*COS(O621)*SIN(P621))</f>
        <v>43.541904505350651</v>
      </c>
      <c r="S621" s="17">
        <f t="shared" si="149"/>
        <v>308.56</v>
      </c>
      <c r="T621" s="17">
        <f t="shared" si="150"/>
        <v>294.86</v>
      </c>
      <c r="U621" s="17">
        <f t="shared" si="151"/>
        <v>25.786220214411077</v>
      </c>
      <c r="V621" s="25">
        <f>(0.75+2*10^(-5)*Dados!$B$7)*R621</f>
        <v>32.869879503279115</v>
      </c>
      <c r="W621" s="23">
        <f t="shared" si="152"/>
        <v>2.9608870176210154</v>
      </c>
      <c r="X621" s="25">
        <f>(1-Dados!$C$20)*U621</f>
        <v>19.85538956509653</v>
      </c>
      <c r="Y621" s="18">
        <f t="shared" si="153"/>
        <v>16.894502547475515</v>
      </c>
      <c r="Z621" s="27">
        <f>((0.408*I621*(Y621-0)+Dados!$C$35*(900/(H621+273))*J621*(M621-N621))/(I621+Dados!$C$35*(1+(0.34*J621))))</f>
        <v>6.3542041920692931</v>
      </c>
    </row>
    <row r="622" spans="1:26" x14ac:dyDescent="0.25">
      <c r="A622" s="1">
        <v>33242</v>
      </c>
      <c r="B622">
        <v>16.7</v>
      </c>
      <c r="C622">
        <v>32.9</v>
      </c>
      <c r="D622">
        <v>4</v>
      </c>
      <c r="E622">
        <v>2.733333</v>
      </c>
      <c r="F622">
        <v>45.75</v>
      </c>
      <c r="H622" s="22">
        <f t="shared" si="140"/>
        <v>24.799999999999997</v>
      </c>
      <c r="I622" s="23">
        <f t="shared" si="141"/>
        <v>0.18673033901982347</v>
      </c>
      <c r="J622" s="24">
        <f t="shared" si="142"/>
        <v>2.0443993561420224</v>
      </c>
      <c r="K622" s="25">
        <f t="shared" si="143"/>
        <v>5.0020014811114493</v>
      </c>
      <c r="L622" s="25">
        <f t="shared" si="144"/>
        <v>1.9011953088739362</v>
      </c>
      <c r="M622" s="25">
        <f t="shared" si="145"/>
        <v>3.4515983949926925</v>
      </c>
      <c r="N622" s="25">
        <f t="shared" si="146"/>
        <v>1.5791062657091568</v>
      </c>
      <c r="O622" s="25">
        <f t="shared" si="147"/>
        <v>-0.39632025356520739</v>
      </c>
      <c r="P622" s="26">
        <f>ACOS(-TAN(Dados!$C$31)*TAN(O622))</f>
        <v>1.7990345490421549</v>
      </c>
      <c r="Q622" s="25">
        <f t="shared" si="148"/>
        <v>1.0329218000751172</v>
      </c>
      <c r="R622" s="25">
        <f>(24*60/PI())*Dados!$C$28*Q622*(P622*SIN(Dados!$C$31)*SIN(O622)+COS(Dados!$C$31)*COS(O622)*SIN(P622))</f>
        <v>43.510583132946387</v>
      </c>
      <c r="S622" s="17">
        <f t="shared" si="149"/>
        <v>306.06</v>
      </c>
      <c r="T622" s="17">
        <f t="shared" si="150"/>
        <v>289.86</v>
      </c>
      <c r="U622" s="17">
        <f t="shared" si="151"/>
        <v>28.020275028266081</v>
      </c>
      <c r="V622" s="25">
        <f>(0.75+2*10^(-5)*Dados!$B$7)*R622</f>
        <v>32.846234930344117</v>
      </c>
      <c r="W622" s="23">
        <f t="shared" si="152"/>
        <v>5.1054747205901894</v>
      </c>
      <c r="X622" s="25">
        <f>(1-Dados!$C$20)*U622</f>
        <v>21.575611771764883</v>
      </c>
      <c r="Y622" s="18">
        <f t="shared" si="153"/>
        <v>16.470137051174696</v>
      </c>
      <c r="Z622" s="27">
        <f>((0.408*I622*(Y622-0)+Dados!$C$35*(900/(H622+273))*J622*(M622-N622))/(I622+Dados!$C$35*(1+(0.34*J622))))</f>
        <v>6.7590610130799984</v>
      </c>
    </row>
    <row r="623" spans="1:26" x14ac:dyDescent="0.25">
      <c r="A623" s="1">
        <v>33243</v>
      </c>
      <c r="B623">
        <v>16</v>
      </c>
      <c r="C623">
        <v>35.299999999999997</v>
      </c>
      <c r="D623">
        <v>5</v>
      </c>
      <c r="E623">
        <v>1.9666669999999999</v>
      </c>
      <c r="F623">
        <v>52</v>
      </c>
      <c r="H623" s="22">
        <f t="shared" si="140"/>
        <v>25.65</v>
      </c>
      <c r="I623" s="23">
        <f t="shared" si="141"/>
        <v>0.19514324251732765</v>
      </c>
      <c r="J623" s="24">
        <f t="shared" si="142"/>
        <v>1.4709706971473151</v>
      </c>
      <c r="K623" s="25">
        <f t="shared" si="143"/>
        <v>5.7165849731789038</v>
      </c>
      <c r="L623" s="25">
        <f t="shared" si="144"/>
        <v>1.8182866804855506</v>
      </c>
      <c r="M623" s="25">
        <f t="shared" si="145"/>
        <v>3.7674358268322274</v>
      </c>
      <c r="N623" s="25">
        <f t="shared" si="146"/>
        <v>1.9590666299527584</v>
      </c>
      <c r="O623" s="25">
        <f t="shared" si="147"/>
        <v>-0.3945221116772275</v>
      </c>
      <c r="P623" s="26">
        <f>ACOS(-TAN(Dados!$C$31)*TAN(O623))</f>
        <v>1.7978626675349139</v>
      </c>
      <c r="Q623" s="25">
        <f t="shared" si="148"/>
        <v>1.032877839772842</v>
      </c>
      <c r="R623" s="25">
        <f>(24*60/PI())*Dados!$C$28*Q623*(P623*SIN(Dados!$C$31)*SIN(O623)+COS(Dados!$C$31)*COS(O623)*SIN(P623))</f>
        <v>43.476670111019743</v>
      </c>
      <c r="S623" s="17">
        <f t="shared" si="149"/>
        <v>308.46000000000004</v>
      </c>
      <c r="T623" s="17">
        <f t="shared" si="150"/>
        <v>289.16000000000003</v>
      </c>
      <c r="U623" s="17">
        <f t="shared" si="151"/>
        <v>30.560109858687998</v>
      </c>
      <c r="V623" s="25">
        <f>(0.75+2*10^(-5)*Dados!$B$7)*R623</f>
        <v>32.82063391548305</v>
      </c>
      <c r="W623" s="23">
        <f t="shared" si="152"/>
        <v>5.1389162271387168</v>
      </c>
      <c r="X623" s="25">
        <f>(1-Dados!$C$20)*U623</f>
        <v>23.53128459118976</v>
      </c>
      <c r="Y623" s="18">
        <f t="shared" si="153"/>
        <v>18.392368364051045</v>
      </c>
      <c r="Z623" s="27">
        <f>((0.408*I623*(Y623-0)+Dados!$C$35*(900/(H623+273))*J623*(M623-N623))/(I623+Dados!$C$35*(1+(0.34*J623))))</f>
        <v>6.7808805918805568</v>
      </c>
    </row>
    <row r="624" spans="1:26" x14ac:dyDescent="0.25">
      <c r="A624" s="1">
        <v>33244</v>
      </c>
      <c r="B624">
        <v>20.5</v>
      </c>
      <c r="C624">
        <v>34.9</v>
      </c>
      <c r="D624">
        <v>6</v>
      </c>
      <c r="E624">
        <v>3.0666669999999998</v>
      </c>
      <c r="F624">
        <v>53.75</v>
      </c>
      <c r="H624" s="22">
        <f t="shared" si="140"/>
        <v>27.7</v>
      </c>
      <c r="I624" s="23">
        <f t="shared" si="141"/>
        <v>0.2167550737640033</v>
      </c>
      <c r="J624" s="24">
        <f t="shared" si="142"/>
        <v>2.2937168798320537</v>
      </c>
      <c r="K624" s="25">
        <f t="shared" si="143"/>
        <v>5.5916786681589672</v>
      </c>
      <c r="L624" s="25">
        <f t="shared" si="144"/>
        <v>2.4116412804606884</v>
      </c>
      <c r="M624" s="25">
        <f t="shared" si="145"/>
        <v>4.0016599743098276</v>
      </c>
      <c r="N624" s="25">
        <f t="shared" si="146"/>
        <v>2.1508922361915324</v>
      </c>
      <c r="O624" s="25">
        <f t="shared" si="147"/>
        <v>-0.39260706437307313</v>
      </c>
      <c r="P624" s="26">
        <f>ACOS(-TAN(Dados!$C$31)*TAN(O624))</f>
        <v>1.7966168724134355</v>
      </c>
      <c r="Q624" s="25">
        <f t="shared" si="148"/>
        <v>1.0328241370570801</v>
      </c>
      <c r="R624" s="25">
        <f>(24*60/PI())*Dados!$C$28*Q624*(P624*SIN(Dados!$C$31)*SIN(O624)+COS(Dados!$C$31)*COS(O624)*SIN(P624))</f>
        <v>43.440157426390698</v>
      </c>
      <c r="S624" s="17">
        <f t="shared" si="149"/>
        <v>308.06</v>
      </c>
      <c r="T624" s="17">
        <f t="shared" si="150"/>
        <v>293.66000000000003</v>
      </c>
      <c r="U624" s="17">
        <f t="shared" si="151"/>
        <v>26.375009161665183</v>
      </c>
      <c r="V624" s="25">
        <f>(0.75+2*10^(-5)*Dados!$B$7)*R624</f>
        <v>32.793070409528674</v>
      </c>
      <c r="W624" s="23">
        <f t="shared" si="152"/>
        <v>3.9944322103109862</v>
      </c>
      <c r="X624" s="25">
        <f>(1-Dados!$C$20)*U624</f>
        <v>20.308757054482193</v>
      </c>
      <c r="Y624" s="18">
        <f t="shared" si="153"/>
        <v>16.314324844171207</v>
      </c>
      <c r="Z624" s="27">
        <f>((0.408*I624*(Y624-0)+Dados!$C$35*(900/(H624+273))*J624*(M624-N624))/(I624+Dados!$C$35*(1+(0.34*J624))))</f>
        <v>6.8248823648474497</v>
      </c>
    </row>
    <row r="625" spans="1:26" x14ac:dyDescent="0.25">
      <c r="A625" s="1">
        <v>33245</v>
      </c>
      <c r="B625">
        <v>22.6</v>
      </c>
      <c r="C625">
        <v>35.700000000000003</v>
      </c>
      <c r="D625">
        <v>7</v>
      </c>
      <c r="E625">
        <v>2.6333329999999999</v>
      </c>
      <c r="F625">
        <v>55</v>
      </c>
      <c r="H625" s="22">
        <f t="shared" si="140"/>
        <v>29.150000000000002</v>
      </c>
      <c r="I625" s="23">
        <f t="shared" si="141"/>
        <v>0.23322710216453371</v>
      </c>
      <c r="J625" s="24">
        <f t="shared" si="142"/>
        <v>1.9696042486252276</v>
      </c>
      <c r="K625" s="25">
        <f t="shared" si="143"/>
        <v>5.8439030830807326</v>
      </c>
      <c r="L625" s="25">
        <f t="shared" si="144"/>
        <v>2.7421805492514406</v>
      </c>
      <c r="M625" s="25">
        <f t="shared" si="145"/>
        <v>4.2930418161660864</v>
      </c>
      <c r="N625" s="25">
        <f t="shared" si="146"/>
        <v>2.3611729988913477</v>
      </c>
      <c r="O625" s="25">
        <f t="shared" si="147"/>
        <v>-0.39057567912259061</v>
      </c>
      <c r="P625" s="26">
        <f>ACOS(-TAN(Dados!$C$31)*TAN(O625))</f>
        <v>1.7952979421830866</v>
      </c>
      <c r="Q625" s="25">
        <f t="shared" si="148"/>
        <v>1.0327607078411054</v>
      </c>
      <c r="R625" s="25">
        <f>(24*60/PI())*Dados!$C$28*Q625*(P625*SIN(Dados!$C$31)*SIN(O625)+COS(Dados!$C$31)*COS(O625)*SIN(P625))</f>
        <v>43.40103680664042</v>
      </c>
      <c r="S625" s="17">
        <f t="shared" si="149"/>
        <v>308.86</v>
      </c>
      <c r="T625" s="17">
        <f t="shared" si="150"/>
        <v>295.76000000000005</v>
      </c>
      <c r="U625" s="17">
        <f t="shared" si="151"/>
        <v>25.133659952782949</v>
      </c>
      <c r="V625" s="25">
        <f>(0.75+2*10^(-5)*Dados!$B$7)*R625</f>
        <v>32.763538167613824</v>
      </c>
      <c r="W625" s="23">
        <f t="shared" si="152"/>
        <v>3.515994004621982</v>
      </c>
      <c r="X625" s="25">
        <f>(1-Dados!$C$20)*U625</f>
        <v>19.352918163642872</v>
      </c>
      <c r="Y625" s="18">
        <f t="shared" si="153"/>
        <v>15.83692415902089</v>
      </c>
      <c r="Z625" s="27">
        <f>((0.408*I625*(Y625-0)+Dados!$C$35*(900/(H625+273))*J625*(M625-N625))/(I625+Dados!$C$35*(1+(0.34*J625))))</f>
        <v>6.5656855623778112</v>
      </c>
    </row>
    <row r="626" spans="1:26" x14ac:dyDescent="0.25">
      <c r="A626" s="1">
        <v>33246</v>
      </c>
      <c r="B626">
        <v>23.2</v>
      </c>
      <c r="C626">
        <v>37.6</v>
      </c>
      <c r="D626">
        <v>8</v>
      </c>
      <c r="E626">
        <v>1.6333329999999999</v>
      </c>
      <c r="F626">
        <v>55.75</v>
      </c>
      <c r="H626" s="22">
        <f t="shared" si="140"/>
        <v>30.4</v>
      </c>
      <c r="I626" s="23">
        <f t="shared" si="141"/>
        <v>0.24825847143132679</v>
      </c>
      <c r="J626" s="24">
        <f t="shared" si="142"/>
        <v>1.2216531734572835</v>
      </c>
      <c r="K626" s="25">
        <f t="shared" si="143"/>
        <v>6.4828047854892876</v>
      </c>
      <c r="L626" s="25">
        <f t="shared" si="144"/>
        <v>2.8436029029276386</v>
      </c>
      <c r="M626" s="25">
        <f t="shared" si="145"/>
        <v>4.6632038442084633</v>
      </c>
      <c r="N626" s="25">
        <f t="shared" si="146"/>
        <v>2.5997361431462185</v>
      </c>
      <c r="O626" s="25">
        <f t="shared" si="147"/>
        <v>-0.38842855786907049</v>
      </c>
      <c r="P626" s="26">
        <f>ACOS(-TAN(Dados!$C$31)*TAN(O626))</f>
        <v>1.7939066938731225</v>
      </c>
      <c r="Q626" s="25">
        <f t="shared" si="148"/>
        <v>1.0326875709203633</v>
      </c>
      <c r="R626" s="25">
        <f>(24*60/PI())*Dados!$C$28*Q626*(P626*SIN(Dados!$C$31)*SIN(O626)+COS(Dados!$C$31)*COS(O626)*SIN(P626))</f>
        <v>43.35929974820008</v>
      </c>
      <c r="S626" s="17">
        <f t="shared" si="149"/>
        <v>310.76000000000005</v>
      </c>
      <c r="T626" s="17">
        <f t="shared" si="150"/>
        <v>296.36</v>
      </c>
      <c r="U626" s="17">
        <f t="shared" si="151"/>
        <v>26.325915831221295</v>
      </c>
      <c r="V626" s="25">
        <f>(0.75+2*10^(-5)*Dados!$B$7)*R626</f>
        <v>32.732030770375687</v>
      </c>
      <c r="W626" s="23">
        <f t="shared" si="152"/>
        <v>3.5122127416874589</v>
      </c>
      <c r="X626" s="25">
        <f>(1-Dados!$C$20)*U626</f>
        <v>20.270955190040397</v>
      </c>
      <c r="Y626" s="18">
        <f t="shared" si="153"/>
        <v>16.758742448352937</v>
      </c>
      <c r="Z626" s="27">
        <f>((0.408*I626*(Y626-0)+Dados!$C$35*(900/(H626+273))*J626*(M626-N626))/(I626+Dados!$C$35*(1+(0.34*J626))))</f>
        <v>6.4151584806632487</v>
      </c>
    </row>
    <row r="627" spans="1:26" x14ac:dyDescent="0.25">
      <c r="A627" s="1">
        <v>33247</v>
      </c>
      <c r="B627">
        <v>25</v>
      </c>
      <c r="C627">
        <v>38.4</v>
      </c>
      <c r="D627">
        <v>9</v>
      </c>
      <c r="E627">
        <v>2.0333329999999998</v>
      </c>
      <c r="F627">
        <v>46.25</v>
      </c>
      <c r="H627" s="22">
        <f t="shared" si="140"/>
        <v>31.7</v>
      </c>
      <c r="I627" s="23">
        <f t="shared" si="141"/>
        <v>0.26474436809440655</v>
      </c>
      <c r="J627" s="24">
        <f t="shared" si="142"/>
        <v>1.5208336035244612</v>
      </c>
      <c r="K627" s="25">
        <f t="shared" si="143"/>
        <v>6.7693932881163699</v>
      </c>
      <c r="L627" s="25">
        <f t="shared" si="144"/>
        <v>3.1677777175068473</v>
      </c>
      <c r="M627" s="25">
        <f t="shared" si="145"/>
        <v>4.9685855028116084</v>
      </c>
      <c r="N627" s="25">
        <f t="shared" si="146"/>
        <v>2.2979707950503689</v>
      </c>
      <c r="O627" s="25">
        <f t="shared" si="147"/>
        <v>-0.38616633685087898</v>
      </c>
      <c r="P627" s="26">
        <f>ACOS(-TAN(Dados!$C$31)*TAN(O627))</f>
        <v>1.7924439813713136</v>
      </c>
      <c r="Q627" s="25">
        <f t="shared" si="148"/>
        <v>1.032604747966902</v>
      </c>
      <c r="R627" s="25">
        <f>(24*60/PI())*Dados!$C$28*Q627*(P627*SIN(Dados!$C$31)*SIN(O627)+COS(Dados!$C$31)*COS(O627)*SIN(P627))</f>
        <v>43.314937546086441</v>
      </c>
      <c r="S627" s="17">
        <f t="shared" si="149"/>
        <v>311.56</v>
      </c>
      <c r="T627" s="17">
        <f t="shared" si="150"/>
        <v>298.16000000000003</v>
      </c>
      <c r="U627" s="17">
        <f t="shared" si="151"/>
        <v>25.369392893163884</v>
      </c>
      <c r="V627" s="25">
        <f>(0.75+2*10^(-5)*Dados!$B$7)*R627</f>
        <v>32.698541646403257</v>
      </c>
      <c r="W627" s="23">
        <f t="shared" si="152"/>
        <v>3.7848310348868006</v>
      </c>
      <c r="X627" s="25">
        <f>(1-Dados!$C$20)*U627</f>
        <v>19.53443252773619</v>
      </c>
      <c r="Y627" s="18">
        <f t="shared" si="153"/>
        <v>15.74960149284939</v>
      </c>
      <c r="Z627" s="27">
        <f>((0.408*I627*(Y627-0)+Dados!$C$35*(900/(H627+273))*J627*(M627-N627))/(I627+Dados!$C$35*(1+(0.34*J627))))</f>
        <v>6.8300843704343324</v>
      </c>
    </row>
    <row r="628" spans="1:26" x14ac:dyDescent="0.25">
      <c r="A628" s="1">
        <v>33248</v>
      </c>
      <c r="B628">
        <v>24.5</v>
      </c>
      <c r="C628">
        <v>37.200000000000003</v>
      </c>
      <c r="D628">
        <v>10</v>
      </c>
      <c r="E628">
        <v>2.4</v>
      </c>
      <c r="F628">
        <v>60</v>
      </c>
      <c r="H628" s="22">
        <f t="shared" si="140"/>
        <v>30.85</v>
      </c>
      <c r="I628" s="23">
        <f t="shared" si="141"/>
        <v>0.25386484154481376</v>
      </c>
      <c r="J628" s="24">
        <f t="shared" si="142"/>
        <v>1.7950825804030659</v>
      </c>
      <c r="K628" s="25">
        <f t="shared" si="143"/>
        <v>6.3434932017398573</v>
      </c>
      <c r="L628" s="25">
        <f t="shared" si="144"/>
        <v>3.07464905088159</v>
      </c>
      <c r="M628" s="25">
        <f t="shared" si="145"/>
        <v>4.7090711263107234</v>
      </c>
      <c r="N628" s="25">
        <f t="shared" si="146"/>
        <v>2.8254426757864342</v>
      </c>
      <c r="O628" s="25">
        <f t="shared" si="147"/>
        <v>-0.38378968641292643</v>
      </c>
      <c r="P628" s="26">
        <f>ACOS(-TAN(Dados!$C$31)*TAN(O628))</f>
        <v>1.7909106937083643</v>
      </c>
      <c r="Q628" s="25">
        <f t="shared" si="148"/>
        <v>1.03251226352295</v>
      </c>
      <c r="R628" s="25">
        <f>(24*60/PI())*Dados!$C$28*Q628*(P628*SIN(Dados!$C$31)*SIN(O628)+COS(Dados!$C$31)*COS(O628)*SIN(P628))</f>
        <v>43.267941325262903</v>
      </c>
      <c r="S628" s="17">
        <f t="shared" si="149"/>
        <v>310.36</v>
      </c>
      <c r="T628" s="17">
        <f t="shared" si="150"/>
        <v>297.66000000000003</v>
      </c>
      <c r="U628" s="17">
        <f t="shared" si="151"/>
        <v>24.67107509596331</v>
      </c>
      <c r="V628" s="25">
        <f>(0.75+2*10^(-5)*Dados!$B$7)*R628</f>
        <v>32.663064095911878</v>
      </c>
      <c r="W628" s="23">
        <f t="shared" si="152"/>
        <v>2.9434281796936257</v>
      </c>
      <c r="X628" s="25">
        <f>(1-Dados!$C$20)*U628</f>
        <v>18.996727823891749</v>
      </c>
      <c r="Y628" s="18">
        <f t="shared" si="153"/>
        <v>16.053299644198123</v>
      </c>
      <c r="Z628" s="27">
        <f>((0.408*I628*(Y628-0)+Dados!$C$35*(900/(H628+273))*J628*(M628-N628))/(I628+Dados!$C$35*(1+(0.34*J628))))</f>
        <v>6.4528228847038038</v>
      </c>
    </row>
    <row r="629" spans="1:26" x14ac:dyDescent="0.25">
      <c r="A629" s="1">
        <v>33249</v>
      </c>
      <c r="B629">
        <v>20.5</v>
      </c>
      <c r="C629">
        <v>34.200000000000003</v>
      </c>
      <c r="D629">
        <v>11</v>
      </c>
      <c r="E629">
        <v>3.4</v>
      </c>
      <c r="F629">
        <v>51</v>
      </c>
      <c r="H629" s="22">
        <f t="shared" si="140"/>
        <v>27.35</v>
      </c>
      <c r="I629" s="23">
        <f t="shared" si="141"/>
        <v>0.21292906119357313</v>
      </c>
      <c r="J629" s="24">
        <f t="shared" si="142"/>
        <v>2.5430336555710098</v>
      </c>
      <c r="K629" s="25">
        <f t="shared" si="143"/>
        <v>5.3787812129973753</v>
      </c>
      <c r="L629" s="25">
        <f t="shared" si="144"/>
        <v>2.4116412804606884</v>
      </c>
      <c r="M629" s="25">
        <f t="shared" si="145"/>
        <v>3.8952112467290316</v>
      </c>
      <c r="N629" s="25">
        <f t="shared" si="146"/>
        <v>1.9865577358318061</v>
      </c>
      <c r="O629" s="25">
        <f t="shared" si="147"/>
        <v>-0.38129931080802987</v>
      </c>
      <c r="P629" s="26">
        <f>ACOS(-TAN(Dados!$C$31)*TAN(O629))</f>
        <v>1.7893077532989132</v>
      </c>
      <c r="Q629" s="25">
        <f t="shared" si="148"/>
        <v>1.032410144993644</v>
      </c>
      <c r="R629" s="25">
        <f>(24*60/PI())*Dados!$C$28*Q629*(P629*SIN(Dados!$C$31)*SIN(O629)+COS(Dados!$C$31)*COS(O629)*SIN(P629))</f>
        <v>43.218302073601429</v>
      </c>
      <c r="S629" s="17">
        <f t="shared" si="149"/>
        <v>307.36</v>
      </c>
      <c r="T629" s="17">
        <f t="shared" si="150"/>
        <v>293.66000000000003</v>
      </c>
      <c r="U629" s="17">
        <f t="shared" si="151"/>
        <v>25.594577619494753</v>
      </c>
      <c r="V629" s="25">
        <f>(0.75+2*10^(-5)*Dados!$B$7)*R629</f>
        <v>32.625591315626281</v>
      </c>
      <c r="W629" s="23">
        <f t="shared" si="152"/>
        <v>4.0577883084773667</v>
      </c>
      <c r="X629" s="25">
        <f>(1-Dados!$C$20)*U629</f>
        <v>19.707824767010962</v>
      </c>
      <c r="Y629" s="18">
        <f t="shared" si="153"/>
        <v>15.650036458533595</v>
      </c>
      <c r="Z629" s="27">
        <f>((0.408*I629*(Y629-0)+Dados!$C$35*(900/(H629+273))*J629*(M629-N629))/(I629+Dados!$C$35*(1+(0.34*J629))))</f>
        <v>6.9007590452330883</v>
      </c>
    </row>
    <row r="630" spans="1:26" x14ac:dyDescent="0.25">
      <c r="A630" s="1">
        <v>33250</v>
      </c>
      <c r="B630">
        <v>16.899999999999999</v>
      </c>
      <c r="C630">
        <v>32.299999999999997</v>
      </c>
      <c r="D630">
        <v>12</v>
      </c>
      <c r="E630">
        <v>2.6333329999999999</v>
      </c>
      <c r="F630">
        <v>48.25</v>
      </c>
      <c r="H630" s="22">
        <f t="shared" si="140"/>
        <v>24.599999999999998</v>
      </c>
      <c r="I630" s="23">
        <f t="shared" si="141"/>
        <v>0.18479588521662302</v>
      </c>
      <c r="J630" s="24">
        <f t="shared" si="142"/>
        <v>1.9696042486252276</v>
      </c>
      <c r="K630" s="25">
        <f t="shared" si="143"/>
        <v>4.8359775257467401</v>
      </c>
      <c r="L630" s="25">
        <f t="shared" si="144"/>
        <v>1.9254836024660269</v>
      </c>
      <c r="M630" s="25">
        <f t="shared" si="145"/>
        <v>3.3807305641063836</v>
      </c>
      <c r="N630" s="25">
        <f t="shared" si="146"/>
        <v>1.6312024971813301</v>
      </c>
      <c r="O630" s="25">
        <f t="shared" si="147"/>
        <v>-0.37869594798822787</v>
      </c>
      <c r="P630" s="26">
        <f>ACOS(-TAN(Dados!$C$31)*TAN(O630))</f>
        <v>1.7876361141459312</v>
      </c>
      <c r="Q630" s="25">
        <f t="shared" si="148"/>
        <v>1.0322984226389083</v>
      </c>
      <c r="R630" s="25">
        <f>(24*60/PI())*Dados!$C$28*Q630*(P630*SIN(Dados!$C$31)*SIN(O630)+COS(Dados!$C$31)*COS(O630)*SIN(P630))</f>
        <v>43.166010676417521</v>
      </c>
      <c r="S630" s="17">
        <f t="shared" si="149"/>
        <v>305.46000000000004</v>
      </c>
      <c r="T630" s="17">
        <f t="shared" si="150"/>
        <v>290.06</v>
      </c>
      <c r="U630" s="17">
        <f t="shared" si="151"/>
        <v>27.103305283580987</v>
      </c>
      <c r="V630" s="25">
        <f>(0.75+2*10^(-5)*Dados!$B$7)*R630</f>
        <v>32.58611642485107</v>
      </c>
      <c r="W630" s="23">
        <f t="shared" si="152"/>
        <v>4.8207345230580447</v>
      </c>
      <c r="X630" s="25">
        <f>(1-Dados!$C$20)*U630</f>
        <v>20.869545068357361</v>
      </c>
      <c r="Y630" s="18">
        <f t="shared" si="153"/>
        <v>16.048810545299318</v>
      </c>
      <c r="Z630" s="27">
        <f>((0.408*I630*(Y630-0)+Dados!$C$35*(900/(H630+273))*J630*(M630-N630))/(I630+Dados!$C$35*(1+(0.34*J630))))</f>
        <v>6.4339910491284984</v>
      </c>
    </row>
    <row r="631" spans="1:26" x14ac:dyDescent="0.25">
      <c r="A631" s="1">
        <v>33251</v>
      </c>
      <c r="B631">
        <v>15.6</v>
      </c>
      <c r="C631">
        <v>32.299999999999997</v>
      </c>
      <c r="D631">
        <v>13</v>
      </c>
      <c r="E631">
        <v>2.5333329999999998</v>
      </c>
      <c r="F631">
        <v>57.25</v>
      </c>
      <c r="H631" s="22">
        <f t="shared" si="140"/>
        <v>23.95</v>
      </c>
      <c r="I631" s="23">
        <f t="shared" si="141"/>
        <v>0.17862512717512</v>
      </c>
      <c r="J631" s="24">
        <f t="shared" si="142"/>
        <v>1.8948091411084333</v>
      </c>
      <c r="K631" s="25">
        <f t="shared" si="143"/>
        <v>4.8359775257467401</v>
      </c>
      <c r="L631" s="25">
        <f t="shared" si="144"/>
        <v>1.7723474716742158</v>
      </c>
      <c r="M631" s="25">
        <f t="shared" si="145"/>
        <v>3.3041624987104781</v>
      </c>
      <c r="N631" s="25">
        <f t="shared" si="146"/>
        <v>1.8916330305117488</v>
      </c>
      <c r="O631" s="25">
        <f t="shared" si="147"/>
        <v>-0.37598036938610901</v>
      </c>
      <c r="P631" s="26">
        <f>ACOS(-TAN(Dados!$C$31)*TAN(O631))</f>
        <v>1.7858967600153355</v>
      </c>
      <c r="Q631" s="25">
        <f t="shared" si="148"/>
        <v>1.0321771295644875</v>
      </c>
      <c r="R631" s="25">
        <f>(24*60/PI())*Dados!$C$28*Q631*(P631*SIN(Dados!$C$31)*SIN(O631)+COS(Dados!$C$31)*COS(O631)*SIN(P631))</f>
        <v>43.111057952545892</v>
      </c>
      <c r="S631" s="17">
        <f t="shared" si="149"/>
        <v>305.46000000000004</v>
      </c>
      <c r="T631" s="17">
        <f t="shared" si="150"/>
        <v>288.76000000000005</v>
      </c>
      <c r="U631" s="17">
        <f t="shared" si="151"/>
        <v>28.188171093929228</v>
      </c>
      <c r="V631" s="25">
        <f>(0.75+2*10^(-5)*Dados!$B$7)*R631</f>
        <v>32.544632492704388</v>
      </c>
      <c r="W631" s="23">
        <f t="shared" si="152"/>
        <v>4.6372631599413792</v>
      </c>
      <c r="X631" s="25">
        <f>(1-Dados!$C$20)*U631</f>
        <v>21.704891742325504</v>
      </c>
      <c r="Y631" s="18">
        <f t="shared" si="153"/>
        <v>17.067628582384124</v>
      </c>
      <c r="Z631" s="27">
        <f>((0.408*I631*(Y631-0)+Dados!$C$35*(900/(H631+273))*J631*(M631-N631))/(I631+Dados!$C$35*(1+(0.34*J631))))</f>
        <v>6.2002978943690383</v>
      </c>
    </row>
    <row r="632" spans="1:26" x14ac:dyDescent="0.25">
      <c r="A632" s="1">
        <v>33252</v>
      </c>
      <c r="B632">
        <v>18.8</v>
      </c>
      <c r="C632">
        <v>35.1</v>
      </c>
      <c r="D632">
        <v>14</v>
      </c>
      <c r="E632">
        <v>1.4</v>
      </c>
      <c r="F632">
        <v>52</v>
      </c>
      <c r="H632" s="22">
        <f t="shared" si="140"/>
        <v>26.950000000000003</v>
      </c>
      <c r="I632" s="23">
        <f t="shared" si="141"/>
        <v>0.2086261534780407</v>
      </c>
      <c r="J632" s="24">
        <f t="shared" si="142"/>
        <v>1.0471315052351218</v>
      </c>
      <c r="K632" s="25">
        <f t="shared" si="143"/>
        <v>5.6538327478295347</v>
      </c>
      <c r="L632" s="25">
        <f t="shared" si="144"/>
        <v>2.1701248415136294</v>
      </c>
      <c r="M632" s="25">
        <f t="shared" si="145"/>
        <v>3.9119787946715823</v>
      </c>
      <c r="N632" s="25">
        <f t="shared" si="146"/>
        <v>2.0342289732292227</v>
      </c>
      <c r="O632" s="25">
        <f t="shared" si="147"/>
        <v>-0.37315337968622003</v>
      </c>
      <c r="P632" s="26">
        <f>ACOS(-TAN(Dados!$C$31)*TAN(O632))</f>
        <v>1.7840907025875921</v>
      </c>
      <c r="Q632" s="25">
        <f t="shared" si="148"/>
        <v>1.0320463017121373</v>
      </c>
      <c r="R632" s="25">
        <f>(24*60/PI())*Dados!$C$28*Q632*(P632*SIN(Dados!$C$31)*SIN(O632)+COS(Dados!$C$31)*COS(O632)*SIN(P632))</f>
        <v>43.053434691921325</v>
      </c>
      <c r="S632" s="17">
        <f t="shared" si="149"/>
        <v>308.26000000000005</v>
      </c>
      <c r="T632" s="17">
        <f t="shared" si="150"/>
        <v>291.96000000000004</v>
      </c>
      <c r="U632" s="17">
        <f t="shared" si="151"/>
        <v>27.811319153801136</v>
      </c>
      <c r="V632" s="25">
        <f>(0.75+2*10^(-5)*Dados!$B$7)*R632</f>
        <v>32.501132566487726</v>
      </c>
      <c r="W632" s="23">
        <f t="shared" si="152"/>
        <v>4.5137112602484768</v>
      </c>
      <c r="X632" s="25">
        <f>(1-Dados!$C$20)*U632</f>
        <v>21.414715748426875</v>
      </c>
      <c r="Y632" s="18">
        <f t="shared" si="153"/>
        <v>16.901004488178398</v>
      </c>
      <c r="Z632" s="27">
        <f>((0.408*I632*(Y632-0)+Dados!$C$35*(900/(H632+273))*J632*(M632-N632))/(I632+Dados!$C$35*(1+(0.34*J632))))</f>
        <v>6.1360235287634977</v>
      </c>
    </row>
    <row r="633" spans="1:26" x14ac:dyDescent="0.25">
      <c r="A633" s="1">
        <v>33253</v>
      </c>
      <c r="B633">
        <v>18.5</v>
      </c>
      <c r="C633">
        <v>35.9</v>
      </c>
      <c r="D633">
        <v>15</v>
      </c>
      <c r="E633">
        <v>2.1333329999999999</v>
      </c>
      <c r="F633">
        <v>38.25</v>
      </c>
      <c r="H633" s="22">
        <f t="shared" si="140"/>
        <v>27.2</v>
      </c>
      <c r="I633" s="23">
        <f t="shared" si="141"/>
        <v>0.21130681013503458</v>
      </c>
      <c r="J633" s="24">
        <f t="shared" si="142"/>
        <v>1.5956287110412557</v>
      </c>
      <c r="K633" s="25">
        <f t="shared" si="143"/>
        <v>5.9084786537204232</v>
      </c>
      <c r="L633" s="25">
        <f t="shared" si="144"/>
        <v>2.1297773032821605</v>
      </c>
      <c r="M633" s="25">
        <f t="shared" si="145"/>
        <v>4.0191279785012917</v>
      </c>
      <c r="N633" s="25">
        <f t="shared" si="146"/>
        <v>1.5373164517767441</v>
      </c>
      <c r="O633" s="25">
        <f t="shared" si="147"/>
        <v>-0.37021581658662056</v>
      </c>
      <c r="P633" s="26">
        <f>ACOS(-TAN(Dados!$C$31)*TAN(O633))</f>
        <v>1.7822189795930035</v>
      </c>
      <c r="Q633" s="25">
        <f t="shared" si="148"/>
        <v>1.0319059778489741</v>
      </c>
      <c r="R633" s="25">
        <f>(24*60/PI())*Dados!$C$28*Q633*(P633*SIN(Dados!$C$31)*SIN(O633)+COS(Dados!$C$31)*COS(O633)*SIN(P633))</f>
        <v>42.993131694624417</v>
      </c>
      <c r="S633" s="17">
        <f t="shared" si="149"/>
        <v>309.06</v>
      </c>
      <c r="T633" s="17">
        <f t="shared" si="150"/>
        <v>291.66000000000003</v>
      </c>
      <c r="U633" s="17">
        <f t="shared" si="151"/>
        <v>28.694171377992738</v>
      </c>
      <c r="V633" s="25">
        <f>(0.75+2*10^(-5)*Dados!$B$7)*R633</f>
        <v>32.455609701161698</v>
      </c>
      <c r="W633" s="23">
        <f t="shared" si="152"/>
        <v>5.6300606638487265</v>
      </c>
      <c r="X633" s="25">
        <f>(1-Dados!$C$20)*U633</f>
        <v>22.094511961054408</v>
      </c>
      <c r="Y633" s="18">
        <f t="shared" si="153"/>
        <v>16.464451297205681</v>
      </c>
      <c r="Z633" s="27">
        <f>((0.408*I633*(Y633-0)+Dados!$C$35*(900/(H633+273))*J633*(M633-N633))/(I633+Dados!$C$35*(1+(0.34*J633))))</f>
        <v>7.0341064506473572</v>
      </c>
    </row>
    <row r="634" spans="1:26" x14ac:dyDescent="0.25">
      <c r="A634" s="1">
        <v>33254</v>
      </c>
      <c r="B634">
        <v>20.7</v>
      </c>
      <c r="C634">
        <v>32.299999999999997</v>
      </c>
      <c r="D634">
        <v>16</v>
      </c>
      <c r="E634">
        <v>3.4</v>
      </c>
      <c r="F634">
        <v>51</v>
      </c>
      <c r="H634" s="22">
        <f t="shared" si="140"/>
        <v>26.5</v>
      </c>
      <c r="I634" s="23">
        <f t="shared" si="141"/>
        <v>0.20387302489183121</v>
      </c>
      <c r="J634" s="24">
        <f t="shared" si="142"/>
        <v>2.5430336555710098</v>
      </c>
      <c r="K634" s="25">
        <f t="shared" si="143"/>
        <v>4.8359775257467401</v>
      </c>
      <c r="L634" s="25">
        <f t="shared" si="144"/>
        <v>2.4415438714941016</v>
      </c>
      <c r="M634" s="25">
        <f t="shared" si="145"/>
        <v>3.6387606986204206</v>
      </c>
      <c r="N634" s="25">
        <f t="shared" si="146"/>
        <v>1.8557679562964144</v>
      </c>
      <c r="O634" s="25">
        <f t="shared" si="147"/>
        <v>-0.36716855055065478</v>
      </c>
      <c r="P634" s="26">
        <f>ACOS(-TAN(Dados!$C$31)*TAN(O634))</f>
        <v>1.7802826529372653</v>
      </c>
      <c r="Q634" s="25">
        <f t="shared" si="148"/>
        <v>1.031756199555987</v>
      </c>
      <c r="R634" s="25">
        <f>(24*60/PI())*Dados!$C$28*Q634*(P634*SIN(Dados!$C$31)*SIN(O634)+COS(Dados!$C$31)*COS(O634)*SIN(P634))</f>
        <v>42.930139811347644</v>
      </c>
      <c r="S634" s="17">
        <f t="shared" si="149"/>
        <v>305.46000000000004</v>
      </c>
      <c r="T634" s="17">
        <f t="shared" si="150"/>
        <v>293.86</v>
      </c>
      <c r="U634" s="17">
        <f t="shared" si="151"/>
        <v>23.394366002901688</v>
      </c>
      <c r="V634" s="25">
        <f>(0.75+2*10^(-5)*Dados!$B$7)*R634</f>
        <v>32.408056989893922</v>
      </c>
      <c r="W634" s="23">
        <f t="shared" si="152"/>
        <v>3.6941139319185812</v>
      </c>
      <c r="X634" s="25">
        <f>(1-Dados!$C$20)*U634</f>
        <v>18.013661822234301</v>
      </c>
      <c r="Y634" s="18">
        <f t="shared" si="153"/>
        <v>14.31954789031572</v>
      </c>
      <c r="Z634" s="27">
        <f>((0.408*I634*(Y634-0)+Dados!$C$35*(900/(H634+273))*J634*(M634-N634))/(I634+Dados!$C$35*(1+(0.34*J634))))</f>
        <v>6.3909611548859342</v>
      </c>
    </row>
    <row r="635" spans="1:26" x14ac:dyDescent="0.25">
      <c r="A635" s="1">
        <v>33255</v>
      </c>
      <c r="B635">
        <v>12.4</v>
      </c>
      <c r="C635">
        <v>29</v>
      </c>
      <c r="D635">
        <v>17</v>
      </c>
      <c r="E635">
        <v>2.1333329999999999</v>
      </c>
      <c r="F635">
        <v>40.75</v>
      </c>
      <c r="H635" s="22">
        <f t="shared" si="140"/>
        <v>20.7</v>
      </c>
      <c r="I635" s="23">
        <f t="shared" si="141"/>
        <v>0.15031318408423214</v>
      </c>
      <c r="J635" s="24">
        <f t="shared" si="142"/>
        <v>1.5956287110412557</v>
      </c>
      <c r="K635" s="25">
        <f t="shared" si="143"/>
        <v>4.0056776000859209</v>
      </c>
      <c r="L635" s="25">
        <f t="shared" si="144"/>
        <v>1.4399889496967868</v>
      </c>
      <c r="M635" s="25">
        <f t="shared" si="145"/>
        <v>2.7228332748913537</v>
      </c>
      <c r="N635" s="25">
        <f t="shared" si="146"/>
        <v>1.1095545595182266</v>
      </c>
      <c r="O635" s="25">
        <f t="shared" si="147"/>
        <v>-0.36401248454901453</v>
      </c>
      <c r="P635" s="26">
        <f>ACOS(-TAN(Dados!$C$31)*TAN(O635))</f>
        <v>1.7782828068237315</v>
      </c>
      <c r="Q635" s="25">
        <f t="shared" si="148"/>
        <v>1.0315970112157162</v>
      </c>
      <c r="R635" s="25">
        <f>(24*60/PI())*Dados!$C$28*Q635*(P635*SIN(Dados!$C$31)*SIN(O635)+COS(Dados!$C$31)*COS(O635)*SIN(P635))</f>
        <v>42.864449985232994</v>
      </c>
      <c r="S635" s="17">
        <f t="shared" si="149"/>
        <v>302.16000000000003</v>
      </c>
      <c r="T635" s="17">
        <f t="shared" si="150"/>
        <v>285.56</v>
      </c>
      <c r="U635" s="17">
        <f t="shared" si="151"/>
        <v>27.942887491902628</v>
      </c>
      <c r="V635" s="25">
        <f>(0.75+2*10^(-5)*Dados!$B$7)*R635</f>
        <v>32.358467595642352</v>
      </c>
      <c r="W635" s="23">
        <f t="shared" si="152"/>
        <v>5.7699372144941803</v>
      </c>
      <c r="X635" s="25">
        <f>(1-Dados!$C$20)*U635</f>
        <v>21.516023368765023</v>
      </c>
      <c r="Y635" s="18">
        <f t="shared" si="153"/>
        <v>15.746086154270841</v>
      </c>
      <c r="Z635" s="27">
        <f>((0.408*I635*(Y635-0)+Dados!$C$35*(900/(H635+273))*J635*(M635-N635))/(I635+Dados!$C$35*(1+(0.34*J635))))</f>
        <v>5.8978040711959103</v>
      </c>
    </row>
    <row r="636" spans="1:26" x14ac:dyDescent="0.25">
      <c r="A636" s="1">
        <v>33256</v>
      </c>
      <c r="B636">
        <v>13.5</v>
      </c>
      <c r="C636">
        <v>34.5</v>
      </c>
      <c r="D636">
        <v>18</v>
      </c>
      <c r="E636">
        <v>3.1666669999999999</v>
      </c>
      <c r="F636">
        <v>38.75</v>
      </c>
      <c r="H636" s="22">
        <f t="shared" si="140"/>
        <v>24</v>
      </c>
      <c r="I636" s="23">
        <f t="shared" si="141"/>
        <v>0.17909354902640179</v>
      </c>
      <c r="J636" s="24">
        <f t="shared" si="142"/>
        <v>2.3685119873488478</v>
      </c>
      <c r="K636" s="25">
        <f t="shared" si="143"/>
        <v>5.4691459026600384</v>
      </c>
      <c r="L636" s="25">
        <f t="shared" si="144"/>
        <v>1.5474672427794578</v>
      </c>
      <c r="M636" s="25">
        <f t="shared" si="145"/>
        <v>3.5083065727197482</v>
      </c>
      <c r="N636" s="25">
        <f t="shared" si="146"/>
        <v>1.3594687969289025</v>
      </c>
      <c r="O636" s="25">
        <f t="shared" si="147"/>
        <v>-0.36074855379216958</v>
      </c>
      <c r="P636" s="26">
        <f>ACOS(-TAN(Dados!$C$31)*TAN(O636))</f>
        <v>1.7762205458786531</v>
      </c>
      <c r="Q636" s="25">
        <f t="shared" si="148"/>
        <v>1.031428459999103</v>
      </c>
      <c r="R636" s="25">
        <f>(24*60/PI())*Dados!$C$28*Q636*(P636*SIN(Dados!$C$31)*SIN(O636)+COS(Dados!$C$31)*COS(O636)*SIN(P636))</f>
        <v>42.796053295027434</v>
      </c>
      <c r="S636" s="17">
        <f t="shared" si="149"/>
        <v>307.66000000000003</v>
      </c>
      <c r="T636" s="17">
        <f t="shared" si="150"/>
        <v>286.66000000000003</v>
      </c>
      <c r="U636" s="17">
        <f t="shared" si="151"/>
        <v>31.378584587172401</v>
      </c>
      <c r="V636" s="25">
        <f>(0.75+2*10^(-5)*Dados!$B$7)*R636</f>
        <v>32.306834783733457</v>
      </c>
      <c r="W636" s="23">
        <f t="shared" si="152"/>
        <v>6.5445677054011737</v>
      </c>
      <c r="X636" s="25">
        <f>(1-Dados!$C$20)*U636</f>
        <v>24.16151013212275</v>
      </c>
      <c r="Y636" s="18">
        <f t="shared" si="153"/>
        <v>17.616942426721575</v>
      </c>
      <c r="Z636" s="27">
        <f>((0.408*I636*(Y636-0)+Dados!$C$35*(900/(H636+273))*J636*(M636-N636))/(I636+Dados!$C$35*(1+(0.34*J636))))</f>
        <v>7.7265408506624098</v>
      </c>
    </row>
    <row r="637" spans="1:26" x14ac:dyDescent="0.25">
      <c r="A637" s="1">
        <v>33257</v>
      </c>
      <c r="B637">
        <v>19.3</v>
      </c>
      <c r="C637">
        <v>37.5</v>
      </c>
      <c r="D637">
        <v>19</v>
      </c>
      <c r="E637">
        <v>2.2000000000000002</v>
      </c>
      <c r="F637">
        <v>41</v>
      </c>
      <c r="H637" s="22">
        <f t="shared" si="140"/>
        <v>28.4</v>
      </c>
      <c r="I637" s="23">
        <f t="shared" si="141"/>
        <v>0.2245806202310468</v>
      </c>
      <c r="J637" s="24">
        <f t="shared" si="142"/>
        <v>1.6454923653694773</v>
      </c>
      <c r="K637" s="25">
        <f t="shared" si="143"/>
        <v>6.4477308851637058</v>
      </c>
      <c r="L637" s="25">
        <f t="shared" si="144"/>
        <v>2.238858124675362</v>
      </c>
      <c r="M637" s="25">
        <f t="shared" si="145"/>
        <v>4.3432945049195339</v>
      </c>
      <c r="N637" s="25">
        <f t="shared" si="146"/>
        <v>1.7807507470170088</v>
      </c>
      <c r="O637" s="25">
        <f t="shared" si="147"/>
        <v>-0.35737772545324453</v>
      </c>
      <c r="P637" s="26">
        <f>ACOS(-TAN(Dados!$C$31)*TAN(O637))</f>
        <v>1.7740969932854493</v>
      </c>
      <c r="Q637" s="25">
        <f t="shared" si="148"/>
        <v>1.0312505958515106</v>
      </c>
      <c r="R637" s="25">
        <f>(24*60/PI())*Dados!$C$28*Q637*(P637*SIN(Dados!$C$31)*SIN(O637)+COS(Dados!$C$31)*COS(O637)*SIN(P637))</f>
        <v>42.724940999497861</v>
      </c>
      <c r="S637" s="17">
        <f t="shared" si="149"/>
        <v>310.66000000000003</v>
      </c>
      <c r="T637" s="17">
        <f t="shared" si="150"/>
        <v>292.46000000000004</v>
      </c>
      <c r="U637" s="17">
        <f t="shared" si="151"/>
        <v>29.163332426570431</v>
      </c>
      <c r="V637" s="25">
        <f>(0.75+2*10^(-5)*Dados!$B$7)*R637</f>
        <v>32.253151955391132</v>
      </c>
      <c r="W637" s="23">
        <f t="shared" si="152"/>
        <v>5.4371623659211039</v>
      </c>
      <c r="X637" s="25">
        <f>(1-Dados!$C$20)*U637</f>
        <v>22.455765968459232</v>
      </c>
      <c r="Y637" s="18">
        <f t="shared" si="153"/>
        <v>17.018603602538128</v>
      </c>
      <c r="Z637" s="27">
        <f>((0.408*I637*(Y637-0)+Dados!$C$35*(900/(H637+273))*J637*(M637-N637))/(I637+Dados!$C$35*(1+(0.34*J637))))</f>
        <v>7.296852606228879</v>
      </c>
    </row>
    <row r="638" spans="1:26" x14ac:dyDescent="0.25">
      <c r="A638" s="1">
        <v>33258</v>
      </c>
      <c r="B638">
        <v>24.7</v>
      </c>
      <c r="C638">
        <v>37.9</v>
      </c>
      <c r="D638">
        <v>20</v>
      </c>
      <c r="E638">
        <v>3.0666669999999998</v>
      </c>
      <c r="F638">
        <v>41.25</v>
      </c>
      <c r="H638" s="22">
        <f t="shared" si="140"/>
        <v>31.299999999999997</v>
      </c>
      <c r="I638" s="23">
        <f t="shared" si="141"/>
        <v>0.25957693545611676</v>
      </c>
      <c r="J638" s="24">
        <f t="shared" si="142"/>
        <v>2.2937168798320537</v>
      </c>
      <c r="K638" s="25">
        <f t="shared" si="143"/>
        <v>6.5890195302108285</v>
      </c>
      <c r="L638" s="25">
        <f t="shared" si="144"/>
        <v>3.1116099111162523</v>
      </c>
      <c r="M638" s="25">
        <f t="shared" si="145"/>
        <v>4.8503147206635404</v>
      </c>
      <c r="N638" s="25">
        <f t="shared" si="146"/>
        <v>2.0007548222737102</v>
      </c>
      <c r="O638" s="25">
        <f t="shared" si="147"/>
        <v>-0.35390099838142475</v>
      </c>
      <c r="P638" s="26">
        <f>ACOS(-TAN(Dados!$C$31)*TAN(O638))</f>
        <v>1.7719132889338518</v>
      </c>
      <c r="Q638" s="25">
        <f t="shared" si="148"/>
        <v>1.0310634714779239</v>
      </c>
      <c r="R638" s="25">
        <f>(24*60/PI())*Dados!$C$28*Q638*(P638*SIN(Dados!$C$31)*SIN(O638)+COS(Dados!$C$31)*COS(O638)*SIN(P638))</f>
        <v>42.651104583042716</v>
      </c>
      <c r="S638" s="17">
        <f t="shared" si="149"/>
        <v>311.06</v>
      </c>
      <c r="T638" s="17">
        <f t="shared" si="150"/>
        <v>297.86</v>
      </c>
      <c r="U638" s="17">
        <f t="shared" si="151"/>
        <v>24.7934653235517</v>
      </c>
      <c r="V638" s="25">
        <f>(0.75+2*10^(-5)*Dados!$B$7)*R638</f>
        <v>32.197412682169031</v>
      </c>
      <c r="W638" s="23">
        <f t="shared" si="152"/>
        <v>4.1360281449658673</v>
      </c>
      <c r="X638" s="25">
        <f>(1-Dados!$C$20)*U638</f>
        <v>19.090968299134811</v>
      </c>
      <c r="Y638" s="18">
        <f t="shared" si="153"/>
        <v>14.954940154168945</v>
      </c>
      <c r="Z638" s="27">
        <f>((0.408*I638*(Y638-0)+Dados!$C$35*(900/(H638+273))*J638*(M638-N638))/(I638+Dados!$C$35*(1+(0.34*J638))))</f>
        <v>7.5760613145713442</v>
      </c>
    </row>
    <row r="639" spans="1:26" x14ac:dyDescent="0.25">
      <c r="A639" s="1">
        <v>33259</v>
      </c>
      <c r="B639">
        <v>25.4</v>
      </c>
      <c r="C639">
        <v>38.700000000000003</v>
      </c>
      <c r="D639">
        <v>21</v>
      </c>
      <c r="E639">
        <v>4.0999999999999996</v>
      </c>
      <c r="F639">
        <v>52</v>
      </c>
      <c r="H639" s="22">
        <f t="shared" si="140"/>
        <v>32.049999999999997</v>
      </c>
      <c r="I639" s="23">
        <f t="shared" si="141"/>
        <v>0.2693362753152822</v>
      </c>
      <c r="J639" s="24">
        <f t="shared" si="142"/>
        <v>3.0665994081885706</v>
      </c>
      <c r="K639" s="25">
        <f t="shared" si="143"/>
        <v>6.8796559414762575</v>
      </c>
      <c r="L639" s="25">
        <f t="shared" si="144"/>
        <v>3.2440422381586771</v>
      </c>
      <c r="M639" s="25">
        <f t="shared" si="145"/>
        <v>5.0618490898174677</v>
      </c>
      <c r="N639" s="25">
        <f t="shared" si="146"/>
        <v>2.6321615267050835</v>
      </c>
      <c r="O639" s="25">
        <f t="shared" si="147"/>
        <v>-0.35031940280597534</v>
      </c>
      <c r="P639" s="26">
        <f>ACOS(-TAN(Dados!$C$31)*TAN(O639))</f>
        <v>1.7696705875895009</v>
      </c>
      <c r="Q639" s="25">
        <f t="shared" si="148"/>
        <v>1.0308671423273339</v>
      </c>
      <c r="R639" s="25">
        <f>(24*60/PI())*Dados!$C$28*Q639*(P639*SIN(Dados!$C$31)*SIN(O639)+COS(Dados!$C$31)*COS(O639)*SIN(P639))</f>
        <v>42.57453580243228</v>
      </c>
      <c r="S639" s="17">
        <f t="shared" si="149"/>
        <v>311.86</v>
      </c>
      <c r="T639" s="17">
        <f t="shared" si="150"/>
        <v>298.56</v>
      </c>
      <c r="U639" s="17">
        <f t="shared" si="151"/>
        <v>24.842524374887926</v>
      </c>
      <c r="V639" s="25">
        <f>(0.75+2*10^(-5)*Dados!$B$7)*R639</f>
        <v>32.13961074123489</v>
      </c>
      <c r="W639" s="23">
        <f t="shared" si="152"/>
        <v>3.3395825854488823</v>
      </c>
      <c r="X639" s="25">
        <f>(1-Dados!$C$20)*U639</f>
        <v>19.128743768663703</v>
      </c>
      <c r="Y639" s="18">
        <f t="shared" si="153"/>
        <v>15.789161183214821</v>
      </c>
      <c r="Z639" s="27">
        <f>((0.408*I639*(Y639-0)+Dados!$C$35*(900/(H639+273))*J639*(M639-N639))/(I639+Dados!$C$35*(1+(0.34*J639))))</f>
        <v>7.8750934932785031</v>
      </c>
    </row>
    <row r="640" spans="1:26" x14ac:dyDescent="0.25">
      <c r="A640" s="1">
        <v>33260</v>
      </c>
      <c r="B640">
        <v>20.399999999999999</v>
      </c>
      <c r="C640">
        <v>36.700000000000003</v>
      </c>
      <c r="D640">
        <v>22</v>
      </c>
      <c r="E640">
        <v>2.4666670000000002</v>
      </c>
      <c r="F640">
        <v>52.75</v>
      </c>
      <c r="H640" s="22">
        <f t="shared" si="140"/>
        <v>28.55</v>
      </c>
      <c r="I640" s="23">
        <f t="shared" si="141"/>
        <v>0.22628803083327026</v>
      </c>
      <c r="J640" s="24">
        <f t="shared" si="142"/>
        <v>1.8449462347312873</v>
      </c>
      <c r="K640" s="25">
        <f t="shared" si="143"/>
        <v>6.1730054556831266</v>
      </c>
      <c r="L640" s="25">
        <f t="shared" si="144"/>
        <v>2.3968104104453793</v>
      </c>
      <c r="M640" s="25">
        <f t="shared" si="145"/>
        <v>4.284907933064253</v>
      </c>
      <c r="N640" s="25">
        <f t="shared" si="146"/>
        <v>2.2602889346913932</v>
      </c>
      <c r="O640" s="25">
        <f t="shared" si="147"/>
        <v>-0.34663400003096273</v>
      </c>
      <c r="P640" s="26">
        <f>ACOS(-TAN(Dados!$C$31)*TAN(O640))</f>
        <v>1.7673700570893165</v>
      </c>
      <c r="Q640" s="25">
        <f t="shared" si="148"/>
        <v>1.0306616665763046</v>
      </c>
      <c r="R640" s="25">
        <f>(24*60/PI())*Dados!$C$28*Q640*(P640*SIN(Dados!$C$31)*SIN(O640)+COS(Dados!$C$31)*COS(O640)*SIN(P640))</f>
        <v>42.495226734604927</v>
      </c>
      <c r="S640" s="17">
        <f t="shared" si="149"/>
        <v>309.86</v>
      </c>
      <c r="T640" s="17">
        <f t="shared" si="150"/>
        <v>293.56</v>
      </c>
      <c r="U640" s="17">
        <f t="shared" si="151"/>
        <v>27.450732367492297</v>
      </c>
      <c r="V640" s="25">
        <f>(0.75+2*10^(-5)*Dados!$B$7)*R640</f>
        <v>32.079740151452071</v>
      </c>
      <c r="W640" s="23">
        <f t="shared" si="152"/>
        <v>4.2555888444242331</v>
      </c>
      <c r="X640" s="25">
        <f>(1-Dados!$C$20)*U640</f>
        <v>21.13706392296907</v>
      </c>
      <c r="Y640" s="18">
        <f t="shared" si="153"/>
        <v>16.881475078544838</v>
      </c>
      <c r="Z640" s="27">
        <f>((0.408*I640*(Y640-0)+Dados!$C$35*(900/(H640+273))*J640*(M640-N640))/(I640+Dados!$C$35*(1+(0.34*J640))))</f>
        <v>6.8758810628359317</v>
      </c>
    </row>
    <row r="641" spans="1:26" x14ac:dyDescent="0.25">
      <c r="A641" s="1">
        <v>33261</v>
      </c>
      <c r="B641">
        <v>20.5</v>
      </c>
      <c r="C641">
        <v>34.799999999999997</v>
      </c>
      <c r="D641">
        <v>23</v>
      </c>
      <c r="E641">
        <v>2.3666670000000001</v>
      </c>
      <c r="F641">
        <v>62.25</v>
      </c>
      <c r="H641" s="22">
        <f t="shared" si="140"/>
        <v>27.65</v>
      </c>
      <c r="I641" s="23">
        <f t="shared" si="141"/>
        <v>0.21620498907075034</v>
      </c>
      <c r="J641" s="24">
        <f t="shared" si="142"/>
        <v>1.770151127214493</v>
      </c>
      <c r="K641" s="25">
        <f t="shared" si="143"/>
        <v>5.5608244417211337</v>
      </c>
      <c r="L641" s="25">
        <f t="shared" si="144"/>
        <v>2.4116412804606884</v>
      </c>
      <c r="M641" s="25">
        <f t="shared" si="145"/>
        <v>3.9862328610909108</v>
      </c>
      <c r="N641" s="25">
        <f t="shared" si="146"/>
        <v>2.4814299560290922</v>
      </c>
      <c r="O641" s="25">
        <f t="shared" si="147"/>
        <v>-0.3428458821207665</v>
      </c>
      <c r="P641" s="26">
        <f>ACOS(-TAN(Dados!$C$31)*TAN(O641))</f>
        <v>1.7650128765676671</v>
      </c>
      <c r="Q641" s="25">
        <f t="shared" si="148"/>
        <v>1.0304471051117361</v>
      </c>
      <c r="R641" s="25">
        <f>(24*60/PI())*Dados!$C$28*Q641*(P641*SIN(Dados!$C$31)*SIN(O641)+COS(Dados!$C$31)*COS(O641)*SIN(P641))</f>
        <v>42.413169825442097</v>
      </c>
      <c r="S641" s="17">
        <f t="shared" si="149"/>
        <v>307.96000000000004</v>
      </c>
      <c r="T641" s="17">
        <f t="shared" si="150"/>
        <v>293.66000000000003</v>
      </c>
      <c r="U641" s="17">
        <f t="shared" si="151"/>
        <v>25.661895543331699</v>
      </c>
      <c r="V641" s="25">
        <f>(0.75+2*10^(-5)*Dados!$B$7)*R641</f>
        <v>32.01779521019985</v>
      </c>
      <c r="W641" s="23">
        <f t="shared" si="152"/>
        <v>3.5225357560591406</v>
      </c>
      <c r="X641" s="25">
        <f>(1-Dados!$C$20)*U641</f>
        <v>19.759659568365407</v>
      </c>
      <c r="Y641" s="18">
        <f t="shared" si="153"/>
        <v>16.237123812306265</v>
      </c>
      <c r="Z641" s="27">
        <f>((0.408*I641*(Y641-0)+Dados!$C$35*(900/(H641+273))*J641*(M641-N641))/(I641+Dados!$C$35*(1+(0.34*J641))))</f>
        <v>6.0869063493637396</v>
      </c>
    </row>
    <row r="642" spans="1:26" x14ac:dyDescent="0.25">
      <c r="A642" s="1">
        <v>33262</v>
      </c>
      <c r="B642">
        <v>20.7</v>
      </c>
      <c r="C642">
        <v>27.2</v>
      </c>
      <c r="D642">
        <v>24</v>
      </c>
      <c r="E642">
        <v>1.9</v>
      </c>
      <c r="F642">
        <v>82.75</v>
      </c>
      <c r="H642" s="22">
        <f t="shared" si="140"/>
        <v>23.95</v>
      </c>
      <c r="I642" s="23">
        <f t="shared" si="141"/>
        <v>0.17862512717512</v>
      </c>
      <c r="J642" s="24">
        <f t="shared" si="142"/>
        <v>1.4211070428190937</v>
      </c>
      <c r="K642" s="25">
        <f t="shared" si="143"/>
        <v>3.6073883025255133</v>
      </c>
      <c r="L642" s="25">
        <f t="shared" si="144"/>
        <v>2.4415438714941016</v>
      </c>
      <c r="M642" s="25">
        <f t="shared" si="145"/>
        <v>3.0244660870098077</v>
      </c>
      <c r="N642" s="25">
        <f t="shared" si="146"/>
        <v>2.5027456870006159</v>
      </c>
      <c r="O642" s="25">
        <f t="shared" si="147"/>
        <v>-0.33895617157647767</v>
      </c>
      <c r="P642" s="26">
        <f>ACOS(-TAN(Dados!$C$31)*TAN(O642))</f>
        <v>1.7626002347180736</v>
      </c>
      <c r="Q642" s="25">
        <f t="shared" si="148"/>
        <v>1.0302235215128204</v>
      </c>
      <c r="R642" s="25">
        <f>(24*60/PI())*Dados!$C$28*Q642*(P642*SIN(Dados!$C$31)*SIN(O642)+COS(Dados!$C$31)*COS(O642)*SIN(P642))</f>
        <v>42.328357939439776</v>
      </c>
      <c r="S642" s="17">
        <f t="shared" si="149"/>
        <v>300.36</v>
      </c>
      <c r="T642" s="17">
        <f t="shared" si="150"/>
        <v>293.86</v>
      </c>
      <c r="U642" s="17">
        <f t="shared" si="151"/>
        <v>17.266649848923478</v>
      </c>
      <c r="V642" s="25">
        <f>(0.75+2*10^(-5)*Dados!$B$7)*R642</f>
        <v>31.953770530870553</v>
      </c>
      <c r="W642" s="23">
        <f t="shared" si="152"/>
        <v>1.7196176027965657</v>
      </c>
      <c r="X642" s="25">
        <f>(1-Dados!$C$20)*U642</f>
        <v>13.295320383671079</v>
      </c>
      <c r="Y642" s="18">
        <f t="shared" si="153"/>
        <v>11.575702780874513</v>
      </c>
      <c r="Z642" s="27">
        <f>((0.408*I642*(Y642-0)+Dados!$C$35*(900/(H642+273))*J642*(M642-N642))/(I642+Dados!$C$35*(1+(0.34*J642))))</f>
        <v>3.5932980694033345</v>
      </c>
    </row>
    <row r="643" spans="1:26" x14ac:dyDescent="0.25">
      <c r="A643" s="1">
        <v>33263</v>
      </c>
      <c r="B643">
        <v>17.399999999999999</v>
      </c>
      <c r="C643">
        <v>26.1</v>
      </c>
      <c r="D643">
        <v>25</v>
      </c>
      <c r="E643">
        <v>2.3666670000000001</v>
      </c>
      <c r="F643">
        <v>72.5</v>
      </c>
      <c r="H643" s="22">
        <f t="shared" si="140"/>
        <v>21.75</v>
      </c>
      <c r="I643" s="23">
        <f t="shared" si="141"/>
        <v>0.15901232510851224</v>
      </c>
      <c r="J643" s="24">
        <f t="shared" si="142"/>
        <v>1.770151127214493</v>
      </c>
      <c r="K643" s="25">
        <f t="shared" si="143"/>
        <v>3.3813618118460984</v>
      </c>
      <c r="L643" s="25">
        <f t="shared" si="144"/>
        <v>1.9873971889021356</v>
      </c>
      <c r="M643" s="25">
        <f t="shared" si="145"/>
        <v>2.6843795003741171</v>
      </c>
      <c r="N643" s="25">
        <f t="shared" si="146"/>
        <v>1.9461751377712349</v>
      </c>
      <c r="O643" s="25">
        <f t="shared" si="147"/>
        <v>-0.33496602100327749</v>
      </c>
      <c r="P643" s="26">
        <f>ACOS(-TAN(Dados!$C$31)*TAN(O643))</f>
        <v>1.7601333280948612</v>
      </c>
      <c r="Q643" s="25">
        <f t="shared" si="148"/>
        <v>1.0299909820322035</v>
      </c>
      <c r="R643" s="25">
        <f>(24*60/PI())*Dados!$C$28*Q643*(P643*SIN(Dados!$C$31)*SIN(O643)+COS(Dados!$C$31)*COS(O643)*SIN(P643))</f>
        <v>42.240784410189782</v>
      </c>
      <c r="S643" s="17">
        <f t="shared" si="149"/>
        <v>299.26000000000005</v>
      </c>
      <c r="T643" s="17">
        <f t="shared" si="150"/>
        <v>290.56</v>
      </c>
      <c r="U643" s="17">
        <f t="shared" si="151"/>
        <v>19.93478625391376</v>
      </c>
      <c r="V643" s="25">
        <f>(0.75+2*10^(-5)*Dados!$B$7)*R643</f>
        <v>31.887661080977967</v>
      </c>
      <c r="W643" s="23">
        <f t="shared" si="152"/>
        <v>2.6541507455072186</v>
      </c>
      <c r="X643" s="25">
        <f>(1-Dados!$C$20)*U643</f>
        <v>15.349785415513596</v>
      </c>
      <c r="Y643" s="18">
        <f t="shared" si="153"/>
        <v>12.695634670006378</v>
      </c>
      <c r="Z643" s="27">
        <f>((0.408*I643*(Y643-0)+Dados!$C$35*(900/(H643+273))*J643*(M643-N643))/(I643+Dados!$C$35*(1+(0.34*J643))))</f>
        <v>4.1112830091190746</v>
      </c>
    </row>
    <row r="644" spans="1:26" x14ac:dyDescent="0.25">
      <c r="A644" s="1">
        <v>33264</v>
      </c>
      <c r="B644">
        <v>17.600000000000001</v>
      </c>
      <c r="C644">
        <v>25.8</v>
      </c>
      <c r="D644">
        <v>26</v>
      </c>
      <c r="E644">
        <v>4.5</v>
      </c>
      <c r="F644">
        <v>69.75</v>
      </c>
      <c r="H644" s="22">
        <f t="shared" si="140"/>
        <v>21.700000000000003</v>
      </c>
      <c r="I644" s="23">
        <f t="shared" si="141"/>
        <v>0.15858864710297665</v>
      </c>
      <c r="J644" s="24">
        <f t="shared" si="142"/>
        <v>3.3657798382557487</v>
      </c>
      <c r="K644" s="25">
        <f t="shared" si="143"/>
        <v>3.3219025283483368</v>
      </c>
      <c r="L644" s="25">
        <f t="shared" si="144"/>
        <v>2.0126465426273383</v>
      </c>
      <c r="M644" s="25">
        <f t="shared" si="145"/>
        <v>2.6672745354878376</v>
      </c>
      <c r="N644" s="25">
        <f t="shared" si="146"/>
        <v>1.8604239885027667</v>
      </c>
      <c r="O644" s="25">
        <f t="shared" si="147"/>
        <v>-0.33087661276889524</v>
      </c>
      <c r="P644" s="26">
        <f>ACOS(-TAN(Dados!$C$31)*TAN(O644))</f>
        <v>1.7576133594588603</v>
      </c>
      <c r="Q644" s="25">
        <f t="shared" si="148"/>
        <v>1.0297495555763523</v>
      </c>
      <c r="R644" s="25">
        <f>(24*60/PI())*Dados!$C$28*Q644*(P644*SIN(Dados!$C$31)*SIN(O644)+COS(Dados!$C$31)*COS(O644)*SIN(P644))</f>
        <v>42.150443091579611</v>
      </c>
      <c r="S644" s="17">
        <f t="shared" si="149"/>
        <v>298.96000000000004</v>
      </c>
      <c r="T644" s="17">
        <f t="shared" si="150"/>
        <v>290.76000000000005</v>
      </c>
      <c r="U644" s="17">
        <f t="shared" si="151"/>
        <v>19.312080061537593</v>
      </c>
      <c r="V644" s="25">
        <f>(0.75+2*10^(-5)*Dados!$B$7)*R644</f>
        <v>31.819462220808248</v>
      </c>
      <c r="W644" s="23">
        <f t="shared" si="152"/>
        <v>2.5956147464018637</v>
      </c>
      <c r="X644" s="25">
        <f>(1-Dados!$C$20)*U644</f>
        <v>14.870301647383947</v>
      </c>
      <c r="Y644" s="18">
        <f t="shared" si="153"/>
        <v>12.274686900982083</v>
      </c>
      <c r="Z644" s="27">
        <f>((0.408*I644*(Y644-0)+Dados!$C$35*(900/(H644+273))*J644*(M644-N644))/(I644+Dados!$C$35*(1+(0.34*J644))))</f>
        <v>4.4725901851266734</v>
      </c>
    </row>
    <row r="645" spans="1:26" x14ac:dyDescent="0.25">
      <c r="A645" s="1">
        <v>33265</v>
      </c>
      <c r="B645">
        <v>15.2</v>
      </c>
      <c r="C645">
        <v>30.9</v>
      </c>
      <c r="D645">
        <v>27</v>
      </c>
      <c r="E645">
        <v>3.1</v>
      </c>
      <c r="F645">
        <v>54.5</v>
      </c>
      <c r="H645" s="22">
        <f t="shared" si="140"/>
        <v>23.049999999999997</v>
      </c>
      <c r="I645" s="23">
        <f t="shared" si="141"/>
        <v>0.17036851144047488</v>
      </c>
      <c r="J645" s="24">
        <f t="shared" si="142"/>
        <v>2.3186483330206267</v>
      </c>
      <c r="K645" s="25">
        <f t="shared" si="143"/>
        <v>4.4670786642686746</v>
      </c>
      <c r="L645" s="25">
        <f t="shared" si="144"/>
        <v>1.727428862466867</v>
      </c>
      <c r="M645" s="25">
        <f t="shared" si="145"/>
        <v>3.097253763367771</v>
      </c>
      <c r="N645" s="25">
        <f t="shared" si="146"/>
        <v>1.6880033010354354</v>
      </c>
      <c r="O645" s="25">
        <f t="shared" si="147"/>
        <v>-0.32668915865324738</v>
      </c>
      <c r="P645" s="26">
        <f>ACOS(-TAN(Dados!$C$31)*TAN(O645))</f>
        <v>1.7550415361709275</v>
      </c>
      <c r="Q645" s="25">
        <f t="shared" si="148"/>
        <v>1.0294993136851356</v>
      </c>
      <c r="R645" s="25">
        <f>(24*60/PI())*Dados!$C$28*Q645*(P645*SIN(Dados!$C$31)*SIN(O645)+COS(Dados!$C$31)*COS(O645)*SIN(P645))</f>
        <v>42.05732840961516</v>
      </c>
      <c r="S645" s="17">
        <f t="shared" si="149"/>
        <v>304.06</v>
      </c>
      <c r="T645" s="17">
        <f t="shared" si="150"/>
        <v>288.36</v>
      </c>
      <c r="U645" s="17">
        <f t="shared" si="151"/>
        <v>26.663152128316735</v>
      </c>
      <c r="V645" s="25">
        <f>(0.75+2*10^(-5)*Dados!$B$7)*R645</f>
        <v>31.749169742540985</v>
      </c>
      <c r="W645" s="23">
        <f t="shared" si="152"/>
        <v>4.6968965677231003</v>
      </c>
      <c r="X645" s="25">
        <f>(1-Dados!$C$20)*U645</f>
        <v>20.530627138803887</v>
      </c>
      <c r="Y645" s="18">
        <f t="shared" si="153"/>
        <v>15.833730571080785</v>
      </c>
      <c r="Z645" s="27">
        <f>((0.408*I645*(Y645-0)+Dados!$C$35*(900/(H645+273))*J645*(M645-N645))/(I645+Dados!$C$35*(1+(0.34*J645))))</f>
        <v>6.0913354135527475</v>
      </c>
    </row>
    <row r="646" spans="1:26" x14ac:dyDescent="0.25">
      <c r="A646" s="1">
        <v>33266</v>
      </c>
      <c r="B646">
        <v>18</v>
      </c>
      <c r="C646">
        <v>33.799999999999997</v>
      </c>
      <c r="D646">
        <v>28</v>
      </c>
      <c r="E646">
        <v>2.6</v>
      </c>
      <c r="F646">
        <v>49.75</v>
      </c>
      <c r="H646" s="22">
        <f t="shared" si="140"/>
        <v>25.9</v>
      </c>
      <c r="I646" s="23">
        <f t="shared" si="141"/>
        <v>0.19767751536034411</v>
      </c>
      <c r="J646" s="24">
        <f t="shared" si="142"/>
        <v>1.9446727954366547</v>
      </c>
      <c r="K646" s="25">
        <f t="shared" si="143"/>
        <v>5.2603114929926225</v>
      </c>
      <c r="L646" s="25">
        <f t="shared" si="144"/>
        <v>2.0639892026604851</v>
      </c>
      <c r="M646" s="25">
        <f t="shared" si="145"/>
        <v>3.6621503478265538</v>
      </c>
      <c r="N646" s="25">
        <f t="shared" si="146"/>
        <v>1.8219197980437105</v>
      </c>
      <c r="O646" s="25">
        <f t="shared" si="147"/>
        <v>-0.32240489948936107</v>
      </c>
      <c r="P646" s="26">
        <f>ACOS(-TAN(Dados!$C$31)*TAN(O646))</f>
        <v>1.7524190686367291</v>
      </c>
      <c r="Q646" s="25">
        <f t="shared" si="148"/>
        <v>1.0292403305106266</v>
      </c>
      <c r="R646" s="25">
        <f>(24*60/PI())*Dados!$C$28*Q646*(P646*SIN(Dados!$C$31)*SIN(O646)+COS(Dados!$C$31)*COS(O646)*SIN(P646))</f>
        <v>41.961435414766676</v>
      </c>
      <c r="S646" s="17">
        <f t="shared" si="149"/>
        <v>306.96000000000004</v>
      </c>
      <c r="T646" s="17">
        <f t="shared" si="150"/>
        <v>291.16000000000003</v>
      </c>
      <c r="U646" s="17">
        <f t="shared" si="151"/>
        <v>26.686945101774327</v>
      </c>
      <c r="V646" s="25">
        <f>(0.75+2*10^(-5)*Dados!$B$7)*R646</f>
        <v>31.676779909765276</v>
      </c>
      <c r="W646" s="23">
        <f t="shared" si="152"/>
        <v>4.6831450286722989</v>
      </c>
      <c r="X646" s="25">
        <f>(1-Dados!$C$20)*U646</f>
        <v>20.548947728366233</v>
      </c>
      <c r="Y646" s="18">
        <f t="shared" si="153"/>
        <v>15.865802699693933</v>
      </c>
      <c r="Z646" s="27">
        <f>((0.408*I646*(Y646-0)+Dados!$C$35*(900/(H646+273))*J646*(M646-N646))/(I646+Dados!$C$35*(1+(0.34*J646))))</f>
        <v>6.4779821419499077</v>
      </c>
    </row>
    <row r="647" spans="1:26" x14ac:dyDescent="0.25">
      <c r="A647" s="1">
        <v>33267</v>
      </c>
      <c r="B647">
        <v>20.2</v>
      </c>
      <c r="C647">
        <v>33.700000000000003</v>
      </c>
      <c r="D647">
        <v>29</v>
      </c>
      <c r="E647">
        <v>6.6333330000000004</v>
      </c>
      <c r="F647">
        <v>75</v>
      </c>
      <c r="H647" s="22">
        <f t="shared" si="140"/>
        <v>26.950000000000003</v>
      </c>
      <c r="I647" s="23">
        <f t="shared" si="141"/>
        <v>0.2086261534780407</v>
      </c>
      <c r="J647" s="24">
        <f t="shared" si="142"/>
        <v>4.9614085492970048</v>
      </c>
      <c r="K647" s="25">
        <f t="shared" si="143"/>
        <v>5.2310503012853271</v>
      </c>
      <c r="L647" s="25">
        <f t="shared" si="144"/>
        <v>2.3673876975032684</v>
      </c>
      <c r="M647" s="25">
        <f t="shared" si="145"/>
        <v>3.7992189993942977</v>
      </c>
      <c r="N647" s="25">
        <f t="shared" si="146"/>
        <v>2.8494142495457231</v>
      </c>
      <c r="O647" s="25">
        <f t="shared" si="147"/>
        <v>-0.31802510479568846</v>
      </c>
      <c r="P647" s="26">
        <f>ACOS(-TAN(Dados!$C$31)*TAN(O647))</f>
        <v>1.7497471688058961</v>
      </c>
      <c r="Q647" s="25">
        <f t="shared" si="148"/>
        <v>1.0289726827951293</v>
      </c>
      <c r="R647" s="25">
        <f>(24*60/PI())*Dados!$C$28*Q647*(P647*SIN(Dados!$C$31)*SIN(O647)+COS(Dados!$C$31)*COS(O647)*SIN(P647))</f>
        <v>41.862759834734192</v>
      </c>
      <c r="S647" s="17">
        <f t="shared" si="149"/>
        <v>306.86</v>
      </c>
      <c r="T647" s="17">
        <f t="shared" si="150"/>
        <v>293.36</v>
      </c>
      <c r="U647" s="17">
        <f t="shared" si="151"/>
        <v>24.610176196746487</v>
      </c>
      <c r="V647" s="25">
        <f>(0.75+2*10^(-5)*Dados!$B$7)*R647</f>
        <v>31.602289497312476</v>
      </c>
      <c r="W647" s="23">
        <f t="shared" si="152"/>
        <v>2.9006252218358335</v>
      </c>
      <c r="X647" s="25">
        <f>(1-Dados!$C$20)*U647</f>
        <v>18.949835671494796</v>
      </c>
      <c r="Y647" s="18">
        <f t="shared" si="153"/>
        <v>16.049210449658961</v>
      </c>
      <c r="Z647" s="27">
        <f>((0.408*I647*(Y647-0)+Dados!$C$35*(900/(H647+273))*J647*(M647-N647))/(I647+Dados!$C$35*(1+(0.34*J647))))</f>
        <v>5.9599861148737432</v>
      </c>
    </row>
    <row r="648" spans="1:26" x14ac:dyDescent="0.25">
      <c r="A648" s="1">
        <v>33268</v>
      </c>
      <c r="B648">
        <v>19.8</v>
      </c>
      <c r="C648">
        <v>25.9</v>
      </c>
      <c r="D648">
        <v>30</v>
      </c>
      <c r="E648">
        <v>2.7</v>
      </c>
      <c r="F648">
        <v>75</v>
      </c>
      <c r="H648" s="22">
        <f t="shared" si="140"/>
        <v>22.85</v>
      </c>
      <c r="I648" s="23">
        <f t="shared" si="141"/>
        <v>0.1685781270345493</v>
      </c>
      <c r="J648" s="24">
        <f t="shared" si="142"/>
        <v>2.0194679029534495</v>
      </c>
      <c r="K648" s="25">
        <f t="shared" si="143"/>
        <v>3.3416202151479171</v>
      </c>
      <c r="L648" s="25">
        <f t="shared" si="144"/>
        <v>2.3094882494907831</v>
      </c>
      <c r="M648" s="25">
        <f t="shared" si="145"/>
        <v>2.8255542323193499</v>
      </c>
      <c r="N648" s="25">
        <f t="shared" si="146"/>
        <v>2.1191656742395124</v>
      </c>
      <c r="O648" s="25">
        <f t="shared" si="147"/>
        <v>-0.31355107239992103</v>
      </c>
      <c r="P648" s="26">
        <f>ACOS(-TAN(Dados!$C$31)*TAN(O648))</f>
        <v>1.7470270487283313</v>
      </c>
      <c r="Q648" s="25">
        <f t="shared" si="148"/>
        <v>1.0286964498484381</v>
      </c>
      <c r="R648" s="25">
        <f>(24*60/PI())*Dados!$C$28*Q648*(P648*SIN(Dados!$C$31)*SIN(O648)+COS(Dados!$C$31)*COS(O648)*SIN(P648))</f>
        <v>41.761298127524682</v>
      </c>
      <c r="S648" s="17">
        <f t="shared" si="149"/>
        <v>299.06</v>
      </c>
      <c r="T648" s="17">
        <f t="shared" si="150"/>
        <v>292.96000000000004</v>
      </c>
      <c r="U648" s="17">
        <f t="shared" si="151"/>
        <v>16.502847641712709</v>
      </c>
      <c r="V648" s="25">
        <f>(0.75+2*10^(-5)*Dados!$B$7)*R648</f>
        <v>31.525695831324263</v>
      </c>
      <c r="W648" s="23">
        <f t="shared" si="152"/>
        <v>1.8298718049717335</v>
      </c>
      <c r="X648" s="25">
        <f>(1-Dados!$C$20)*U648</f>
        <v>12.707192684118786</v>
      </c>
      <c r="Y648" s="18">
        <f t="shared" si="153"/>
        <v>10.877320879147053</v>
      </c>
      <c r="Z648" s="27">
        <f>((0.408*I648*(Y648-0)+Dados!$C$35*(900/(H648+273))*J648*(M648-N648))/(I648+Dados!$C$35*(1+(0.34*J648))))</f>
        <v>3.699895073214496</v>
      </c>
    </row>
    <row r="649" spans="1:26" x14ac:dyDescent="0.25">
      <c r="A649" s="1">
        <v>33269</v>
      </c>
      <c r="B649">
        <v>17.5</v>
      </c>
      <c r="C649">
        <v>27.7</v>
      </c>
      <c r="D649">
        <v>31</v>
      </c>
      <c r="E649">
        <v>3.0333329999999998</v>
      </c>
      <c r="F649">
        <v>67.5</v>
      </c>
      <c r="H649" s="22">
        <f t="shared" si="140"/>
        <v>22.6</v>
      </c>
      <c r="I649" s="23">
        <f t="shared" si="141"/>
        <v>0.16636250114300036</v>
      </c>
      <c r="J649" s="24">
        <f t="shared" si="142"/>
        <v>2.2687846786924055</v>
      </c>
      <c r="K649" s="25">
        <f t="shared" si="143"/>
        <v>3.7144033809363424</v>
      </c>
      <c r="L649" s="25">
        <f t="shared" si="144"/>
        <v>1.9999869748999506</v>
      </c>
      <c r="M649" s="25">
        <f t="shared" si="145"/>
        <v>2.8571951779181464</v>
      </c>
      <c r="N649" s="25">
        <f t="shared" si="146"/>
        <v>1.9286067450947488</v>
      </c>
      <c r="O649" s="25">
        <f t="shared" si="147"/>
        <v>-0.30898412805441511</v>
      </c>
      <c r="P649" s="26">
        <f>ACOS(-TAN(Dados!$C$31)*TAN(O649))</f>
        <v>1.7442599191701209</v>
      </c>
      <c r="Q649" s="25">
        <f t="shared" si="148"/>
        <v>1.0284117135243369</v>
      </c>
      <c r="R649" s="25">
        <f>(24*60/PI())*Dados!$C$28*Q649*(P649*SIN(Dados!$C$31)*SIN(O649)+COS(Dados!$C$31)*COS(O649)*SIN(P649))</f>
        <v>41.657047534730346</v>
      </c>
      <c r="S649" s="17">
        <f t="shared" si="149"/>
        <v>300.86</v>
      </c>
      <c r="T649" s="17">
        <f t="shared" si="150"/>
        <v>290.66000000000003</v>
      </c>
      <c r="U649" s="17">
        <f t="shared" si="151"/>
        <v>21.286710529887696</v>
      </c>
      <c r="V649" s="25">
        <f>(0.75+2*10^(-5)*Dados!$B$7)*R649</f>
        <v>31.446996829472514</v>
      </c>
      <c r="W649" s="23">
        <f t="shared" si="152"/>
        <v>3.0848076685772252</v>
      </c>
      <c r="X649" s="25">
        <f>(1-Dados!$C$20)*U649</f>
        <v>16.390767108013527</v>
      </c>
      <c r="Y649" s="18">
        <f t="shared" si="153"/>
        <v>13.305959439436302</v>
      </c>
      <c r="Z649" s="27">
        <f>((0.408*I649*(Y649-0)+Dados!$C$35*(900/(H649+273))*J649*(M649-N649))/(I649+Dados!$C$35*(1+(0.34*J649))))</f>
        <v>4.6863529222271287</v>
      </c>
    </row>
    <row r="650" spans="1:26" x14ac:dyDescent="0.25">
      <c r="A650" s="1">
        <v>33604</v>
      </c>
      <c r="B650">
        <v>21.3</v>
      </c>
      <c r="C650">
        <v>34.9</v>
      </c>
      <c r="D650">
        <v>1</v>
      </c>
      <c r="E650">
        <v>3.3333330000000001</v>
      </c>
      <c r="F650">
        <v>68.25</v>
      </c>
      <c r="H650" s="22">
        <f t="shared" si="140"/>
        <v>28.1</v>
      </c>
      <c r="I650" s="23">
        <f t="shared" si="141"/>
        <v>0.22119824570984212</v>
      </c>
      <c r="J650" s="24">
        <f t="shared" si="142"/>
        <v>2.4931700012427886</v>
      </c>
      <c r="K650" s="25">
        <f t="shared" si="143"/>
        <v>5.5916786681589672</v>
      </c>
      <c r="L650" s="25">
        <f t="shared" si="144"/>
        <v>2.5332049812438213</v>
      </c>
      <c r="M650" s="25">
        <f t="shared" si="145"/>
        <v>4.062441824701394</v>
      </c>
      <c r="N650" s="25">
        <f t="shared" si="146"/>
        <v>2.7726165453587015</v>
      </c>
      <c r="O650" s="25">
        <f t="shared" si="147"/>
        <v>-0.40100809259462372</v>
      </c>
      <c r="P650" s="26">
        <f>ACOS(-TAN(Dados!$C$31)*TAN(O650))</f>
        <v>1.8020995380098959</v>
      </c>
      <c r="Q650" s="25">
        <f t="shared" si="148"/>
        <v>1.0329951106939008</v>
      </c>
      <c r="R650" s="25">
        <f>(24*60/PI())*Dados!$C$28*Q650*(P650*SIN(Dados!$C$31)*SIN(O650)+COS(Dados!$C$31)*COS(O650)*SIN(P650))</f>
        <v>43.596802901252339</v>
      </c>
      <c r="S650" s="17">
        <f t="shared" si="149"/>
        <v>308.06</v>
      </c>
      <c r="T650" s="17">
        <f t="shared" si="150"/>
        <v>294.46000000000004</v>
      </c>
      <c r="U650" s="17">
        <f t="shared" si="151"/>
        <v>25.724330402811614</v>
      </c>
      <c r="V650" s="25">
        <f>(0.75+2*10^(-5)*Dados!$B$7)*R650</f>
        <v>32.911322423121774</v>
      </c>
      <c r="W650" s="23">
        <f t="shared" si="152"/>
        <v>3.0533262615637353</v>
      </c>
      <c r="X650" s="25">
        <f>(1-Dados!$C$20)*U650</f>
        <v>19.807734410164944</v>
      </c>
      <c r="Y650" s="18">
        <f t="shared" si="153"/>
        <v>16.754408148601208</v>
      </c>
      <c r="Z650" s="27">
        <f>((0.408*I650*(Y650-0)+Dados!$C$35*(900/(H650+273))*J650*(M650-N650))/(I650+Dados!$C$35*(1+(0.34*J650))))</f>
        <v>6.2583273299947724</v>
      </c>
    </row>
    <row r="651" spans="1:26" x14ac:dyDescent="0.25">
      <c r="A651" s="1">
        <v>33605</v>
      </c>
      <c r="B651">
        <v>21.3</v>
      </c>
      <c r="C651">
        <v>28.2</v>
      </c>
      <c r="D651">
        <v>2</v>
      </c>
      <c r="E651">
        <v>2.6333329999999999</v>
      </c>
      <c r="F651">
        <v>88.25</v>
      </c>
      <c r="H651" s="22">
        <f t="shared" si="140"/>
        <v>24.75</v>
      </c>
      <c r="I651" s="23">
        <f t="shared" si="141"/>
        <v>0.18624513325562769</v>
      </c>
      <c r="J651" s="24">
        <f t="shared" si="142"/>
        <v>1.9696042486252276</v>
      </c>
      <c r="K651" s="25">
        <f t="shared" si="143"/>
        <v>3.8241720180540506</v>
      </c>
      <c r="L651" s="25">
        <f t="shared" si="144"/>
        <v>2.5332049812438213</v>
      </c>
      <c r="M651" s="25">
        <f t="shared" si="145"/>
        <v>3.1786884996489357</v>
      </c>
      <c r="N651" s="25">
        <f t="shared" si="146"/>
        <v>2.8051926009401855</v>
      </c>
      <c r="O651" s="25">
        <f t="shared" si="147"/>
        <v>-0.39956372457913614</v>
      </c>
      <c r="P651" s="26">
        <f>ACOS(-TAN(Dados!$C$31)*TAN(O651))</f>
        <v>1.8011536593991815</v>
      </c>
      <c r="Q651" s="25">
        <f t="shared" si="148"/>
        <v>1.0329804442244102</v>
      </c>
      <c r="R651" s="25">
        <f>(24*60/PI())*Dados!$C$28*Q651*(P651*SIN(Dados!$C$31)*SIN(O651)+COS(Dados!$C$31)*COS(O651)*SIN(P651))</f>
        <v>43.570641955749437</v>
      </c>
      <c r="S651" s="17">
        <f t="shared" si="149"/>
        <v>301.36</v>
      </c>
      <c r="T651" s="17">
        <f t="shared" si="150"/>
        <v>294.46000000000004</v>
      </c>
      <c r="U651" s="17">
        <f t="shared" si="151"/>
        <v>18.312114144866914</v>
      </c>
      <c r="V651" s="25">
        <f>(0.75+2*10^(-5)*Dados!$B$7)*R651</f>
        <v>32.891573467807554</v>
      </c>
      <c r="W651" s="23">
        <f t="shared" si="152"/>
        <v>1.6378482467525117</v>
      </c>
      <c r="X651" s="25">
        <f>(1-Dados!$C$20)*U651</f>
        <v>14.100327891547524</v>
      </c>
      <c r="Y651" s="18">
        <f t="shared" si="153"/>
        <v>12.462479644795012</v>
      </c>
      <c r="Z651" s="27">
        <f>((0.408*I651*(Y651-0)+Dados!$C$35*(900/(H651+273))*J651*(M651-N651))/(I651+Dados!$C$35*(1+(0.34*J651))))</f>
        <v>3.6967939856230645</v>
      </c>
    </row>
    <row r="652" spans="1:26" x14ac:dyDescent="0.25">
      <c r="A652" s="1">
        <v>33606</v>
      </c>
      <c r="B652">
        <v>20.3</v>
      </c>
      <c r="C652">
        <v>28</v>
      </c>
      <c r="D652">
        <v>3</v>
      </c>
      <c r="E652">
        <v>3.1</v>
      </c>
      <c r="F652">
        <v>70</v>
      </c>
      <c r="H652" s="22">
        <f t="shared" si="140"/>
        <v>24.15</v>
      </c>
      <c r="I652" s="23">
        <f t="shared" si="141"/>
        <v>0.18050503360802694</v>
      </c>
      <c r="J652" s="24">
        <f t="shared" si="142"/>
        <v>2.3186483330206267</v>
      </c>
      <c r="K652" s="25">
        <f t="shared" si="143"/>
        <v>3.7799303639952631</v>
      </c>
      <c r="L652" s="25">
        <f t="shared" si="144"/>
        <v>2.3820593372779197</v>
      </c>
      <c r="M652" s="25">
        <f t="shared" si="145"/>
        <v>3.0809948506365914</v>
      </c>
      <c r="N652" s="25">
        <f t="shared" si="146"/>
        <v>2.1566963954456138</v>
      </c>
      <c r="O652" s="25">
        <f t="shared" si="147"/>
        <v>-0.39800095720876433</v>
      </c>
      <c r="P652" s="26">
        <f>ACOS(-TAN(Dados!$C$31)*TAN(O652))</f>
        <v>1.8001317785621451</v>
      </c>
      <c r="Q652" s="25">
        <f t="shared" si="148"/>
        <v>1.0329560049375197</v>
      </c>
      <c r="R652" s="25">
        <f>(24*60/PI())*Dados!$C$28*Q652*(P652*SIN(Dados!$C$31)*SIN(O652)+COS(Dados!$C$31)*COS(O652)*SIN(P652))</f>
        <v>43.541904505350651</v>
      </c>
      <c r="S652" s="17">
        <f t="shared" si="149"/>
        <v>301.16000000000003</v>
      </c>
      <c r="T652" s="17">
        <f t="shared" si="150"/>
        <v>293.46000000000004</v>
      </c>
      <c r="U652" s="17">
        <f t="shared" si="151"/>
        <v>19.331821045636392</v>
      </c>
      <c r="V652" s="25">
        <f>(0.75+2*10^(-5)*Dados!$B$7)*R652</f>
        <v>32.869879503279115</v>
      </c>
      <c r="W652" s="23">
        <f t="shared" si="152"/>
        <v>2.2882223109430293</v>
      </c>
      <c r="X652" s="25">
        <f>(1-Dados!$C$20)*U652</f>
        <v>14.885502205140023</v>
      </c>
      <c r="Y652" s="18">
        <f t="shared" si="153"/>
        <v>12.597279894196994</v>
      </c>
      <c r="Z652" s="27">
        <f>((0.408*I652*(Y652-0)+Dados!$C$35*(900/(H652+273))*J652*(M652-N652))/(I652+Dados!$C$35*(1+(0.34*J652))))</f>
        <v>4.5456331332802256</v>
      </c>
    </row>
    <row r="653" spans="1:26" x14ac:dyDescent="0.25">
      <c r="A653" s="1">
        <v>33607</v>
      </c>
      <c r="B653">
        <v>17.8</v>
      </c>
      <c r="C653">
        <v>29.9</v>
      </c>
      <c r="D653">
        <v>4</v>
      </c>
      <c r="E653">
        <v>1.8666670000000001</v>
      </c>
      <c r="F653">
        <v>61.5</v>
      </c>
      <c r="H653" s="22">
        <f t="shared" si="140"/>
        <v>23.85</v>
      </c>
      <c r="I653" s="23">
        <f t="shared" si="141"/>
        <v>0.17769138209750721</v>
      </c>
      <c r="J653" s="24">
        <f t="shared" si="142"/>
        <v>1.3961755896305208</v>
      </c>
      <c r="K653" s="25">
        <f t="shared" si="143"/>
        <v>4.2187883965303437</v>
      </c>
      <c r="L653" s="25">
        <f t="shared" si="144"/>
        <v>2.038176335166181</v>
      </c>
      <c r="M653" s="25">
        <f t="shared" si="145"/>
        <v>3.1284823658482623</v>
      </c>
      <c r="N653" s="25">
        <f t="shared" si="146"/>
        <v>1.9240166549966813</v>
      </c>
      <c r="O653" s="25">
        <f t="shared" si="147"/>
        <v>-0.39632025356520739</v>
      </c>
      <c r="P653" s="26">
        <f>ACOS(-TAN(Dados!$C$31)*TAN(O653))</f>
        <v>1.7990345490421549</v>
      </c>
      <c r="Q653" s="25">
        <f t="shared" si="148"/>
        <v>1.0329218000751172</v>
      </c>
      <c r="R653" s="25">
        <f>(24*60/PI())*Dados!$C$28*Q653*(P653*SIN(Dados!$C$31)*SIN(O653)+COS(Dados!$C$31)*COS(O653)*SIN(P653))</f>
        <v>43.510583132946387</v>
      </c>
      <c r="S653" s="17">
        <f t="shared" si="149"/>
        <v>303.06</v>
      </c>
      <c r="T653" s="17">
        <f t="shared" si="150"/>
        <v>290.96000000000004</v>
      </c>
      <c r="U653" s="17">
        <f t="shared" si="151"/>
        <v>24.21628792390992</v>
      </c>
      <c r="V653" s="25">
        <f>(0.75+2*10^(-5)*Dados!$B$7)*R653</f>
        <v>32.846234930344117</v>
      </c>
      <c r="W653" s="23">
        <f t="shared" si="152"/>
        <v>3.5989045279320724</v>
      </c>
      <c r="X653" s="25">
        <f>(1-Dados!$C$20)*U653</f>
        <v>18.646541701410641</v>
      </c>
      <c r="Y653" s="18">
        <f t="shared" si="153"/>
        <v>15.047637173478568</v>
      </c>
      <c r="Z653" s="27">
        <f>((0.408*I653*(Y653-0)+Dados!$C$35*(900/(H653+273))*J653*(M653-N653))/(I653+Dados!$C$35*(1+(0.34*J653))))</f>
        <v>5.1952584339792143</v>
      </c>
    </row>
    <row r="654" spans="1:26" x14ac:dyDescent="0.25">
      <c r="A654" s="1">
        <v>33608</v>
      </c>
      <c r="B654">
        <v>16.100000000000001</v>
      </c>
      <c r="C654">
        <v>32</v>
      </c>
      <c r="D654">
        <v>5</v>
      </c>
      <c r="E654">
        <v>3.4666670000000002</v>
      </c>
      <c r="F654">
        <v>48.5</v>
      </c>
      <c r="H654" s="22">
        <f t="shared" si="140"/>
        <v>24.05</v>
      </c>
      <c r="I654" s="23">
        <f t="shared" si="141"/>
        <v>0.17956300617095522</v>
      </c>
      <c r="J654" s="24">
        <f t="shared" si="142"/>
        <v>2.5928973098992314</v>
      </c>
      <c r="K654" s="25">
        <f t="shared" si="143"/>
        <v>4.7547753962618131</v>
      </c>
      <c r="L654" s="25">
        <f t="shared" si="144"/>
        <v>1.8299332444264929</v>
      </c>
      <c r="M654" s="25">
        <f t="shared" si="145"/>
        <v>3.292354320344153</v>
      </c>
      <c r="N654" s="25">
        <f t="shared" si="146"/>
        <v>1.5967918453669141</v>
      </c>
      <c r="O654" s="25">
        <f t="shared" si="147"/>
        <v>-0.3945221116772275</v>
      </c>
      <c r="P654" s="26">
        <f>ACOS(-TAN(Dados!$C$31)*TAN(O654))</f>
        <v>1.7978626675349139</v>
      </c>
      <c r="Q654" s="25">
        <f t="shared" si="148"/>
        <v>1.032877839772842</v>
      </c>
      <c r="R654" s="25">
        <f>(24*60/PI())*Dados!$C$28*Q654*(P654*SIN(Dados!$C$31)*SIN(O654)+COS(Dados!$C$31)*COS(O654)*SIN(P654))</f>
        <v>43.476670111019743</v>
      </c>
      <c r="S654" s="17">
        <f t="shared" si="149"/>
        <v>305.16000000000003</v>
      </c>
      <c r="T654" s="17">
        <f t="shared" si="150"/>
        <v>289.26000000000005</v>
      </c>
      <c r="U654" s="17">
        <f t="shared" si="151"/>
        <v>27.737979239993848</v>
      </c>
      <c r="V654" s="25">
        <f>(0.75+2*10^(-5)*Dados!$B$7)*R654</f>
        <v>32.82063391548305</v>
      </c>
      <c r="W654" s="23">
        <f t="shared" si="152"/>
        <v>4.9561630580003335</v>
      </c>
      <c r="X654" s="25">
        <f>(1-Dados!$C$20)*U654</f>
        <v>21.358244014795265</v>
      </c>
      <c r="Y654" s="18">
        <f t="shared" si="153"/>
        <v>16.402080956794933</v>
      </c>
      <c r="Z654" s="27">
        <f>((0.408*I654*(Y654-0)+Dados!$C$35*(900/(H654+273))*J654*(M654-N654))/(I654+Dados!$C$35*(1+(0.34*J654))))</f>
        <v>6.8495908376569847</v>
      </c>
    </row>
    <row r="655" spans="1:26" x14ac:dyDescent="0.25">
      <c r="A655" s="1">
        <v>33609</v>
      </c>
      <c r="B655">
        <v>17.8</v>
      </c>
      <c r="C655">
        <v>32.4</v>
      </c>
      <c r="D655">
        <v>6</v>
      </c>
      <c r="E655">
        <v>3.8</v>
      </c>
      <c r="F655">
        <v>50</v>
      </c>
      <c r="H655" s="22">
        <f t="shared" si="140"/>
        <v>25.1</v>
      </c>
      <c r="I655" s="23">
        <f t="shared" si="141"/>
        <v>0.18966399559757055</v>
      </c>
      <c r="J655" s="24">
        <f t="shared" si="142"/>
        <v>2.8422140856381874</v>
      </c>
      <c r="K655" s="25">
        <f t="shared" si="143"/>
        <v>4.8633111980528723</v>
      </c>
      <c r="L655" s="25">
        <f t="shared" si="144"/>
        <v>2.038176335166181</v>
      </c>
      <c r="M655" s="25">
        <f t="shared" si="145"/>
        <v>3.4507437666095266</v>
      </c>
      <c r="N655" s="25">
        <f t="shared" si="146"/>
        <v>1.7253718833047633</v>
      </c>
      <c r="O655" s="25">
        <f t="shared" si="147"/>
        <v>-0.39260706437307313</v>
      </c>
      <c r="P655" s="26">
        <f>ACOS(-TAN(Dados!$C$31)*TAN(O655))</f>
        <v>1.7966168724134355</v>
      </c>
      <c r="Q655" s="25">
        <f t="shared" si="148"/>
        <v>1.0328241370570801</v>
      </c>
      <c r="R655" s="25">
        <f>(24*60/PI())*Dados!$C$28*Q655*(P655*SIN(Dados!$C$31)*SIN(O655)+COS(Dados!$C$31)*COS(O655)*SIN(P655))</f>
        <v>43.440157426390698</v>
      </c>
      <c r="S655" s="17">
        <f t="shared" si="149"/>
        <v>305.56</v>
      </c>
      <c r="T655" s="17">
        <f t="shared" si="150"/>
        <v>290.96000000000004</v>
      </c>
      <c r="U655" s="17">
        <f t="shared" si="151"/>
        <v>26.557537354531533</v>
      </c>
      <c r="V655" s="25">
        <f>(0.75+2*10^(-5)*Dados!$B$7)*R655</f>
        <v>32.793070409528674</v>
      </c>
      <c r="W655" s="23">
        <f t="shared" si="152"/>
        <v>4.5183725389678031</v>
      </c>
      <c r="X655" s="25">
        <f>(1-Dados!$C$20)*U655</f>
        <v>20.449303762989281</v>
      </c>
      <c r="Y655" s="18">
        <f t="shared" si="153"/>
        <v>15.930931224021478</v>
      </c>
      <c r="Z655" s="27">
        <f>((0.408*I655*(Y655-0)+Dados!$C$35*(900/(H655+273))*J655*(M655-N655))/(I655+Dados!$C$35*(1+(0.34*J655))))</f>
        <v>6.9160530528886817</v>
      </c>
    </row>
    <row r="656" spans="1:26" x14ac:dyDescent="0.25">
      <c r="A656" s="1">
        <v>33610</v>
      </c>
      <c r="B656">
        <v>19.600000000000001</v>
      </c>
      <c r="C656">
        <v>30.8</v>
      </c>
      <c r="D656">
        <v>7</v>
      </c>
      <c r="E656">
        <v>2.2999999999999998</v>
      </c>
      <c r="F656">
        <v>77.25</v>
      </c>
      <c r="H656" s="22">
        <f t="shared" si="140"/>
        <v>25.200000000000003</v>
      </c>
      <c r="I656" s="23">
        <f t="shared" si="141"/>
        <v>0.19065046743174238</v>
      </c>
      <c r="J656" s="24">
        <f t="shared" si="142"/>
        <v>1.7202874728862714</v>
      </c>
      <c r="K656" s="25">
        <f t="shared" si="143"/>
        <v>4.4416910990407947</v>
      </c>
      <c r="L656" s="25">
        <f t="shared" si="144"/>
        <v>2.2810057729824531</v>
      </c>
      <c r="M656" s="25">
        <f t="shared" si="145"/>
        <v>3.3613484360116237</v>
      </c>
      <c r="N656" s="25">
        <f t="shared" si="146"/>
        <v>2.5966416668189791</v>
      </c>
      <c r="O656" s="25">
        <f t="shared" si="147"/>
        <v>-0.39057567912259061</v>
      </c>
      <c r="P656" s="26">
        <f>ACOS(-TAN(Dados!$C$31)*TAN(O656))</f>
        <v>1.7952979421830866</v>
      </c>
      <c r="Q656" s="25">
        <f t="shared" si="148"/>
        <v>1.0327607078411054</v>
      </c>
      <c r="R656" s="25">
        <f>(24*60/PI())*Dados!$C$28*Q656*(P656*SIN(Dados!$C$31)*SIN(O656)+COS(Dados!$C$31)*COS(O656)*SIN(P656))</f>
        <v>43.40103680664042</v>
      </c>
      <c r="S656" s="17">
        <f t="shared" si="149"/>
        <v>303.96000000000004</v>
      </c>
      <c r="T656" s="17">
        <f t="shared" si="150"/>
        <v>292.76000000000005</v>
      </c>
      <c r="U656" s="17">
        <f t="shared" si="151"/>
        <v>23.239624068000108</v>
      </c>
      <c r="V656" s="25">
        <f>(0.75+2*10^(-5)*Dados!$B$7)*R656</f>
        <v>32.763538167613824</v>
      </c>
      <c r="W656" s="23">
        <f t="shared" si="152"/>
        <v>2.7063008598986356</v>
      </c>
      <c r="X656" s="25">
        <f>(1-Dados!$C$20)*U656</f>
        <v>17.894510532360083</v>
      </c>
      <c r="Y656" s="18">
        <f t="shared" si="153"/>
        <v>15.188209672461447</v>
      </c>
      <c r="Z656" s="27">
        <f>((0.408*I656*(Y656-0)+Dados!$C$35*(900/(H656+273))*J656*(M656-N656))/(I656+Dados!$C$35*(1+(0.34*J656))))</f>
        <v>4.8958280739637656</v>
      </c>
    </row>
    <row r="657" spans="1:26" x14ac:dyDescent="0.25">
      <c r="A657" s="1">
        <v>33611</v>
      </c>
      <c r="B657">
        <v>22.7</v>
      </c>
      <c r="C657">
        <v>30.2</v>
      </c>
      <c r="D657">
        <v>8</v>
      </c>
      <c r="E657">
        <v>2.4</v>
      </c>
      <c r="F657">
        <v>79.25</v>
      </c>
      <c r="H657" s="22">
        <f t="shared" si="140"/>
        <v>26.45</v>
      </c>
      <c r="I657" s="23">
        <f t="shared" si="141"/>
        <v>0.20335056951978117</v>
      </c>
      <c r="J657" s="24">
        <f t="shared" si="142"/>
        <v>1.7950825804030659</v>
      </c>
      <c r="K657" s="25">
        <f t="shared" si="143"/>
        <v>4.2919830424837384</v>
      </c>
      <c r="L657" s="25">
        <f t="shared" si="144"/>
        <v>2.7588616266004506</v>
      </c>
      <c r="M657" s="25">
        <f t="shared" si="145"/>
        <v>3.5254223345420943</v>
      </c>
      <c r="N657" s="25">
        <f t="shared" si="146"/>
        <v>2.7938972001246096</v>
      </c>
      <c r="O657" s="25">
        <f t="shared" si="147"/>
        <v>-0.38842855786907049</v>
      </c>
      <c r="P657" s="26">
        <f>ACOS(-TAN(Dados!$C$31)*TAN(O657))</f>
        <v>1.7939066938731225</v>
      </c>
      <c r="Q657" s="25">
        <f t="shared" si="148"/>
        <v>1.0326875709203633</v>
      </c>
      <c r="R657" s="25">
        <f>(24*60/PI())*Dados!$C$28*Q657*(P657*SIN(Dados!$C$31)*SIN(O657)+COS(Dados!$C$31)*COS(O657)*SIN(P657))</f>
        <v>43.35929974820008</v>
      </c>
      <c r="S657" s="17">
        <f t="shared" si="149"/>
        <v>303.36</v>
      </c>
      <c r="T657" s="17">
        <f t="shared" si="150"/>
        <v>295.86</v>
      </c>
      <c r="U657" s="17">
        <f t="shared" si="151"/>
        <v>18.999093239773803</v>
      </c>
      <c r="V657" s="25">
        <f>(0.75+2*10^(-5)*Dados!$B$7)*R657</f>
        <v>32.732030770375687</v>
      </c>
      <c r="W657" s="23">
        <f t="shared" si="152"/>
        <v>1.8174001572116429</v>
      </c>
      <c r="X657" s="25">
        <f>(1-Dados!$C$20)*U657</f>
        <v>14.629301794625828</v>
      </c>
      <c r="Y657" s="18">
        <f t="shared" si="153"/>
        <v>12.811901637414184</v>
      </c>
      <c r="Z657" s="27">
        <f>((0.408*I657*(Y657-0)+Dados!$C$35*(900/(H657+273))*J657*(M657-N657))/(I657+Dados!$C$35*(1+(0.34*J657))))</f>
        <v>4.2793883852053272</v>
      </c>
    </row>
    <row r="658" spans="1:26" x14ac:dyDescent="0.25">
      <c r="A658" s="1">
        <v>33612</v>
      </c>
      <c r="B658">
        <v>19.7</v>
      </c>
      <c r="C658">
        <v>35</v>
      </c>
      <c r="D658">
        <v>9</v>
      </c>
      <c r="E658">
        <v>2</v>
      </c>
      <c r="F658">
        <v>69</v>
      </c>
      <c r="H658" s="22">
        <f t="shared" si="140"/>
        <v>27.35</v>
      </c>
      <c r="I658" s="23">
        <f t="shared" si="141"/>
        <v>0.21292906119357313</v>
      </c>
      <c r="J658" s="24">
        <f t="shared" si="142"/>
        <v>1.4959021503358882</v>
      </c>
      <c r="K658" s="25">
        <f t="shared" si="143"/>
        <v>5.6226812384961216</v>
      </c>
      <c r="L658" s="25">
        <f t="shared" si="144"/>
        <v>2.2952083710657747</v>
      </c>
      <c r="M658" s="25">
        <f t="shared" si="145"/>
        <v>3.9589448047809483</v>
      </c>
      <c r="N658" s="25">
        <f t="shared" si="146"/>
        <v>2.731671915298854</v>
      </c>
      <c r="O658" s="25">
        <f t="shared" si="147"/>
        <v>-0.38616633685087898</v>
      </c>
      <c r="P658" s="26">
        <f>ACOS(-TAN(Dados!$C$31)*TAN(O658))</f>
        <v>1.7924439813713136</v>
      </c>
      <c r="Q658" s="25">
        <f t="shared" si="148"/>
        <v>1.032604747966902</v>
      </c>
      <c r="R658" s="25">
        <f>(24*60/PI())*Dados!$C$28*Q658*(P658*SIN(Dados!$C$31)*SIN(O658)+COS(Dados!$C$31)*COS(O658)*SIN(P658))</f>
        <v>43.314937546086441</v>
      </c>
      <c r="S658" s="17">
        <f t="shared" si="149"/>
        <v>308.16000000000003</v>
      </c>
      <c r="T658" s="17">
        <f t="shared" si="150"/>
        <v>292.86</v>
      </c>
      <c r="U658" s="17">
        <f t="shared" si="151"/>
        <v>27.108369123038326</v>
      </c>
      <c r="V658" s="25">
        <f>(0.75+2*10^(-5)*Dados!$B$7)*R658</f>
        <v>32.698541646403257</v>
      </c>
      <c r="W658" s="23">
        <f t="shared" si="152"/>
        <v>3.3535028583771371</v>
      </c>
      <c r="X658" s="25">
        <f>(1-Dados!$C$20)*U658</f>
        <v>20.873444224739512</v>
      </c>
      <c r="Y658" s="18">
        <f t="shared" si="153"/>
        <v>17.519941366362374</v>
      </c>
      <c r="Z658" s="27">
        <f>((0.408*I658*(Y658-0)+Dados!$C$35*(900/(H658+273))*J658*(M658-N658))/(I658+Dados!$C$35*(1+(0.34*J658))))</f>
        <v>6.0386976635141183</v>
      </c>
    </row>
    <row r="659" spans="1:26" x14ac:dyDescent="0.25">
      <c r="A659" s="1">
        <v>33613</v>
      </c>
      <c r="B659">
        <v>22.2</v>
      </c>
      <c r="C659">
        <v>35.799999999999997</v>
      </c>
      <c r="D659">
        <v>10</v>
      </c>
      <c r="E659">
        <v>2.2000000000000002</v>
      </c>
      <c r="F659">
        <v>62.75</v>
      </c>
      <c r="H659" s="22">
        <f t="shared" si="140"/>
        <v>29</v>
      </c>
      <c r="I659" s="23">
        <f t="shared" si="141"/>
        <v>0.23147581029180006</v>
      </c>
      <c r="J659" s="24">
        <f t="shared" si="142"/>
        <v>1.6454923653694773</v>
      </c>
      <c r="K659" s="25">
        <f t="shared" si="143"/>
        <v>5.8761139848648147</v>
      </c>
      <c r="L659" s="25">
        <f t="shared" si="144"/>
        <v>2.6763336594163714</v>
      </c>
      <c r="M659" s="25">
        <f t="shared" si="145"/>
        <v>4.2762238221405928</v>
      </c>
      <c r="N659" s="25">
        <f t="shared" si="146"/>
        <v>2.6833304483932219</v>
      </c>
      <c r="O659" s="25">
        <f t="shared" si="147"/>
        <v>-0.38378968641292643</v>
      </c>
      <c r="P659" s="26">
        <f>ACOS(-TAN(Dados!$C$31)*TAN(O659))</f>
        <v>1.7909106937083643</v>
      </c>
      <c r="Q659" s="25">
        <f t="shared" si="148"/>
        <v>1.03251226352295</v>
      </c>
      <c r="R659" s="25">
        <f>(24*60/PI())*Dados!$C$28*Q659*(P659*SIN(Dados!$C$31)*SIN(O659)+COS(Dados!$C$31)*COS(O659)*SIN(P659))</f>
        <v>43.267941325262903</v>
      </c>
      <c r="S659" s="17">
        <f t="shared" si="149"/>
        <v>308.96000000000004</v>
      </c>
      <c r="T659" s="17">
        <f t="shared" si="150"/>
        <v>295.36</v>
      </c>
      <c r="U659" s="17">
        <f t="shared" si="151"/>
        <v>25.530285351923293</v>
      </c>
      <c r="V659" s="25">
        <f>(0.75+2*10^(-5)*Dados!$B$7)*R659</f>
        <v>32.663064095911878</v>
      </c>
      <c r="W659" s="23">
        <f t="shared" si="152"/>
        <v>3.1993196130530128</v>
      </c>
      <c r="X659" s="25">
        <f>(1-Dados!$C$20)*U659</f>
        <v>19.658319720980938</v>
      </c>
      <c r="Y659" s="18">
        <f t="shared" si="153"/>
        <v>16.459000107927924</v>
      </c>
      <c r="Z659" s="27">
        <f>((0.408*I659*(Y659-0)+Dados!$C$35*(900/(H659+273))*J659*(M659-N659))/(I659+Dados!$C$35*(1+(0.34*J659))))</f>
        <v>6.193049983131492</v>
      </c>
    </row>
    <row r="660" spans="1:26" x14ac:dyDescent="0.25">
      <c r="A660" s="1">
        <v>33614</v>
      </c>
      <c r="B660">
        <v>21.4</v>
      </c>
      <c r="C660">
        <v>34.5</v>
      </c>
      <c r="D660">
        <v>11</v>
      </c>
      <c r="E660">
        <v>2.4</v>
      </c>
      <c r="F660">
        <v>60.5</v>
      </c>
      <c r="H660" s="22">
        <f t="shared" si="140"/>
        <v>27.95</v>
      </c>
      <c r="I660" s="23">
        <f t="shared" si="141"/>
        <v>0.21952317339604846</v>
      </c>
      <c r="J660" s="24">
        <f t="shared" si="142"/>
        <v>1.7950825804030659</v>
      </c>
      <c r="K660" s="25">
        <f t="shared" si="143"/>
        <v>5.4691459026600384</v>
      </c>
      <c r="L660" s="25">
        <f t="shared" si="144"/>
        <v>2.548770598472057</v>
      </c>
      <c r="M660" s="25">
        <f t="shared" si="145"/>
        <v>4.0089582505660477</v>
      </c>
      <c r="N660" s="25">
        <f t="shared" si="146"/>
        <v>2.4254197415924588</v>
      </c>
      <c r="O660" s="25">
        <f t="shared" si="147"/>
        <v>-0.38129931080802987</v>
      </c>
      <c r="P660" s="26">
        <f>ACOS(-TAN(Dados!$C$31)*TAN(O660))</f>
        <v>1.7893077532989132</v>
      </c>
      <c r="Q660" s="25">
        <f t="shared" si="148"/>
        <v>1.032410144993644</v>
      </c>
      <c r="R660" s="25">
        <f>(24*60/PI())*Dados!$C$28*Q660*(P660*SIN(Dados!$C$31)*SIN(O660)+COS(Dados!$C$31)*COS(O660)*SIN(P660))</f>
        <v>43.218302073601429</v>
      </c>
      <c r="S660" s="17">
        <f t="shared" si="149"/>
        <v>307.66000000000003</v>
      </c>
      <c r="T660" s="17">
        <f t="shared" si="150"/>
        <v>294.56</v>
      </c>
      <c r="U660" s="17">
        <f t="shared" si="151"/>
        <v>25.027837765579765</v>
      </c>
      <c r="V660" s="25">
        <f>(0.75+2*10^(-5)*Dados!$B$7)*R660</f>
        <v>32.625591315626281</v>
      </c>
      <c r="W660" s="23">
        <f t="shared" si="152"/>
        <v>3.3800141314336081</v>
      </c>
      <c r="X660" s="25">
        <f>(1-Dados!$C$20)*U660</f>
        <v>19.27143507949642</v>
      </c>
      <c r="Y660" s="18">
        <f t="shared" si="153"/>
        <v>15.891420948062812</v>
      </c>
      <c r="Z660" s="27">
        <f>((0.408*I660*(Y660-0)+Dados!$C$35*(900/(H660+273))*J660*(M660-N660))/(I660+Dados!$C$35*(1+(0.34*J660))))</f>
        <v>6.0928650167733371</v>
      </c>
    </row>
    <row r="661" spans="1:26" x14ac:dyDescent="0.25">
      <c r="A661" s="1">
        <v>33615</v>
      </c>
      <c r="B661">
        <v>16.2</v>
      </c>
      <c r="C661">
        <v>32.799999999999997</v>
      </c>
      <c r="D661">
        <v>12</v>
      </c>
      <c r="E661">
        <v>2.266667</v>
      </c>
      <c r="F661">
        <v>54</v>
      </c>
      <c r="H661" s="22">
        <f t="shared" si="140"/>
        <v>24.5</v>
      </c>
      <c r="I661" s="23">
        <f t="shared" si="141"/>
        <v>0.18383500912050901</v>
      </c>
      <c r="J661" s="24">
        <f t="shared" si="142"/>
        <v>1.6953560196976984</v>
      </c>
      <c r="K661" s="25">
        <f t="shared" si="143"/>
        <v>4.9739919933544527</v>
      </c>
      <c r="L661" s="25">
        <f t="shared" si="144"/>
        <v>1.841645130417793</v>
      </c>
      <c r="M661" s="25">
        <f t="shared" si="145"/>
        <v>3.4078185618861228</v>
      </c>
      <c r="N661" s="25">
        <f t="shared" si="146"/>
        <v>1.8402220234185065</v>
      </c>
      <c r="O661" s="25">
        <f t="shared" si="147"/>
        <v>-0.37869594798822787</v>
      </c>
      <c r="P661" s="26">
        <f>ACOS(-TAN(Dados!$C$31)*TAN(O661))</f>
        <v>1.7876361141459312</v>
      </c>
      <c r="Q661" s="25">
        <f t="shared" si="148"/>
        <v>1.0322984226389083</v>
      </c>
      <c r="R661" s="25">
        <f>(24*60/PI())*Dados!$C$28*Q661*(P661*SIN(Dados!$C$31)*SIN(O661)+COS(Dados!$C$31)*COS(O661)*SIN(P661))</f>
        <v>43.166010676417521</v>
      </c>
      <c r="S661" s="17">
        <f t="shared" si="149"/>
        <v>305.96000000000004</v>
      </c>
      <c r="T661" s="17">
        <f t="shared" si="150"/>
        <v>289.36</v>
      </c>
      <c r="U661" s="17">
        <f t="shared" si="151"/>
        <v>28.139471758553725</v>
      </c>
      <c r="V661" s="25">
        <f>(0.75+2*10^(-5)*Dados!$B$7)*R661</f>
        <v>32.58611642485107</v>
      </c>
      <c r="W661" s="23">
        <f t="shared" si="152"/>
        <v>4.7344720792210513</v>
      </c>
      <c r="X661" s="25">
        <f>(1-Dados!$C$20)*U661</f>
        <v>21.66739325408637</v>
      </c>
      <c r="Y661" s="18">
        <f t="shared" si="153"/>
        <v>16.932921174865321</v>
      </c>
      <c r="Z661" s="27">
        <f>((0.408*I661*(Y661-0)+Dados!$C$35*(900/(H661+273))*J661*(M661-N661))/(I661+Dados!$C$35*(1+(0.34*J661))))</f>
        <v>6.2584257123990499</v>
      </c>
    </row>
    <row r="662" spans="1:26" x14ac:dyDescent="0.25">
      <c r="A662" s="1">
        <v>33616</v>
      </c>
      <c r="B662">
        <v>19.399999999999999</v>
      </c>
      <c r="C662">
        <v>31.6</v>
      </c>
      <c r="D662">
        <v>13</v>
      </c>
      <c r="E662">
        <v>2</v>
      </c>
      <c r="F662">
        <v>55.25</v>
      </c>
      <c r="H662" s="22">
        <f t="shared" si="140"/>
        <v>25.5</v>
      </c>
      <c r="I662" s="23">
        <f t="shared" si="141"/>
        <v>0.19363585091694491</v>
      </c>
      <c r="J662" s="24">
        <f t="shared" si="142"/>
        <v>1.4959021503358882</v>
      </c>
      <c r="K662" s="25">
        <f t="shared" si="143"/>
        <v>4.6483496796026218</v>
      </c>
      <c r="L662" s="25">
        <f t="shared" si="144"/>
        <v>2.2528310020993629</v>
      </c>
      <c r="M662" s="25">
        <f t="shared" si="145"/>
        <v>3.4505903408509924</v>
      </c>
      <c r="N662" s="25">
        <f t="shared" si="146"/>
        <v>1.9064511633201733</v>
      </c>
      <c r="O662" s="25">
        <f t="shared" si="147"/>
        <v>-0.37598036938610901</v>
      </c>
      <c r="P662" s="26">
        <f>ACOS(-TAN(Dados!$C$31)*TAN(O662))</f>
        <v>1.7858967600153355</v>
      </c>
      <c r="Q662" s="25">
        <f t="shared" si="148"/>
        <v>1.0321771295644875</v>
      </c>
      <c r="R662" s="25">
        <f>(24*60/PI())*Dados!$C$28*Q662*(P662*SIN(Dados!$C$31)*SIN(O662)+COS(Dados!$C$31)*COS(O662)*SIN(P662))</f>
        <v>43.111057952545892</v>
      </c>
      <c r="S662" s="17">
        <f t="shared" si="149"/>
        <v>304.76000000000005</v>
      </c>
      <c r="T662" s="17">
        <f t="shared" si="150"/>
        <v>292.56</v>
      </c>
      <c r="U662" s="17">
        <f t="shared" si="151"/>
        <v>24.09287229475715</v>
      </c>
      <c r="V662" s="25">
        <f>(0.75+2*10^(-5)*Dados!$B$7)*R662</f>
        <v>32.544632492704388</v>
      </c>
      <c r="W662" s="23">
        <f t="shared" si="152"/>
        <v>3.7255635576999779</v>
      </c>
      <c r="X662" s="25">
        <f>(1-Dados!$C$20)*U662</f>
        <v>18.551511666963005</v>
      </c>
      <c r="Y662" s="18">
        <f t="shared" si="153"/>
        <v>14.825948109263027</v>
      </c>
      <c r="Z662" s="27">
        <f>((0.408*I662*(Y662-0)+Dados!$C$35*(900/(H662+273))*J662*(M662-N662))/(I662+Dados!$C$35*(1+(0.34*J662))))</f>
        <v>5.5651660639910476</v>
      </c>
    </row>
    <row r="663" spans="1:26" x14ac:dyDescent="0.25">
      <c r="A663" s="1">
        <v>33617</v>
      </c>
      <c r="B663">
        <v>21.4</v>
      </c>
      <c r="C663">
        <v>33.200000000000003</v>
      </c>
      <c r="D663">
        <v>14</v>
      </c>
      <c r="E663">
        <v>3.233333</v>
      </c>
      <c r="F663">
        <v>58.75</v>
      </c>
      <c r="H663" s="22">
        <f t="shared" si="140"/>
        <v>27.3</v>
      </c>
      <c r="I663" s="23">
        <f t="shared" si="141"/>
        <v>0.21238715151384185</v>
      </c>
      <c r="J663" s="24">
        <f t="shared" si="142"/>
        <v>2.4183748937259941</v>
      </c>
      <c r="K663" s="25">
        <f t="shared" si="143"/>
        <v>5.0868531413725142</v>
      </c>
      <c r="L663" s="25">
        <f t="shared" si="144"/>
        <v>2.548770598472057</v>
      </c>
      <c r="M663" s="25">
        <f t="shared" si="145"/>
        <v>3.8178118699222856</v>
      </c>
      <c r="N663" s="25">
        <f t="shared" si="146"/>
        <v>2.242964473579343</v>
      </c>
      <c r="O663" s="25">
        <f t="shared" si="147"/>
        <v>-0.37315337968622003</v>
      </c>
      <c r="P663" s="26">
        <f>ACOS(-TAN(Dados!$C$31)*TAN(O663))</f>
        <v>1.7840907025875921</v>
      </c>
      <c r="Q663" s="25">
        <f t="shared" si="148"/>
        <v>1.0320463017121373</v>
      </c>
      <c r="R663" s="25">
        <f>(24*60/PI())*Dados!$C$28*Q663*(P663*SIN(Dados!$C$31)*SIN(O663)+COS(Dados!$C$31)*COS(O663)*SIN(P663))</f>
        <v>43.053434691921325</v>
      </c>
      <c r="S663" s="17">
        <f t="shared" si="149"/>
        <v>306.36</v>
      </c>
      <c r="T663" s="17">
        <f t="shared" si="150"/>
        <v>294.56</v>
      </c>
      <c r="U663" s="17">
        <f t="shared" si="151"/>
        <v>23.66294478648221</v>
      </c>
      <c r="V663" s="25">
        <f>(0.75+2*10^(-5)*Dados!$B$7)*R663</f>
        <v>32.501132566487726</v>
      </c>
      <c r="W663" s="23">
        <f t="shared" si="152"/>
        <v>3.3035341144816313</v>
      </c>
      <c r="X663" s="25">
        <f>(1-Dados!$C$20)*U663</f>
        <v>18.220467485591303</v>
      </c>
      <c r="Y663" s="18">
        <f t="shared" si="153"/>
        <v>14.916933371109671</v>
      </c>
      <c r="Z663" s="27">
        <f>((0.408*I663*(Y663-0)+Dados!$C$35*(900/(H663+273))*J663*(M663-N663))/(I663+Dados!$C$35*(1+(0.34*J663))))</f>
        <v>6.1500356736119688</v>
      </c>
    </row>
    <row r="664" spans="1:26" x14ac:dyDescent="0.25">
      <c r="A664" s="1">
        <v>33618</v>
      </c>
      <c r="B664">
        <v>18</v>
      </c>
      <c r="C664">
        <v>27.2</v>
      </c>
      <c r="D664">
        <v>15</v>
      </c>
      <c r="E664">
        <v>4.266667</v>
      </c>
      <c r="F664">
        <v>55.5</v>
      </c>
      <c r="H664" s="22">
        <f t="shared" si="140"/>
        <v>22.6</v>
      </c>
      <c r="I664" s="23">
        <f t="shared" si="141"/>
        <v>0.16636250114300036</v>
      </c>
      <c r="J664" s="24">
        <f t="shared" si="142"/>
        <v>3.1912581700335867</v>
      </c>
      <c r="K664" s="25">
        <f t="shared" si="143"/>
        <v>3.6073883025255133</v>
      </c>
      <c r="L664" s="25">
        <f t="shared" si="144"/>
        <v>2.0639892026604851</v>
      </c>
      <c r="M664" s="25">
        <f t="shared" si="145"/>
        <v>2.8356887525929992</v>
      </c>
      <c r="N664" s="25">
        <f t="shared" si="146"/>
        <v>1.5738072576891147</v>
      </c>
      <c r="O664" s="25">
        <f t="shared" si="147"/>
        <v>-0.37021581658662056</v>
      </c>
      <c r="P664" s="26">
        <f>ACOS(-TAN(Dados!$C$31)*TAN(O664))</f>
        <v>1.7822189795930035</v>
      </c>
      <c r="Q664" s="25">
        <f t="shared" si="148"/>
        <v>1.0319059778489741</v>
      </c>
      <c r="R664" s="25">
        <f>(24*60/PI())*Dados!$C$28*Q664*(P664*SIN(Dados!$C$31)*SIN(O664)+COS(Dados!$C$31)*COS(O664)*SIN(P664))</f>
        <v>42.993131694624417</v>
      </c>
      <c r="S664" s="17">
        <f t="shared" si="149"/>
        <v>300.36</v>
      </c>
      <c r="T664" s="17">
        <f t="shared" si="150"/>
        <v>291.16000000000003</v>
      </c>
      <c r="U664" s="17">
        <f t="shared" si="151"/>
        <v>20.86474000576268</v>
      </c>
      <c r="V664" s="25">
        <f>(0.75+2*10^(-5)*Dados!$B$7)*R664</f>
        <v>32.455609701161698</v>
      </c>
      <c r="W664" s="23">
        <f t="shared" si="152"/>
        <v>3.1980941940028993</v>
      </c>
      <c r="X664" s="25">
        <f>(1-Dados!$C$20)*U664</f>
        <v>16.065849804437264</v>
      </c>
      <c r="Y664" s="18">
        <f t="shared" si="153"/>
        <v>12.867755610434365</v>
      </c>
      <c r="Z664" s="27">
        <f>((0.408*I664*(Y664-0)+Dados!$C$35*(900/(H664+273))*J664*(M664-N664))/(I664+Dados!$C$35*(1+(0.34*J664))))</f>
        <v>5.534128349254817</v>
      </c>
    </row>
    <row r="665" spans="1:26" x14ac:dyDescent="0.25">
      <c r="A665" s="1">
        <v>33619</v>
      </c>
      <c r="B665">
        <v>9.6</v>
      </c>
      <c r="C665">
        <v>27.7</v>
      </c>
      <c r="D665">
        <v>16</v>
      </c>
      <c r="E665">
        <v>3.1</v>
      </c>
      <c r="F665">
        <v>47.25</v>
      </c>
      <c r="H665" s="22">
        <f t="shared" ref="H665:H725" si="154">(C665+B665)/2</f>
        <v>18.649999999999999</v>
      </c>
      <c r="I665" s="23">
        <f t="shared" ref="I665:I725" si="155">4098*(0.6108*EXP(17.27*H665/(H665+237.3)))/(H665+237.3)^2</f>
        <v>0.13448490206687241</v>
      </c>
      <c r="J665" s="24">
        <f t="shared" ref="J665:J725" si="156">E665*(4.87/(LN(67.8*10-5.42)))</f>
        <v>2.3186483330206267</v>
      </c>
      <c r="K665" s="25">
        <f t="shared" ref="K665:K725" si="157">0.6108*EXP((17.27*C665)/(C665+237.3))</f>
        <v>3.7144033809363424</v>
      </c>
      <c r="L665" s="25">
        <f t="shared" ref="L665:L725" si="158">0.6108*EXP((17.27*B665)/(B665+237.3))</f>
        <v>1.1954334347937761</v>
      </c>
      <c r="M665" s="25">
        <f t="shared" ref="M665:M725" si="159">(K665+L665)/2</f>
        <v>2.4549184078650592</v>
      </c>
      <c r="N665" s="25">
        <f t="shared" ref="N665:N725" si="160">F665/100*((K665+L665)/2)</f>
        <v>1.1599489477162404</v>
      </c>
      <c r="O665" s="25">
        <f t="shared" ref="O665:O725" si="161">0.409*SIN((2*PI()/365*D665)-1.39)</f>
        <v>-0.36716855055065478</v>
      </c>
      <c r="P665" s="26">
        <f>ACOS(-TAN(Dados!$C$31)*TAN(O665))</f>
        <v>1.7802826529372653</v>
      </c>
      <c r="Q665" s="25">
        <f t="shared" ref="Q665:Q725" si="162">1+0.033*COS((2*PI()/365)*D665)</f>
        <v>1.031756199555987</v>
      </c>
      <c r="R665" s="25">
        <f>(24*60/PI())*Dados!$C$28*Q665*(P665*SIN(Dados!$C$31)*SIN(O665)+COS(Dados!$C$31)*COS(O665)*SIN(P665))</f>
        <v>42.930139811347644</v>
      </c>
      <c r="S665" s="17">
        <f t="shared" ref="S665:S725" si="163">C665+273.16</f>
        <v>300.86</v>
      </c>
      <c r="T665" s="17">
        <f t="shared" ref="T665:T725" si="164">B665+273.16</f>
        <v>282.76000000000005</v>
      </c>
      <c r="U665" s="17">
        <f t="shared" ref="U665:U725" si="165">0.16*SQRT(C665-B665)*R665</f>
        <v>29.222782987597864</v>
      </c>
      <c r="V665" s="25">
        <f>(0.75+2*10^(-5)*Dados!$B$7)*R665</f>
        <v>32.408056989893922</v>
      </c>
      <c r="W665" s="23">
        <f t="shared" ref="W665:W725" si="166">(4.903*10^-9)*((S665^4+T665^4)/2)*(0.34-0.14*SQRT(N665))*(1.35*(U665/V665)-0.35)</f>
        <v>5.868162184233074</v>
      </c>
      <c r="X665" s="25">
        <f>(1-Dados!$C$20)*U665</f>
        <v>22.501542900450357</v>
      </c>
      <c r="Y665" s="18">
        <f t="shared" ref="Y665:Y725" si="167">X665-W665</f>
        <v>16.633380716217282</v>
      </c>
      <c r="Z665" s="27">
        <f>((0.408*I665*(Y665-0)+Dados!$C$35*(900/(H665+273))*J665*(M665-N665))/(I665+Dados!$C$35*(1+(0.34*J665))))</f>
        <v>6.0393606064412966</v>
      </c>
    </row>
    <row r="666" spans="1:26" x14ac:dyDescent="0.25">
      <c r="A666" s="1">
        <v>33620</v>
      </c>
      <c r="B666">
        <v>12.7</v>
      </c>
      <c r="C666">
        <v>33</v>
      </c>
      <c r="D666">
        <v>17</v>
      </c>
      <c r="E666">
        <v>1.8666670000000001</v>
      </c>
      <c r="F666">
        <v>49.5</v>
      </c>
      <c r="H666" s="22">
        <f t="shared" si="154"/>
        <v>22.85</v>
      </c>
      <c r="I666" s="23">
        <f t="shared" si="155"/>
        <v>0.1685781270345493</v>
      </c>
      <c r="J666" s="24">
        <f t="shared" si="156"/>
        <v>1.3961755896305208</v>
      </c>
      <c r="K666" s="25">
        <f t="shared" si="157"/>
        <v>5.030147795606851</v>
      </c>
      <c r="L666" s="25">
        <f t="shared" si="158"/>
        <v>1.4686304419364882</v>
      </c>
      <c r="M666" s="25">
        <f t="shared" si="159"/>
        <v>3.2493891187716697</v>
      </c>
      <c r="N666" s="25">
        <f t="shared" si="160"/>
        <v>1.6084476137919765</v>
      </c>
      <c r="O666" s="25">
        <f t="shared" si="161"/>
        <v>-0.36401248454901453</v>
      </c>
      <c r="P666" s="26">
        <f>ACOS(-TAN(Dados!$C$31)*TAN(O666))</f>
        <v>1.7782828068237315</v>
      </c>
      <c r="Q666" s="25">
        <f t="shared" si="162"/>
        <v>1.0315970112157162</v>
      </c>
      <c r="R666" s="25">
        <f>(24*60/PI())*Dados!$C$28*Q666*(P666*SIN(Dados!$C$31)*SIN(O666)+COS(Dados!$C$31)*COS(O666)*SIN(P666))</f>
        <v>42.864449985232994</v>
      </c>
      <c r="S666" s="17">
        <f t="shared" si="163"/>
        <v>306.16000000000003</v>
      </c>
      <c r="T666" s="17">
        <f t="shared" si="164"/>
        <v>285.86</v>
      </c>
      <c r="U666" s="17">
        <f t="shared" si="165"/>
        <v>30.900482232091289</v>
      </c>
      <c r="V666" s="25">
        <f>(0.75+2*10^(-5)*Dados!$B$7)*R666</f>
        <v>32.358467595642352</v>
      </c>
      <c r="W666" s="23">
        <f t="shared" si="166"/>
        <v>5.7835480380398252</v>
      </c>
      <c r="X666" s="25">
        <f>(1-Dados!$C$20)*U666</f>
        <v>23.793371318710292</v>
      </c>
      <c r="Y666" s="18">
        <f t="shared" si="167"/>
        <v>18.009823280670467</v>
      </c>
      <c r="Z666" s="27">
        <f>((0.408*I666*(Y666-0)+Dados!$C$35*(900/(H666+273))*J666*(M666-N666))/(I666+Dados!$C$35*(1+(0.34*J666))))</f>
        <v>6.3932971528614315</v>
      </c>
    </row>
    <row r="667" spans="1:26" x14ac:dyDescent="0.25">
      <c r="A667" s="1">
        <v>33621</v>
      </c>
      <c r="B667">
        <v>16.7</v>
      </c>
      <c r="C667">
        <v>34</v>
      </c>
      <c r="D667">
        <v>18</v>
      </c>
      <c r="E667">
        <v>2.2000000000000002</v>
      </c>
      <c r="F667">
        <v>48.25</v>
      </c>
      <c r="H667" s="22">
        <f t="shared" si="154"/>
        <v>25.35</v>
      </c>
      <c r="I667" s="23">
        <f t="shared" si="155"/>
        <v>0.1921382761319867</v>
      </c>
      <c r="J667" s="24">
        <f t="shared" si="156"/>
        <v>1.6454923653694773</v>
      </c>
      <c r="K667" s="25">
        <f t="shared" si="157"/>
        <v>5.3192602098598769</v>
      </c>
      <c r="L667" s="25">
        <f t="shared" si="158"/>
        <v>1.9011953088739362</v>
      </c>
      <c r="M667" s="25">
        <f t="shared" si="159"/>
        <v>3.6102277593669063</v>
      </c>
      <c r="N667" s="25">
        <f t="shared" si="160"/>
        <v>1.7419348938945323</v>
      </c>
      <c r="O667" s="25">
        <f t="shared" si="161"/>
        <v>-0.36074855379216958</v>
      </c>
      <c r="P667" s="26">
        <f>ACOS(-TAN(Dados!$C$31)*TAN(O667))</f>
        <v>1.7762205458786531</v>
      </c>
      <c r="Q667" s="25">
        <f t="shared" si="162"/>
        <v>1.031428459999103</v>
      </c>
      <c r="R667" s="25">
        <f>(24*60/PI())*Dados!$C$28*Q667*(P667*SIN(Dados!$C$31)*SIN(O667)+COS(Dados!$C$31)*COS(O667)*SIN(P667))</f>
        <v>42.796053295027434</v>
      </c>
      <c r="S667" s="17">
        <f t="shared" si="163"/>
        <v>307.16000000000003</v>
      </c>
      <c r="T667" s="17">
        <f t="shared" si="164"/>
        <v>289.86</v>
      </c>
      <c r="U667" s="17">
        <f t="shared" si="165"/>
        <v>28.48044389452421</v>
      </c>
      <c r="V667" s="25">
        <f>(0.75+2*10^(-5)*Dados!$B$7)*R667</f>
        <v>32.306834783733457</v>
      </c>
      <c r="W667" s="23">
        <f t="shared" si="166"/>
        <v>5.1024145344002312</v>
      </c>
      <c r="X667" s="25">
        <f>(1-Dados!$C$20)*U667</f>
        <v>21.929941798783641</v>
      </c>
      <c r="Y667" s="18">
        <f t="shared" si="167"/>
        <v>16.827527264383409</v>
      </c>
      <c r="Z667" s="27">
        <f>((0.408*I667*(Y667-0)+Dados!$C$35*(900/(H667+273))*J667*(M667-N667))/(I667+Dados!$C$35*(1+(0.34*J667))))</f>
        <v>6.5468231250603859</v>
      </c>
    </row>
    <row r="668" spans="1:26" x14ac:dyDescent="0.25">
      <c r="A668" s="1">
        <v>33622</v>
      </c>
      <c r="B668">
        <v>18.5</v>
      </c>
      <c r="C668">
        <v>32.799999999999997</v>
      </c>
      <c r="D668">
        <v>19</v>
      </c>
      <c r="E668">
        <v>2.2000000000000002</v>
      </c>
      <c r="F668">
        <v>56.5</v>
      </c>
      <c r="H668" s="22">
        <f t="shared" si="154"/>
        <v>25.65</v>
      </c>
      <c r="I668" s="23">
        <f t="shared" si="155"/>
        <v>0.19514324251732765</v>
      </c>
      <c r="J668" s="24">
        <f t="shared" si="156"/>
        <v>1.6454923653694773</v>
      </c>
      <c r="K668" s="25">
        <f t="shared" si="157"/>
        <v>4.9739919933544527</v>
      </c>
      <c r="L668" s="25">
        <f t="shared" si="158"/>
        <v>2.1297773032821605</v>
      </c>
      <c r="M668" s="25">
        <f t="shared" si="159"/>
        <v>3.5518846483183069</v>
      </c>
      <c r="N668" s="25">
        <f t="shared" si="160"/>
        <v>2.0068148262998431</v>
      </c>
      <c r="O668" s="25">
        <f t="shared" si="161"/>
        <v>-0.35737772545324453</v>
      </c>
      <c r="P668" s="26">
        <f>ACOS(-TAN(Dados!$C$31)*TAN(O668))</f>
        <v>1.7740969932854493</v>
      </c>
      <c r="Q668" s="25">
        <f t="shared" si="162"/>
        <v>1.0312505958515106</v>
      </c>
      <c r="R668" s="25">
        <f>(24*60/PI())*Dados!$C$28*Q668*(P668*SIN(Dados!$C$31)*SIN(O668)+COS(Dados!$C$31)*COS(O668)*SIN(P668))</f>
        <v>42.724940999497861</v>
      </c>
      <c r="S668" s="17">
        <f t="shared" si="163"/>
        <v>305.96000000000004</v>
      </c>
      <c r="T668" s="17">
        <f t="shared" si="164"/>
        <v>291.66000000000003</v>
      </c>
      <c r="U668" s="17">
        <f t="shared" si="165"/>
        <v>25.850531274520119</v>
      </c>
      <c r="V668" s="25">
        <f>(0.75+2*10^(-5)*Dados!$B$7)*R668</f>
        <v>32.253151955391132</v>
      </c>
      <c r="W668" s="23">
        <f t="shared" si="166"/>
        <v>4.0675788752008639</v>
      </c>
      <c r="X668" s="25">
        <f>(1-Dados!$C$20)*U668</f>
        <v>19.904909081380492</v>
      </c>
      <c r="Y668" s="18">
        <f t="shared" si="167"/>
        <v>15.837330206179628</v>
      </c>
      <c r="Z668" s="27">
        <f>((0.408*I668*(Y668-0)+Dados!$C$35*(900/(H668+273))*J668*(M668-N668))/(I668+Dados!$C$35*(1+(0.34*J668))))</f>
        <v>5.9297548633069681</v>
      </c>
    </row>
    <row r="669" spans="1:26" x14ac:dyDescent="0.25">
      <c r="A669" s="1">
        <v>33623</v>
      </c>
      <c r="B669">
        <v>22.7</v>
      </c>
      <c r="C669">
        <v>37.299999999999997</v>
      </c>
      <c r="D669">
        <v>20</v>
      </c>
      <c r="E669">
        <v>3.1</v>
      </c>
      <c r="F669">
        <v>51.5</v>
      </c>
      <c r="H669" s="22">
        <f t="shared" si="154"/>
        <v>30</v>
      </c>
      <c r="I669" s="23">
        <f t="shared" si="155"/>
        <v>0.24336253881311395</v>
      </c>
      <c r="J669" s="24">
        <f t="shared" si="156"/>
        <v>2.3186483330206267</v>
      </c>
      <c r="K669" s="25">
        <f t="shared" si="157"/>
        <v>6.3780757350809081</v>
      </c>
      <c r="L669" s="25">
        <f t="shared" si="158"/>
        <v>2.7588616266004506</v>
      </c>
      <c r="M669" s="25">
        <f t="shared" si="159"/>
        <v>4.5684686808406791</v>
      </c>
      <c r="N669" s="25">
        <f t="shared" si="160"/>
        <v>2.3527613706329498</v>
      </c>
      <c r="O669" s="25">
        <f t="shared" si="161"/>
        <v>-0.35390099838142475</v>
      </c>
      <c r="P669" s="26">
        <f>ACOS(-TAN(Dados!$C$31)*TAN(O669))</f>
        <v>1.7719132889338518</v>
      </c>
      <c r="Q669" s="25">
        <f t="shared" si="162"/>
        <v>1.0310634714779239</v>
      </c>
      <c r="R669" s="25">
        <f>(24*60/PI())*Dados!$C$28*Q669*(P669*SIN(Dados!$C$31)*SIN(O669)+COS(Dados!$C$31)*COS(O669)*SIN(P669))</f>
        <v>42.651104583042716</v>
      </c>
      <c r="S669" s="17">
        <f t="shared" si="163"/>
        <v>310.46000000000004</v>
      </c>
      <c r="T669" s="17">
        <f t="shared" si="164"/>
        <v>295.86</v>
      </c>
      <c r="U669" s="17">
        <f t="shared" si="165"/>
        <v>26.075142685556816</v>
      </c>
      <c r="V669" s="25">
        <f>(0.75+2*10^(-5)*Dados!$B$7)*R669</f>
        <v>32.197412682169031</v>
      </c>
      <c r="W669" s="23">
        <f t="shared" si="166"/>
        <v>3.8692586111993506</v>
      </c>
      <c r="X669" s="25">
        <f>(1-Dados!$C$20)*U669</f>
        <v>20.07785986787875</v>
      </c>
      <c r="Y669" s="18">
        <f t="shared" si="167"/>
        <v>16.208601256679401</v>
      </c>
      <c r="Z669" s="27">
        <f>((0.408*I669*(Y669-0)+Dados!$C$35*(900/(H669+273))*J669*(M669-N669))/(I669+Dados!$C$35*(1+(0.34*J669))))</f>
        <v>7.2366481196535304</v>
      </c>
    </row>
    <row r="670" spans="1:26" x14ac:dyDescent="0.25">
      <c r="A670" s="1">
        <v>33624</v>
      </c>
      <c r="B670">
        <v>23.1</v>
      </c>
      <c r="C670">
        <v>35.5</v>
      </c>
      <c r="D670">
        <v>21</v>
      </c>
      <c r="E670">
        <v>2.0666669999999998</v>
      </c>
      <c r="F670">
        <v>61.5</v>
      </c>
      <c r="H670" s="22">
        <f t="shared" si="154"/>
        <v>29.3</v>
      </c>
      <c r="I670" s="23">
        <f t="shared" si="155"/>
        <v>0.2349895019498757</v>
      </c>
      <c r="J670" s="24">
        <f t="shared" si="156"/>
        <v>1.5457658046641094</v>
      </c>
      <c r="K670" s="25">
        <f t="shared" si="157"/>
        <v>5.7799401422607124</v>
      </c>
      <c r="L670" s="25">
        <f t="shared" si="158"/>
        <v>2.8264752011366077</v>
      </c>
      <c r="M670" s="25">
        <f t="shared" si="159"/>
        <v>4.3032076716986598</v>
      </c>
      <c r="N670" s="25">
        <f t="shared" si="160"/>
        <v>2.6464727180946759</v>
      </c>
      <c r="O670" s="25">
        <f t="shared" si="161"/>
        <v>-0.35031940280597534</v>
      </c>
      <c r="P670" s="26">
        <f>ACOS(-TAN(Dados!$C$31)*TAN(O670))</f>
        <v>1.7696705875895009</v>
      </c>
      <c r="Q670" s="25">
        <f t="shared" si="162"/>
        <v>1.0308671423273339</v>
      </c>
      <c r="R670" s="25">
        <f>(24*60/PI())*Dados!$C$28*Q670*(P670*SIN(Dados!$C$31)*SIN(O670)+COS(Dados!$C$31)*COS(O670)*SIN(P670))</f>
        <v>42.57453580243228</v>
      </c>
      <c r="S670" s="17">
        <f t="shared" si="163"/>
        <v>308.66000000000003</v>
      </c>
      <c r="T670" s="17">
        <f t="shared" si="164"/>
        <v>296.26000000000005</v>
      </c>
      <c r="U670" s="17">
        <f t="shared" si="165"/>
        <v>23.987265754994233</v>
      </c>
      <c r="V670" s="25">
        <f>(0.75+2*10^(-5)*Dados!$B$7)*R670</f>
        <v>32.13961074123489</v>
      </c>
      <c r="W670" s="23">
        <f t="shared" si="166"/>
        <v>3.036314798336202</v>
      </c>
      <c r="X670" s="25">
        <f>(1-Dados!$C$20)*U670</f>
        <v>18.47019463134556</v>
      </c>
      <c r="Y670" s="18">
        <f t="shared" si="167"/>
        <v>15.433879833009359</v>
      </c>
      <c r="Z670" s="27">
        <f>((0.408*I670*(Y670-0)+Dados!$C$35*(900/(H670+273))*J670*(M670-N670))/(I670+Dados!$C$35*(1+(0.34*J670))))</f>
        <v>5.9095310505519603</v>
      </c>
    </row>
    <row r="671" spans="1:26" x14ac:dyDescent="0.25">
      <c r="A671" s="1">
        <v>33625</v>
      </c>
      <c r="B671">
        <v>18.600000000000001</v>
      </c>
      <c r="C671">
        <v>33.799999999999997</v>
      </c>
      <c r="D671">
        <v>22</v>
      </c>
      <c r="E671">
        <v>3.766667</v>
      </c>
      <c r="F671">
        <v>52.75</v>
      </c>
      <c r="H671" s="22">
        <f t="shared" si="154"/>
        <v>26.2</v>
      </c>
      <c r="I671" s="23">
        <f t="shared" si="155"/>
        <v>0.20075515809842714</v>
      </c>
      <c r="J671" s="24">
        <f t="shared" si="156"/>
        <v>2.8172826324496145</v>
      </c>
      <c r="K671" s="25">
        <f t="shared" si="157"/>
        <v>5.2603114929926225</v>
      </c>
      <c r="L671" s="25">
        <f t="shared" si="158"/>
        <v>2.143152914469288</v>
      </c>
      <c r="M671" s="25">
        <f t="shared" si="159"/>
        <v>3.7017322037309555</v>
      </c>
      <c r="N671" s="25">
        <f t="shared" si="160"/>
        <v>1.9526637374680789</v>
      </c>
      <c r="O671" s="25">
        <f t="shared" si="161"/>
        <v>-0.34663400003096273</v>
      </c>
      <c r="P671" s="26">
        <f>ACOS(-TAN(Dados!$C$31)*TAN(O671))</f>
        <v>1.7673700570893165</v>
      </c>
      <c r="Q671" s="25">
        <f t="shared" si="162"/>
        <v>1.0306616665763046</v>
      </c>
      <c r="R671" s="25">
        <f>(24*60/PI())*Dados!$C$28*Q671*(P671*SIN(Dados!$C$31)*SIN(O671)+COS(Dados!$C$31)*COS(O671)*SIN(P671))</f>
        <v>42.495226734604927</v>
      </c>
      <c r="S671" s="17">
        <f t="shared" si="163"/>
        <v>306.96000000000004</v>
      </c>
      <c r="T671" s="17">
        <f t="shared" si="164"/>
        <v>291.76000000000005</v>
      </c>
      <c r="U671" s="17">
        <f t="shared" si="165"/>
        <v>26.508303079566204</v>
      </c>
      <c r="V671" s="25">
        <f>(0.75+2*10^(-5)*Dados!$B$7)*R671</f>
        <v>32.079740151452071</v>
      </c>
      <c r="W671" s="23">
        <f t="shared" si="166"/>
        <v>4.3686702028866904</v>
      </c>
      <c r="X671" s="25">
        <f>(1-Dados!$C$20)*U671</f>
        <v>20.411393371265977</v>
      </c>
      <c r="Y671" s="18">
        <f t="shared" si="167"/>
        <v>16.042723168379286</v>
      </c>
      <c r="Z671" s="27">
        <f>((0.408*I671*(Y671-0)+Dados!$C$35*(900/(H671+273))*J671*(M671-N671))/(I671+Dados!$C$35*(1+(0.34*J671))))</f>
        <v>6.9449051804206743</v>
      </c>
    </row>
    <row r="672" spans="1:26" x14ac:dyDescent="0.25">
      <c r="A672" s="1">
        <v>33626</v>
      </c>
      <c r="B672">
        <v>17.2</v>
      </c>
      <c r="C672">
        <v>32.700000000000003</v>
      </c>
      <c r="D672">
        <v>23</v>
      </c>
      <c r="E672">
        <v>2.733333</v>
      </c>
      <c r="F672">
        <v>58.75</v>
      </c>
      <c r="H672" s="22">
        <f t="shared" si="154"/>
        <v>24.950000000000003</v>
      </c>
      <c r="I672" s="23">
        <f t="shared" si="155"/>
        <v>0.18819235146356306</v>
      </c>
      <c r="J672" s="24">
        <f t="shared" si="156"/>
        <v>2.0443993561420224</v>
      </c>
      <c r="K672" s="25">
        <f t="shared" si="157"/>
        <v>4.9461187754219553</v>
      </c>
      <c r="L672" s="25">
        <f t="shared" si="158"/>
        <v>1.9624256575788694</v>
      </c>
      <c r="M672" s="25">
        <f t="shared" si="159"/>
        <v>3.4542722165004123</v>
      </c>
      <c r="N672" s="25">
        <f t="shared" si="160"/>
        <v>2.0293849271939921</v>
      </c>
      <c r="O672" s="25">
        <f t="shared" si="161"/>
        <v>-0.3428458821207665</v>
      </c>
      <c r="P672" s="26">
        <f>ACOS(-TAN(Dados!$C$31)*TAN(O672))</f>
        <v>1.7650128765676671</v>
      </c>
      <c r="Q672" s="25">
        <f t="shared" si="162"/>
        <v>1.0304471051117361</v>
      </c>
      <c r="R672" s="25">
        <f>(24*60/PI())*Dados!$C$28*Q672*(P672*SIN(Dados!$C$31)*SIN(O672)+COS(Dados!$C$31)*COS(O672)*SIN(P672))</f>
        <v>42.413169825442097</v>
      </c>
      <c r="S672" s="17">
        <f t="shared" si="163"/>
        <v>305.86</v>
      </c>
      <c r="T672" s="17">
        <f t="shared" si="164"/>
        <v>290.36</v>
      </c>
      <c r="U672" s="17">
        <f t="shared" si="165"/>
        <v>26.716930653386502</v>
      </c>
      <c r="V672" s="25">
        <f>(0.75+2*10^(-5)*Dados!$B$7)*R672</f>
        <v>32.01779521019985</v>
      </c>
      <c r="W672" s="23">
        <f t="shared" si="166"/>
        <v>4.2435425853867237</v>
      </c>
      <c r="X672" s="25">
        <f>(1-Dados!$C$20)*U672</f>
        <v>20.572036603107605</v>
      </c>
      <c r="Y672" s="18">
        <f t="shared" si="167"/>
        <v>16.328494017720882</v>
      </c>
      <c r="Z672" s="27">
        <f>((0.408*I672*(Y672-0)+Dados!$C$35*(900/(H672+273))*J672*(M672-N672))/(I672+Dados!$C$35*(1+(0.34*J672))))</f>
        <v>6.1163983064282039</v>
      </c>
    </row>
    <row r="673" spans="1:26" x14ac:dyDescent="0.25">
      <c r="A673" s="1">
        <v>33627</v>
      </c>
      <c r="B673">
        <v>19.399999999999999</v>
      </c>
      <c r="C673">
        <v>33.6</v>
      </c>
      <c r="D673">
        <v>24</v>
      </c>
      <c r="E673">
        <v>2.733333</v>
      </c>
      <c r="F673">
        <v>69.25</v>
      </c>
      <c r="H673" s="22">
        <f t="shared" si="154"/>
        <v>26.5</v>
      </c>
      <c r="I673" s="23">
        <f t="shared" si="155"/>
        <v>0.20387302489183121</v>
      </c>
      <c r="J673" s="24">
        <f t="shared" si="156"/>
        <v>2.0443993561420224</v>
      </c>
      <c r="K673" s="25">
        <f t="shared" si="157"/>
        <v>5.2019304560289008</v>
      </c>
      <c r="L673" s="25">
        <f t="shared" si="158"/>
        <v>2.2528310020993629</v>
      </c>
      <c r="M673" s="25">
        <f t="shared" si="159"/>
        <v>3.7273807290641319</v>
      </c>
      <c r="N673" s="25">
        <f t="shared" si="160"/>
        <v>2.5812111548769114</v>
      </c>
      <c r="O673" s="25">
        <f t="shared" si="161"/>
        <v>-0.33895617157647767</v>
      </c>
      <c r="P673" s="26">
        <f>ACOS(-TAN(Dados!$C$31)*TAN(O673))</f>
        <v>1.7626002347180736</v>
      </c>
      <c r="Q673" s="25">
        <f t="shared" si="162"/>
        <v>1.0302235215128204</v>
      </c>
      <c r="R673" s="25">
        <f>(24*60/PI())*Dados!$C$28*Q673*(P673*SIN(Dados!$C$31)*SIN(O673)+COS(Dados!$C$31)*COS(O673)*SIN(P673))</f>
        <v>42.328357939439776</v>
      </c>
      <c r="S673" s="17">
        <f t="shared" si="163"/>
        <v>306.76000000000005</v>
      </c>
      <c r="T673" s="17">
        <f t="shared" si="164"/>
        <v>292.56</v>
      </c>
      <c r="U673" s="17">
        <f t="shared" si="165"/>
        <v>25.520875911769764</v>
      </c>
      <c r="V673" s="25">
        <f>(0.75+2*10^(-5)*Dados!$B$7)*R673</f>
        <v>31.953770530870553</v>
      </c>
      <c r="W673" s="23">
        <f t="shared" si="166"/>
        <v>3.324120932786419</v>
      </c>
      <c r="X673" s="25">
        <f>(1-Dados!$C$20)*U673</f>
        <v>19.651074452062719</v>
      </c>
      <c r="Y673" s="18">
        <f t="shared" si="167"/>
        <v>16.326953519276302</v>
      </c>
      <c r="Z673" s="27">
        <f>((0.408*I673*(Y673-0)+Dados!$C$35*(900/(H673+273))*J673*(M673-N673))/(I673+Dados!$C$35*(1+(0.34*J673))))</f>
        <v>5.7776820610177841</v>
      </c>
    </row>
    <row r="674" spans="1:26" x14ac:dyDescent="0.25">
      <c r="A674" s="1">
        <v>33628</v>
      </c>
      <c r="B674">
        <v>18.600000000000001</v>
      </c>
      <c r="C674">
        <v>29.7</v>
      </c>
      <c r="D674">
        <v>25</v>
      </c>
      <c r="E674">
        <v>1.8666670000000001</v>
      </c>
      <c r="F674">
        <v>77</v>
      </c>
      <c r="H674" s="22">
        <f t="shared" si="154"/>
        <v>24.15</v>
      </c>
      <c r="I674" s="23">
        <f t="shared" si="155"/>
        <v>0.18050503360802694</v>
      </c>
      <c r="J674" s="24">
        <f t="shared" si="156"/>
        <v>1.3961755896305208</v>
      </c>
      <c r="K674" s="25">
        <f t="shared" si="157"/>
        <v>4.1705971966496023</v>
      </c>
      <c r="L674" s="25">
        <f t="shared" si="158"/>
        <v>2.143152914469288</v>
      </c>
      <c r="M674" s="25">
        <f t="shared" si="159"/>
        <v>3.1568750555594454</v>
      </c>
      <c r="N674" s="25">
        <f t="shared" si="160"/>
        <v>2.430793792780773</v>
      </c>
      <c r="O674" s="25">
        <f t="shared" si="161"/>
        <v>-0.33496602100327749</v>
      </c>
      <c r="P674" s="26">
        <f>ACOS(-TAN(Dados!$C$31)*TAN(O674))</f>
        <v>1.7601333280948612</v>
      </c>
      <c r="Q674" s="25">
        <f t="shared" si="162"/>
        <v>1.0299909820322035</v>
      </c>
      <c r="R674" s="25">
        <f>(24*60/PI())*Dados!$C$28*Q674*(P674*SIN(Dados!$C$31)*SIN(O674)+COS(Dados!$C$31)*COS(O674)*SIN(P674))</f>
        <v>42.240784410189782</v>
      </c>
      <c r="S674" s="17">
        <f t="shared" si="163"/>
        <v>302.86</v>
      </c>
      <c r="T674" s="17">
        <f t="shared" si="164"/>
        <v>291.76000000000005</v>
      </c>
      <c r="U674" s="17">
        <f t="shared" si="165"/>
        <v>22.517151325463963</v>
      </c>
      <c r="V674" s="25">
        <f>(0.75+2*10^(-5)*Dados!$B$7)*R674</f>
        <v>31.887661080977967</v>
      </c>
      <c r="W674" s="23">
        <f t="shared" si="166"/>
        <v>2.8191335483641349</v>
      </c>
      <c r="X674" s="25">
        <f>(1-Dados!$C$20)*U674</f>
        <v>17.338206520607251</v>
      </c>
      <c r="Y674" s="18">
        <f t="shared" si="167"/>
        <v>14.519072972243116</v>
      </c>
      <c r="Z674" s="27">
        <f>((0.408*I674*(Y674-0)+Dados!$C$35*(900/(H674+273))*J674*(M674-N674))/(I674+Dados!$C$35*(1+(0.34*J674))))</f>
        <v>4.5851315034542468</v>
      </c>
    </row>
    <row r="675" spans="1:26" x14ac:dyDescent="0.25">
      <c r="A675" s="1">
        <v>33629</v>
      </c>
      <c r="B675">
        <v>21.2</v>
      </c>
      <c r="C675">
        <v>28.5</v>
      </c>
      <c r="D675">
        <v>26</v>
      </c>
      <c r="E675">
        <v>3.3666670000000001</v>
      </c>
      <c r="F675">
        <v>87</v>
      </c>
      <c r="H675" s="22">
        <f t="shared" si="154"/>
        <v>24.85</v>
      </c>
      <c r="I675" s="23">
        <f t="shared" si="155"/>
        <v>0.18721660940746795</v>
      </c>
      <c r="J675" s="24">
        <f t="shared" si="156"/>
        <v>2.5181022023824369</v>
      </c>
      <c r="K675" s="25">
        <f t="shared" si="157"/>
        <v>3.891379531185216</v>
      </c>
      <c r="L675" s="25">
        <f t="shared" si="158"/>
        <v>2.5177224920902961</v>
      </c>
      <c r="M675" s="25">
        <f t="shared" si="159"/>
        <v>3.204551011637756</v>
      </c>
      <c r="N675" s="25">
        <f t="shared" si="160"/>
        <v>2.7879593801248479</v>
      </c>
      <c r="O675" s="25">
        <f t="shared" si="161"/>
        <v>-0.33087661276889524</v>
      </c>
      <c r="P675" s="26">
        <f>ACOS(-TAN(Dados!$C$31)*TAN(O675))</f>
        <v>1.7576133594588603</v>
      </c>
      <c r="Q675" s="25">
        <f t="shared" si="162"/>
        <v>1.0297495555763523</v>
      </c>
      <c r="R675" s="25">
        <f>(24*60/PI())*Dados!$C$28*Q675*(P675*SIN(Dados!$C$31)*SIN(O675)+COS(Dados!$C$31)*COS(O675)*SIN(P675))</f>
        <v>42.150443091579611</v>
      </c>
      <c r="S675" s="17">
        <f t="shared" si="163"/>
        <v>301.66000000000003</v>
      </c>
      <c r="T675" s="17">
        <f t="shared" si="164"/>
        <v>294.36</v>
      </c>
      <c r="U675" s="17">
        <f t="shared" si="165"/>
        <v>18.221476155743968</v>
      </c>
      <c r="V675" s="25">
        <f>(0.75+2*10^(-5)*Dados!$B$7)*R675</f>
        <v>31.819462220808248</v>
      </c>
      <c r="W675" s="23">
        <f t="shared" si="166"/>
        <v>1.7397397910797006</v>
      </c>
      <c r="X675" s="25">
        <f>(1-Dados!$C$20)*U675</f>
        <v>14.030536639922856</v>
      </c>
      <c r="Y675" s="18">
        <f t="shared" si="167"/>
        <v>12.290796848843154</v>
      </c>
      <c r="Z675" s="27">
        <f>((0.408*I675*(Y675-0)+Dados!$C$35*(900/(H675+273))*J675*(M675-N675))/(I675+Dados!$C$35*(1+(0.34*J675))))</f>
        <v>3.7131279567167357</v>
      </c>
    </row>
    <row r="676" spans="1:26" x14ac:dyDescent="0.25">
      <c r="A676" s="1">
        <v>33630</v>
      </c>
      <c r="B676">
        <v>21.2</v>
      </c>
      <c r="C676">
        <v>32.1</v>
      </c>
      <c r="D676">
        <v>27</v>
      </c>
      <c r="E676">
        <v>2.4333330000000002</v>
      </c>
      <c r="F676">
        <v>69.25</v>
      </c>
      <c r="H676" s="22">
        <f t="shared" si="154"/>
        <v>26.65</v>
      </c>
      <c r="I676" s="23">
        <f t="shared" si="155"/>
        <v>0.20544717183601532</v>
      </c>
      <c r="J676" s="24">
        <f t="shared" si="156"/>
        <v>1.820014033591639</v>
      </c>
      <c r="K676" s="25">
        <f t="shared" si="157"/>
        <v>4.7817101702880001</v>
      </c>
      <c r="L676" s="25">
        <f t="shared" si="158"/>
        <v>2.5177224920902961</v>
      </c>
      <c r="M676" s="25">
        <f t="shared" si="159"/>
        <v>3.6497163311891478</v>
      </c>
      <c r="N676" s="25">
        <f t="shared" si="160"/>
        <v>2.5274285593484849</v>
      </c>
      <c r="O676" s="25">
        <f t="shared" si="161"/>
        <v>-0.32668915865324738</v>
      </c>
      <c r="P676" s="26">
        <f>ACOS(-TAN(Dados!$C$31)*TAN(O676))</f>
        <v>1.7550415361709275</v>
      </c>
      <c r="Q676" s="25">
        <f t="shared" si="162"/>
        <v>1.0294993136851356</v>
      </c>
      <c r="R676" s="25">
        <f>(24*60/PI())*Dados!$C$28*Q676*(P676*SIN(Dados!$C$31)*SIN(O676)+COS(Dados!$C$31)*COS(O676)*SIN(P676))</f>
        <v>42.05732840961516</v>
      </c>
      <c r="S676" s="17">
        <f t="shared" si="163"/>
        <v>305.26000000000005</v>
      </c>
      <c r="T676" s="17">
        <f t="shared" si="164"/>
        <v>294.36</v>
      </c>
      <c r="U676" s="17">
        <f t="shared" si="165"/>
        <v>22.216462776714621</v>
      </c>
      <c r="V676" s="25">
        <f>(0.75+2*10^(-5)*Dados!$B$7)*R676</f>
        <v>31.749169742540985</v>
      </c>
      <c r="W676" s="23">
        <f t="shared" si="166"/>
        <v>2.7717497912388578</v>
      </c>
      <c r="X676" s="25">
        <f>(1-Dados!$C$20)*U676</f>
        <v>17.106676338070258</v>
      </c>
      <c r="Y676" s="18">
        <f t="shared" si="167"/>
        <v>14.334926546831401</v>
      </c>
      <c r="Z676" s="27">
        <f>((0.408*I676*(Y676-0)+Dados!$C$35*(900/(H676+273))*J676*(M676-N676))/(I676+Dados!$C$35*(1+(0.34*J676))))</f>
        <v>5.1480612241207941</v>
      </c>
    </row>
    <row r="677" spans="1:26" x14ac:dyDescent="0.25">
      <c r="A677" s="1">
        <v>33631</v>
      </c>
      <c r="B677">
        <v>23</v>
      </c>
      <c r="C677">
        <v>33.799999999999997</v>
      </c>
      <c r="D677">
        <v>28</v>
      </c>
      <c r="E677">
        <v>2.5666669999999998</v>
      </c>
      <c r="F677">
        <v>63.5</v>
      </c>
      <c r="H677" s="22">
        <f t="shared" si="154"/>
        <v>28.4</v>
      </c>
      <c r="I677" s="23">
        <f t="shared" si="155"/>
        <v>0.2245806202310468</v>
      </c>
      <c r="J677" s="24">
        <f t="shared" si="156"/>
        <v>1.9197413422480816</v>
      </c>
      <c r="K677" s="25">
        <f t="shared" si="157"/>
        <v>5.2603114929926225</v>
      </c>
      <c r="L677" s="25">
        <f t="shared" si="158"/>
        <v>2.809437622397069</v>
      </c>
      <c r="M677" s="25">
        <f t="shared" si="159"/>
        <v>4.0348745576948453</v>
      </c>
      <c r="N677" s="25">
        <f t="shared" si="160"/>
        <v>2.5621453441362267</v>
      </c>
      <c r="O677" s="25">
        <f t="shared" si="161"/>
        <v>-0.32240489948936107</v>
      </c>
      <c r="P677" s="26">
        <f>ACOS(-TAN(Dados!$C$31)*TAN(O677))</f>
        <v>1.7524190686367291</v>
      </c>
      <c r="Q677" s="25">
        <f t="shared" si="162"/>
        <v>1.0292403305106266</v>
      </c>
      <c r="R677" s="25">
        <f>(24*60/PI())*Dados!$C$28*Q677*(P677*SIN(Dados!$C$31)*SIN(O677)+COS(Dados!$C$31)*COS(O677)*SIN(P677))</f>
        <v>41.961435414766676</v>
      </c>
      <c r="S677" s="17">
        <f t="shared" si="163"/>
        <v>306.96000000000004</v>
      </c>
      <c r="T677" s="17">
        <f t="shared" si="164"/>
        <v>296.16000000000003</v>
      </c>
      <c r="U677" s="17">
        <f t="shared" si="165"/>
        <v>22.0638957330853</v>
      </c>
      <c r="V677" s="25">
        <f>(0.75+2*10^(-5)*Dados!$B$7)*R677</f>
        <v>31.676779909765276</v>
      </c>
      <c r="W677" s="23">
        <f t="shared" si="166"/>
        <v>2.7796139105629689</v>
      </c>
      <c r="X677" s="25">
        <f>(1-Dados!$C$20)*U677</f>
        <v>16.989199714475681</v>
      </c>
      <c r="Y677" s="18">
        <f t="shared" si="167"/>
        <v>14.209585803912713</v>
      </c>
      <c r="Z677" s="27">
        <f>((0.408*I677*(Y677-0)+Dados!$C$35*(900/(H677+273))*J677*(M677-N677))/(I677+Dados!$C$35*(1+(0.34*J677))))</f>
        <v>5.5734071997076562</v>
      </c>
    </row>
    <row r="678" spans="1:26" x14ac:dyDescent="0.25">
      <c r="A678" s="1">
        <v>33632</v>
      </c>
      <c r="B678">
        <v>22.3</v>
      </c>
      <c r="C678">
        <v>34.700000000000003</v>
      </c>
      <c r="D678">
        <v>29</v>
      </c>
      <c r="E678">
        <v>2.0666669999999998</v>
      </c>
      <c r="F678">
        <v>75.75</v>
      </c>
      <c r="H678" s="22">
        <f t="shared" si="154"/>
        <v>28.5</v>
      </c>
      <c r="I678" s="23">
        <f t="shared" si="155"/>
        <v>0.22571768686715199</v>
      </c>
      <c r="J678" s="24">
        <f t="shared" si="156"/>
        <v>1.5457658046641094</v>
      </c>
      <c r="K678" s="25">
        <f t="shared" si="157"/>
        <v>5.5301179659422894</v>
      </c>
      <c r="L678" s="25">
        <f t="shared" si="158"/>
        <v>2.6926645530366384</v>
      </c>
      <c r="M678" s="25">
        <f t="shared" si="159"/>
        <v>4.1113912594894639</v>
      </c>
      <c r="N678" s="25">
        <f t="shared" si="160"/>
        <v>3.1143788790632687</v>
      </c>
      <c r="O678" s="25">
        <f t="shared" si="161"/>
        <v>-0.31802510479568846</v>
      </c>
      <c r="P678" s="26">
        <f>ACOS(-TAN(Dados!$C$31)*TAN(O678))</f>
        <v>1.7497471688058961</v>
      </c>
      <c r="Q678" s="25">
        <f t="shared" si="162"/>
        <v>1.0289726827951293</v>
      </c>
      <c r="R678" s="25">
        <f>(24*60/PI())*Dados!$C$28*Q678*(P678*SIN(Dados!$C$31)*SIN(O678)+COS(Dados!$C$31)*COS(O678)*SIN(P678))</f>
        <v>41.862759834734192</v>
      </c>
      <c r="S678" s="17">
        <f t="shared" si="163"/>
        <v>307.86</v>
      </c>
      <c r="T678" s="17">
        <f t="shared" si="164"/>
        <v>295.46000000000004</v>
      </c>
      <c r="U678" s="17">
        <f t="shared" si="165"/>
        <v>23.586238263480947</v>
      </c>
      <c r="V678" s="25">
        <f>(0.75+2*10^(-5)*Dados!$B$7)*R678</f>
        <v>31.602289497312476</v>
      </c>
      <c r="W678" s="23">
        <f t="shared" si="166"/>
        <v>2.4873949811968217</v>
      </c>
      <c r="X678" s="25">
        <f>(1-Dados!$C$20)*U678</f>
        <v>18.16140346288033</v>
      </c>
      <c r="Y678" s="18">
        <f t="shared" si="167"/>
        <v>15.674008481683508</v>
      </c>
      <c r="Z678" s="27">
        <f>((0.408*I678*(Y678-0)+Dados!$C$35*(900/(H678+273))*J678*(M678-N678))/(I678+Dados!$C$35*(1+(0.34*J678))))</f>
        <v>5.3584494873307786</v>
      </c>
    </row>
    <row r="679" spans="1:26" x14ac:dyDescent="0.25">
      <c r="A679" s="1">
        <v>33633</v>
      </c>
      <c r="B679">
        <v>21.5</v>
      </c>
      <c r="C679">
        <v>34</v>
      </c>
      <c r="D679">
        <v>30</v>
      </c>
      <c r="E679">
        <v>2.0666669999999998</v>
      </c>
      <c r="F679">
        <v>67.25</v>
      </c>
      <c r="H679" s="22">
        <f t="shared" si="154"/>
        <v>27.75</v>
      </c>
      <c r="I679" s="23">
        <f t="shared" si="155"/>
        <v>0.21730633422173207</v>
      </c>
      <c r="J679" s="24">
        <f t="shared" si="156"/>
        <v>1.5457658046641094</v>
      </c>
      <c r="K679" s="25">
        <f t="shared" si="157"/>
        <v>5.3192602098598769</v>
      </c>
      <c r="L679" s="25">
        <f t="shared" si="158"/>
        <v>2.5644197206554633</v>
      </c>
      <c r="M679" s="25">
        <f t="shared" si="159"/>
        <v>3.9418399652576701</v>
      </c>
      <c r="N679" s="25">
        <f t="shared" si="160"/>
        <v>2.650887376635783</v>
      </c>
      <c r="O679" s="25">
        <f t="shared" si="161"/>
        <v>-0.31355107239992103</v>
      </c>
      <c r="P679" s="26">
        <f>ACOS(-TAN(Dados!$C$31)*TAN(O679))</f>
        <v>1.7470270487283313</v>
      </c>
      <c r="Q679" s="25">
        <f t="shared" si="162"/>
        <v>1.0286964498484381</v>
      </c>
      <c r="R679" s="25">
        <f>(24*60/PI())*Dados!$C$28*Q679*(P679*SIN(Dados!$C$31)*SIN(O679)+COS(Dados!$C$31)*COS(O679)*SIN(P679))</f>
        <v>41.761298127524682</v>
      </c>
      <c r="S679" s="17">
        <f t="shared" si="163"/>
        <v>307.16000000000003</v>
      </c>
      <c r="T679" s="17">
        <f t="shared" si="164"/>
        <v>294.66000000000003</v>
      </c>
      <c r="U679" s="17">
        <f t="shared" si="165"/>
        <v>23.623757677700617</v>
      </c>
      <c r="V679" s="25">
        <f>(0.75+2*10^(-5)*Dados!$B$7)*R679</f>
        <v>31.525695831324263</v>
      </c>
      <c r="W679" s="23">
        <f t="shared" si="166"/>
        <v>2.9880305524491004</v>
      </c>
      <c r="X679" s="25">
        <f>(1-Dados!$C$20)*U679</f>
        <v>18.190293411829476</v>
      </c>
      <c r="Y679" s="18">
        <f t="shared" si="167"/>
        <v>15.202262859380376</v>
      </c>
      <c r="Z679" s="27">
        <f>((0.408*I679*(Y679-0)+Dados!$C$35*(900/(H679+273))*J679*(M679-N679))/(I679+Dados!$C$35*(1+(0.34*J679))))</f>
        <v>5.4820804402101642</v>
      </c>
    </row>
    <row r="680" spans="1:26" x14ac:dyDescent="0.25">
      <c r="A680" s="1">
        <v>33634</v>
      </c>
      <c r="B680">
        <v>22.2</v>
      </c>
      <c r="C680">
        <v>36</v>
      </c>
      <c r="D680">
        <v>31</v>
      </c>
      <c r="E680">
        <v>3.266667</v>
      </c>
      <c r="F680">
        <v>73.25</v>
      </c>
      <c r="H680" s="22">
        <f t="shared" si="154"/>
        <v>29.1</v>
      </c>
      <c r="I680" s="23">
        <f t="shared" si="155"/>
        <v>0.23264210672547564</v>
      </c>
      <c r="J680" s="24">
        <f t="shared" si="156"/>
        <v>2.4433070948656423</v>
      </c>
      <c r="K680" s="25">
        <f t="shared" si="157"/>
        <v>5.9409977016273503</v>
      </c>
      <c r="L680" s="25">
        <f t="shared" si="158"/>
        <v>2.6763336594163714</v>
      </c>
      <c r="M680" s="25">
        <f t="shared" si="159"/>
        <v>4.3086656805218606</v>
      </c>
      <c r="N680" s="25">
        <f t="shared" si="160"/>
        <v>3.1560976109822629</v>
      </c>
      <c r="O680" s="25">
        <f t="shared" si="161"/>
        <v>-0.30898412805441511</v>
      </c>
      <c r="P680" s="26">
        <f>ACOS(-TAN(Dados!$C$31)*TAN(O680))</f>
        <v>1.7442599191701209</v>
      </c>
      <c r="Q680" s="25">
        <f t="shared" si="162"/>
        <v>1.0284117135243369</v>
      </c>
      <c r="R680" s="25">
        <f>(24*60/PI())*Dados!$C$28*Q680*(P680*SIN(Dados!$C$31)*SIN(O680)+COS(Dados!$C$31)*COS(O680)*SIN(P680))</f>
        <v>41.657047534730346</v>
      </c>
      <c r="S680" s="17">
        <f t="shared" si="163"/>
        <v>309.16000000000003</v>
      </c>
      <c r="T680" s="17">
        <f t="shared" si="164"/>
        <v>295.36</v>
      </c>
      <c r="U680" s="17">
        <f t="shared" si="165"/>
        <v>24.759850136406595</v>
      </c>
      <c r="V680" s="25">
        <f>(0.75+2*10^(-5)*Dados!$B$7)*R680</f>
        <v>31.446996829472514</v>
      </c>
      <c r="W680" s="23">
        <f t="shared" si="166"/>
        <v>2.6716544963998539</v>
      </c>
      <c r="X680" s="25">
        <f>(1-Dados!$C$20)*U680</f>
        <v>19.065084605033078</v>
      </c>
      <c r="Y680" s="18">
        <f t="shared" si="167"/>
        <v>16.393430108633225</v>
      </c>
      <c r="Z680" s="27">
        <f>((0.408*I680*(Y680-0)+Dados!$C$35*(900/(H680+273))*J680*(M680-N680))/(I680+Dados!$C$35*(1+(0.34*J680))))</f>
        <v>5.9725391347818428</v>
      </c>
    </row>
    <row r="681" spans="1:26" x14ac:dyDescent="0.25">
      <c r="A681" s="1">
        <v>33970</v>
      </c>
      <c r="B681">
        <v>23.7</v>
      </c>
      <c r="C681">
        <v>33.6</v>
      </c>
      <c r="D681">
        <v>1</v>
      </c>
      <c r="E681">
        <v>2.9</v>
      </c>
      <c r="F681">
        <v>68.5</v>
      </c>
      <c r="H681" s="22">
        <f t="shared" si="154"/>
        <v>28.65</v>
      </c>
      <c r="I681" s="23">
        <f t="shared" si="155"/>
        <v>0.22743235016149782</v>
      </c>
      <c r="J681" s="24">
        <f t="shared" si="156"/>
        <v>2.1690581179870381</v>
      </c>
      <c r="K681" s="25">
        <f t="shared" si="157"/>
        <v>5.2019304560289008</v>
      </c>
      <c r="L681" s="25">
        <f t="shared" si="158"/>
        <v>2.9306073746865935</v>
      </c>
      <c r="M681" s="25">
        <f t="shared" si="159"/>
        <v>4.0662689153577469</v>
      </c>
      <c r="N681" s="25">
        <f t="shared" si="160"/>
        <v>2.7853942070200568</v>
      </c>
      <c r="O681" s="25">
        <f t="shared" si="161"/>
        <v>-0.40100809259462372</v>
      </c>
      <c r="P681" s="26">
        <f>ACOS(-TAN(Dados!$C$31)*TAN(O681))</f>
        <v>1.8020995380098959</v>
      </c>
      <c r="Q681" s="25">
        <f t="shared" si="162"/>
        <v>1.0329951106939008</v>
      </c>
      <c r="R681" s="25">
        <f>(24*60/PI())*Dados!$C$28*Q681*(P681*SIN(Dados!$C$31)*SIN(O681)+COS(Dados!$C$31)*COS(O681)*SIN(P681))</f>
        <v>43.596802901252339</v>
      </c>
      <c r="S681" s="17">
        <f t="shared" si="163"/>
        <v>306.76000000000005</v>
      </c>
      <c r="T681" s="17">
        <f t="shared" si="164"/>
        <v>296.86</v>
      </c>
      <c r="U681" s="17">
        <f t="shared" si="165"/>
        <v>21.947862064686522</v>
      </c>
      <c r="V681" s="25">
        <f>(0.75+2*10^(-5)*Dados!$B$7)*R681</f>
        <v>32.911322423121774</v>
      </c>
      <c r="W681" s="23">
        <f t="shared" si="166"/>
        <v>2.3845737000391662</v>
      </c>
      <c r="X681" s="25">
        <f>(1-Dados!$C$20)*U681</f>
        <v>16.899853789808621</v>
      </c>
      <c r="Y681" s="18">
        <f t="shared" si="167"/>
        <v>14.515280089769455</v>
      </c>
      <c r="Z681" s="27">
        <f>((0.408*I681*(Y681-0)+Dados!$C$35*(900/(H681+273))*J681*(M681-N681))/(I681+Dados!$C$35*(1+(0.34*J681))))</f>
        <v>5.5384019361718853</v>
      </c>
    </row>
    <row r="682" spans="1:26" x14ac:dyDescent="0.25">
      <c r="A682" s="1">
        <v>33971</v>
      </c>
      <c r="B682">
        <v>24.5</v>
      </c>
      <c r="C682">
        <v>33.5</v>
      </c>
      <c r="D682">
        <v>2</v>
      </c>
      <c r="E682">
        <v>3.233333</v>
      </c>
      <c r="F682">
        <v>69.5</v>
      </c>
      <c r="H682" s="22">
        <f t="shared" si="154"/>
        <v>29</v>
      </c>
      <c r="I682" s="23">
        <f t="shared" si="155"/>
        <v>0.23147581029180006</v>
      </c>
      <c r="J682" s="24">
        <f t="shared" si="156"/>
        <v>2.4183748937259941</v>
      </c>
      <c r="K682" s="25">
        <f t="shared" si="157"/>
        <v>5.1729513859624818</v>
      </c>
      <c r="L682" s="25">
        <f t="shared" si="158"/>
        <v>3.07464905088159</v>
      </c>
      <c r="M682" s="25">
        <f t="shared" si="159"/>
        <v>4.1238002184220361</v>
      </c>
      <c r="N682" s="25">
        <f t="shared" si="160"/>
        <v>2.8660411518033149</v>
      </c>
      <c r="O682" s="25">
        <f t="shared" si="161"/>
        <v>-0.39956372457913614</v>
      </c>
      <c r="P682" s="26">
        <f>ACOS(-TAN(Dados!$C$31)*TAN(O682))</f>
        <v>1.8011536593991815</v>
      </c>
      <c r="Q682" s="25">
        <f t="shared" si="162"/>
        <v>1.0329804442244102</v>
      </c>
      <c r="R682" s="25">
        <f>(24*60/PI())*Dados!$C$28*Q682*(P682*SIN(Dados!$C$31)*SIN(O682)+COS(Dados!$C$31)*COS(O682)*SIN(P682))</f>
        <v>43.570641955749437</v>
      </c>
      <c r="S682" s="17">
        <f t="shared" si="163"/>
        <v>306.66000000000003</v>
      </c>
      <c r="T682" s="17">
        <f t="shared" si="164"/>
        <v>297.66000000000003</v>
      </c>
      <c r="U682" s="17">
        <f t="shared" si="165"/>
        <v>20.91390813875973</v>
      </c>
      <c r="V682" s="25">
        <f>(0.75+2*10^(-5)*Dados!$B$7)*R682</f>
        <v>32.891573467807554</v>
      </c>
      <c r="W682" s="23">
        <f t="shared" si="166"/>
        <v>2.142757018266729</v>
      </c>
      <c r="X682" s="25">
        <f>(1-Dados!$C$20)*U682</f>
        <v>16.103709266844991</v>
      </c>
      <c r="Y682" s="18">
        <f t="shared" si="167"/>
        <v>13.960952248578263</v>
      </c>
      <c r="Z682" s="27">
        <f>((0.408*I682*(Y682-0)+Dados!$C$35*(900/(H682+273))*J682*(M682-N682))/(I682+Dados!$C$35*(1+(0.34*J682))))</f>
        <v>5.4506815867633334</v>
      </c>
    </row>
    <row r="683" spans="1:26" x14ac:dyDescent="0.25">
      <c r="A683" s="1">
        <v>33972</v>
      </c>
      <c r="B683">
        <v>24.4</v>
      </c>
      <c r="C683">
        <v>33.6</v>
      </c>
      <c r="D683">
        <v>3</v>
      </c>
      <c r="E683">
        <v>2</v>
      </c>
      <c r="F683">
        <v>70.5</v>
      </c>
      <c r="H683" s="22">
        <f t="shared" si="154"/>
        <v>29</v>
      </c>
      <c r="I683" s="23">
        <f t="shared" si="155"/>
        <v>0.23147581029180006</v>
      </c>
      <c r="J683" s="24">
        <f t="shared" si="156"/>
        <v>1.4959021503358882</v>
      </c>
      <c r="K683" s="25">
        <f t="shared" si="157"/>
        <v>5.2019304560289008</v>
      </c>
      <c r="L683" s="25">
        <f t="shared" si="158"/>
        <v>3.0563126530167612</v>
      </c>
      <c r="M683" s="25">
        <f t="shared" si="159"/>
        <v>4.1291215545228308</v>
      </c>
      <c r="N683" s="25">
        <f t="shared" si="160"/>
        <v>2.9110306959385954</v>
      </c>
      <c r="O683" s="25">
        <f t="shared" si="161"/>
        <v>-0.39800095720876433</v>
      </c>
      <c r="P683" s="26">
        <f>ACOS(-TAN(Dados!$C$31)*TAN(O683))</f>
        <v>1.8001317785621451</v>
      </c>
      <c r="Q683" s="25">
        <f t="shared" si="162"/>
        <v>1.0329560049375197</v>
      </c>
      <c r="R683" s="25">
        <f>(24*60/PI())*Dados!$C$28*Q683*(P683*SIN(Dados!$C$31)*SIN(O683)+COS(Dados!$C$31)*COS(O683)*SIN(P683))</f>
        <v>43.541904505350651</v>
      </c>
      <c r="S683" s="17">
        <f t="shared" si="163"/>
        <v>306.76000000000005</v>
      </c>
      <c r="T683" s="17">
        <f t="shared" si="164"/>
        <v>297.56</v>
      </c>
      <c r="U683" s="17">
        <f t="shared" si="165"/>
        <v>21.13106166149511</v>
      </c>
      <c r="V683" s="25">
        <f>(0.75+2*10^(-5)*Dados!$B$7)*R683</f>
        <v>32.869879503279115</v>
      </c>
      <c r="W683" s="23">
        <f t="shared" si="166"/>
        <v>2.1435911721093226</v>
      </c>
      <c r="X683" s="25">
        <f>(1-Dados!$C$20)*U683</f>
        <v>16.270917479351237</v>
      </c>
      <c r="Y683" s="18">
        <f t="shared" si="167"/>
        <v>14.127326307241914</v>
      </c>
      <c r="Z683" s="27">
        <f>((0.408*I683*(Y683-0)+Dados!$C$35*(900/(H683+273))*J683*(M683-N683))/(I683+Dados!$C$35*(1+(0.34*J683))))</f>
        <v>5.1166823613907528</v>
      </c>
    </row>
    <row r="684" spans="1:26" x14ac:dyDescent="0.25">
      <c r="A684" s="1">
        <v>33973</v>
      </c>
      <c r="B684">
        <v>24.3</v>
      </c>
      <c r="C684">
        <v>32.799999999999997</v>
      </c>
      <c r="D684">
        <v>4</v>
      </c>
      <c r="E684">
        <v>1.5333330000000001</v>
      </c>
      <c r="F684">
        <v>81.25</v>
      </c>
      <c r="H684" s="22">
        <f t="shared" si="154"/>
        <v>28.549999999999997</v>
      </c>
      <c r="I684" s="23">
        <f t="shared" si="155"/>
        <v>0.2262880308332702</v>
      </c>
      <c r="J684" s="24">
        <f t="shared" si="156"/>
        <v>1.1468580659404892</v>
      </c>
      <c r="K684" s="25">
        <f t="shared" si="157"/>
        <v>4.9739919933544527</v>
      </c>
      <c r="L684" s="25">
        <f t="shared" si="158"/>
        <v>3.0380717152215446</v>
      </c>
      <c r="M684" s="25">
        <f t="shared" si="159"/>
        <v>4.0060318542879987</v>
      </c>
      <c r="N684" s="25">
        <f t="shared" si="160"/>
        <v>3.2549008816089988</v>
      </c>
      <c r="O684" s="25">
        <f t="shared" si="161"/>
        <v>-0.39632025356520739</v>
      </c>
      <c r="P684" s="26">
        <f>ACOS(-TAN(Dados!$C$31)*TAN(O684))</f>
        <v>1.7990345490421549</v>
      </c>
      <c r="Q684" s="25">
        <f t="shared" si="162"/>
        <v>1.0329218000751172</v>
      </c>
      <c r="R684" s="25">
        <f>(24*60/PI())*Dados!$C$28*Q684*(P684*SIN(Dados!$C$31)*SIN(O684)+COS(Dados!$C$31)*COS(O684)*SIN(P684))</f>
        <v>43.510583132946387</v>
      </c>
      <c r="S684" s="17">
        <f t="shared" si="163"/>
        <v>305.96000000000004</v>
      </c>
      <c r="T684" s="17">
        <f t="shared" si="164"/>
        <v>297.46000000000004</v>
      </c>
      <c r="U684" s="17">
        <f t="shared" si="165"/>
        <v>20.29664937319021</v>
      </c>
      <c r="V684" s="25">
        <f>(0.75+2*10^(-5)*Dados!$B$7)*R684</f>
        <v>32.846234930344117</v>
      </c>
      <c r="W684" s="23">
        <f t="shared" si="166"/>
        <v>1.7218010969887763</v>
      </c>
      <c r="X684" s="25">
        <f>(1-Dados!$C$20)*U684</f>
        <v>15.628420017356461</v>
      </c>
      <c r="Y684" s="18">
        <f t="shared" si="167"/>
        <v>13.906618920367684</v>
      </c>
      <c r="Z684" s="27">
        <f>((0.408*I684*(Y684-0)+Dados!$C$35*(900/(H684+273))*J684*(M684-N684))/(I684+Dados!$C$35*(1+(0.34*J684))))</f>
        <v>4.5772452217112889</v>
      </c>
    </row>
    <row r="685" spans="1:26" x14ac:dyDescent="0.25">
      <c r="A685" s="1">
        <v>33974</v>
      </c>
      <c r="B685">
        <v>21.3</v>
      </c>
      <c r="C685">
        <v>29.1</v>
      </c>
      <c r="D685">
        <v>5</v>
      </c>
      <c r="E685">
        <v>1.5333330000000001</v>
      </c>
      <c r="F685">
        <v>79.75</v>
      </c>
      <c r="H685" s="22">
        <f t="shared" si="154"/>
        <v>25.200000000000003</v>
      </c>
      <c r="I685" s="23">
        <f t="shared" si="155"/>
        <v>0.19065046743174238</v>
      </c>
      <c r="J685" s="24">
        <f t="shared" si="156"/>
        <v>1.1468580659404892</v>
      </c>
      <c r="K685" s="25">
        <f t="shared" si="157"/>
        <v>4.0288844232591545</v>
      </c>
      <c r="L685" s="25">
        <f t="shared" si="158"/>
        <v>2.5332049812438213</v>
      </c>
      <c r="M685" s="25">
        <f t="shared" si="159"/>
        <v>3.2810447022514877</v>
      </c>
      <c r="N685" s="25">
        <f t="shared" si="160"/>
        <v>2.6166331500455615</v>
      </c>
      <c r="O685" s="25">
        <f t="shared" si="161"/>
        <v>-0.3945221116772275</v>
      </c>
      <c r="P685" s="26">
        <f>ACOS(-TAN(Dados!$C$31)*TAN(O685))</f>
        <v>1.7978626675349139</v>
      </c>
      <c r="Q685" s="25">
        <f t="shared" si="162"/>
        <v>1.032877839772842</v>
      </c>
      <c r="R685" s="25">
        <f>(24*60/PI())*Dados!$C$28*Q685*(P685*SIN(Dados!$C$31)*SIN(O685)+COS(Dados!$C$31)*COS(O685)*SIN(P685))</f>
        <v>43.476670111019743</v>
      </c>
      <c r="S685" s="17">
        <f t="shared" si="163"/>
        <v>302.26000000000005</v>
      </c>
      <c r="T685" s="17">
        <f t="shared" si="164"/>
        <v>294.46000000000004</v>
      </c>
      <c r="U685" s="17">
        <f t="shared" si="165"/>
        <v>19.427797047489094</v>
      </c>
      <c r="V685" s="25">
        <f>(0.75+2*10^(-5)*Dados!$B$7)*R685</f>
        <v>32.82063391548305</v>
      </c>
      <c r="W685" s="23">
        <f t="shared" si="166"/>
        <v>1.9831785152204096</v>
      </c>
      <c r="X685" s="25">
        <f>(1-Dados!$C$20)*U685</f>
        <v>14.959403726566602</v>
      </c>
      <c r="Y685" s="18">
        <f t="shared" si="167"/>
        <v>12.976225211346193</v>
      </c>
      <c r="Z685" s="27">
        <f>((0.408*I685*(Y685-0)+Dados!$C$35*(900/(H685+273))*J685*(M685-N685))/(I685+Dados!$C$35*(1+(0.34*J685))))</f>
        <v>4.1184558568299074</v>
      </c>
    </row>
    <row r="686" spans="1:26" x14ac:dyDescent="0.25">
      <c r="A686" s="1">
        <v>33975</v>
      </c>
      <c r="B686">
        <v>22.1</v>
      </c>
      <c r="C686">
        <v>35.4</v>
      </c>
      <c r="D686">
        <v>6</v>
      </c>
      <c r="E686">
        <v>1.733333</v>
      </c>
      <c r="F686">
        <v>61.25</v>
      </c>
      <c r="H686" s="22">
        <f t="shared" si="154"/>
        <v>28.75</v>
      </c>
      <c r="I686" s="23">
        <f t="shared" si="155"/>
        <v>0.22858152484442446</v>
      </c>
      <c r="J686" s="24">
        <f t="shared" si="156"/>
        <v>1.296448280974078</v>
      </c>
      <c r="K686" s="25">
        <f t="shared" si="157"/>
        <v>5.7481868887063436</v>
      </c>
      <c r="L686" s="25">
        <f t="shared" si="158"/>
        <v>2.6600893350973012</v>
      </c>
      <c r="M686" s="25">
        <f t="shared" si="159"/>
        <v>4.2041381119018224</v>
      </c>
      <c r="N686" s="25">
        <f t="shared" si="160"/>
        <v>2.5750345935398662</v>
      </c>
      <c r="O686" s="25">
        <f t="shared" si="161"/>
        <v>-0.39260706437307313</v>
      </c>
      <c r="P686" s="26">
        <f>ACOS(-TAN(Dados!$C$31)*TAN(O686))</f>
        <v>1.7966168724134355</v>
      </c>
      <c r="Q686" s="25">
        <f t="shared" si="162"/>
        <v>1.0328241370570801</v>
      </c>
      <c r="R686" s="25">
        <f>(24*60/PI())*Dados!$C$28*Q686*(P686*SIN(Dados!$C$31)*SIN(O686)+COS(Dados!$C$31)*COS(O686)*SIN(P686))</f>
        <v>43.440157426390698</v>
      </c>
      <c r="S686" s="17">
        <f t="shared" si="163"/>
        <v>308.56</v>
      </c>
      <c r="T686" s="17">
        <f t="shared" si="164"/>
        <v>295.26000000000005</v>
      </c>
      <c r="U686" s="17">
        <f t="shared" si="165"/>
        <v>25.347620340993281</v>
      </c>
      <c r="V686" s="25">
        <f>(0.75+2*10^(-5)*Dados!$B$7)*R686</f>
        <v>32.793070409528674</v>
      </c>
      <c r="W686" s="23">
        <f t="shared" si="166"/>
        <v>3.2678902168017605</v>
      </c>
      <c r="X686" s="25">
        <f>(1-Dados!$C$20)*U686</f>
        <v>19.517667662564826</v>
      </c>
      <c r="Y686" s="18">
        <f t="shared" si="167"/>
        <v>16.249777445763065</v>
      </c>
      <c r="Z686" s="27">
        <f>((0.408*I686*(Y686-0)+Dados!$C$35*(900/(H686+273))*J686*(M686-N686))/(I686+Dados!$C$35*(1+(0.34*J686))))</f>
        <v>5.9704510231462313</v>
      </c>
    </row>
    <row r="687" spans="1:26" x14ac:dyDescent="0.25">
      <c r="A687" s="1">
        <v>33976</v>
      </c>
      <c r="B687">
        <v>24.2</v>
      </c>
      <c r="C687">
        <v>32.9</v>
      </c>
      <c r="D687">
        <v>7</v>
      </c>
      <c r="E687">
        <v>1.733333</v>
      </c>
      <c r="F687">
        <v>81.75</v>
      </c>
      <c r="H687" s="22">
        <f t="shared" si="154"/>
        <v>28.549999999999997</v>
      </c>
      <c r="I687" s="23">
        <f t="shared" si="155"/>
        <v>0.2262880308332702</v>
      </c>
      <c r="J687" s="24">
        <f t="shared" si="156"/>
        <v>1.296448280974078</v>
      </c>
      <c r="K687" s="25">
        <f t="shared" si="157"/>
        <v>5.0020014811114493</v>
      </c>
      <c r="L687" s="25">
        <f t="shared" si="158"/>
        <v>3.0199258182559934</v>
      </c>
      <c r="M687" s="25">
        <f t="shared" si="159"/>
        <v>4.0109636496837213</v>
      </c>
      <c r="N687" s="25">
        <f t="shared" si="160"/>
        <v>3.2789627836164423</v>
      </c>
      <c r="O687" s="25">
        <f t="shared" si="161"/>
        <v>-0.39057567912259061</v>
      </c>
      <c r="P687" s="26">
        <f>ACOS(-TAN(Dados!$C$31)*TAN(O687))</f>
        <v>1.7952979421830866</v>
      </c>
      <c r="Q687" s="25">
        <f t="shared" si="162"/>
        <v>1.0327607078411054</v>
      </c>
      <c r="R687" s="25">
        <f>(24*60/PI())*Dados!$C$28*Q687*(P687*SIN(Dados!$C$31)*SIN(O687)+COS(Dados!$C$31)*COS(O687)*SIN(P687))</f>
        <v>43.40103680664042</v>
      </c>
      <c r="S687" s="17">
        <f t="shared" si="163"/>
        <v>306.06</v>
      </c>
      <c r="T687" s="17">
        <f t="shared" si="164"/>
        <v>297.36</v>
      </c>
      <c r="U687" s="17">
        <f t="shared" si="165"/>
        <v>20.482346718208898</v>
      </c>
      <c r="V687" s="25">
        <f>(0.75+2*10^(-5)*Dados!$B$7)*R687</f>
        <v>32.763538167613824</v>
      </c>
      <c r="W687" s="23">
        <f t="shared" si="166"/>
        <v>1.7378715677650209</v>
      </c>
      <c r="X687" s="25">
        <f>(1-Dados!$C$20)*U687</f>
        <v>15.771406973020852</v>
      </c>
      <c r="Y687" s="18">
        <f t="shared" si="167"/>
        <v>14.033535405255831</v>
      </c>
      <c r="Z687" s="27">
        <f>((0.408*I687*(Y687-0)+Dados!$C$35*(900/(H687+273))*J687*(M687-N687))/(I687+Dados!$C$35*(1+(0.34*J687))))</f>
        <v>4.6196192258118893</v>
      </c>
    </row>
    <row r="688" spans="1:26" x14ac:dyDescent="0.25">
      <c r="A688" s="1">
        <v>33977</v>
      </c>
      <c r="B688">
        <v>21.3</v>
      </c>
      <c r="C688">
        <v>24.4</v>
      </c>
      <c r="D688">
        <v>8</v>
      </c>
      <c r="E688">
        <v>1.8666670000000001</v>
      </c>
      <c r="F688">
        <v>92</v>
      </c>
      <c r="H688" s="22">
        <f t="shared" si="154"/>
        <v>22.85</v>
      </c>
      <c r="I688" s="23">
        <f t="shared" si="155"/>
        <v>0.1685781270345493</v>
      </c>
      <c r="J688" s="24">
        <f t="shared" si="156"/>
        <v>1.3961755896305208</v>
      </c>
      <c r="K688" s="25">
        <f t="shared" si="157"/>
        <v>3.0563126530167612</v>
      </c>
      <c r="L688" s="25">
        <f t="shared" si="158"/>
        <v>2.5332049812438213</v>
      </c>
      <c r="M688" s="25">
        <f t="shared" si="159"/>
        <v>2.7947588171302913</v>
      </c>
      <c r="N688" s="25">
        <f t="shared" si="160"/>
        <v>2.5711781117598682</v>
      </c>
      <c r="O688" s="25">
        <f t="shared" si="161"/>
        <v>-0.38842855786907049</v>
      </c>
      <c r="P688" s="26">
        <f>ACOS(-TAN(Dados!$C$31)*TAN(O688))</f>
        <v>1.7939066938731225</v>
      </c>
      <c r="Q688" s="25">
        <f t="shared" si="162"/>
        <v>1.0326875709203633</v>
      </c>
      <c r="R688" s="25">
        <f>(24*60/PI())*Dados!$C$28*Q688*(P688*SIN(Dados!$C$31)*SIN(O688)+COS(Dados!$C$31)*COS(O688)*SIN(P688))</f>
        <v>43.35929974820008</v>
      </c>
      <c r="S688" s="17">
        <f t="shared" si="163"/>
        <v>297.56</v>
      </c>
      <c r="T688" s="17">
        <f t="shared" si="164"/>
        <v>294.46000000000004</v>
      </c>
      <c r="U688" s="17">
        <f t="shared" si="165"/>
        <v>12.214707998661376</v>
      </c>
      <c r="V688" s="25">
        <f>(0.75+2*10^(-5)*Dados!$B$7)*R688</f>
        <v>32.732030770375687</v>
      </c>
      <c r="W688" s="23">
        <f t="shared" si="166"/>
        <v>0.66879603384349728</v>
      </c>
      <c r="X688" s="25">
        <f>(1-Dados!$C$20)*U688</f>
        <v>9.4053251589692604</v>
      </c>
      <c r="Y688" s="18">
        <f t="shared" si="167"/>
        <v>8.7365291251257631</v>
      </c>
      <c r="Z688" s="27">
        <f>((0.408*I688*(Y688-0)+Dados!$C$35*(900/(H688+273))*J688*(M688-N688))/(I688+Dados!$C$35*(1+(0.34*J688))))</f>
        <v>2.5010527509155511</v>
      </c>
    </row>
    <row r="689" spans="1:26" x14ac:dyDescent="0.25">
      <c r="A689" s="1">
        <v>33978</v>
      </c>
      <c r="B689">
        <v>19.100000000000001</v>
      </c>
      <c r="C689">
        <v>32.200000000000003</v>
      </c>
      <c r="D689">
        <v>9</v>
      </c>
      <c r="E689">
        <v>1.8666670000000001</v>
      </c>
      <c r="F689">
        <v>63.5</v>
      </c>
      <c r="H689" s="22">
        <f t="shared" si="154"/>
        <v>25.650000000000002</v>
      </c>
      <c r="I689" s="23">
        <f t="shared" si="155"/>
        <v>0.19514324251732773</v>
      </c>
      <c r="J689" s="24">
        <f t="shared" si="156"/>
        <v>1.3961755896305208</v>
      </c>
      <c r="K689" s="25">
        <f t="shared" si="157"/>
        <v>4.8087773652629577</v>
      </c>
      <c r="L689" s="25">
        <f t="shared" si="158"/>
        <v>2.2111396340059919</v>
      </c>
      <c r="M689" s="25">
        <f t="shared" si="159"/>
        <v>3.5099584996344748</v>
      </c>
      <c r="N689" s="25">
        <f t="shared" si="160"/>
        <v>2.2288236472678915</v>
      </c>
      <c r="O689" s="25">
        <f t="shared" si="161"/>
        <v>-0.38616633685087898</v>
      </c>
      <c r="P689" s="26">
        <f>ACOS(-TAN(Dados!$C$31)*TAN(O689))</f>
        <v>1.7924439813713136</v>
      </c>
      <c r="Q689" s="25">
        <f t="shared" si="162"/>
        <v>1.032604747966902</v>
      </c>
      <c r="R689" s="25">
        <f>(24*60/PI())*Dados!$C$28*Q689*(P689*SIN(Dados!$C$31)*SIN(O689)+COS(Dados!$C$31)*COS(O689)*SIN(P689))</f>
        <v>43.314937546086441</v>
      </c>
      <c r="S689" s="17">
        <f t="shared" si="163"/>
        <v>305.36</v>
      </c>
      <c r="T689" s="17">
        <f t="shared" si="164"/>
        <v>292.26000000000005</v>
      </c>
      <c r="U689" s="17">
        <f t="shared" si="165"/>
        <v>25.083799633855762</v>
      </c>
      <c r="V689" s="25">
        <f>(0.75+2*10^(-5)*Dados!$B$7)*R689</f>
        <v>32.698541646403257</v>
      </c>
      <c r="W689" s="23">
        <f t="shared" si="166"/>
        <v>3.5205755365777014</v>
      </c>
      <c r="X689" s="25">
        <f>(1-Dados!$C$20)*U689</f>
        <v>19.314525718068936</v>
      </c>
      <c r="Y689" s="18">
        <f t="shared" si="167"/>
        <v>15.793950181491233</v>
      </c>
      <c r="Z689" s="27">
        <f>((0.408*I689*(Y689-0)+Dados!$C$35*(900/(H689+273))*J689*(M689-N689))/(I689+Dados!$C$35*(1+(0.34*J689))))</f>
        <v>5.5209702050335556</v>
      </c>
    </row>
    <row r="690" spans="1:26" x14ac:dyDescent="0.25">
      <c r="A690" s="1">
        <v>33979</v>
      </c>
      <c r="B690">
        <v>17.5</v>
      </c>
      <c r="C690">
        <v>32.200000000000003</v>
      </c>
      <c r="D690">
        <v>10</v>
      </c>
      <c r="E690">
        <v>2.1666669999999999</v>
      </c>
      <c r="F690">
        <v>54.5</v>
      </c>
      <c r="H690" s="22">
        <f t="shared" si="154"/>
        <v>24.85</v>
      </c>
      <c r="I690" s="23">
        <f t="shared" si="155"/>
        <v>0.18721660940746795</v>
      </c>
      <c r="J690" s="24">
        <f t="shared" si="156"/>
        <v>1.6205609121809039</v>
      </c>
      <c r="K690" s="25">
        <f t="shared" si="157"/>
        <v>4.8087773652629577</v>
      </c>
      <c r="L690" s="25">
        <f t="shared" si="158"/>
        <v>1.9999869748999506</v>
      </c>
      <c r="M690" s="25">
        <f t="shared" si="159"/>
        <v>3.4043821700814543</v>
      </c>
      <c r="N690" s="25">
        <f t="shared" si="160"/>
        <v>1.8553882826943928</v>
      </c>
      <c r="O690" s="25">
        <f t="shared" si="161"/>
        <v>-0.38378968641292643</v>
      </c>
      <c r="P690" s="26">
        <f>ACOS(-TAN(Dados!$C$31)*TAN(O690))</f>
        <v>1.7909106937083643</v>
      </c>
      <c r="Q690" s="25">
        <f t="shared" si="162"/>
        <v>1.03251226352295</v>
      </c>
      <c r="R690" s="25">
        <f>(24*60/PI())*Dados!$C$28*Q690*(P690*SIN(Dados!$C$31)*SIN(O690)+COS(Dados!$C$31)*COS(O690)*SIN(P690))</f>
        <v>43.267941325262903</v>
      </c>
      <c r="S690" s="17">
        <f t="shared" si="163"/>
        <v>305.36</v>
      </c>
      <c r="T690" s="17">
        <f t="shared" si="164"/>
        <v>290.66000000000003</v>
      </c>
      <c r="U690" s="17">
        <f t="shared" si="165"/>
        <v>26.542686778335245</v>
      </c>
      <c r="V690" s="25">
        <f>(0.75+2*10^(-5)*Dados!$B$7)*R690</f>
        <v>32.663064095911878</v>
      </c>
      <c r="W690" s="23">
        <f t="shared" si="166"/>
        <v>4.3288933002979126</v>
      </c>
      <c r="X690" s="25">
        <f>(1-Dados!$C$20)*U690</f>
        <v>20.43786881931814</v>
      </c>
      <c r="Y690" s="18">
        <f t="shared" si="167"/>
        <v>16.108975519020227</v>
      </c>
      <c r="Z690" s="27">
        <f>((0.408*I690*(Y690-0)+Dados!$C$35*(900/(H690+273))*J690*(M690-N690))/(I690+Dados!$C$35*(1+(0.34*J690))))</f>
        <v>5.981043774751857</v>
      </c>
    </row>
    <row r="691" spans="1:26" x14ac:dyDescent="0.25">
      <c r="A691" s="1">
        <v>33980</v>
      </c>
      <c r="B691">
        <v>19.5</v>
      </c>
      <c r="C691">
        <v>33.4</v>
      </c>
      <c r="D691">
        <v>11</v>
      </c>
      <c r="E691">
        <v>2.2999999999999998</v>
      </c>
      <c r="F691">
        <v>51.75</v>
      </c>
      <c r="H691" s="22">
        <f t="shared" si="154"/>
        <v>26.45</v>
      </c>
      <c r="I691" s="23">
        <f t="shared" si="155"/>
        <v>0.20335056951978117</v>
      </c>
      <c r="J691" s="24">
        <f t="shared" si="156"/>
        <v>1.7202874728862714</v>
      </c>
      <c r="K691" s="25">
        <f t="shared" si="157"/>
        <v>5.1441125216319277</v>
      </c>
      <c r="L691" s="25">
        <f t="shared" si="158"/>
        <v>2.2668801009804516</v>
      </c>
      <c r="M691" s="25">
        <f t="shared" si="159"/>
        <v>3.7054963113061898</v>
      </c>
      <c r="N691" s="25">
        <f t="shared" si="160"/>
        <v>1.9175943411009531</v>
      </c>
      <c r="O691" s="25">
        <f t="shared" si="161"/>
        <v>-0.38129931080802987</v>
      </c>
      <c r="P691" s="26">
        <f>ACOS(-TAN(Dados!$C$31)*TAN(O691))</f>
        <v>1.7893077532989132</v>
      </c>
      <c r="Q691" s="25">
        <f t="shared" si="162"/>
        <v>1.032410144993644</v>
      </c>
      <c r="R691" s="25">
        <f>(24*60/PI())*Dados!$C$28*Q691*(P691*SIN(Dados!$C$31)*SIN(O691)+COS(Dados!$C$31)*COS(O691)*SIN(P691))</f>
        <v>43.218302073601429</v>
      </c>
      <c r="S691" s="17">
        <f t="shared" si="163"/>
        <v>306.56</v>
      </c>
      <c r="T691" s="17">
        <f t="shared" si="164"/>
        <v>292.66000000000003</v>
      </c>
      <c r="U691" s="17">
        <f t="shared" si="165"/>
        <v>25.780722454715303</v>
      </c>
      <c r="V691" s="25">
        <f>(0.75+2*10^(-5)*Dados!$B$7)*R691</f>
        <v>32.625591315626281</v>
      </c>
      <c r="W691" s="23">
        <f t="shared" si="166"/>
        <v>4.1515608563028836</v>
      </c>
      <c r="X691" s="25">
        <f>(1-Dados!$C$20)*U691</f>
        <v>19.851156290130785</v>
      </c>
      <c r="Y691" s="18">
        <f t="shared" si="167"/>
        <v>15.699595433827902</v>
      </c>
      <c r="Z691" s="27">
        <f>((0.408*I691*(Y691-0)+Dados!$C$35*(900/(H691+273))*J691*(M691-N691))/(I691+Dados!$C$35*(1+(0.34*J691))))</f>
        <v>6.2119109461667517</v>
      </c>
    </row>
    <row r="692" spans="1:26" x14ac:dyDescent="0.25">
      <c r="A692" s="1">
        <v>33981</v>
      </c>
      <c r="B692">
        <v>21.8</v>
      </c>
      <c r="C692">
        <v>35.5</v>
      </c>
      <c r="D692">
        <v>12</v>
      </c>
      <c r="E692">
        <v>2.2999999999999998</v>
      </c>
      <c r="F692">
        <v>60.5</v>
      </c>
      <c r="H692" s="22">
        <f t="shared" si="154"/>
        <v>28.65</v>
      </c>
      <c r="I692" s="23">
        <f t="shared" si="155"/>
        <v>0.22743235016149782</v>
      </c>
      <c r="J692" s="24">
        <f t="shared" si="156"/>
        <v>1.7202874728862714</v>
      </c>
      <c r="K692" s="25">
        <f t="shared" si="157"/>
        <v>5.7799401422607124</v>
      </c>
      <c r="L692" s="25">
        <f t="shared" si="158"/>
        <v>2.6118719061836697</v>
      </c>
      <c r="M692" s="25">
        <f t="shared" si="159"/>
        <v>4.1959060242221913</v>
      </c>
      <c r="N692" s="25">
        <f t="shared" si="160"/>
        <v>2.5385231446544259</v>
      </c>
      <c r="O692" s="25">
        <f t="shared" si="161"/>
        <v>-0.37869594798822787</v>
      </c>
      <c r="P692" s="26">
        <f>ACOS(-TAN(Dados!$C$31)*TAN(O692))</f>
        <v>1.7876361141459312</v>
      </c>
      <c r="Q692" s="25">
        <f t="shared" si="162"/>
        <v>1.0322984226389083</v>
      </c>
      <c r="R692" s="25">
        <f>(24*60/PI())*Dados!$C$28*Q692*(P692*SIN(Dados!$C$31)*SIN(O692)+COS(Dados!$C$31)*COS(O692)*SIN(P692))</f>
        <v>43.166010676417521</v>
      </c>
      <c r="S692" s="17">
        <f t="shared" si="163"/>
        <v>308.66000000000003</v>
      </c>
      <c r="T692" s="17">
        <f t="shared" si="164"/>
        <v>294.96000000000004</v>
      </c>
      <c r="U692" s="17">
        <f t="shared" si="165"/>
        <v>25.563609808177773</v>
      </c>
      <c r="V692" s="25">
        <f>(0.75+2*10^(-5)*Dados!$B$7)*R692</f>
        <v>32.58611642485107</v>
      </c>
      <c r="W692" s="23">
        <f t="shared" si="166"/>
        <v>3.383707974193698</v>
      </c>
      <c r="X692" s="25">
        <f>(1-Dados!$C$20)*U692</f>
        <v>19.683979552296886</v>
      </c>
      <c r="Y692" s="18">
        <f t="shared" si="167"/>
        <v>16.300271578103189</v>
      </c>
      <c r="Z692" s="27">
        <f>((0.408*I692*(Y692-0)+Dados!$C$35*(900/(H692+273))*J692*(M692-N692))/(I692+Dados!$C$35*(1+(0.34*J692))))</f>
        <v>6.2485475344986474</v>
      </c>
    </row>
    <row r="693" spans="1:26" x14ac:dyDescent="0.25">
      <c r="A693" s="1">
        <v>33982</v>
      </c>
      <c r="B693">
        <v>23.1</v>
      </c>
      <c r="C693">
        <v>33.6</v>
      </c>
      <c r="D693">
        <v>13</v>
      </c>
      <c r="E693">
        <v>2.0333329999999998</v>
      </c>
      <c r="F693">
        <v>62.5</v>
      </c>
      <c r="H693" s="22">
        <f t="shared" si="154"/>
        <v>28.35</v>
      </c>
      <c r="I693" s="23">
        <f t="shared" si="155"/>
        <v>0.22401389352802836</v>
      </c>
      <c r="J693" s="24">
        <f t="shared" si="156"/>
        <v>1.5208336035244612</v>
      </c>
      <c r="K693" s="25">
        <f t="shared" si="157"/>
        <v>5.2019304560289008</v>
      </c>
      <c r="L693" s="25">
        <f t="shared" si="158"/>
        <v>2.8264752011366077</v>
      </c>
      <c r="M693" s="25">
        <f t="shared" si="159"/>
        <v>4.0142028285827545</v>
      </c>
      <c r="N693" s="25">
        <f t="shared" si="160"/>
        <v>2.5088767678642214</v>
      </c>
      <c r="O693" s="25">
        <f t="shared" si="161"/>
        <v>-0.37598036938610901</v>
      </c>
      <c r="P693" s="26">
        <f>ACOS(-TAN(Dados!$C$31)*TAN(O693))</f>
        <v>1.7858967600153355</v>
      </c>
      <c r="Q693" s="25">
        <f t="shared" si="162"/>
        <v>1.0321771295644875</v>
      </c>
      <c r="R693" s="25">
        <f>(24*60/PI())*Dados!$C$28*Q693*(P693*SIN(Dados!$C$31)*SIN(O693)+COS(Dados!$C$31)*COS(O693)*SIN(P693))</f>
        <v>43.111057952545892</v>
      </c>
      <c r="S693" s="17">
        <f t="shared" si="163"/>
        <v>306.76000000000005</v>
      </c>
      <c r="T693" s="17">
        <f t="shared" si="164"/>
        <v>296.26000000000005</v>
      </c>
      <c r="U693" s="17">
        <f t="shared" si="165"/>
        <v>22.351327025958721</v>
      </c>
      <c r="V693" s="25">
        <f>(0.75+2*10^(-5)*Dados!$B$7)*R693</f>
        <v>32.544632492704388</v>
      </c>
      <c r="W693" s="23">
        <f t="shared" si="166"/>
        <v>2.7704654260860151</v>
      </c>
      <c r="X693" s="25">
        <f>(1-Dados!$C$20)*U693</f>
        <v>17.210521809988215</v>
      </c>
      <c r="Y693" s="18">
        <f t="shared" si="167"/>
        <v>14.440056383902199</v>
      </c>
      <c r="Z693" s="27">
        <f>((0.408*I693*(Y693-0)+Dados!$C$35*(900/(H693+273))*J693*(M693-N693))/(I693+Dados!$C$35*(1+(0.34*J693))))</f>
        <v>5.4662386160031424</v>
      </c>
    </row>
    <row r="694" spans="1:26" x14ac:dyDescent="0.25">
      <c r="A694" s="1">
        <v>33983</v>
      </c>
      <c r="B694">
        <v>23.5</v>
      </c>
      <c r="C694">
        <v>33.6</v>
      </c>
      <c r="D694">
        <v>14</v>
      </c>
      <c r="E694">
        <v>2.0333329999999998</v>
      </c>
      <c r="F694">
        <v>80</v>
      </c>
      <c r="H694" s="22">
        <f t="shared" si="154"/>
        <v>28.55</v>
      </c>
      <c r="I694" s="23">
        <f t="shared" si="155"/>
        <v>0.22628803083327026</v>
      </c>
      <c r="J694" s="24">
        <f t="shared" si="156"/>
        <v>1.5208336035244612</v>
      </c>
      <c r="K694" s="25">
        <f t="shared" si="157"/>
        <v>5.2019304560289008</v>
      </c>
      <c r="L694" s="25">
        <f t="shared" si="158"/>
        <v>2.8955307729089892</v>
      </c>
      <c r="M694" s="25">
        <f t="shared" si="159"/>
        <v>4.048730614468945</v>
      </c>
      <c r="N694" s="25">
        <f t="shared" si="160"/>
        <v>3.238984491575156</v>
      </c>
      <c r="O694" s="25">
        <f t="shared" si="161"/>
        <v>-0.37315337968622003</v>
      </c>
      <c r="P694" s="26">
        <f>ACOS(-TAN(Dados!$C$31)*TAN(O694))</f>
        <v>1.7840907025875921</v>
      </c>
      <c r="Q694" s="25">
        <f t="shared" si="162"/>
        <v>1.0320463017121373</v>
      </c>
      <c r="R694" s="25">
        <f>(24*60/PI())*Dados!$C$28*Q694*(P694*SIN(Dados!$C$31)*SIN(O694)+COS(Dados!$C$31)*COS(O694)*SIN(P694))</f>
        <v>43.053434691921325</v>
      </c>
      <c r="S694" s="17">
        <f t="shared" si="163"/>
        <v>306.76000000000005</v>
      </c>
      <c r="T694" s="17">
        <f t="shared" si="164"/>
        <v>296.66000000000003</v>
      </c>
      <c r="U694" s="17">
        <f t="shared" si="165"/>
        <v>21.892152946130452</v>
      </c>
      <c r="V694" s="25">
        <f>(0.75+2*10^(-5)*Dados!$B$7)*R694</f>
        <v>32.501132566487726</v>
      </c>
      <c r="W694" s="23">
        <f t="shared" si="166"/>
        <v>2.0040079463883855</v>
      </c>
      <c r="X694" s="25">
        <f>(1-Dados!$C$20)*U694</f>
        <v>16.856957768520449</v>
      </c>
      <c r="Y694" s="18">
        <f t="shared" si="167"/>
        <v>14.852949822132063</v>
      </c>
      <c r="Z694" s="27">
        <f>((0.408*I694*(Y694-0)+Dados!$C$35*(900/(H694+273))*J694*(M694-N694))/(I694+Dados!$C$35*(1+(0.34*J694))))</f>
        <v>4.9506188419468771</v>
      </c>
    </row>
    <row r="695" spans="1:26" x14ac:dyDescent="0.25">
      <c r="A695" s="1">
        <v>33984</v>
      </c>
      <c r="B695">
        <v>21.3</v>
      </c>
      <c r="C695">
        <v>26.3</v>
      </c>
      <c r="D695">
        <v>15</v>
      </c>
      <c r="E695">
        <v>2.1333329999999999</v>
      </c>
      <c r="F695">
        <v>91.25</v>
      </c>
      <c r="H695" s="22">
        <f t="shared" si="154"/>
        <v>23.8</v>
      </c>
      <c r="I695" s="23">
        <f t="shared" si="155"/>
        <v>0.17722605524927612</v>
      </c>
      <c r="J695" s="24">
        <f t="shared" si="156"/>
        <v>1.5956287110412557</v>
      </c>
      <c r="K695" s="25">
        <f t="shared" si="157"/>
        <v>3.4215146678582187</v>
      </c>
      <c r="L695" s="25">
        <f t="shared" si="158"/>
        <v>2.5332049812438213</v>
      </c>
      <c r="M695" s="25">
        <f t="shared" si="159"/>
        <v>2.9773598245510202</v>
      </c>
      <c r="N695" s="25">
        <f t="shared" si="160"/>
        <v>2.7168408399028059</v>
      </c>
      <c r="O695" s="25">
        <f t="shared" si="161"/>
        <v>-0.37021581658662056</v>
      </c>
      <c r="P695" s="26">
        <f>ACOS(-TAN(Dados!$C$31)*TAN(O695))</f>
        <v>1.7822189795930035</v>
      </c>
      <c r="Q695" s="25">
        <f t="shared" si="162"/>
        <v>1.0319059778489741</v>
      </c>
      <c r="R695" s="25">
        <f>(24*60/PI())*Dados!$C$28*Q695*(P695*SIN(Dados!$C$31)*SIN(O695)+COS(Dados!$C$31)*COS(O695)*SIN(P695))</f>
        <v>42.993131694624417</v>
      </c>
      <c r="S695" s="17">
        <f t="shared" si="163"/>
        <v>299.46000000000004</v>
      </c>
      <c r="T695" s="17">
        <f t="shared" si="164"/>
        <v>294.46000000000004</v>
      </c>
      <c r="U695" s="17">
        <f t="shared" si="165"/>
        <v>15.381690405564948</v>
      </c>
      <c r="V695" s="25">
        <f>(0.75+2*10^(-5)*Dados!$B$7)*R695</f>
        <v>32.455609701161698</v>
      </c>
      <c r="W695" s="23">
        <f t="shared" si="166"/>
        <v>1.2076128107830313</v>
      </c>
      <c r="X695" s="25">
        <f>(1-Dados!$C$20)*U695</f>
        <v>11.843901612285009</v>
      </c>
      <c r="Y695" s="18">
        <f t="shared" si="167"/>
        <v>10.636288801501978</v>
      </c>
      <c r="Z695" s="27">
        <f>((0.408*I695*(Y695-0)+Dados!$C$35*(900/(H695+273))*J695*(M695-N695))/(I695+Dados!$C$35*(1+(0.34*J695))))</f>
        <v>3.0611363132088871</v>
      </c>
    </row>
    <row r="696" spans="1:26" x14ac:dyDescent="0.25">
      <c r="A696" s="1">
        <v>33985</v>
      </c>
      <c r="B696">
        <v>21.4</v>
      </c>
      <c r="C696">
        <v>31.7</v>
      </c>
      <c r="D696">
        <v>16</v>
      </c>
      <c r="E696">
        <v>3.0666669999999998</v>
      </c>
      <c r="F696">
        <v>82</v>
      </c>
      <c r="H696" s="22">
        <f t="shared" si="154"/>
        <v>26.549999999999997</v>
      </c>
      <c r="I696" s="23">
        <f t="shared" si="155"/>
        <v>0.20439660911581883</v>
      </c>
      <c r="J696" s="24">
        <f t="shared" si="156"/>
        <v>2.2937168798320537</v>
      </c>
      <c r="K696" s="25">
        <f t="shared" si="157"/>
        <v>4.6747601804976453</v>
      </c>
      <c r="L696" s="25">
        <f t="shared" si="158"/>
        <v>2.548770598472057</v>
      </c>
      <c r="M696" s="25">
        <f t="shared" si="159"/>
        <v>3.6117653894848512</v>
      </c>
      <c r="N696" s="25">
        <f t="shared" si="160"/>
        <v>2.9616476193775778</v>
      </c>
      <c r="O696" s="25">
        <f t="shared" si="161"/>
        <v>-0.36716855055065478</v>
      </c>
      <c r="P696" s="26">
        <f>ACOS(-TAN(Dados!$C$31)*TAN(O696))</f>
        <v>1.7802826529372653</v>
      </c>
      <c r="Q696" s="25">
        <f t="shared" si="162"/>
        <v>1.031756199555987</v>
      </c>
      <c r="R696" s="25">
        <f>(24*60/PI())*Dados!$C$28*Q696*(P696*SIN(Dados!$C$31)*SIN(O696)+COS(Dados!$C$31)*COS(O696)*SIN(P696))</f>
        <v>42.930139811347644</v>
      </c>
      <c r="S696" s="17">
        <f t="shared" si="163"/>
        <v>304.86</v>
      </c>
      <c r="T696" s="17">
        <f t="shared" si="164"/>
        <v>294.56</v>
      </c>
      <c r="U696" s="17">
        <f t="shared" si="165"/>
        <v>22.044532739552885</v>
      </c>
      <c r="V696" s="25">
        <f>(0.75+2*10^(-5)*Dados!$B$7)*R696</f>
        <v>32.408056989893922</v>
      </c>
      <c r="W696" s="23">
        <f t="shared" si="166"/>
        <v>2.2312145554809457</v>
      </c>
      <c r="X696" s="25">
        <f>(1-Dados!$C$20)*U696</f>
        <v>16.97429020945572</v>
      </c>
      <c r="Y696" s="18">
        <f t="shared" si="167"/>
        <v>14.743075653974774</v>
      </c>
      <c r="Z696" s="27">
        <f>((0.408*I696*(Y696-0)+Dados!$C$35*(900/(H696+273))*J696*(M696-N696))/(I696+Dados!$C$35*(1+(0.34*J696))))</f>
        <v>4.7451848785555031</v>
      </c>
    </row>
    <row r="697" spans="1:26" x14ac:dyDescent="0.25">
      <c r="A697" s="1">
        <v>33986</v>
      </c>
      <c r="B697">
        <v>20</v>
      </c>
      <c r="C697">
        <v>28.9</v>
      </c>
      <c r="D697">
        <v>17</v>
      </c>
      <c r="E697">
        <v>3.0333329999999998</v>
      </c>
      <c r="F697">
        <v>75.5</v>
      </c>
      <c r="H697" s="22">
        <f t="shared" si="154"/>
        <v>24.45</v>
      </c>
      <c r="I697" s="23">
        <f t="shared" si="155"/>
        <v>0.18335615232868382</v>
      </c>
      <c r="J697" s="24">
        <f t="shared" si="156"/>
        <v>2.2687846786924055</v>
      </c>
      <c r="K697" s="25">
        <f t="shared" si="157"/>
        <v>3.9825871656612759</v>
      </c>
      <c r="L697" s="25">
        <f t="shared" si="158"/>
        <v>2.3382812709274461</v>
      </c>
      <c r="M697" s="25">
        <f t="shared" si="159"/>
        <v>3.1604342182943608</v>
      </c>
      <c r="N697" s="25">
        <f t="shared" si="160"/>
        <v>2.3861278348122426</v>
      </c>
      <c r="O697" s="25">
        <f t="shared" si="161"/>
        <v>-0.36401248454901453</v>
      </c>
      <c r="P697" s="26">
        <f>ACOS(-TAN(Dados!$C$31)*TAN(O697))</f>
        <v>1.7782828068237315</v>
      </c>
      <c r="Q697" s="25">
        <f t="shared" si="162"/>
        <v>1.0315970112157162</v>
      </c>
      <c r="R697" s="25">
        <f>(24*60/PI())*Dados!$C$28*Q697*(P697*SIN(Dados!$C$31)*SIN(O697)+COS(Dados!$C$31)*COS(O697)*SIN(P697))</f>
        <v>42.864449985232994</v>
      </c>
      <c r="S697" s="17">
        <f t="shared" si="163"/>
        <v>302.06</v>
      </c>
      <c r="T697" s="17">
        <f t="shared" si="164"/>
        <v>293.16000000000003</v>
      </c>
      <c r="U697" s="17">
        <f t="shared" si="165"/>
        <v>20.460311502191882</v>
      </c>
      <c r="V697" s="25">
        <f>(0.75+2*10^(-5)*Dados!$B$7)*R697</f>
        <v>32.358467595642352</v>
      </c>
      <c r="W697" s="23">
        <f t="shared" si="166"/>
        <v>2.4001507003241795</v>
      </c>
      <c r="X697" s="25">
        <f>(1-Dados!$C$20)*U697</f>
        <v>15.75443985668775</v>
      </c>
      <c r="Y697" s="18">
        <f t="shared" si="167"/>
        <v>13.354289156363571</v>
      </c>
      <c r="Z697" s="27">
        <f>((0.408*I697*(Y697-0)+Dados!$C$35*(900/(H697+273))*J697*(M697-N697))/(I697+Dados!$C$35*(1+(0.34*J697))))</f>
        <v>4.5002347619351966</v>
      </c>
    </row>
    <row r="698" spans="1:26" x14ac:dyDescent="0.25">
      <c r="A698" s="1">
        <v>33987</v>
      </c>
      <c r="B698">
        <v>13.5</v>
      </c>
      <c r="C698">
        <v>27.2</v>
      </c>
      <c r="D698">
        <v>18</v>
      </c>
      <c r="E698">
        <v>3</v>
      </c>
      <c r="F698">
        <v>59</v>
      </c>
      <c r="H698" s="22">
        <f t="shared" si="154"/>
        <v>20.350000000000001</v>
      </c>
      <c r="I698" s="23">
        <f t="shared" si="155"/>
        <v>0.14750442521887791</v>
      </c>
      <c r="J698" s="24">
        <f t="shared" si="156"/>
        <v>2.2438532255038321</v>
      </c>
      <c r="K698" s="25">
        <f t="shared" si="157"/>
        <v>3.6073883025255133</v>
      </c>
      <c r="L698" s="25">
        <f t="shared" si="158"/>
        <v>1.5474672427794578</v>
      </c>
      <c r="M698" s="25">
        <f t="shared" si="159"/>
        <v>2.5774277726524857</v>
      </c>
      <c r="N698" s="25">
        <f t="shared" si="160"/>
        <v>1.5206823858649665</v>
      </c>
      <c r="O698" s="25">
        <f t="shared" si="161"/>
        <v>-0.36074855379216958</v>
      </c>
      <c r="P698" s="26">
        <f>ACOS(-TAN(Dados!$C$31)*TAN(O698))</f>
        <v>1.7762205458786531</v>
      </c>
      <c r="Q698" s="25">
        <f t="shared" si="162"/>
        <v>1.031428459999103</v>
      </c>
      <c r="R698" s="25">
        <f>(24*60/PI())*Dados!$C$28*Q698*(P698*SIN(Dados!$C$31)*SIN(O698)+COS(Dados!$C$31)*COS(O698)*SIN(P698))</f>
        <v>42.796053295027434</v>
      </c>
      <c r="S698" s="17">
        <f t="shared" si="163"/>
        <v>300.36</v>
      </c>
      <c r="T698" s="17">
        <f t="shared" si="164"/>
        <v>286.66000000000003</v>
      </c>
      <c r="U698" s="17">
        <f t="shared" si="165"/>
        <v>25.344515062211865</v>
      </c>
      <c r="V698" s="25">
        <f>(0.75+2*10^(-5)*Dados!$B$7)*R698</f>
        <v>32.306834783733457</v>
      </c>
      <c r="W698" s="23">
        <f t="shared" si="166"/>
        <v>4.3321487323450834</v>
      </c>
      <c r="X698" s="25">
        <f>(1-Dados!$C$20)*U698</f>
        <v>19.515276597903135</v>
      </c>
      <c r="Y698" s="18">
        <f t="shared" si="167"/>
        <v>15.183127865558053</v>
      </c>
      <c r="Z698" s="27">
        <f>((0.408*I698*(Y698-0)+Dados!$C$35*(900/(H698+273))*J698*(M698-N698))/(I698+Dados!$C$35*(1+(0.34*J698))))</f>
        <v>5.2869260462905618</v>
      </c>
    </row>
    <row r="699" spans="1:26" x14ac:dyDescent="0.25">
      <c r="A699" s="1">
        <v>33988</v>
      </c>
      <c r="B699">
        <v>15.1</v>
      </c>
      <c r="C699">
        <v>29.1</v>
      </c>
      <c r="D699">
        <v>19</v>
      </c>
      <c r="E699">
        <v>1.8333330000000001</v>
      </c>
      <c r="F699">
        <v>64.25</v>
      </c>
      <c r="H699" s="22">
        <f t="shared" si="154"/>
        <v>22.1</v>
      </c>
      <c r="I699" s="23">
        <f t="shared" si="155"/>
        <v>0.16200493064816465</v>
      </c>
      <c r="J699" s="24">
        <f t="shared" si="156"/>
        <v>1.3712433884908726</v>
      </c>
      <c r="K699" s="25">
        <f t="shared" si="157"/>
        <v>4.0288844232591545</v>
      </c>
      <c r="L699" s="25">
        <f t="shared" si="158"/>
        <v>1.7163564077019398</v>
      </c>
      <c r="M699" s="25">
        <f t="shared" si="159"/>
        <v>2.8726204154805473</v>
      </c>
      <c r="N699" s="25">
        <f t="shared" si="160"/>
        <v>1.8456586169462514</v>
      </c>
      <c r="O699" s="25">
        <f t="shared" si="161"/>
        <v>-0.35737772545324453</v>
      </c>
      <c r="P699" s="26">
        <f>ACOS(-TAN(Dados!$C$31)*TAN(O699))</f>
        <v>1.7740969932854493</v>
      </c>
      <c r="Q699" s="25">
        <f t="shared" si="162"/>
        <v>1.0312505958515106</v>
      </c>
      <c r="R699" s="25">
        <f>(24*60/PI())*Dados!$C$28*Q699*(P699*SIN(Dados!$C$31)*SIN(O699)+COS(Dados!$C$31)*COS(O699)*SIN(P699))</f>
        <v>42.724940999497861</v>
      </c>
      <c r="S699" s="17">
        <f t="shared" si="163"/>
        <v>302.26000000000005</v>
      </c>
      <c r="T699" s="17">
        <f t="shared" si="164"/>
        <v>288.26000000000005</v>
      </c>
      <c r="U699" s="17">
        <f t="shared" si="165"/>
        <v>25.57793457444032</v>
      </c>
      <c r="V699" s="25">
        <f>(0.75+2*10^(-5)*Dados!$B$7)*R699</f>
        <v>32.253151955391132</v>
      </c>
      <c r="W699" s="23">
        <f t="shared" si="166"/>
        <v>4.0360551444056343</v>
      </c>
      <c r="X699" s="25">
        <f>(1-Dados!$C$20)*U699</f>
        <v>19.695009622319049</v>
      </c>
      <c r="Y699" s="18">
        <f t="shared" si="167"/>
        <v>15.658954477913415</v>
      </c>
      <c r="Z699" s="27">
        <f>((0.408*I699*(Y699-0)+Dados!$C$35*(900/(H699+273))*J699*(M699-N699))/(I699+Dados!$C$35*(1+(0.34*J699))))</f>
        <v>5.1017259915532831</v>
      </c>
    </row>
    <row r="700" spans="1:26" x14ac:dyDescent="0.25">
      <c r="A700" s="1">
        <v>33989</v>
      </c>
      <c r="B700">
        <v>20.2</v>
      </c>
      <c r="C700">
        <v>33.4</v>
      </c>
      <c r="D700">
        <v>20</v>
      </c>
      <c r="E700">
        <v>1.566667</v>
      </c>
      <c r="F700">
        <v>59.5</v>
      </c>
      <c r="H700" s="22">
        <f t="shared" si="154"/>
        <v>26.799999999999997</v>
      </c>
      <c r="I700" s="23">
        <f t="shared" si="155"/>
        <v>0.20703153059292451</v>
      </c>
      <c r="J700" s="24">
        <f t="shared" si="156"/>
        <v>1.1717902670801374</v>
      </c>
      <c r="K700" s="25">
        <f t="shared" si="157"/>
        <v>5.1441125216319277</v>
      </c>
      <c r="L700" s="25">
        <f t="shared" si="158"/>
        <v>2.3673876975032684</v>
      </c>
      <c r="M700" s="25">
        <f t="shared" si="159"/>
        <v>3.755750109567598</v>
      </c>
      <c r="N700" s="25">
        <f t="shared" si="160"/>
        <v>2.2346713151927209</v>
      </c>
      <c r="O700" s="25">
        <f t="shared" si="161"/>
        <v>-0.35390099838142475</v>
      </c>
      <c r="P700" s="26">
        <f>ACOS(-TAN(Dados!$C$31)*TAN(O700))</f>
        <v>1.7719132889338518</v>
      </c>
      <c r="Q700" s="25">
        <f t="shared" si="162"/>
        <v>1.0310634714779239</v>
      </c>
      <c r="R700" s="25">
        <f>(24*60/PI())*Dados!$C$28*Q700*(P700*SIN(Dados!$C$31)*SIN(O700)+COS(Dados!$C$31)*COS(O700)*SIN(P700))</f>
        <v>42.651104583042716</v>
      </c>
      <c r="S700" s="17">
        <f t="shared" si="163"/>
        <v>306.56</v>
      </c>
      <c r="T700" s="17">
        <f t="shared" si="164"/>
        <v>293.36</v>
      </c>
      <c r="U700" s="17">
        <f t="shared" si="165"/>
        <v>24.7934653235517</v>
      </c>
      <c r="V700" s="25">
        <f>(0.75+2*10^(-5)*Dados!$B$7)*R700</f>
        <v>32.197412682169031</v>
      </c>
      <c r="W700" s="23">
        <f t="shared" si="166"/>
        <v>3.5882149374920522</v>
      </c>
      <c r="X700" s="25">
        <f>(1-Dados!$C$20)*U700</f>
        <v>19.090968299134811</v>
      </c>
      <c r="Y700" s="18">
        <f t="shared" si="167"/>
        <v>15.502753361642759</v>
      </c>
      <c r="Z700" s="27">
        <f>((0.408*I700*(Y700-0)+Dados!$C$35*(900/(H700+273))*J700*(M700-N700))/(I700+Dados!$C$35*(1+(0.34*J700))))</f>
        <v>5.5590008023682191</v>
      </c>
    </row>
    <row r="701" spans="1:26" x14ac:dyDescent="0.25">
      <c r="A701" s="1">
        <v>33990</v>
      </c>
      <c r="B701">
        <v>20.2</v>
      </c>
      <c r="C701">
        <v>33.6</v>
      </c>
      <c r="D701">
        <v>21</v>
      </c>
      <c r="E701">
        <v>2.1333329999999999</v>
      </c>
      <c r="F701">
        <v>60.75</v>
      </c>
      <c r="H701" s="22">
        <f t="shared" si="154"/>
        <v>26.9</v>
      </c>
      <c r="I701" s="23">
        <f t="shared" si="155"/>
        <v>0.20809346882072433</v>
      </c>
      <c r="J701" s="24">
        <f t="shared" si="156"/>
        <v>1.5956287110412557</v>
      </c>
      <c r="K701" s="25">
        <f t="shared" si="157"/>
        <v>5.2019304560289008</v>
      </c>
      <c r="L701" s="25">
        <f t="shared" si="158"/>
        <v>2.3673876975032684</v>
      </c>
      <c r="M701" s="25">
        <f t="shared" si="159"/>
        <v>3.7846590767660846</v>
      </c>
      <c r="N701" s="25">
        <f t="shared" si="160"/>
        <v>2.2991803891353966</v>
      </c>
      <c r="O701" s="25">
        <f t="shared" si="161"/>
        <v>-0.35031940280597534</v>
      </c>
      <c r="P701" s="26">
        <f>ACOS(-TAN(Dados!$C$31)*TAN(O701))</f>
        <v>1.7696705875895009</v>
      </c>
      <c r="Q701" s="25">
        <f t="shared" si="162"/>
        <v>1.0308671423273339</v>
      </c>
      <c r="R701" s="25">
        <f>(24*60/PI())*Dados!$C$28*Q701*(P701*SIN(Dados!$C$31)*SIN(O701)+COS(Dados!$C$31)*COS(O701)*SIN(P701))</f>
        <v>42.57453580243228</v>
      </c>
      <c r="S701" s="17">
        <f t="shared" si="163"/>
        <v>306.76000000000005</v>
      </c>
      <c r="T701" s="17">
        <f t="shared" si="164"/>
        <v>293.36</v>
      </c>
      <c r="U701" s="17">
        <f t="shared" si="165"/>
        <v>24.93574242988986</v>
      </c>
      <c r="V701" s="25">
        <f>(0.75+2*10^(-5)*Dados!$B$7)*R701</f>
        <v>32.13961074123489</v>
      </c>
      <c r="W701" s="23">
        <f t="shared" si="166"/>
        <v>3.5508125384995783</v>
      </c>
      <c r="X701" s="25">
        <f>(1-Dados!$C$20)*U701</f>
        <v>19.200521671015192</v>
      </c>
      <c r="Y701" s="18">
        <f t="shared" si="167"/>
        <v>15.649709132515614</v>
      </c>
      <c r="Z701" s="27">
        <f>((0.408*I701*(Y701-0)+Dados!$C$35*(900/(H701+273))*J701*(M701-N701))/(I701+Dados!$C$35*(1+(0.34*J701))))</f>
        <v>5.8056230850873733</v>
      </c>
    </row>
    <row r="702" spans="1:26" x14ac:dyDescent="0.25">
      <c r="A702" s="1">
        <v>33991</v>
      </c>
      <c r="B702">
        <v>22.4</v>
      </c>
      <c r="C702">
        <v>34.6</v>
      </c>
      <c r="D702">
        <v>22</v>
      </c>
      <c r="E702">
        <v>2.233333</v>
      </c>
      <c r="F702">
        <v>56.75</v>
      </c>
      <c r="H702" s="22">
        <f t="shared" si="154"/>
        <v>28.5</v>
      </c>
      <c r="I702" s="23">
        <f t="shared" si="155"/>
        <v>0.22571768686715199</v>
      </c>
      <c r="J702" s="24">
        <f t="shared" si="156"/>
        <v>1.6704238185580502</v>
      </c>
      <c r="K702" s="25">
        <f t="shared" si="157"/>
        <v>5.4995586494348254</v>
      </c>
      <c r="L702" s="25">
        <f t="shared" si="158"/>
        <v>2.7090824052161175</v>
      </c>
      <c r="M702" s="25">
        <f t="shared" si="159"/>
        <v>4.1043205273254717</v>
      </c>
      <c r="N702" s="25">
        <f t="shared" si="160"/>
        <v>2.329201899257205</v>
      </c>
      <c r="O702" s="25">
        <f t="shared" si="161"/>
        <v>-0.34663400003096273</v>
      </c>
      <c r="P702" s="26">
        <f>ACOS(-TAN(Dados!$C$31)*TAN(O702))</f>
        <v>1.7673700570893165</v>
      </c>
      <c r="Q702" s="25">
        <f t="shared" si="162"/>
        <v>1.0306616665763046</v>
      </c>
      <c r="R702" s="25">
        <f>(24*60/PI())*Dados!$C$28*Q702*(P702*SIN(Dados!$C$31)*SIN(O702)+COS(Dados!$C$31)*COS(O702)*SIN(P702))</f>
        <v>42.495226734604927</v>
      </c>
      <c r="S702" s="17">
        <f t="shared" si="163"/>
        <v>307.76000000000005</v>
      </c>
      <c r="T702" s="17">
        <f t="shared" si="164"/>
        <v>295.56</v>
      </c>
      <c r="U702" s="17">
        <f t="shared" si="165"/>
        <v>23.748711339456349</v>
      </c>
      <c r="V702" s="25">
        <f>(0.75+2*10^(-5)*Dados!$B$7)*R702</f>
        <v>32.079740151452071</v>
      </c>
      <c r="W702" s="23">
        <f t="shared" si="166"/>
        <v>3.3391940332259322</v>
      </c>
      <c r="X702" s="25">
        <f>(1-Dados!$C$20)*U702</f>
        <v>18.286507731381388</v>
      </c>
      <c r="Y702" s="18">
        <f t="shared" si="167"/>
        <v>14.947313698155455</v>
      </c>
      <c r="Z702" s="27">
        <f>((0.408*I702*(Y702-0)+Dados!$C$35*(900/(H702+273))*J702*(M702-N702))/(I702+Dados!$C$35*(1+(0.34*J702))))</f>
        <v>5.9568071958876923</v>
      </c>
    </row>
    <row r="703" spans="1:26" x14ac:dyDescent="0.25">
      <c r="A703" s="1">
        <v>33992</v>
      </c>
      <c r="B703">
        <v>22.9</v>
      </c>
      <c r="C703">
        <v>35.4</v>
      </c>
      <c r="D703">
        <v>23</v>
      </c>
      <c r="E703">
        <v>2.4</v>
      </c>
      <c r="F703">
        <v>55</v>
      </c>
      <c r="H703" s="22">
        <f t="shared" si="154"/>
        <v>29.15</v>
      </c>
      <c r="I703" s="23">
        <f t="shared" si="155"/>
        <v>0.23322710216453366</v>
      </c>
      <c r="J703" s="24">
        <f t="shared" si="156"/>
        <v>1.7950825804030659</v>
      </c>
      <c r="K703" s="25">
        <f t="shared" si="157"/>
        <v>5.7481868887063436</v>
      </c>
      <c r="L703" s="25">
        <f t="shared" si="158"/>
        <v>2.7924897662121242</v>
      </c>
      <c r="M703" s="25">
        <f t="shared" si="159"/>
        <v>4.2703383274592337</v>
      </c>
      <c r="N703" s="25">
        <f t="shared" si="160"/>
        <v>2.3486860801025786</v>
      </c>
      <c r="O703" s="25">
        <f t="shared" si="161"/>
        <v>-0.3428458821207665</v>
      </c>
      <c r="P703" s="26">
        <f>ACOS(-TAN(Dados!$C$31)*TAN(O703))</f>
        <v>1.7650128765676671</v>
      </c>
      <c r="Q703" s="25">
        <f t="shared" si="162"/>
        <v>1.0304471051117361</v>
      </c>
      <c r="R703" s="25">
        <f>(24*60/PI())*Dados!$C$28*Q703*(P703*SIN(Dados!$C$31)*SIN(O703)+COS(Dados!$C$31)*COS(O703)*SIN(P703))</f>
        <v>42.413169825442097</v>
      </c>
      <c r="S703" s="17">
        <f t="shared" si="163"/>
        <v>308.56</v>
      </c>
      <c r="T703" s="17">
        <f t="shared" si="164"/>
        <v>296.06</v>
      </c>
      <c r="U703" s="17">
        <f t="shared" si="165"/>
        <v>23.99251199614941</v>
      </c>
      <c r="V703" s="25">
        <f>(0.75+2*10^(-5)*Dados!$B$7)*R703</f>
        <v>32.01779521019985</v>
      </c>
      <c r="W703" s="23">
        <f t="shared" si="166"/>
        <v>3.407564823980894</v>
      </c>
      <c r="X703" s="25">
        <f>(1-Dados!$C$20)*U703</f>
        <v>18.474234237035045</v>
      </c>
      <c r="Y703" s="18">
        <f t="shared" si="167"/>
        <v>15.06666941305415</v>
      </c>
      <c r="Z703" s="27">
        <f>((0.408*I703*(Y703-0)+Dados!$C$35*(900/(H703+273))*J703*(M703-N703))/(I703+Dados!$C$35*(1+(0.34*J703))))</f>
        <v>6.2198686991736718</v>
      </c>
    </row>
    <row r="704" spans="1:26" x14ac:dyDescent="0.25">
      <c r="A704" s="1">
        <v>33993</v>
      </c>
      <c r="B704">
        <v>23</v>
      </c>
      <c r="C704">
        <v>35</v>
      </c>
      <c r="D704">
        <v>24</v>
      </c>
      <c r="E704">
        <v>3.233333</v>
      </c>
      <c r="F704">
        <v>57.75</v>
      </c>
      <c r="H704" s="22">
        <f t="shared" si="154"/>
        <v>29</v>
      </c>
      <c r="I704" s="23">
        <f t="shared" si="155"/>
        <v>0.23147581029180006</v>
      </c>
      <c r="J704" s="24">
        <f t="shared" si="156"/>
        <v>2.4183748937259941</v>
      </c>
      <c r="K704" s="25">
        <f t="shared" si="157"/>
        <v>5.6226812384961216</v>
      </c>
      <c r="L704" s="25">
        <f t="shared" si="158"/>
        <v>2.809437622397069</v>
      </c>
      <c r="M704" s="25">
        <f t="shared" si="159"/>
        <v>4.2160594304465953</v>
      </c>
      <c r="N704" s="25">
        <f t="shared" si="160"/>
        <v>2.4347743210829087</v>
      </c>
      <c r="O704" s="25">
        <f t="shared" si="161"/>
        <v>-0.33895617157647767</v>
      </c>
      <c r="P704" s="26">
        <f>ACOS(-TAN(Dados!$C$31)*TAN(O704))</f>
        <v>1.7626002347180736</v>
      </c>
      <c r="Q704" s="25">
        <f t="shared" si="162"/>
        <v>1.0302235215128204</v>
      </c>
      <c r="R704" s="25">
        <f>(24*60/PI())*Dados!$C$28*Q704*(P704*SIN(Dados!$C$31)*SIN(O704)+COS(Dados!$C$31)*COS(O704)*SIN(P704))</f>
        <v>42.328357939439776</v>
      </c>
      <c r="S704" s="17">
        <f t="shared" si="163"/>
        <v>308.16000000000003</v>
      </c>
      <c r="T704" s="17">
        <f t="shared" si="164"/>
        <v>296.16000000000003</v>
      </c>
      <c r="U704" s="17">
        <f t="shared" si="165"/>
        <v>23.460757296662774</v>
      </c>
      <c r="V704" s="25">
        <f>(0.75+2*10^(-5)*Dados!$B$7)*R704</f>
        <v>31.953770530870553</v>
      </c>
      <c r="W704" s="23">
        <f t="shared" si="166"/>
        <v>3.1927374204938155</v>
      </c>
      <c r="X704" s="25">
        <f>(1-Dados!$C$20)*U704</f>
        <v>18.064783118430338</v>
      </c>
      <c r="Y704" s="18">
        <f t="shared" si="167"/>
        <v>14.872045697936523</v>
      </c>
      <c r="Z704" s="27">
        <f>((0.408*I704*(Y704-0)+Dados!$C$35*(900/(H704+273))*J704*(M704-N704))/(I704+Dados!$C$35*(1+(0.34*J704))))</f>
        <v>6.4001399560857779</v>
      </c>
    </row>
    <row r="705" spans="1:26" x14ac:dyDescent="0.25">
      <c r="A705" s="1">
        <v>33994</v>
      </c>
      <c r="B705">
        <v>24.7</v>
      </c>
      <c r="C705">
        <v>33</v>
      </c>
      <c r="D705">
        <v>25</v>
      </c>
      <c r="E705">
        <v>3.4666670000000002</v>
      </c>
      <c r="F705">
        <v>73.5</v>
      </c>
      <c r="H705" s="22">
        <f t="shared" si="154"/>
        <v>28.85</v>
      </c>
      <c r="I705" s="23">
        <f t="shared" si="155"/>
        <v>0.22973557110640525</v>
      </c>
      <c r="J705" s="24">
        <f t="shared" si="156"/>
        <v>2.5928973098992314</v>
      </c>
      <c r="K705" s="25">
        <f t="shared" si="157"/>
        <v>5.030147795606851</v>
      </c>
      <c r="L705" s="25">
        <f t="shared" si="158"/>
        <v>3.1116099111162523</v>
      </c>
      <c r="M705" s="25">
        <f t="shared" si="159"/>
        <v>4.0708788533615516</v>
      </c>
      <c r="N705" s="25">
        <f t="shared" si="160"/>
        <v>2.9920959572207404</v>
      </c>
      <c r="O705" s="25">
        <f t="shared" si="161"/>
        <v>-0.33496602100327749</v>
      </c>
      <c r="P705" s="26">
        <f>ACOS(-TAN(Dados!$C$31)*TAN(O705))</f>
        <v>1.7601333280948612</v>
      </c>
      <c r="Q705" s="25">
        <f t="shared" si="162"/>
        <v>1.0299909820322035</v>
      </c>
      <c r="R705" s="25">
        <f>(24*60/PI())*Dados!$C$28*Q705*(P705*SIN(Dados!$C$31)*SIN(O705)+COS(Dados!$C$31)*COS(O705)*SIN(P705))</f>
        <v>42.240784410189782</v>
      </c>
      <c r="S705" s="17">
        <f t="shared" si="163"/>
        <v>306.16000000000003</v>
      </c>
      <c r="T705" s="17">
        <f t="shared" si="164"/>
        <v>297.86</v>
      </c>
      <c r="U705" s="17">
        <f t="shared" si="165"/>
        <v>19.47112313620163</v>
      </c>
      <c r="V705" s="25">
        <f>(0.75+2*10^(-5)*Dados!$B$7)*R705</f>
        <v>31.887661080977967</v>
      </c>
      <c r="W705" s="23">
        <f t="shared" si="166"/>
        <v>1.8949798377113301</v>
      </c>
      <c r="X705" s="25">
        <f>(1-Dados!$C$20)*U705</f>
        <v>14.992764814875255</v>
      </c>
      <c r="Y705" s="18">
        <f t="shared" si="167"/>
        <v>13.097784977163924</v>
      </c>
      <c r="Z705" s="27">
        <f>((0.408*I705*(Y705-0)+Dados!$C$35*(900/(H705+273))*J705*(M705-N705))/(I705+Dados!$C$35*(1+(0.34*J705))))</f>
        <v>5.0257994010544822</v>
      </c>
    </row>
    <row r="706" spans="1:26" x14ac:dyDescent="0.25">
      <c r="A706" s="1">
        <v>33995</v>
      </c>
      <c r="B706">
        <v>22.8</v>
      </c>
      <c r="C706">
        <v>32.4</v>
      </c>
      <c r="D706">
        <v>26</v>
      </c>
      <c r="E706">
        <v>3</v>
      </c>
      <c r="F706">
        <v>79</v>
      </c>
      <c r="H706" s="22">
        <f t="shared" si="154"/>
        <v>27.6</v>
      </c>
      <c r="I706" s="23">
        <f t="shared" si="155"/>
        <v>0.21565607816104823</v>
      </c>
      <c r="J706" s="24">
        <f t="shared" si="156"/>
        <v>2.2438532255038321</v>
      </c>
      <c r="K706" s="25">
        <f t="shared" si="157"/>
        <v>4.8633111980528723</v>
      </c>
      <c r="L706" s="25">
        <f t="shared" si="158"/>
        <v>2.7756312335019815</v>
      </c>
      <c r="M706" s="25">
        <f t="shared" si="159"/>
        <v>3.8194712157774271</v>
      </c>
      <c r="N706" s="25">
        <f t="shared" si="160"/>
        <v>3.0173822604641676</v>
      </c>
      <c r="O706" s="25">
        <f t="shared" si="161"/>
        <v>-0.33087661276889524</v>
      </c>
      <c r="P706" s="26">
        <f>ACOS(-TAN(Dados!$C$31)*TAN(O706))</f>
        <v>1.7576133594588603</v>
      </c>
      <c r="Q706" s="25">
        <f t="shared" si="162"/>
        <v>1.0297495555763523</v>
      </c>
      <c r="R706" s="25">
        <f>(24*60/PI())*Dados!$C$28*Q706*(P706*SIN(Dados!$C$31)*SIN(O706)+COS(Dados!$C$31)*COS(O706)*SIN(P706))</f>
        <v>42.150443091579611</v>
      </c>
      <c r="S706" s="17">
        <f t="shared" si="163"/>
        <v>305.56</v>
      </c>
      <c r="T706" s="17">
        <f t="shared" si="164"/>
        <v>295.96000000000004</v>
      </c>
      <c r="U706" s="17">
        <f t="shared" si="165"/>
        <v>20.895739408505765</v>
      </c>
      <c r="V706" s="25">
        <f>(0.75+2*10^(-5)*Dados!$B$7)*R706</f>
        <v>31.819462220808248</v>
      </c>
      <c r="W706" s="23">
        <f t="shared" si="166"/>
        <v>2.087058509058187</v>
      </c>
      <c r="X706" s="25">
        <f>(1-Dados!$C$20)*U706</f>
        <v>16.08971934454944</v>
      </c>
      <c r="Y706" s="18">
        <f t="shared" si="167"/>
        <v>14.002660835491254</v>
      </c>
      <c r="Z706" s="27">
        <f>((0.408*I706*(Y706-0)+Dados!$C$35*(900/(H706+273))*J706*(M706-N706))/(I706+Dados!$C$35*(1+(0.34*J706))))</f>
        <v>4.787088382612076</v>
      </c>
    </row>
    <row r="707" spans="1:26" x14ac:dyDescent="0.25">
      <c r="A707" s="1">
        <v>33996</v>
      </c>
      <c r="B707">
        <v>20.8</v>
      </c>
      <c r="C707">
        <v>31</v>
      </c>
      <c r="D707">
        <v>27</v>
      </c>
      <c r="E707">
        <v>3.0666669999999998</v>
      </c>
      <c r="F707">
        <v>84.5</v>
      </c>
      <c r="H707" s="22">
        <f t="shared" si="154"/>
        <v>25.9</v>
      </c>
      <c r="I707" s="23">
        <f t="shared" si="155"/>
        <v>0.19767751536034411</v>
      </c>
      <c r="J707" s="24">
        <f t="shared" si="156"/>
        <v>2.2937168798320537</v>
      </c>
      <c r="K707" s="25">
        <f t="shared" si="157"/>
        <v>4.492592251118583</v>
      </c>
      <c r="L707" s="25">
        <f t="shared" si="158"/>
        <v>2.4566163260716172</v>
      </c>
      <c r="M707" s="25">
        <f t="shared" si="159"/>
        <v>3.4746042885951001</v>
      </c>
      <c r="N707" s="25">
        <f t="shared" si="160"/>
        <v>2.9360406238628594</v>
      </c>
      <c r="O707" s="25">
        <f t="shared" si="161"/>
        <v>-0.32668915865324738</v>
      </c>
      <c r="P707" s="26">
        <f>ACOS(-TAN(Dados!$C$31)*TAN(O707))</f>
        <v>1.7550415361709275</v>
      </c>
      <c r="Q707" s="25">
        <f t="shared" si="162"/>
        <v>1.0294993136851356</v>
      </c>
      <c r="R707" s="25">
        <f>(24*60/PI())*Dados!$C$28*Q707*(P707*SIN(Dados!$C$31)*SIN(O707)+COS(Dados!$C$31)*COS(O707)*SIN(P707))</f>
        <v>42.05732840961516</v>
      </c>
      <c r="S707" s="17">
        <f t="shared" si="163"/>
        <v>304.16000000000003</v>
      </c>
      <c r="T707" s="17">
        <f t="shared" si="164"/>
        <v>293.96000000000004</v>
      </c>
      <c r="U707" s="17">
        <f t="shared" si="165"/>
        <v>21.4912536652892</v>
      </c>
      <c r="V707" s="25">
        <f>(0.75+2*10^(-5)*Dados!$B$7)*R707</f>
        <v>31.749169742540985</v>
      </c>
      <c r="W707" s="23">
        <f t="shared" si="166"/>
        <v>2.2175924805336256</v>
      </c>
      <c r="X707" s="25">
        <f>(1-Dados!$C$20)*U707</f>
        <v>16.548265322272684</v>
      </c>
      <c r="Y707" s="18">
        <f t="shared" si="167"/>
        <v>14.330672841739059</v>
      </c>
      <c r="Z707" s="27">
        <f>((0.408*I707*(Y707-0)+Dados!$C$35*(900/(H707+273))*J707*(M707-N707))/(I707+Dados!$C$35*(1+(0.34*J707))))</f>
        <v>4.4536708106899452</v>
      </c>
    </row>
    <row r="708" spans="1:26" x14ac:dyDescent="0.25">
      <c r="A708" s="1">
        <v>33997</v>
      </c>
      <c r="B708">
        <v>20.5</v>
      </c>
      <c r="C708">
        <v>29</v>
      </c>
      <c r="D708">
        <v>28</v>
      </c>
      <c r="E708">
        <v>3.1</v>
      </c>
      <c r="F708">
        <v>94.75</v>
      </c>
      <c r="H708" s="22">
        <f t="shared" si="154"/>
        <v>24.75</v>
      </c>
      <c r="I708" s="23">
        <f t="shared" si="155"/>
        <v>0.18624513325562769</v>
      </c>
      <c r="J708" s="24">
        <f t="shared" si="156"/>
        <v>2.3186483330206267</v>
      </c>
      <c r="K708" s="25">
        <f t="shared" si="157"/>
        <v>4.0056776000859209</v>
      </c>
      <c r="L708" s="25">
        <f t="shared" si="158"/>
        <v>2.4116412804606884</v>
      </c>
      <c r="M708" s="25">
        <f t="shared" si="159"/>
        <v>3.2086594402733049</v>
      </c>
      <c r="N708" s="25">
        <f t="shared" si="160"/>
        <v>3.0402048196589564</v>
      </c>
      <c r="O708" s="25">
        <f t="shared" si="161"/>
        <v>-0.32240489948936107</v>
      </c>
      <c r="P708" s="26">
        <f>ACOS(-TAN(Dados!$C$31)*TAN(O708))</f>
        <v>1.7524190686367291</v>
      </c>
      <c r="Q708" s="25">
        <f t="shared" si="162"/>
        <v>1.0292403305106266</v>
      </c>
      <c r="R708" s="25">
        <f>(24*60/PI())*Dados!$C$28*Q708*(P708*SIN(Dados!$C$31)*SIN(O708)+COS(Dados!$C$31)*COS(O708)*SIN(P708))</f>
        <v>41.961435414766676</v>
      </c>
      <c r="S708" s="17">
        <f t="shared" si="163"/>
        <v>302.16000000000003</v>
      </c>
      <c r="T708" s="17">
        <f t="shared" si="164"/>
        <v>293.66000000000003</v>
      </c>
      <c r="U708" s="17">
        <f t="shared" si="165"/>
        <v>19.574008907372995</v>
      </c>
      <c r="V708" s="25">
        <f>(0.75+2*10^(-5)*Dados!$B$7)*R708</f>
        <v>31.676779909765276</v>
      </c>
      <c r="W708" s="23">
        <f t="shared" si="166"/>
        <v>1.7953533389709713</v>
      </c>
      <c r="X708" s="25">
        <f>(1-Dados!$C$20)*U708</f>
        <v>15.071986858677207</v>
      </c>
      <c r="Y708" s="18">
        <f t="shared" si="167"/>
        <v>13.276633519706236</v>
      </c>
      <c r="Z708" s="27">
        <f>((0.408*I708*(Y708-0)+Dados!$C$35*(900/(H708+273))*J708*(M708-N708))/(I708+Dados!$C$35*(1+(0.34*J708))))</f>
        <v>3.5809857566179155</v>
      </c>
    </row>
    <row r="709" spans="1:26" x14ac:dyDescent="0.25">
      <c r="A709" s="1">
        <v>33998</v>
      </c>
      <c r="B709">
        <v>19.8</v>
      </c>
      <c r="C709">
        <v>28.3</v>
      </c>
      <c r="D709">
        <v>29</v>
      </c>
      <c r="E709">
        <v>1.4</v>
      </c>
      <c r="F709">
        <v>80.75</v>
      </c>
      <c r="H709" s="22">
        <f t="shared" si="154"/>
        <v>24.05</v>
      </c>
      <c r="I709" s="23">
        <f t="shared" si="155"/>
        <v>0.17956300617095522</v>
      </c>
      <c r="J709" s="24">
        <f t="shared" si="156"/>
        <v>1.0471315052351218</v>
      </c>
      <c r="K709" s="25">
        <f t="shared" si="157"/>
        <v>3.8464613723885481</v>
      </c>
      <c r="L709" s="25">
        <f t="shared" si="158"/>
        <v>2.3094882494907831</v>
      </c>
      <c r="M709" s="25">
        <f t="shared" si="159"/>
        <v>3.0779748109396659</v>
      </c>
      <c r="N709" s="25">
        <f t="shared" si="160"/>
        <v>2.48546465983378</v>
      </c>
      <c r="O709" s="25">
        <f t="shared" si="161"/>
        <v>-0.31802510479568846</v>
      </c>
      <c r="P709" s="26">
        <f>ACOS(-TAN(Dados!$C$31)*TAN(O709))</f>
        <v>1.7497471688058961</v>
      </c>
      <c r="Q709" s="25">
        <f t="shared" si="162"/>
        <v>1.0289726827951293</v>
      </c>
      <c r="R709" s="25">
        <f>(24*60/PI())*Dados!$C$28*Q709*(P709*SIN(Dados!$C$31)*SIN(O709)+COS(Dados!$C$31)*COS(O709)*SIN(P709))</f>
        <v>41.862759834734192</v>
      </c>
      <c r="S709" s="17">
        <f t="shared" si="163"/>
        <v>301.46000000000004</v>
      </c>
      <c r="T709" s="17">
        <f t="shared" si="164"/>
        <v>292.96000000000004</v>
      </c>
      <c r="U709" s="17">
        <f t="shared" si="165"/>
        <v>19.527979102543767</v>
      </c>
      <c r="V709" s="25">
        <f>(0.75+2*10^(-5)*Dados!$B$7)*R709</f>
        <v>31.602289497312476</v>
      </c>
      <c r="W709" s="23">
        <f t="shared" si="166"/>
        <v>2.2123954787184208</v>
      </c>
      <c r="X709" s="25">
        <f>(1-Dados!$C$20)*U709</f>
        <v>15.036543908958702</v>
      </c>
      <c r="Y709" s="18">
        <f t="shared" si="167"/>
        <v>12.824148430240282</v>
      </c>
      <c r="Z709" s="27">
        <f>((0.408*I709*(Y709-0)+Dados!$C$35*(900/(H709+273))*J709*(M709-N709))/(I709+Dados!$C$35*(1+(0.34*J709))))</f>
        <v>3.9599628649131895</v>
      </c>
    </row>
    <row r="710" spans="1:26" x14ac:dyDescent="0.25">
      <c r="A710" s="1">
        <v>33999</v>
      </c>
      <c r="B710">
        <v>19.8</v>
      </c>
      <c r="C710">
        <v>32.9</v>
      </c>
      <c r="D710">
        <v>30</v>
      </c>
      <c r="E710">
        <v>1.933333</v>
      </c>
      <c r="F710">
        <v>70</v>
      </c>
      <c r="H710" s="22">
        <f t="shared" si="154"/>
        <v>26.35</v>
      </c>
      <c r="I710" s="23">
        <f t="shared" si="155"/>
        <v>0.20230903762868171</v>
      </c>
      <c r="J710" s="24">
        <f t="shared" si="156"/>
        <v>1.4460384960076669</v>
      </c>
      <c r="K710" s="25">
        <f t="shared" si="157"/>
        <v>5.0020014811114493</v>
      </c>
      <c r="L710" s="25">
        <f t="shared" si="158"/>
        <v>2.3094882494907831</v>
      </c>
      <c r="M710" s="25">
        <f t="shared" si="159"/>
        <v>3.6557448653011164</v>
      </c>
      <c r="N710" s="25">
        <f t="shared" si="160"/>
        <v>2.5590214057107814</v>
      </c>
      <c r="O710" s="25">
        <f t="shared" si="161"/>
        <v>-0.31355107239992103</v>
      </c>
      <c r="P710" s="26">
        <f>ACOS(-TAN(Dados!$C$31)*TAN(O710))</f>
        <v>1.7470270487283313</v>
      </c>
      <c r="Q710" s="25">
        <f t="shared" si="162"/>
        <v>1.0286964498484381</v>
      </c>
      <c r="R710" s="25">
        <f>(24*60/PI())*Dados!$C$28*Q710*(P710*SIN(Dados!$C$31)*SIN(O710)+COS(Dados!$C$31)*COS(O710)*SIN(P710))</f>
        <v>41.761298127524682</v>
      </c>
      <c r="S710" s="17">
        <f t="shared" si="163"/>
        <v>306.06</v>
      </c>
      <c r="T710" s="17">
        <f t="shared" si="164"/>
        <v>292.96000000000004</v>
      </c>
      <c r="U710" s="17">
        <f t="shared" si="165"/>
        <v>24.184082767428357</v>
      </c>
      <c r="V710" s="25">
        <f>(0.75+2*10^(-5)*Dados!$B$7)*R710</f>
        <v>31.525695831324263</v>
      </c>
      <c r="W710" s="23">
        <f t="shared" si="166"/>
        <v>3.1481171251426892</v>
      </c>
      <c r="X710" s="25">
        <f>(1-Dados!$C$20)*U710</f>
        <v>18.621743730919835</v>
      </c>
      <c r="Y710" s="18">
        <f t="shared" si="167"/>
        <v>15.473626605777145</v>
      </c>
      <c r="Z710" s="27">
        <f>((0.408*I710*(Y710-0)+Dados!$C$35*(900/(H710+273))*J710*(M710-N710))/(I710+Dados!$C$35*(1+(0.34*J710))))</f>
        <v>5.2986422133433217</v>
      </c>
    </row>
    <row r="711" spans="1:26" x14ac:dyDescent="0.25">
      <c r="A711" s="1">
        <v>34000</v>
      </c>
      <c r="B711">
        <v>21.9</v>
      </c>
      <c r="C711">
        <v>32.700000000000003</v>
      </c>
      <c r="D711">
        <v>31</v>
      </c>
      <c r="E711">
        <v>2.266667</v>
      </c>
      <c r="F711">
        <v>78.5</v>
      </c>
      <c r="H711" s="22">
        <f t="shared" si="154"/>
        <v>27.3</v>
      </c>
      <c r="I711" s="23">
        <f t="shared" si="155"/>
        <v>0.21238715151384185</v>
      </c>
      <c r="J711" s="24">
        <f t="shared" si="156"/>
        <v>1.6953560196976984</v>
      </c>
      <c r="K711" s="25">
        <f t="shared" si="157"/>
        <v>4.9461187754219553</v>
      </c>
      <c r="L711" s="25">
        <f t="shared" si="158"/>
        <v>2.6278588442730206</v>
      </c>
      <c r="M711" s="25">
        <f t="shared" si="159"/>
        <v>3.7869888098474878</v>
      </c>
      <c r="N711" s="25">
        <f t="shared" si="160"/>
        <v>2.9727862157302778</v>
      </c>
      <c r="O711" s="25">
        <f t="shared" si="161"/>
        <v>-0.30898412805441511</v>
      </c>
      <c r="P711" s="26">
        <f>ACOS(-TAN(Dados!$C$31)*TAN(O711))</f>
        <v>1.7442599191701209</v>
      </c>
      <c r="Q711" s="25">
        <f t="shared" si="162"/>
        <v>1.0284117135243369</v>
      </c>
      <c r="R711" s="25">
        <f>(24*60/PI())*Dados!$C$28*Q711*(P711*SIN(Dados!$C$31)*SIN(O711)+COS(Dados!$C$31)*COS(O711)*SIN(P711))</f>
        <v>41.657047534730346</v>
      </c>
      <c r="S711" s="17">
        <f t="shared" si="163"/>
        <v>305.86</v>
      </c>
      <c r="T711" s="17">
        <f t="shared" si="164"/>
        <v>295.06</v>
      </c>
      <c r="U711" s="17">
        <f t="shared" si="165"/>
        <v>21.903844429283314</v>
      </c>
      <c r="V711" s="25">
        <f>(0.75+2*10^(-5)*Dados!$B$7)*R711</f>
        <v>31.446996829472514</v>
      </c>
      <c r="W711" s="23">
        <f t="shared" si="166"/>
        <v>2.3306644641624383</v>
      </c>
      <c r="X711" s="25">
        <f>(1-Dados!$C$20)*U711</f>
        <v>16.865960210548153</v>
      </c>
      <c r="Y711" s="18">
        <f t="shared" si="167"/>
        <v>14.535295746385714</v>
      </c>
      <c r="Z711" s="27">
        <f>((0.408*I711*(Y711-0)+Dados!$C$35*(900/(H711+273))*J711*(M711-N711))/(I711+Dados!$C$35*(1+(0.34*J711))))</f>
        <v>4.8493175302753118</v>
      </c>
    </row>
    <row r="712" spans="1:26" x14ac:dyDescent="0.25">
      <c r="A712" s="1">
        <v>34335</v>
      </c>
      <c r="B712">
        <v>21.1</v>
      </c>
      <c r="C712">
        <v>34.299999999999997</v>
      </c>
      <c r="D712">
        <v>1</v>
      </c>
      <c r="E712">
        <v>1.8</v>
      </c>
      <c r="F712">
        <v>47.25</v>
      </c>
      <c r="H712" s="22">
        <f t="shared" si="154"/>
        <v>27.7</v>
      </c>
      <c r="I712" s="23">
        <f t="shared" si="155"/>
        <v>0.2167550737640033</v>
      </c>
      <c r="J712" s="24">
        <f t="shared" si="156"/>
        <v>1.3463119353022994</v>
      </c>
      <c r="K712" s="25">
        <f t="shared" si="157"/>
        <v>5.4087577693750832</v>
      </c>
      <c r="L712" s="25">
        <f t="shared" si="158"/>
        <v>2.5023227554890153</v>
      </c>
      <c r="M712" s="25">
        <f t="shared" si="159"/>
        <v>3.9555402624320495</v>
      </c>
      <c r="N712" s="25">
        <f t="shared" si="160"/>
        <v>1.8689927739991432</v>
      </c>
      <c r="O712" s="25">
        <f t="shared" si="161"/>
        <v>-0.40100809259462372</v>
      </c>
      <c r="P712" s="26">
        <f>ACOS(-TAN(Dados!$C$31)*TAN(O712))</f>
        <v>1.8020995380098959</v>
      </c>
      <c r="Q712" s="25">
        <f t="shared" si="162"/>
        <v>1.0329951106939008</v>
      </c>
      <c r="R712" s="25">
        <f>(24*60/PI())*Dados!$C$28*Q712*(P712*SIN(Dados!$C$31)*SIN(O712)+COS(Dados!$C$31)*COS(O712)*SIN(P712))</f>
        <v>43.596802901252339</v>
      </c>
      <c r="S712" s="17">
        <f t="shared" si="163"/>
        <v>307.46000000000004</v>
      </c>
      <c r="T712" s="17">
        <f t="shared" si="164"/>
        <v>294.26000000000005</v>
      </c>
      <c r="U712" s="17">
        <f t="shared" si="165"/>
        <v>25.343208142367075</v>
      </c>
      <c r="V712" s="25">
        <f>(0.75+2*10^(-5)*Dados!$B$7)*R712</f>
        <v>32.911322423121774</v>
      </c>
      <c r="W712" s="23">
        <f t="shared" si="166"/>
        <v>4.1283503459210014</v>
      </c>
      <c r="X712" s="25">
        <f>(1-Dados!$C$20)*U712</f>
        <v>19.514270269622649</v>
      </c>
      <c r="Y712" s="18">
        <f t="shared" si="167"/>
        <v>15.385919923701648</v>
      </c>
      <c r="Z712" s="27">
        <f>((0.408*I712*(Y712-0)+Dados!$C$35*(900/(H712+273))*J712*(M712-N712))/(I712+Dados!$C$35*(1+(0.34*J712))))</f>
        <v>6.1216320447432029</v>
      </c>
    </row>
    <row r="713" spans="1:26" x14ac:dyDescent="0.25">
      <c r="A713" s="1">
        <v>34336</v>
      </c>
      <c r="B713">
        <v>17.5</v>
      </c>
      <c r="C713">
        <v>31.9</v>
      </c>
      <c r="D713">
        <v>2</v>
      </c>
      <c r="E713">
        <v>2.6333329999999999</v>
      </c>
      <c r="F713">
        <v>56.25</v>
      </c>
      <c r="H713" s="22">
        <f t="shared" si="154"/>
        <v>24.7</v>
      </c>
      <c r="I713" s="23">
        <f t="shared" si="155"/>
        <v>0.18576099026505449</v>
      </c>
      <c r="J713" s="24">
        <f t="shared" si="156"/>
        <v>1.9696042486252276</v>
      </c>
      <c r="K713" s="25">
        <f t="shared" si="157"/>
        <v>4.727972500374011</v>
      </c>
      <c r="L713" s="25">
        <f t="shared" si="158"/>
        <v>1.9999869748999506</v>
      </c>
      <c r="M713" s="25">
        <f t="shared" si="159"/>
        <v>3.3639797376369809</v>
      </c>
      <c r="N713" s="25">
        <f t="shared" si="160"/>
        <v>1.8922386024208018</v>
      </c>
      <c r="O713" s="25">
        <f t="shared" si="161"/>
        <v>-0.39956372457913614</v>
      </c>
      <c r="P713" s="26">
        <f>ACOS(-TAN(Dados!$C$31)*TAN(O713))</f>
        <v>1.8011536593991815</v>
      </c>
      <c r="Q713" s="25">
        <f t="shared" si="162"/>
        <v>1.0329804442244102</v>
      </c>
      <c r="R713" s="25">
        <f>(24*60/PI())*Dados!$C$28*Q713*(P713*SIN(Dados!$C$31)*SIN(O713)+COS(Dados!$C$31)*COS(O713)*SIN(P713))</f>
        <v>43.570641955749437</v>
      </c>
      <c r="S713" s="17">
        <f t="shared" si="163"/>
        <v>305.06</v>
      </c>
      <c r="T713" s="17">
        <f t="shared" si="164"/>
        <v>290.66000000000003</v>
      </c>
      <c r="U713" s="17">
        <f t="shared" si="165"/>
        <v>26.454233797605418</v>
      </c>
      <c r="V713" s="25">
        <f>(0.75+2*10^(-5)*Dados!$B$7)*R713</f>
        <v>32.891573467807554</v>
      </c>
      <c r="W713" s="23">
        <f t="shared" si="166"/>
        <v>4.200804203109934</v>
      </c>
      <c r="X713" s="25">
        <f>(1-Dados!$C$20)*U713</f>
        <v>20.369760024156172</v>
      </c>
      <c r="Y713" s="18">
        <f t="shared" si="167"/>
        <v>16.168955821046239</v>
      </c>
      <c r="Z713" s="27">
        <f>((0.408*I713*(Y713-0)+Dados!$C$35*(900/(H713+273))*J713*(M713-N713))/(I713+Dados!$C$35*(1+(0.34*J713))))</f>
        <v>6.0974841028678295</v>
      </c>
    </row>
    <row r="714" spans="1:26" x14ac:dyDescent="0.25">
      <c r="A714" s="1">
        <v>34337</v>
      </c>
      <c r="B714">
        <v>16.3</v>
      </c>
      <c r="C714">
        <v>31.9</v>
      </c>
      <c r="D714">
        <v>3</v>
      </c>
      <c r="E714">
        <v>1.8</v>
      </c>
      <c r="F714">
        <v>51.5</v>
      </c>
      <c r="H714" s="22">
        <f t="shared" si="154"/>
        <v>24.1</v>
      </c>
      <c r="I714" s="23">
        <f t="shared" si="155"/>
        <v>0.18003350042526389</v>
      </c>
      <c r="J714" s="24">
        <f t="shared" si="156"/>
        <v>1.3463119353022994</v>
      </c>
      <c r="K714" s="25">
        <f t="shared" si="157"/>
        <v>4.727972500374011</v>
      </c>
      <c r="L714" s="25">
        <f t="shared" si="158"/>
        <v>1.8534226492057391</v>
      </c>
      <c r="M714" s="25">
        <f t="shared" si="159"/>
        <v>3.290697574789875</v>
      </c>
      <c r="N714" s="25">
        <f t="shared" si="160"/>
        <v>1.6947092510167856</v>
      </c>
      <c r="O714" s="25">
        <f t="shared" si="161"/>
        <v>-0.39800095720876433</v>
      </c>
      <c r="P714" s="26">
        <f>ACOS(-TAN(Dados!$C$31)*TAN(O714))</f>
        <v>1.8001317785621451</v>
      </c>
      <c r="Q714" s="25">
        <f t="shared" si="162"/>
        <v>1.0329560049375197</v>
      </c>
      <c r="R714" s="25">
        <f>(24*60/PI())*Dados!$C$28*Q714*(P714*SIN(Dados!$C$31)*SIN(O714)+COS(Dados!$C$31)*COS(O714)*SIN(P714))</f>
        <v>43.541904505350651</v>
      </c>
      <c r="S714" s="17">
        <f t="shared" si="163"/>
        <v>305.06</v>
      </c>
      <c r="T714" s="17">
        <f t="shared" si="164"/>
        <v>289.46000000000004</v>
      </c>
      <c r="U714" s="17">
        <f t="shared" si="165"/>
        <v>27.51627890566855</v>
      </c>
      <c r="V714" s="25">
        <f>(0.75+2*10^(-5)*Dados!$B$7)*R714</f>
        <v>32.869879503279115</v>
      </c>
      <c r="W714" s="23">
        <f t="shared" si="166"/>
        <v>4.7306519613426374</v>
      </c>
      <c r="X714" s="25">
        <f>(1-Dados!$C$20)*U714</f>
        <v>21.187534757364784</v>
      </c>
      <c r="Y714" s="18">
        <f t="shared" si="167"/>
        <v>16.456882796022146</v>
      </c>
      <c r="Z714" s="27">
        <f>((0.408*I714*(Y714-0)+Dados!$C$35*(900/(H714+273))*J714*(M714-N714))/(I714+Dados!$C$35*(1+(0.34*J714))))</f>
        <v>5.935210711822716</v>
      </c>
    </row>
    <row r="715" spans="1:26" x14ac:dyDescent="0.25">
      <c r="A715" s="1">
        <v>34338</v>
      </c>
      <c r="B715">
        <v>15.3</v>
      </c>
      <c r="C715">
        <v>34.299999999999997</v>
      </c>
      <c r="D715">
        <v>4</v>
      </c>
      <c r="E715">
        <v>2.8</v>
      </c>
      <c r="F715">
        <v>53.75</v>
      </c>
      <c r="H715" s="22">
        <f t="shared" si="154"/>
        <v>24.799999999999997</v>
      </c>
      <c r="I715" s="23">
        <f t="shared" si="155"/>
        <v>0.18673033901982347</v>
      </c>
      <c r="J715" s="24">
        <f t="shared" si="156"/>
        <v>2.0942630104702435</v>
      </c>
      <c r="K715" s="25">
        <f t="shared" si="157"/>
        <v>5.4087577693750832</v>
      </c>
      <c r="L715" s="25">
        <f t="shared" si="158"/>
        <v>1.7385638954612772</v>
      </c>
      <c r="M715" s="25">
        <f t="shared" si="159"/>
        <v>3.57366083241818</v>
      </c>
      <c r="N715" s="25">
        <f t="shared" si="160"/>
        <v>1.9208426974247717</v>
      </c>
      <c r="O715" s="25">
        <f t="shared" si="161"/>
        <v>-0.39632025356520739</v>
      </c>
      <c r="P715" s="26">
        <f>ACOS(-TAN(Dados!$C$31)*TAN(O715))</f>
        <v>1.7990345490421549</v>
      </c>
      <c r="Q715" s="25">
        <f t="shared" si="162"/>
        <v>1.0329218000751172</v>
      </c>
      <c r="R715" s="25">
        <f>(24*60/PI())*Dados!$C$28*Q715*(P715*SIN(Dados!$C$31)*SIN(O715)+COS(Dados!$C$31)*COS(O715)*SIN(P715))</f>
        <v>43.510583132946387</v>
      </c>
      <c r="S715" s="17">
        <f t="shared" si="163"/>
        <v>307.46000000000004</v>
      </c>
      <c r="T715" s="17">
        <f t="shared" si="164"/>
        <v>288.46000000000004</v>
      </c>
      <c r="U715" s="17">
        <f t="shared" si="165"/>
        <v>30.345317576166185</v>
      </c>
      <c r="V715" s="25">
        <f>(0.75+2*10^(-5)*Dados!$B$7)*R715</f>
        <v>32.846234930344117</v>
      </c>
      <c r="W715" s="23">
        <f t="shared" si="166"/>
        <v>5.0919771419441533</v>
      </c>
      <c r="X715" s="25">
        <f>(1-Dados!$C$20)*U715</f>
        <v>23.365894533647964</v>
      </c>
      <c r="Y715" s="18">
        <f t="shared" si="167"/>
        <v>18.273917391703812</v>
      </c>
      <c r="Z715" s="27">
        <f>((0.408*I715*(Y715-0)+Dados!$C$35*(900/(H715+273))*J715*(M715-N715))/(I715+Dados!$C$35*(1+(0.34*J715))))</f>
        <v>6.9510951767144133</v>
      </c>
    </row>
    <row r="716" spans="1:26" x14ac:dyDescent="0.25">
      <c r="A716" s="1">
        <v>34339</v>
      </c>
      <c r="B716">
        <v>20.100000000000001</v>
      </c>
      <c r="C716">
        <v>36.799999999999997</v>
      </c>
      <c r="D716">
        <v>5</v>
      </c>
      <c r="E716">
        <v>2.0333329999999998</v>
      </c>
      <c r="F716">
        <v>48</v>
      </c>
      <c r="H716" s="22">
        <f t="shared" si="154"/>
        <v>28.45</v>
      </c>
      <c r="I716" s="23">
        <f t="shared" si="155"/>
        <v>0.22514855067229991</v>
      </c>
      <c r="J716" s="24">
        <f t="shared" si="156"/>
        <v>1.5208336035244612</v>
      </c>
      <c r="K716" s="25">
        <f t="shared" si="157"/>
        <v>6.2067817955104676</v>
      </c>
      <c r="L716" s="25">
        <f t="shared" si="158"/>
        <v>2.3527951289901101</v>
      </c>
      <c r="M716" s="25">
        <f t="shared" si="159"/>
        <v>4.2797884622502886</v>
      </c>
      <c r="N716" s="25">
        <f t="shared" si="160"/>
        <v>2.0542984618801383</v>
      </c>
      <c r="O716" s="25">
        <f t="shared" si="161"/>
        <v>-0.3945221116772275</v>
      </c>
      <c r="P716" s="26">
        <f>ACOS(-TAN(Dados!$C$31)*TAN(O716))</f>
        <v>1.7978626675349139</v>
      </c>
      <c r="Q716" s="25">
        <f t="shared" si="162"/>
        <v>1.032877839772842</v>
      </c>
      <c r="R716" s="25">
        <f>(24*60/PI())*Dados!$C$28*Q716*(P716*SIN(Dados!$C$31)*SIN(O716)+COS(Dados!$C$31)*COS(O716)*SIN(P716))</f>
        <v>43.476670111019743</v>
      </c>
      <c r="S716" s="17">
        <f t="shared" si="163"/>
        <v>309.96000000000004</v>
      </c>
      <c r="T716" s="17">
        <f t="shared" si="164"/>
        <v>293.26000000000005</v>
      </c>
      <c r="U716" s="17">
        <f t="shared" si="165"/>
        <v>28.427226653373534</v>
      </c>
      <c r="V716" s="25">
        <f>(0.75+2*10^(-5)*Dados!$B$7)*R716</f>
        <v>32.82063391548305</v>
      </c>
      <c r="W716" s="23">
        <f t="shared" si="166"/>
        <v>4.6531950381145668</v>
      </c>
      <c r="X716" s="25">
        <f>(1-Dados!$C$20)*U716</f>
        <v>21.88896452309762</v>
      </c>
      <c r="Y716" s="18">
        <f t="shared" si="167"/>
        <v>17.235769484983052</v>
      </c>
      <c r="Z716" s="27">
        <f>((0.408*I716*(Y716-0)+Dados!$C$35*(900/(H716+273))*J716*(M716-N716))/(I716+Dados!$C$35*(1+(0.34*J716))))</f>
        <v>6.9185133881791279</v>
      </c>
    </row>
    <row r="717" spans="1:26" x14ac:dyDescent="0.25">
      <c r="A717" s="1">
        <v>34340</v>
      </c>
      <c r="B717">
        <v>21.3</v>
      </c>
      <c r="C717">
        <v>36.700000000000003</v>
      </c>
      <c r="D717">
        <v>6</v>
      </c>
      <c r="E717">
        <v>2.5333329999999998</v>
      </c>
      <c r="F717">
        <v>44.5</v>
      </c>
      <c r="H717" s="22">
        <f t="shared" si="154"/>
        <v>29</v>
      </c>
      <c r="I717" s="23">
        <f t="shared" si="155"/>
        <v>0.23147581029180006</v>
      </c>
      <c r="J717" s="24">
        <f t="shared" si="156"/>
        <v>1.8948091411084333</v>
      </c>
      <c r="K717" s="25">
        <f t="shared" si="157"/>
        <v>6.1730054556831266</v>
      </c>
      <c r="L717" s="25">
        <f t="shared" si="158"/>
        <v>2.5332049812438213</v>
      </c>
      <c r="M717" s="25">
        <f t="shared" si="159"/>
        <v>4.3531052184634742</v>
      </c>
      <c r="N717" s="25">
        <f t="shared" si="160"/>
        <v>1.9371318222162461</v>
      </c>
      <c r="O717" s="25">
        <f t="shared" si="161"/>
        <v>-0.39260706437307313</v>
      </c>
      <c r="P717" s="26">
        <f>ACOS(-TAN(Dados!$C$31)*TAN(O717))</f>
        <v>1.7966168724134355</v>
      </c>
      <c r="Q717" s="25">
        <f t="shared" si="162"/>
        <v>1.0328241370570801</v>
      </c>
      <c r="R717" s="25">
        <f>(24*60/PI())*Dados!$C$28*Q717*(P717*SIN(Dados!$C$31)*SIN(O717)+COS(Dados!$C$31)*COS(O717)*SIN(P717))</f>
        <v>43.440157426390698</v>
      </c>
      <c r="S717" s="17">
        <f t="shared" si="163"/>
        <v>309.86</v>
      </c>
      <c r="T717" s="17">
        <f t="shared" si="164"/>
        <v>294.46000000000004</v>
      </c>
      <c r="U717" s="17">
        <f t="shared" si="165"/>
        <v>27.275438008856984</v>
      </c>
      <c r="V717" s="25">
        <f>(0.75+2*10^(-5)*Dados!$B$7)*R717</f>
        <v>32.793070409528674</v>
      </c>
      <c r="W717" s="23">
        <f t="shared" si="166"/>
        <v>4.6026064958058948</v>
      </c>
      <c r="X717" s="25">
        <f>(1-Dados!$C$20)*U717</f>
        <v>21.002087266819878</v>
      </c>
      <c r="Y717" s="18">
        <f t="shared" si="167"/>
        <v>16.399480771013984</v>
      </c>
      <c r="Z717" s="27">
        <f>((0.408*I717*(Y717-0)+Dados!$C$35*(900/(H717+273))*J717*(M717-N717))/(I717+Dados!$C$35*(1+(0.34*J717))))</f>
        <v>7.2007805228574631</v>
      </c>
    </row>
    <row r="718" spans="1:26" x14ac:dyDescent="0.25">
      <c r="A718" s="1">
        <v>34341</v>
      </c>
      <c r="B718">
        <v>22.2</v>
      </c>
      <c r="C718">
        <v>35.6</v>
      </c>
      <c r="D718">
        <v>7</v>
      </c>
      <c r="E718">
        <v>2.4</v>
      </c>
      <c r="F718">
        <v>39.5</v>
      </c>
      <c r="H718" s="22">
        <f t="shared" si="154"/>
        <v>28.9</v>
      </c>
      <c r="I718" s="23">
        <f t="shared" si="155"/>
        <v>0.23031442615975278</v>
      </c>
      <c r="J718" s="24">
        <f t="shared" si="156"/>
        <v>1.7950825804030659</v>
      </c>
      <c r="K718" s="25">
        <f t="shared" si="157"/>
        <v>5.8118453382797011</v>
      </c>
      <c r="L718" s="25">
        <f t="shared" si="158"/>
        <v>2.6763336594163714</v>
      </c>
      <c r="M718" s="25">
        <f t="shared" si="159"/>
        <v>4.2440894988480364</v>
      </c>
      <c r="N718" s="25">
        <f t="shared" si="160"/>
        <v>1.6764153520449745</v>
      </c>
      <c r="O718" s="25">
        <f t="shared" si="161"/>
        <v>-0.39057567912259061</v>
      </c>
      <c r="P718" s="26">
        <f>ACOS(-TAN(Dados!$C$31)*TAN(O718))</f>
        <v>1.7952979421830866</v>
      </c>
      <c r="Q718" s="25">
        <f t="shared" si="162"/>
        <v>1.0327607078411054</v>
      </c>
      <c r="R718" s="25">
        <f>(24*60/PI())*Dados!$C$28*Q718*(P718*SIN(Dados!$C$31)*SIN(O718)+COS(Dados!$C$31)*COS(O718)*SIN(P718))</f>
        <v>43.40103680664042</v>
      </c>
      <c r="S718" s="17">
        <f t="shared" si="163"/>
        <v>308.76000000000005</v>
      </c>
      <c r="T718" s="17">
        <f t="shared" si="164"/>
        <v>295.36</v>
      </c>
      <c r="U718" s="17">
        <f t="shared" si="165"/>
        <v>25.419820900049061</v>
      </c>
      <c r="V718" s="25">
        <f>(0.75+2*10^(-5)*Dados!$B$7)*R718</f>
        <v>32.763538167613824</v>
      </c>
      <c r="W718" s="23">
        <f t="shared" si="166"/>
        <v>4.5317756641437272</v>
      </c>
      <c r="X718" s="25">
        <f>(1-Dados!$C$20)*U718</f>
        <v>19.573262093037776</v>
      </c>
      <c r="Y718" s="18">
        <f t="shared" si="167"/>
        <v>15.04148642889405</v>
      </c>
      <c r="Z718" s="27">
        <f>((0.408*I718*(Y718-0)+Dados!$C$35*(900/(H718+273))*J718*(M718-N718))/(I718+Dados!$C$35*(1+(0.34*J718))))</f>
        <v>6.8891736154646663</v>
      </c>
    </row>
    <row r="719" spans="1:26" x14ac:dyDescent="0.25">
      <c r="A719" s="1">
        <v>34342</v>
      </c>
      <c r="B719">
        <v>18.600000000000001</v>
      </c>
      <c r="C719">
        <v>31.1</v>
      </c>
      <c r="D719">
        <v>8</v>
      </c>
      <c r="E719">
        <v>3.9</v>
      </c>
      <c r="F719">
        <v>73</v>
      </c>
      <c r="H719" s="22">
        <f t="shared" si="154"/>
        <v>24.85</v>
      </c>
      <c r="I719" s="23">
        <f t="shared" si="155"/>
        <v>0.18721660940746795</v>
      </c>
      <c r="J719" s="24">
        <f t="shared" si="156"/>
        <v>2.917009193154982</v>
      </c>
      <c r="K719" s="25">
        <f t="shared" si="157"/>
        <v>4.5182323834037019</v>
      </c>
      <c r="L719" s="25">
        <f t="shared" si="158"/>
        <v>2.143152914469288</v>
      </c>
      <c r="M719" s="25">
        <f t="shared" si="159"/>
        <v>3.3306926489364947</v>
      </c>
      <c r="N719" s="25">
        <f t="shared" si="160"/>
        <v>2.4314056337236409</v>
      </c>
      <c r="O719" s="25">
        <f t="shared" si="161"/>
        <v>-0.38842855786907049</v>
      </c>
      <c r="P719" s="26">
        <f>ACOS(-TAN(Dados!$C$31)*TAN(O719))</f>
        <v>1.7939066938731225</v>
      </c>
      <c r="Q719" s="25">
        <f t="shared" si="162"/>
        <v>1.0326875709203633</v>
      </c>
      <c r="R719" s="25">
        <f>(24*60/PI())*Dados!$C$28*Q719*(P719*SIN(Dados!$C$31)*SIN(O719)+COS(Dados!$C$31)*COS(O719)*SIN(P719))</f>
        <v>43.35929974820008</v>
      </c>
      <c r="S719" s="17">
        <f t="shared" si="163"/>
        <v>304.26000000000005</v>
      </c>
      <c r="T719" s="17">
        <f t="shared" si="164"/>
        <v>291.76000000000005</v>
      </c>
      <c r="U719" s="17">
        <f t="shared" si="165"/>
        <v>24.527723903561952</v>
      </c>
      <c r="V719" s="25">
        <f>(0.75+2*10^(-5)*Dados!$B$7)*R719</f>
        <v>32.732030770375687</v>
      </c>
      <c r="W719" s="23">
        <f t="shared" si="166"/>
        <v>3.1219415032526645</v>
      </c>
      <c r="X719" s="25">
        <f>(1-Dados!$C$20)*U719</f>
        <v>18.886347405742704</v>
      </c>
      <c r="Y719" s="18">
        <f t="shared" si="167"/>
        <v>15.76440590249004</v>
      </c>
      <c r="Z719" s="27">
        <f>((0.408*I719*(Y719-0)+Dados!$C$35*(900/(H719+273))*J719*(M719-N719))/(I719+Dados!$C$35*(1+(0.34*J719))))</f>
        <v>5.4251559371629288</v>
      </c>
    </row>
    <row r="720" spans="1:26" x14ac:dyDescent="0.25">
      <c r="A720" s="1">
        <v>34343</v>
      </c>
      <c r="B720">
        <v>18.600000000000001</v>
      </c>
      <c r="C720">
        <v>27.9</v>
      </c>
      <c r="D720">
        <v>9</v>
      </c>
      <c r="E720">
        <v>3.1333329999999999</v>
      </c>
      <c r="F720">
        <v>62.75</v>
      </c>
      <c r="H720" s="22">
        <f t="shared" si="154"/>
        <v>23.25</v>
      </c>
      <c r="I720" s="23">
        <f t="shared" si="155"/>
        <v>0.17217491508311963</v>
      </c>
      <c r="J720" s="24">
        <f t="shared" si="156"/>
        <v>2.3435797862091996</v>
      </c>
      <c r="K720" s="25">
        <f t="shared" si="157"/>
        <v>3.7579771108740125</v>
      </c>
      <c r="L720" s="25">
        <f t="shared" si="158"/>
        <v>2.143152914469288</v>
      </c>
      <c r="M720" s="25">
        <f t="shared" si="159"/>
        <v>2.9505650126716505</v>
      </c>
      <c r="N720" s="25">
        <f t="shared" si="160"/>
        <v>1.8514795454514605</v>
      </c>
      <c r="O720" s="25">
        <f t="shared" si="161"/>
        <v>-0.38616633685087898</v>
      </c>
      <c r="P720" s="26">
        <f>ACOS(-TAN(Dados!$C$31)*TAN(O720))</f>
        <v>1.7924439813713136</v>
      </c>
      <c r="Q720" s="25">
        <f t="shared" si="162"/>
        <v>1.032604747966902</v>
      </c>
      <c r="R720" s="25">
        <f>(24*60/PI())*Dados!$C$28*Q720*(P720*SIN(Dados!$C$31)*SIN(O720)+COS(Dados!$C$31)*COS(O720)*SIN(P720))</f>
        <v>43.314937546086441</v>
      </c>
      <c r="S720" s="17">
        <f t="shared" si="163"/>
        <v>301.06</v>
      </c>
      <c r="T720" s="17">
        <f t="shared" si="164"/>
        <v>291.76000000000005</v>
      </c>
      <c r="U720" s="17">
        <f t="shared" si="165"/>
        <v>21.134849007860343</v>
      </c>
      <c r="V720" s="25">
        <f>(0.75+2*10^(-5)*Dados!$B$7)*R720</f>
        <v>32.698541646403257</v>
      </c>
      <c r="W720" s="23">
        <f t="shared" si="166"/>
        <v>2.9612594276751216</v>
      </c>
      <c r="X720" s="25">
        <f>(1-Dados!$C$20)*U720</f>
        <v>16.273833736052463</v>
      </c>
      <c r="Y720" s="18">
        <f t="shared" si="167"/>
        <v>13.312574308377341</v>
      </c>
      <c r="Z720" s="27">
        <f>((0.408*I720*(Y720-0)+Dados!$C$35*(900/(H720+273))*J720*(M720-N720))/(I720+Dados!$C$35*(1+(0.34*J720))))</f>
        <v>4.9946099958370516</v>
      </c>
    </row>
    <row r="721" spans="1:26" x14ac:dyDescent="0.25">
      <c r="A721" s="1">
        <v>34344</v>
      </c>
      <c r="B721">
        <v>13.8</v>
      </c>
      <c r="C721">
        <v>29.4</v>
      </c>
      <c r="D721">
        <v>10</v>
      </c>
      <c r="E721">
        <v>1.0333330000000001</v>
      </c>
      <c r="F721">
        <v>48.25</v>
      </c>
      <c r="H721" s="22">
        <f t="shared" si="154"/>
        <v>21.6</v>
      </c>
      <c r="I721" s="23">
        <f t="shared" si="155"/>
        <v>0.15774415171080333</v>
      </c>
      <c r="J721" s="24">
        <f t="shared" si="156"/>
        <v>0.77288252835651727</v>
      </c>
      <c r="K721" s="25">
        <f t="shared" si="157"/>
        <v>4.0992081541413299</v>
      </c>
      <c r="L721" s="25">
        <f t="shared" si="158"/>
        <v>1.5779746093220435</v>
      </c>
      <c r="M721" s="25">
        <f t="shared" si="159"/>
        <v>2.8385913817316868</v>
      </c>
      <c r="N721" s="25">
        <f t="shared" si="160"/>
        <v>1.3696203416855388</v>
      </c>
      <c r="O721" s="25">
        <f t="shared" si="161"/>
        <v>-0.38378968641292643</v>
      </c>
      <c r="P721" s="26">
        <f>ACOS(-TAN(Dados!$C$31)*TAN(O721))</f>
        <v>1.7909106937083643</v>
      </c>
      <c r="Q721" s="25">
        <f t="shared" si="162"/>
        <v>1.03251226352295</v>
      </c>
      <c r="R721" s="25">
        <f>(24*60/PI())*Dados!$C$28*Q721*(P721*SIN(Dados!$C$31)*SIN(O721)+COS(Dados!$C$31)*COS(O721)*SIN(P721))</f>
        <v>43.267941325262903</v>
      </c>
      <c r="S721" s="17">
        <f t="shared" si="163"/>
        <v>302.56</v>
      </c>
      <c r="T721" s="17">
        <f t="shared" si="164"/>
        <v>286.96000000000004</v>
      </c>
      <c r="U721" s="17">
        <f t="shared" si="165"/>
        <v>27.343148047962224</v>
      </c>
      <c r="V721" s="25">
        <f>(0.75+2*10^(-5)*Dados!$B$7)*R721</f>
        <v>32.663064095911878</v>
      </c>
      <c r="W721" s="23">
        <f t="shared" si="166"/>
        <v>5.1076297340727574</v>
      </c>
      <c r="X721" s="25">
        <f>(1-Dados!$C$20)*U721</f>
        <v>21.054223996930912</v>
      </c>
      <c r="Y721" s="18">
        <f t="shared" si="167"/>
        <v>15.946594262858154</v>
      </c>
      <c r="Z721" s="27">
        <f>((0.408*I721*(Y721-0)+Dados!$C$35*(900/(H721+273))*J721*(M721-N721))/(I721+Dados!$C$35*(1+(0.34*J721))))</f>
        <v>5.2135283733932933</v>
      </c>
    </row>
    <row r="722" spans="1:26" x14ac:dyDescent="0.25">
      <c r="A722" s="1">
        <v>34345</v>
      </c>
      <c r="B722">
        <v>14.6</v>
      </c>
      <c r="C722">
        <v>30</v>
      </c>
      <c r="D722">
        <v>11</v>
      </c>
      <c r="E722">
        <v>2.5</v>
      </c>
      <c r="F722">
        <v>40</v>
      </c>
      <c r="H722" s="22">
        <f t="shared" si="154"/>
        <v>22.3</v>
      </c>
      <c r="I722" s="23">
        <f t="shared" si="155"/>
        <v>0.16373624674359957</v>
      </c>
      <c r="J722" s="24">
        <f t="shared" si="156"/>
        <v>1.8698776879198604</v>
      </c>
      <c r="K722" s="25">
        <f t="shared" si="157"/>
        <v>4.2430650587590133</v>
      </c>
      <c r="L722" s="25">
        <f t="shared" si="158"/>
        <v>1.6619223807933985</v>
      </c>
      <c r="M722" s="25">
        <f t="shared" si="159"/>
        <v>2.9524937197762058</v>
      </c>
      <c r="N722" s="25">
        <f t="shared" si="160"/>
        <v>1.1809974879104823</v>
      </c>
      <c r="O722" s="25">
        <f t="shared" si="161"/>
        <v>-0.38129931080802987</v>
      </c>
      <c r="P722" s="26">
        <f>ACOS(-TAN(Dados!$C$31)*TAN(O722))</f>
        <v>1.7893077532989132</v>
      </c>
      <c r="Q722" s="25">
        <f t="shared" si="162"/>
        <v>1.032410144993644</v>
      </c>
      <c r="R722" s="25">
        <f>(24*60/PI())*Dados!$C$28*Q722*(P722*SIN(Dados!$C$31)*SIN(O722)+COS(Dados!$C$31)*COS(O722)*SIN(P722))</f>
        <v>43.218302073601429</v>
      </c>
      <c r="S722" s="17">
        <f t="shared" si="163"/>
        <v>303.16000000000003</v>
      </c>
      <c r="T722" s="17">
        <f t="shared" si="164"/>
        <v>287.76000000000005</v>
      </c>
      <c r="U722" s="17">
        <f t="shared" si="165"/>
        <v>27.136138285273095</v>
      </c>
      <c r="V722" s="25">
        <f>(0.75+2*10^(-5)*Dados!$B$7)*R722</f>
        <v>32.625591315626281</v>
      </c>
      <c r="W722" s="23">
        <f t="shared" si="166"/>
        <v>5.4468778926165049</v>
      </c>
      <c r="X722" s="25">
        <f>(1-Dados!$C$20)*U722</f>
        <v>20.894826479660285</v>
      </c>
      <c r="Y722" s="18">
        <f t="shared" si="167"/>
        <v>15.447948587043779</v>
      </c>
      <c r="Z722" s="27">
        <f>((0.408*I722*(Y722-0)+Dados!$C$35*(900/(H722+273))*J722*(M722-N722))/(I722+Dados!$C$35*(1+(0.34*J722))))</f>
        <v>6.250989943174063</v>
      </c>
    </row>
    <row r="723" spans="1:26" x14ac:dyDescent="0.25">
      <c r="A723" s="1">
        <v>34346</v>
      </c>
      <c r="B723">
        <v>16.2</v>
      </c>
      <c r="C723">
        <v>35.1</v>
      </c>
      <c r="D723">
        <v>12</v>
      </c>
      <c r="E723">
        <v>2.5666669999999998</v>
      </c>
      <c r="F723">
        <v>40</v>
      </c>
      <c r="H723" s="22">
        <f t="shared" si="154"/>
        <v>25.65</v>
      </c>
      <c r="I723" s="23">
        <f t="shared" si="155"/>
        <v>0.19514324251732765</v>
      </c>
      <c r="J723" s="24">
        <f t="shared" si="156"/>
        <v>1.9197413422480816</v>
      </c>
      <c r="K723" s="25">
        <f t="shared" si="157"/>
        <v>5.6538327478295347</v>
      </c>
      <c r="L723" s="25">
        <f t="shared" si="158"/>
        <v>1.841645130417793</v>
      </c>
      <c r="M723" s="25">
        <f t="shared" si="159"/>
        <v>3.7477389391236637</v>
      </c>
      <c r="N723" s="25">
        <f t="shared" si="160"/>
        <v>1.4990955756494655</v>
      </c>
      <c r="O723" s="25">
        <f t="shared" si="161"/>
        <v>-0.37869594798822787</v>
      </c>
      <c r="P723" s="26">
        <f>ACOS(-TAN(Dados!$C$31)*TAN(O723))</f>
        <v>1.7876361141459312</v>
      </c>
      <c r="Q723" s="25">
        <f t="shared" si="162"/>
        <v>1.0322984226389083</v>
      </c>
      <c r="R723" s="25">
        <f>(24*60/PI())*Dados!$C$28*Q723*(P723*SIN(Dados!$C$31)*SIN(O723)+COS(Dados!$C$31)*COS(O723)*SIN(P723))</f>
        <v>43.166010676417521</v>
      </c>
      <c r="S723" s="17">
        <f t="shared" si="163"/>
        <v>308.26000000000005</v>
      </c>
      <c r="T723" s="17">
        <f t="shared" si="164"/>
        <v>289.36</v>
      </c>
      <c r="U723" s="17">
        <f t="shared" si="165"/>
        <v>30.025676320416093</v>
      </c>
      <c r="V723" s="25">
        <f>(0.75+2*10^(-5)*Dados!$B$7)*R723</f>
        <v>32.58611642485107</v>
      </c>
      <c r="W723" s="23">
        <f t="shared" si="166"/>
        <v>5.9260753629811047</v>
      </c>
      <c r="X723" s="25">
        <f>(1-Dados!$C$20)*U723</f>
        <v>23.119770766720393</v>
      </c>
      <c r="Y723" s="18">
        <f t="shared" si="167"/>
        <v>17.193695403739287</v>
      </c>
      <c r="Z723" s="27">
        <f>((0.408*I723*(Y723-0)+Dados!$C$35*(900/(H723+273))*J723*(M723-N723))/(I723+Dados!$C$35*(1+(0.34*J723))))</f>
        <v>7.3204258604956909</v>
      </c>
    </row>
    <row r="724" spans="1:26" x14ac:dyDescent="0.25">
      <c r="A724" s="1">
        <v>34347</v>
      </c>
      <c r="B724">
        <v>20.100000000000001</v>
      </c>
      <c r="C724">
        <v>36</v>
      </c>
      <c r="D724">
        <v>13</v>
      </c>
      <c r="E724">
        <v>1.7</v>
      </c>
      <c r="F724">
        <v>46</v>
      </c>
      <c r="H724" s="22">
        <f t="shared" si="154"/>
        <v>28.05</v>
      </c>
      <c r="I724" s="23">
        <f t="shared" si="155"/>
        <v>0.22063869924246318</v>
      </c>
      <c r="J724" s="24">
        <f t="shared" si="156"/>
        <v>1.2715168277855049</v>
      </c>
      <c r="K724" s="25">
        <f t="shared" si="157"/>
        <v>5.9409977016273503</v>
      </c>
      <c r="L724" s="25">
        <f t="shared" si="158"/>
        <v>2.3527951289901101</v>
      </c>
      <c r="M724" s="25">
        <f t="shared" si="159"/>
        <v>4.1468964153087304</v>
      </c>
      <c r="N724" s="25">
        <f t="shared" si="160"/>
        <v>1.9075723510420162</v>
      </c>
      <c r="O724" s="25">
        <f t="shared" si="161"/>
        <v>-0.37598036938610901</v>
      </c>
      <c r="P724" s="26">
        <f>ACOS(-TAN(Dados!$C$31)*TAN(O724))</f>
        <v>1.7858967600153355</v>
      </c>
      <c r="Q724" s="25">
        <f t="shared" si="162"/>
        <v>1.0321771295644875</v>
      </c>
      <c r="R724" s="25">
        <f>(24*60/PI())*Dados!$C$28*Q724*(P724*SIN(Dados!$C$31)*SIN(O724)+COS(Dados!$C$31)*COS(O724)*SIN(P724))</f>
        <v>43.111057952545892</v>
      </c>
      <c r="S724" s="17">
        <f t="shared" si="163"/>
        <v>309.16000000000003</v>
      </c>
      <c r="T724" s="17">
        <f t="shared" si="164"/>
        <v>293.26000000000005</v>
      </c>
      <c r="U724" s="17">
        <f t="shared" si="165"/>
        <v>27.504719829009968</v>
      </c>
      <c r="V724" s="25">
        <f>(0.75+2*10^(-5)*Dados!$B$7)*R724</f>
        <v>32.544632492704388</v>
      </c>
      <c r="W724" s="23">
        <f t="shared" si="166"/>
        <v>4.7004870434597121</v>
      </c>
      <c r="X724" s="25">
        <f>(1-Dados!$C$20)*U724</f>
        <v>21.178634268337674</v>
      </c>
      <c r="Y724" s="18">
        <f t="shared" si="167"/>
        <v>16.478147224877961</v>
      </c>
      <c r="Z724" s="27">
        <f>((0.408*I724*(Y724-0)+Dados!$C$35*(900/(H724+273))*J724*(M724-N724))/(I724+Dados!$C$35*(1+(0.34*J724))))</f>
        <v>6.4904422262012487</v>
      </c>
    </row>
    <row r="725" spans="1:26" x14ac:dyDescent="0.25">
      <c r="A725" s="1">
        <v>34348</v>
      </c>
      <c r="B725">
        <v>17.600000000000001</v>
      </c>
      <c r="C725">
        <v>36.4</v>
      </c>
      <c r="D725">
        <v>14</v>
      </c>
      <c r="E725">
        <v>1.766667</v>
      </c>
      <c r="F725">
        <v>43.25</v>
      </c>
      <c r="H725" s="22">
        <f t="shared" si="154"/>
        <v>27</v>
      </c>
      <c r="I725" s="23">
        <f t="shared" si="155"/>
        <v>0.20915998442580921</v>
      </c>
      <c r="J725" s="24">
        <f t="shared" si="156"/>
        <v>1.3213804821137263</v>
      </c>
      <c r="K725" s="25">
        <f t="shared" si="157"/>
        <v>6.0726299897773925</v>
      </c>
      <c r="L725" s="25">
        <f t="shared" si="158"/>
        <v>2.0126465426273383</v>
      </c>
      <c r="M725" s="25">
        <f t="shared" si="159"/>
        <v>4.0426382662023652</v>
      </c>
      <c r="N725" s="25">
        <f t="shared" si="160"/>
        <v>1.7484410501325229</v>
      </c>
      <c r="O725" s="25">
        <f t="shared" si="161"/>
        <v>-0.37315337968622003</v>
      </c>
      <c r="P725" s="26">
        <f>ACOS(-TAN(Dados!$C$31)*TAN(O725))</f>
        <v>1.7840907025875921</v>
      </c>
      <c r="Q725" s="25">
        <f t="shared" si="162"/>
        <v>1.0320463017121373</v>
      </c>
      <c r="R725" s="25">
        <f>(24*60/PI())*Dados!$C$28*Q725*(P725*SIN(Dados!$C$31)*SIN(O725)+COS(Dados!$C$31)*COS(O725)*SIN(P725))</f>
        <v>43.053434691921325</v>
      </c>
      <c r="S725" s="17">
        <f t="shared" si="163"/>
        <v>309.56</v>
      </c>
      <c r="T725" s="17">
        <f t="shared" si="164"/>
        <v>290.76000000000005</v>
      </c>
      <c r="U725" s="17">
        <f t="shared" si="165"/>
        <v>29.868039111330429</v>
      </c>
      <c r="V725" s="25">
        <f>(0.75+2*10^(-5)*Dados!$B$7)*R725</f>
        <v>32.501132566487726</v>
      </c>
      <c r="W725" s="23">
        <f t="shared" si="166"/>
        <v>5.5222194946259613</v>
      </c>
      <c r="X725" s="25">
        <f>(1-Dados!$C$20)*U725</f>
        <v>22.99839011572443</v>
      </c>
      <c r="Y725" s="18">
        <f t="shared" si="167"/>
        <v>17.476170621098468</v>
      </c>
      <c r="Z725" s="27">
        <f>((0.408*I725*(Y725-0)+Dados!$C$35*(900/(H725+273))*J725*(M725-N725))/(I725+Dados!$C$35*(1+(0.34*J725))))</f>
        <v>6.8634740577463154</v>
      </c>
    </row>
    <row r="726" spans="1:26" x14ac:dyDescent="0.25">
      <c r="A726" s="1">
        <v>34349</v>
      </c>
      <c r="B726">
        <v>19.899999999999999</v>
      </c>
      <c r="C726">
        <v>35.4</v>
      </c>
      <c r="D726">
        <v>15</v>
      </c>
      <c r="E726">
        <v>1.6333329999999999</v>
      </c>
      <c r="F726">
        <v>50</v>
      </c>
      <c r="H726" s="22">
        <f t="shared" ref="H726:H787" si="168">(C726+B726)/2</f>
        <v>27.65</v>
      </c>
      <c r="I726" s="23">
        <f t="shared" ref="I726:I787" si="169">4098*(0.6108*EXP(17.27*H726/(H726+237.3)))/(H726+237.3)^2</f>
        <v>0.21620498907075034</v>
      </c>
      <c r="J726" s="24">
        <f t="shared" ref="J726:J787" si="170">E726*(4.87/(LN(67.8*10-5.42)))</f>
        <v>1.2216531734572835</v>
      </c>
      <c r="K726" s="25">
        <f t="shared" ref="K726:K787" si="171">0.6108*EXP((17.27*C726)/(C726+237.3))</f>
        <v>5.7481868887063436</v>
      </c>
      <c r="L726" s="25">
        <f t="shared" ref="L726:L787" si="172">0.6108*EXP((17.27*B726)/(B726+237.3))</f>
        <v>2.3238457638211925</v>
      </c>
      <c r="M726" s="25">
        <f t="shared" ref="M726:M787" si="173">(K726+L726)/2</f>
        <v>4.0360163262637681</v>
      </c>
      <c r="N726" s="25">
        <f t="shared" ref="N726:N787" si="174">F726/100*((K726+L726)/2)</f>
        <v>2.018008163131884</v>
      </c>
      <c r="O726" s="25">
        <f t="shared" ref="O726:O787" si="175">0.409*SIN((2*PI()/365*D726)-1.39)</f>
        <v>-0.37021581658662056</v>
      </c>
      <c r="P726" s="26">
        <f>ACOS(-TAN(Dados!$C$31)*TAN(O726))</f>
        <v>1.7822189795930035</v>
      </c>
      <c r="Q726" s="25">
        <f t="shared" ref="Q726:Q787" si="176">1+0.033*COS((2*PI()/365)*D726)</f>
        <v>1.0319059778489741</v>
      </c>
      <c r="R726" s="25">
        <f>(24*60/PI())*Dados!$C$28*Q726*(P726*SIN(Dados!$C$31)*SIN(O726)+COS(Dados!$C$31)*COS(O726)*SIN(P726))</f>
        <v>42.993131694624417</v>
      </c>
      <c r="S726" s="17">
        <f t="shared" ref="S726:S787" si="177">C726+273.16</f>
        <v>308.56</v>
      </c>
      <c r="T726" s="17">
        <f t="shared" ref="T726:T787" si="178">B726+273.16</f>
        <v>293.06</v>
      </c>
      <c r="U726" s="17">
        <f t="shared" ref="U726:U787" si="179">0.16*SQRT(C726-B726)*R726</f>
        <v>27.082260599351955</v>
      </c>
      <c r="V726" s="25">
        <f>(0.75+2*10^(-5)*Dados!$B$7)*R726</f>
        <v>32.455609701161698</v>
      </c>
      <c r="W726" s="23">
        <f t="shared" ref="W726:W787" si="180">(4.903*10^-9)*((S726^4+T726^4)/2)*(0.34-0.14*SQRT(N726))*(1.35*(U726/V726)-0.35)</f>
        <v>4.4165825296813237</v>
      </c>
      <c r="X726" s="25">
        <f>(1-Dados!$C$20)*U726</f>
        <v>20.853340661501004</v>
      </c>
      <c r="Y726" s="18">
        <f t="shared" ref="Y726:Y787" si="181">X726-W726</f>
        <v>16.43675813181968</v>
      </c>
      <c r="Z726" s="27">
        <f>((0.408*I726*(Y726-0)+Dados!$C$35*(900/(H726+273))*J726*(M726-N726))/(I726+Dados!$C$35*(1+(0.34*J726))))</f>
        <v>6.2586199893259096</v>
      </c>
    </row>
    <row r="727" spans="1:26" x14ac:dyDescent="0.25">
      <c r="A727" s="1">
        <v>34350</v>
      </c>
      <c r="B727">
        <v>21.1</v>
      </c>
      <c r="C727">
        <v>34.700000000000003</v>
      </c>
      <c r="D727">
        <v>16</v>
      </c>
      <c r="E727">
        <v>2.4333330000000002</v>
      </c>
      <c r="F727">
        <v>65.5</v>
      </c>
      <c r="H727" s="22">
        <f t="shared" si="168"/>
        <v>27.900000000000002</v>
      </c>
      <c r="I727" s="23">
        <f t="shared" si="169"/>
        <v>0.21896719002536727</v>
      </c>
      <c r="J727" s="24">
        <f t="shared" si="170"/>
        <v>1.820014033591639</v>
      </c>
      <c r="K727" s="25">
        <f t="shared" si="171"/>
        <v>5.5301179659422894</v>
      </c>
      <c r="L727" s="25">
        <f t="shared" si="172"/>
        <v>2.5023227554890153</v>
      </c>
      <c r="M727" s="25">
        <f t="shared" si="173"/>
        <v>4.0162203607156526</v>
      </c>
      <c r="N727" s="25">
        <f t="shared" si="174"/>
        <v>2.6306243362687525</v>
      </c>
      <c r="O727" s="25">
        <f t="shared" si="175"/>
        <v>-0.36716855055065478</v>
      </c>
      <c r="P727" s="26">
        <f>ACOS(-TAN(Dados!$C$31)*TAN(O727))</f>
        <v>1.7802826529372653</v>
      </c>
      <c r="Q727" s="25">
        <f t="shared" si="176"/>
        <v>1.031756199555987</v>
      </c>
      <c r="R727" s="25">
        <f>(24*60/PI())*Dados!$C$28*Q727*(P727*SIN(Dados!$C$31)*SIN(O727)+COS(Dados!$C$31)*COS(O727)*SIN(P727))</f>
        <v>42.930139811347644</v>
      </c>
      <c r="S727" s="17">
        <f t="shared" si="177"/>
        <v>307.86</v>
      </c>
      <c r="T727" s="17">
        <f t="shared" si="178"/>
        <v>294.26000000000005</v>
      </c>
      <c r="U727" s="17">
        <f t="shared" si="179"/>
        <v>25.330965283105208</v>
      </c>
      <c r="V727" s="25">
        <f>(0.75+2*10^(-5)*Dados!$B$7)*R727</f>
        <v>32.408056989893922</v>
      </c>
      <c r="W727" s="23">
        <f t="shared" si="180"/>
        <v>3.2175437172391756</v>
      </c>
      <c r="X727" s="25">
        <f>(1-Dados!$C$20)*U727</f>
        <v>19.50484326799101</v>
      </c>
      <c r="Y727" s="18">
        <f t="shared" si="181"/>
        <v>16.287299550751833</v>
      </c>
      <c r="Z727" s="27">
        <f>((0.408*I727*(Y727-0)+Dados!$C$35*(900/(H727+273))*J727*(M727-N727))/(I727+Dados!$C$35*(1+(0.34*J727))))</f>
        <v>5.9976322649636389</v>
      </c>
    </row>
    <row r="728" spans="1:26" x14ac:dyDescent="0.25">
      <c r="A728" s="1">
        <v>34351</v>
      </c>
      <c r="B728">
        <v>19.600000000000001</v>
      </c>
      <c r="C728">
        <v>36</v>
      </c>
      <c r="D728">
        <v>17</v>
      </c>
      <c r="E728">
        <v>2.5666669999999998</v>
      </c>
      <c r="F728">
        <v>55.5</v>
      </c>
      <c r="H728" s="22">
        <f t="shared" si="168"/>
        <v>27.8</v>
      </c>
      <c r="I728" s="23">
        <f t="shared" si="169"/>
        <v>0.21785877242715079</v>
      </c>
      <c r="J728" s="24">
        <f t="shared" si="170"/>
        <v>1.9197413422480816</v>
      </c>
      <c r="K728" s="25">
        <f t="shared" si="171"/>
        <v>5.9409977016273503</v>
      </c>
      <c r="L728" s="25">
        <f t="shared" si="172"/>
        <v>2.2810057729824531</v>
      </c>
      <c r="M728" s="25">
        <f t="shared" si="173"/>
        <v>4.1110017373049015</v>
      </c>
      <c r="N728" s="25">
        <f t="shared" si="174"/>
        <v>2.2816059642042203</v>
      </c>
      <c r="O728" s="25">
        <f t="shared" si="175"/>
        <v>-0.36401248454901453</v>
      </c>
      <c r="P728" s="26">
        <f>ACOS(-TAN(Dados!$C$31)*TAN(O728))</f>
        <v>1.7782828068237315</v>
      </c>
      <c r="Q728" s="25">
        <f t="shared" si="176"/>
        <v>1.0315970112157162</v>
      </c>
      <c r="R728" s="25">
        <f>(24*60/PI())*Dados!$C$28*Q728*(P728*SIN(Dados!$C$31)*SIN(O728)+COS(Dados!$C$31)*COS(O728)*SIN(P728))</f>
        <v>42.864449985232994</v>
      </c>
      <c r="S728" s="17">
        <f t="shared" si="177"/>
        <v>309.16000000000003</v>
      </c>
      <c r="T728" s="17">
        <f t="shared" si="178"/>
        <v>292.76000000000005</v>
      </c>
      <c r="U728" s="17">
        <f t="shared" si="179"/>
        <v>27.774046746805571</v>
      </c>
      <c r="V728" s="25">
        <f>(0.75+2*10^(-5)*Dados!$B$7)*R728</f>
        <v>32.358467595642352</v>
      </c>
      <c r="W728" s="23">
        <f t="shared" si="180"/>
        <v>4.1999101021340097</v>
      </c>
      <c r="X728" s="25">
        <f>(1-Dados!$C$20)*U728</f>
        <v>21.386015995040289</v>
      </c>
      <c r="Y728" s="18">
        <f t="shared" si="181"/>
        <v>17.18610589290628</v>
      </c>
      <c r="Z728" s="27">
        <f>((0.408*I728*(Y728-0)+Dados!$C$35*(900/(H728+273))*J728*(M728-N728))/(I728+Dados!$C$35*(1+(0.34*J728))))</f>
        <v>6.7949346493448868</v>
      </c>
    </row>
    <row r="729" spans="1:26" x14ac:dyDescent="0.25">
      <c r="A729" s="1">
        <v>34352</v>
      </c>
      <c r="B729">
        <v>20</v>
      </c>
      <c r="C729">
        <v>35.700000000000003</v>
      </c>
      <c r="D729">
        <v>18</v>
      </c>
      <c r="E729">
        <v>2.233333</v>
      </c>
      <c r="F729">
        <v>55.75</v>
      </c>
      <c r="H729" s="22">
        <f t="shared" si="168"/>
        <v>27.85</v>
      </c>
      <c r="I729" s="23">
        <f t="shared" si="169"/>
        <v>0.21841239036576388</v>
      </c>
      <c r="J729" s="24">
        <f t="shared" si="170"/>
        <v>1.6704238185580502</v>
      </c>
      <c r="K729" s="25">
        <f t="shared" si="171"/>
        <v>5.8439030830807326</v>
      </c>
      <c r="L729" s="25">
        <f t="shared" si="172"/>
        <v>2.3382812709274461</v>
      </c>
      <c r="M729" s="25">
        <f t="shared" si="173"/>
        <v>4.0910921770040893</v>
      </c>
      <c r="N729" s="25">
        <f t="shared" si="174"/>
        <v>2.28078388867978</v>
      </c>
      <c r="O729" s="25">
        <f t="shared" si="175"/>
        <v>-0.36074855379216958</v>
      </c>
      <c r="P729" s="26">
        <f>ACOS(-TAN(Dados!$C$31)*TAN(O729))</f>
        <v>1.7762205458786531</v>
      </c>
      <c r="Q729" s="25">
        <f t="shared" si="176"/>
        <v>1.031428459999103</v>
      </c>
      <c r="R729" s="25">
        <f>(24*60/PI())*Dados!$C$28*Q729*(P729*SIN(Dados!$C$31)*SIN(O729)+COS(Dados!$C$31)*COS(O729)*SIN(P729))</f>
        <v>42.796053295027434</v>
      </c>
      <c r="S729" s="17">
        <f t="shared" si="177"/>
        <v>308.86</v>
      </c>
      <c r="T729" s="17">
        <f t="shared" si="178"/>
        <v>293.16000000000003</v>
      </c>
      <c r="U729" s="17">
        <f t="shared" si="179"/>
        <v>27.13148273193676</v>
      </c>
      <c r="V729" s="25">
        <f>(0.75+2*10^(-5)*Dados!$B$7)*R729</f>
        <v>32.306834783733457</v>
      </c>
      <c r="W729" s="23">
        <f t="shared" si="180"/>
        <v>4.0724845962090832</v>
      </c>
      <c r="X729" s="25">
        <f>(1-Dados!$C$20)*U729</f>
        <v>20.891241703591305</v>
      </c>
      <c r="Y729" s="18">
        <f t="shared" si="181"/>
        <v>16.818757107382222</v>
      </c>
      <c r="Z729" s="27">
        <f>((0.408*I729*(Y729-0)+Dados!$C$35*(900/(H729+273))*J729*(M729-N729))/(I729+Dados!$C$35*(1+(0.34*J729))))</f>
        <v>6.5127835347860943</v>
      </c>
    </row>
    <row r="730" spans="1:26" x14ac:dyDescent="0.25">
      <c r="A730" s="1">
        <v>34353</v>
      </c>
      <c r="B730">
        <v>21.4</v>
      </c>
      <c r="C730">
        <v>36.299999999999997</v>
      </c>
      <c r="D730">
        <v>19</v>
      </c>
      <c r="E730">
        <v>2.4666670000000002</v>
      </c>
      <c r="F730">
        <v>49.25</v>
      </c>
      <c r="H730" s="22">
        <f t="shared" si="168"/>
        <v>28.849999999999998</v>
      </c>
      <c r="I730" s="23">
        <f t="shared" si="169"/>
        <v>0.22973557110640522</v>
      </c>
      <c r="J730" s="24">
        <f t="shared" si="170"/>
        <v>1.8449462347312873</v>
      </c>
      <c r="K730" s="25">
        <f t="shared" si="171"/>
        <v>6.0394872679051952</v>
      </c>
      <c r="L730" s="25">
        <f t="shared" si="172"/>
        <v>2.548770598472057</v>
      </c>
      <c r="M730" s="25">
        <f t="shared" si="173"/>
        <v>4.2941289331886257</v>
      </c>
      <c r="N730" s="25">
        <f t="shared" si="174"/>
        <v>2.1148584995953983</v>
      </c>
      <c r="O730" s="25">
        <f t="shared" si="175"/>
        <v>-0.35737772545324453</v>
      </c>
      <c r="P730" s="26">
        <f>ACOS(-TAN(Dados!$C$31)*TAN(O730))</f>
        <v>1.7740969932854493</v>
      </c>
      <c r="Q730" s="25">
        <f t="shared" si="176"/>
        <v>1.0312505958515106</v>
      </c>
      <c r="R730" s="25">
        <f>(24*60/PI())*Dados!$C$28*Q730*(P730*SIN(Dados!$C$31)*SIN(O730)+COS(Dados!$C$31)*COS(O730)*SIN(P730))</f>
        <v>42.724940999497861</v>
      </c>
      <c r="S730" s="17">
        <f t="shared" si="177"/>
        <v>309.46000000000004</v>
      </c>
      <c r="T730" s="17">
        <f t="shared" si="178"/>
        <v>294.56</v>
      </c>
      <c r="U730" s="17">
        <f t="shared" si="179"/>
        <v>26.387277755314756</v>
      </c>
      <c r="V730" s="25">
        <f>(0.75+2*10^(-5)*Dados!$B$7)*R730</f>
        <v>32.253151955391132</v>
      </c>
      <c r="W730" s="23">
        <f t="shared" si="180"/>
        <v>4.213115116817157</v>
      </c>
      <c r="X730" s="25">
        <f>(1-Dados!$C$20)*U730</f>
        <v>20.318203871592363</v>
      </c>
      <c r="Y730" s="18">
        <f t="shared" si="181"/>
        <v>16.105088754775206</v>
      </c>
      <c r="Z730" s="27">
        <f>((0.408*I730*(Y730-0)+Dados!$C$35*(900/(H730+273))*J730*(M730-N730))/(I730+Dados!$C$35*(1+(0.34*J730))))</f>
        <v>6.8230385045863464</v>
      </c>
    </row>
    <row r="731" spans="1:26" x14ac:dyDescent="0.25">
      <c r="A731" s="1">
        <v>34354</v>
      </c>
      <c r="B731">
        <v>21.1</v>
      </c>
      <c r="C731">
        <v>39.200000000000003</v>
      </c>
      <c r="D731">
        <v>20</v>
      </c>
      <c r="E731">
        <v>1.7</v>
      </c>
      <c r="F731">
        <v>38.25</v>
      </c>
      <c r="H731" s="22">
        <f t="shared" si="168"/>
        <v>30.150000000000002</v>
      </c>
      <c r="I731" s="23">
        <f t="shared" si="169"/>
        <v>0.2451889356487342</v>
      </c>
      <c r="J731" s="24">
        <f t="shared" si="170"/>
        <v>1.2715168277855049</v>
      </c>
      <c r="K731" s="25">
        <f t="shared" si="171"/>
        <v>7.0668819534275658</v>
      </c>
      <c r="L731" s="25">
        <f t="shared" si="172"/>
        <v>2.5023227554890153</v>
      </c>
      <c r="M731" s="25">
        <f t="shared" si="173"/>
        <v>4.7846023544582907</v>
      </c>
      <c r="N731" s="25">
        <f t="shared" si="174"/>
        <v>1.8301104005802962</v>
      </c>
      <c r="O731" s="25">
        <f t="shared" si="175"/>
        <v>-0.35390099838142475</v>
      </c>
      <c r="P731" s="26">
        <f>ACOS(-TAN(Dados!$C$31)*TAN(O731))</f>
        <v>1.7719132889338518</v>
      </c>
      <c r="Q731" s="25">
        <f t="shared" si="176"/>
        <v>1.0310634714779239</v>
      </c>
      <c r="R731" s="25">
        <f>(24*60/PI())*Dados!$C$28*Q731*(P731*SIN(Dados!$C$31)*SIN(O731)+COS(Dados!$C$31)*COS(O731)*SIN(P731))</f>
        <v>42.651104583042716</v>
      </c>
      <c r="S731" s="17">
        <f t="shared" si="177"/>
        <v>312.36</v>
      </c>
      <c r="T731" s="17">
        <f t="shared" si="178"/>
        <v>294.26000000000005</v>
      </c>
      <c r="U731" s="17">
        <f t="shared" si="179"/>
        <v>29.032842168432531</v>
      </c>
      <c r="V731" s="25">
        <f>(0.75+2*10^(-5)*Dados!$B$7)*R731</f>
        <v>32.197412682169031</v>
      </c>
      <c r="W731" s="23">
        <f t="shared" si="180"/>
        <v>5.4492971951655074</v>
      </c>
      <c r="X731" s="25">
        <f>(1-Dados!$C$20)*U731</f>
        <v>22.355288469693051</v>
      </c>
      <c r="Y731" s="18">
        <f t="shared" si="181"/>
        <v>16.905991274527544</v>
      </c>
      <c r="Z731" s="27">
        <f>((0.408*I731*(Y731-0)+Dados!$C$35*(900/(H731+273))*J731*(M731-N731))/(I731+Dados!$C$35*(1+(0.34*J731))))</f>
        <v>7.1435619145523042</v>
      </c>
    </row>
    <row r="732" spans="1:26" x14ac:dyDescent="0.25">
      <c r="A732" s="1">
        <v>34355</v>
      </c>
      <c r="B732">
        <v>23.7</v>
      </c>
      <c r="C732">
        <v>37.799999999999997</v>
      </c>
      <c r="D732">
        <v>21</v>
      </c>
      <c r="E732">
        <v>1.5333330000000001</v>
      </c>
      <c r="F732">
        <v>55</v>
      </c>
      <c r="H732" s="22">
        <f t="shared" si="168"/>
        <v>30.75</v>
      </c>
      <c r="I732" s="23">
        <f t="shared" si="169"/>
        <v>0.25260989948646662</v>
      </c>
      <c r="J732" s="24">
        <f t="shared" si="170"/>
        <v>1.1468580659404892</v>
      </c>
      <c r="K732" s="25">
        <f t="shared" si="171"/>
        <v>6.5534484603429339</v>
      </c>
      <c r="L732" s="25">
        <f t="shared" si="172"/>
        <v>2.9306073746865935</v>
      </c>
      <c r="M732" s="25">
        <f t="shared" si="173"/>
        <v>4.7420279175147639</v>
      </c>
      <c r="N732" s="25">
        <f t="shared" si="174"/>
        <v>2.6081153546331204</v>
      </c>
      <c r="O732" s="25">
        <f t="shared" si="175"/>
        <v>-0.35031940280597534</v>
      </c>
      <c r="P732" s="26">
        <f>ACOS(-TAN(Dados!$C$31)*TAN(O732))</f>
        <v>1.7696705875895009</v>
      </c>
      <c r="Q732" s="25">
        <f t="shared" si="176"/>
        <v>1.0308671423273339</v>
      </c>
      <c r="R732" s="25">
        <f>(24*60/PI())*Dados!$C$28*Q732*(P732*SIN(Dados!$C$31)*SIN(O732)+COS(Dados!$C$31)*COS(O732)*SIN(P732))</f>
        <v>42.57453580243228</v>
      </c>
      <c r="S732" s="17">
        <f t="shared" si="177"/>
        <v>310.96000000000004</v>
      </c>
      <c r="T732" s="17">
        <f t="shared" si="178"/>
        <v>296.86</v>
      </c>
      <c r="U732" s="17">
        <f t="shared" si="179"/>
        <v>25.578758433907076</v>
      </c>
      <c r="V732" s="25">
        <f>(0.75+2*10^(-5)*Dados!$B$7)*R732</f>
        <v>32.13961074123489</v>
      </c>
      <c r="W732" s="23">
        <f t="shared" si="180"/>
        <v>3.4623587627953962</v>
      </c>
      <c r="X732" s="25">
        <f>(1-Dados!$C$20)*U732</f>
        <v>19.695643994108448</v>
      </c>
      <c r="Y732" s="18">
        <f t="shared" si="181"/>
        <v>16.233285231313051</v>
      </c>
      <c r="Z732" s="27">
        <f>((0.408*I732*(Y732-0)+Dados!$C$35*(900/(H732+273))*J732*(M732-N732))/(I732+Dados!$C$35*(1+(0.34*J732))))</f>
        <v>6.2508141720045609</v>
      </c>
    </row>
    <row r="733" spans="1:26" x14ac:dyDescent="0.25">
      <c r="A733" s="1">
        <v>34356</v>
      </c>
      <c r="B733">
        <v>21</v>
      </c>
      <c r="C733">
        <v>37.799999999999997</v>
      </c>
      <c r="D733">
        <v>22</v>
      </c>
      <c r="E733">
        <v>3.5333329999999998</v>
      </c>
      <c r="F733">
        <v>48.5</v>
      </c>
      <c r="H733" s="22">
        <f t="shared" si="168"/>
        <v>29.4</v>
      </c>
      <c r="I733" s="23">
        <f t="shared" si="169"/>
        <v>0.23617063355931983</v>
      </c>
      <c r="J733" s="24">
        <f t="shared" si="170"/>
        <v>2.6427602162763772</v>
      </c>
      <c r="K733" s="25">
        <f t="shared" si="171"/>
        <v>6.5534484603429339</v>
      </c>
      <c r="L733" s="25">
        <f t="shared" si="172"/>
        <v>2.4870053972720654</v>
      </c>
      <c r="M733" s="25">
        <f t="shared" si="173"/>
        <v>4.5202269288074994</v>
      </c>
      <c r="N733" s="25">
        <f t="shared" si="174"/>
        <v>2.192310060471637</v>
      </c>
      <c r="O733" s="25">
        <f t="shared" si="175"/>
        <v>-0.34663400003096273</v>
      </c>
      <c r="P733" s="26">
        <f>ACOS(-TAN(Dados!$C$31)*TAN(O733))</f>
        <v>1.7673700570893165</v>
      </c>
      <c r="Q733" s="25">
        <f t="shared" si="176"/>
        <v>1.0306616665763046</v>
      </c>
      <c r="R733" s="25">
        <f>(24*60/PI())*Dados!$C$28*Q733*(P733*SIN(Dados!$C$31)*SIN(O733)+COS(Dados!$C$31)*COS(O733)*SIN(P733))</f>
        <v>42.495226734604927</v>
      </c>
      <c r="S733" s="17">
        <f t="shared" si="177"/>
        <v>310.96000000000004</v>
      </c>
      <c r="T733" s="17">
        <f t="shared" si="178"/>
        <v>294.16000000000003</v>
      </c>
      <c r="U733" s="17">
        <f t="shared" si="179"/>
        <v>27.868575752818348</v>
      </c>
      <c r="V733" s="25">
        <f>(0.75+2*10^(-5)*Dados!$B$7)*R733</f>
        <v>32.079740151452071</v>
      </c>
      <c r="W733" s="23">
        <f t="shared" si="180"/>
        <v>4.5071293978277609</v>
      </c>
      <c r="X733" s="25">
        <f>(1-Dados!$C$20)*U733</f>
        <v>21.458803329670129</v>
      </c>
      <c r="Y733" s="18">
        <f t="shared" si="181"/>
        <v>16.951673931842368</v>
      </c>
      <c r="Z733" s="27">
        <f>((0.408*I733*(Y733-0)+Dados!$C$35*(900/(H733+273))*J733*(M733-N733))/(I733+Dados!$C$35*(1+(0.34*J733))))</f>
        <v>7.8568369563429821</v>
      </c>
    </row>
    <row r="734" spans="1:26" x14ac:dyDescent="0.25">
      <c r="A734" s="1">
        <v>34357</v>
      </c>
      <c r="B734">
        <v>22</v>
      </c>
      <c r="C734">
        <v>37.6</v>
      </c>
      <c r="D734">
        <v>23</v>
      </c>
      <c r="E734">
        <v>4.5999999999999996</v>
      </c>
      <c r="F734">
        <v>70.25</v>
      </c>
      <c r="H734" s="22">
        <f t="shared" si="168"/>
        <v>29.8</v>
      </c>
      <c r="I734" s="23">
        <f t="shared" si="169"/>
        <v>0.2409451045954186</v>
      </c>
      <c r="J734" s="24">
        <f t="shared" si="170"/>
        <v>3.4405749457725427</v>
      </c>
      <c r="K734" s="25">
        <f t="shared" si="171"/>
        <v>6.4828047854892876</v>
      </c>
      <c r="L734" s="25">
        <f t="shared" si="172"/>
        <v>2.6439311922105757</v>
      </c>
      <c r="M734" s="25">
        <f t="shared" si="173"/>
        <v>4.5633679888499312</v>
      </c>
      <c r="N734" s="25">
        <f t="shared" si="174"/>
        <v>3.2057660121670768</v>
      </c>
      <c r="O734" s="25">
        <f t="shared" si="175"/>
        <v>-0.3428458821207665</v>
      </c>
      <c r="P734" s="26">
        <f>ACOS(-TAN(Dados!$C$31)*TAN(O734))</f>
        <v>1.7650128765676671</v>
      </c>
      <c r="Q734" s="25">
        <f t="shared" si="176"/>
        <v>1.0304471051117361</v>
      </c>
      <c r="R734" s="25">
        <f>(24*60/PI())*Dados!$C$28*Q734*(P734*SIN(Dados!$C$31)*SIN(O734)+COS(Dados!$C$31)*COS(O734)*SIN(P734))</f>
        <v>42.413169825442097</v>
      </c>
      <c r="S734" s="17">
        <f t="shared" si="177"/>
        <v>310.76000000000005</v>
      </c>
      <c r="T734" s="17">
        <f t="shared" si="178"/>
        <v>295.16000000000003</v>
      </c>
      <c r="U734" s="17">
        <f t="shared" si="179"/>
        <v>26.802975741378908</v>
      </c>
      <c r="V734" s="25">
        <f>(0.75+2*10^(-5)*Dados!$B$7)*R734</f>
        <v>32.01779521019985</v>
      </c>
      <c r="W734" s="23">
        <f t="shared" si="180"/>
        <v>2.890084815268736</v>
      </c>
      <c r="X734" s="25">
        <f>(1-Dados!$C$20)*U734</f>
        <v>20.638291320861761</v>
      </c>
      <c r="Y734" s="18">
        <f t="shared" si="181"/>
        <v>17.748206505593025</v>
      </c>
      <c r="Z734" s="27">
        <f>((0.408*I734*(Y734-0)+Dados!$C$35*(900/(H734+273))*J734*(M734-N734))/(I734+Dados!$C$35*(1+(0.34*J734))))</f>
        <v>6.9286756161026322</v>
      </c>
    </row>
    <row r="735" spans="1:26" x14ac:dyDescent="0.25">
      <c r="A735" s="1">
        <v>34358</v>
      </c>
      <c r="B735">
        <v>21.1</v>
      </c>
      <c r="C735">
        <v>25.8</v>
      </c>
      <c r="D735">
        <v>24</v>
      </c>
      <c r="E735">
        <v>3.9</v>
      </c>
      <c r="F735">
        <v>91.5</v>
      </c>
      <c r="H735" s="22">
        <f t="shared" si="168"/>
        <v>23.450000000000003</v>
      </c>
      <c r="I735" s="23">
        <f t="shared" si="169"/>
        <v>0.17399745174765599</v>
      </c>
      <c r="J735" s="24">
        <f t="shared" si="170"/>
        <v>2.917009193154982</v>
      </c>
      <c r="K735" s="25">
        <f t="shared" si="171"/>
        <v>3.3219025283483368</v>
      </c>
      <c r="L735" s="25">
        <f t="shared" si="172"/>
        <v>2.5023227554890153</v>
      </c>
      <c r="M735" s="25">
        <f t="shared" si="173"/>
        <v>2.912112641918676</v>
      </c>
      <c r="N735" s="25">
        <f t="shared" si="174"/>
        <v>2.6645830673555886</v>
      </c>
      <c r="O735" s="25">
        <f t="shared" si="175"/>
        <v>-0.33895617157647767</v>
      </c>
      <c r="P735" s="26">
        <f>ACOS(-TAN(Dados!$C$31)*TAN(O735))</f>
        <v>1.7626002347180736</v>
      </c>
      <c r="Q735" s="25">
        <f t="shared" si="176"/>
        <v>1.0302235215128204</v>
      </c>
      <c r="R735" s="25">
        <f>(24*60/PI())*Dados!$C$28*Q735*(P735*SIN(Dados!$C$31)*SIN(O735)+COS(Dados!$C$31)*COS(O735)*SIN(P735))</f>
        <v>42.328357939439776</v>
      </c>
      <c r="S735" s="17">
        <f t="shared" si="177"/>
        <v>298.96000000000004</v>
      </c>
      <c r="T735" s="17">
        <f t="shared" si="178"/>
        <v>294.26000000000005</v>
      </c>
      <c r="U735" s="17">
        <f t="shared" si="179"/>
        <v>14.682510925090162</v>
      </c>
      <c r="V735" s="25">
        <f>(0.75+2*10^(-5)*Dados!$B$7)*R735</f>
        <v>31.953770530870553</v>
      </c>
      <c r="W735" s="23">
        <f t="shared" si="180"/>
        <v>1.1439240538675008</v>
      </c>
      <c r="X735" s="25">
        <f>(1-Dados!$C$20)*U735</f>
        <v>11.305533412319425</v>
      </c>
      <c r="Y735" s="18">
        <f t="shared" si="181"/>
        <v>10.161609358451924</v>
      </c>
      <c r="Z735" s="27">
        <f>((0.408*I735*(Y735-0)+Dados!$C$35*(900/(H735+273))*J735*(M735-N735))/(I735+Dados!$C$35*(1+(0.34*J735))))</f>
        <v>2.8414390641230325</v>
      </c>
    </row>
    <row r="736" spans="1:26" x14ac:dyDescent="0.25">
      <c r="A736" s="1">
        <v>34359</v>
      </c>
      <c r="B736">
        <v>22.1</v>
      </c>
      <c r="C736">
        <v>25.6</v>
      </c>
      <c r="D736">
        <v>25</v>
      </c>
      <c r="E736">
        <v>2.6333329999999999</v>
      </c>
      <c r="F736">
        <v>93.25</v>
      </c>
      <c r="H736" s="22">
        <f t="shared" si="168"/>
        <v>23.85</v>
      </c>
      <c r="I736" s="23">
        <f t="shared" si="169"/>
        <v>0.17769138209750721</v>
      </c>
      <c r="J736" s="24">
        <f t="shared" si="170"/>
        <v>1.9696042486252276</v>
      </c>
      <c r="K736" s="25">
        <f t="shared" si="171"/>
        <v>3.2827711697769288</v>
      </c>
      <c r="L736" s="25">
        <f t="shared" si="172"/>
        <v>2.6600893350973012</v>
      </c>
      <c r="M736" s="25">
        <f t="shared" si="173"/>
        <v>2.971430252437115</v>
      </c>
      <c r="N736" s="25">
        <f t="shared" si="174"/>
        <v>2.7708587103976097</v>
      </c>
      <c r="O736" s="25">
        <f t="shared" si="175"/>
        <v>-0.33496602100327749</v>
      </c>
      <c r="P736" s="26">
        <f>ACOS(-TAN(Dados!$C$31)*TAN(O736))</f>
        <v>1.7601333280948612</v>
      </c>
      <c r="Q736" s="25">
        <f t="shared" si="176"/>
        <v>1.0299909820322035</v>
      </c>
      <c r="R736" s="25">
        <f>(24*60/PI())*Dados!$C$28*Q736*(P736*SIN(Dados!$C$31)*SIN(O736)+COS(Dados!$C$31)*COS(O736)*SIN(P736))</f>
        <v>42.240784410189782</v>
      </c>
      <c r="S736" s="17">
        <f t="shared" si="177"/>
        <v>298.76000000000005</v>
      </c>
      <c r="T736" s="17">
        <f t="shared" si="178"/>
        <v>295.26000000000005</v>
      </c>
      <c r="U736" s="17">
        <f t="shared" si="179"/>
        <v>12.644043440920973</v>
      </c>
      <c r="V736" s="25">
        <f>(0.75+2*10^(-5)*Dados!$B$7)*R736</f>
        <v>31.887661080977967</v>
      </c>
      <c r="W736" s="23">
        <f t="shared" si="180"/>
        <v>0.75634967224338012</v>
      </c>
      <c r="X736" s="25">
        <f>(1-Dados!$C$20)*U736</f>
        <v>9.7359134495091499</v>
      </c>
      <c r="Y736" s="18">
        <f t="shared" si="181"/>
        <v>8.9795637772657706</v>
      </c>
      <c r="Z736" s="27">
        <f>((0.408*I736*(Y736-0)+Dados!$C$35*(900/(H736+273))*J736*(M736-N736))/(I736+Dados!$C$35*(1+(0.34*J736))))</f>
        <v>2.541585788245595</v>
      </c>
    </row>
    <row r="737" spans="1:26" x14ac:dyDescent="0.25">
      <c r="A737" s="1">
        <v>34360</v>
      </c>
      <c r="B737">
        <v>17.2</v>
      </c>
      <c r="C737">
        <v>28.8</v>
      </c>
      <c r="D737">
        <v>26</v>
      </c>
      <c r="E737">
        <v>1.8333330000000001</v>
      </c>
      <c r="F737">
        <v>68.75</v>
      </c>
      <c r="H737" s="22">
        <f t="shared" si="168"/>
        <v>23</v>
      </c>
      <c r="I737" s="23">
        <f t="shared" si="169"/>
        <v>0.16991941796793744</v>
      </c>
      <c r="J737" s="24">
        <f t="shared" si="170"/>
        <v>1.3712433884908726</v>
      </c>
      <c r="K737" s="25">
        <f t="shared" si="171"/>
        <v>3.9596126295507381</v>
      </c>
      <c r="L737" s="25">
        <f t="shared" si="172"/>
        <v>1.9624256575788694</v>
      </c>
      <c r="M737" s="25">
        <f t="shared" si="173"/>
        <v>2.9610191435648039</v>
      </c>
      <c r="N737" s="25">
        <f t="shared" si="174"/>
        <v>2.0357006612008028</v>
      </c>
      <c r="O737" s="25">
        <f t="shared" si="175"/>
        <v>-0.33087661276889524</v>
      </c>
      <c r="P737" s="26">
        <f>ACOS(-TAN(Dados!$C$31)*TAN(O737))</f>
        <v>1.7576133594588603</v>
      </c>
      <c r="Q737" s="25">
        <f t="shared" si="176"/>
        <v>1.0297495555763523</v>
      </c>
      <c r="R737" s="25">
        <f>(24*60/PI())*Dados!$C$28*Q737*(P737*SIN(Dados!$C$31)*SIN(O737)+COS(Dados!$C$31)*COS(O737)*SIN(P737))</f>
        <v>42.150443091579611</v>
      </c>
      <c r="S737" s="17">
        <f t="shared" si="177"/>
        <v>301.96000000000004</v>
      </c>
      <c r="T737" s="17">
        <f t="shared" si="178"/>
        <v>290.36</v>
      </c>
      <c r="U737" s="17">
        <f t="shared" si="179"/>
        <v>22.969477788848085</v>
      </c>
      <c r="V737" s="25">
        <f>(0.75+2*10^(-5)*Dados!$B$7)*R737</f>
        <v>31.819462220808248</v>
      </c>
      <c r="W737" s="23">
        <f t="shared" si="180"/>
        <v>3.3114607674513699</v>
      </c>
      <c r="X737" s="25">
        <f>(1-Dados!$C$20)*U737</f>
        <v>17.686497897413027</v>
      </c>
      <c r="Y737" s="18">
        <f t="shared" si="181"/>
        <v>14.375037129961656</v>
      </c>
      <c r="Z737" s="27">
        <f>((0.408*I737*(Y737-0)+Dados!$C$35*(900/(H737+273))*J737*(M737-N737))/(I737+Dados!$C$35*(1+(0.34*J737))))</f>
        <v>4.6977406658839209</v>
      </c>
    </row>
    <row r="738" spans="1:26" x14ac:dyDescent="0.25">
      <c r="A738" s="1">
        <v>34361</v>
      </c>
      <c r="B738">
        <v>21.6</v>
      </c>
      <c r="C738">
        <v>31.6</v>
      </c>
      <c r="D738">
        <v>27</v>
      </c>
      <c r="E738">
        <v>1.1000000000000001</v>
      </c>
      <c r="F738">
        <v>58.5</v>
      </c>
      <c r="H738" s="22">
        <f t="shared" si="168"/>
        <v>26.6</v>
      </c>
      <c r="I738" s="23">
        <f t="shared" si="169"/>
        <v>0.20492132412027941</v>
      </c>
      <c r="J738" s="24">
        <f t="shared" si="170"/>
        <v>0.82274618268473865</v>
      </c>
      <c r="K738" s="25">
        <f t="shared" si="171"/>
        <v>4.6483496796026218</v>
      </c>
      <c r="L738" s="25">
        <f t="shared" si="172"/>
        <v>2.5801527260359443</v>
      </c>
      <c r="M738" s="25">
        <f t="shared" si="173"/>
        <v>3.614251202819283</v>
      </c>
      <c r="N738" s="25">
        <f t="shared" si="174"/>
        <v>2.1143369536492806</v>
      </c>
      <c r="O738" s="25">
        <f t="shared" si="175"/>
        <v>-0.32668915865324738</v>
      </c>
      <c r="P738" s="26">
        <f>ACOS(-TAN(Dados!$C$31)*TAN(O738))</f>
        <v>1.7550415361709275</v>
      </c>
      <c r="Q738" s="25">
        <f t="shared" si="176"/>
        <v>1.0294993136851356</v>
      </c>
      <c r="R738" s="25">
        <f>(24*60/PI())*Dados!$C$28*Q738*(P738*SIN(Dados!$C$31)*SIN(O738)+COS(Dados!$C$31)*COS(O738)*SIN(P738))</f>
        <v>42.05732840961516</v>
      </c>
      <c r="S738" s="17">
        <f t="shared" si="177"/>
        <v>304.76000000000005</v>
      </c>
      <c r="T738" s="17">
        <f t="shared" si="178"/>
        <v>294.76000000000005</v>
      </c>
      <c r="U738" s="17">
        <f t="shared" si="179"/>
        <v>21.279512012174553</v>
      </c>
      <c r="V738" s="25">
        <f>(0.75+2*10^(-5)*Dados!$B$7)*R738</f>
        <v>31.749169742540985</v>
      </c>
      <c r="W738" s="23">
        <f t="shared" si="180"/>
        <v>3.0015280190285614</v>
      </c>
      <c r="X738" s="25">
        <f>(1-Dados!$C$20)*U738</f>
        <v>16.385224249374406</v>
      </c>
      <c r="Y738" s="18">
        <f t="shared" si="181"/>
        <v>13.383696230345844</v>
      </c>
      <c r="Z738" s="27">
        <f>((0.408*I738*(Y738-0)+Dados!$C$35*(900/(H738+273))*J738*(M738-N738))/(I738+Dados!$C$35*(1+(0.34*J738))))</f>
        <v>4.7166033420899875</v>
      </c>
    </row>
    <row r="739" spans="1:26" x14ac:dyDescent="0.25">
      <c r="A739" s="1">
        <v>34362</v>
      </c>
      <c r="B739">
        <v>17.7</v>
      </c>
      <c r="C739">
        <v>33.799999999999997</v>
      </c>
      <c r="D739">
        <v>28</v>
      </c>
      <c r="E739">
        <v>1.566667</v>
      </c>
      <c r="F739">
        <v>59</v>
      </c>
      <c r="H739" s="22">
        <f t="shared" si="168"/>
        <v>25.75</v>
      </c>
      <c r="I739" s="23">
        <f t="shared" si="169"/>
        <v>0.19615364917180653</v>
      </c>
      <c r="J739" s="24">
        <f t="shared" si="170"/>
        <v>1.1717902670801374</v>
      </c>
      <c r="K739" s="25">
        <f t="shared" si="171"/>
        <v>5.2603114929926225</v>
      </c>
      <c r="L739" s="25">
        <f t="shared" si="172"/>
        <v>2.0253762197498539</v>
      </c>
      <c r="M739" s="25">
        <f t="shared" si="173"/>
        <v>3.642843856371238</v>
      </c>
      <c r="N739" s="25">
        <f t="shared" si="174"/>
        <v>2.1492778752590302</v>
      </c>
      <c r="O739" s="25">
        <f t="shared" si="175"/>
        <v>-0.32240489948936107</v>
      </c>
      <c r="P739" s="26">
        <f>ACOS(-TAN(Dados!$C$31)*TAN(O739))</f>
        <v>1.7524190686367291</v>
      </c>
      <c r="Q739" s="25">
        <f t="shared" si="176"/>
        <v>1.0292403305106266</v>
      </c>
      <c r="R739" s="25">
        <f>(24*60/PI())*Dados!$C$28*Q739*(P739*SIN(Dados!$C$31)*SIN(O739)+COS(Dados!$C$31)*COS(O739)*SIN(P739))</f>
        <v>41.961435414766676</v>
      </c>
      <c r="S739" s="17">
        <f t="shared" si="177"/>
        <v>306.96000000000004</v>
      </c>
      <c r="T739" s="17">
        <f t="shared" si="178"/>
        <v>290.86</v>
      </c>
      <c r="U739" s="17">
        <f t="shared" si="179"/>
        <v>26.939110814980442</v>
      </c>
      <c r="V739" s="25">
        <f>(0.75+2*10^(-5)*Dados!$B$7)*R739</f>
        <v>31.676779909765276</v>
      </c>
      <c r="W739" s="23">
        <f t="shared" si="180"/>
        <v>4.2276978453943874</v>
      </c>
      <c r="X739" s="25">
        <f>(1-Dados!$C$20)*U739</f>
        <v>20.743115327534941</v>
      </c>
      <c r="Y739" s="18">
        <f t="shared" si="181"/>
        <v>16.515417482140553</v>
      </c>
      <c r="Z739" s="27">
        <f>((0.408*I739*(Y739-0)+Dados!$C$35*(900/(H739+273))*J739*(M739-N739))/(I739+Dados!$C$35*(1+(0.34*J739))))</f>
        <v>5.7939169354380899</v>
      </c>
    </row>
    <row r="740" spans="1:26" x14ac:dyDescent="0.25">
      <c r="A740" s="1">
        <v>34363</v>
      </c>
      <c r="B740">
        <v>21.6</v>
      </c>
      <c r="C740">
        <v>35.6</v>
      </c>
      <c r="D740">
        <v>29</v>
      </c>
      <c r="E740">
        <v>1.733333</v>
      </c>
      <c r="F740">
        <v>60.25</v>
      </c>
      <c r="H740" s="22">
        <f t="shared" si="168"/>
        <v>28.6</v>
      </c>
      <c r="I740" s="23">
        <f t="shared" si="169"/>
        <v>0.22685958459062655</v>
      </c>
      <c r="J740" s="24">
        <f t="shared" si="170"/>
        <v>1.296448280974078</v>
      </c>
      <c r="K740" s="25">
        <f t="shared" si="171"/>
        <v>5.8118453382797011</v>
      </c>
      <c r="L740" s="25">
        <f t="shared" si="172"/>
        <v>2.5801527260359443</v>
      </c>
      <c r="M740" s="25">
        <f t="shared" si="173"/>
        <v>4.1959990321578227</v>
      </c>
      <c r="N740" s="25">
        <f t="shared" si="174"/>
        <v>2.5280894168750883</v>
      </c>
      <c r="O740" s="25">
        <f t="shared" si="175"/>
        <v>-0.31802510479568846</v>
      </c>
      <c r="P740" s="26">
        <f>ACOS(-TAN(Dados!$C$31)*TAN(O740))</f>
        <v>1.7497471688058961</v>
      </c>
      <c r="Q740" s="25">
        <f t="shared" si="176"/>
        <v>1.0289726827951293</v>
      </c>
      <c r="R740" s="25">
        <f>(24*60/PI())*Dados!$C$28*Q740*(P740*SIN(Dados!$C$31)*SIN(O740)+COS(Dados!$C$31)*COS(O740)*SIN(P740))</f>
        <v>41.862759834734192</v>
      </c>
      <c r="S740" s="17">
        <f t="shared" si="177"/>
        <v>308.76000000000005</v>
      </c>
      <c r="T740" s="17">
        <f t="shared" si="178"/>
        <v>294.76000000000005</v>
      </c>
      <c r="U740" s="17">
        <f t="shared" si="179"/>
        <v>25.061776730620267</v>
      </c>
      <c r="V740" s="25">
        <f>(0.75+2*10^(-5)*Dados!$B$7)*R740</f>
        <v>31.602289497312476</v>
      </c>
      <c r="W740" s="23">
        <f t="shared" si="180"/>
        <v>3.450424092894651</v>
      </c>
      <c r="X740" s="25">
        <f>(1-Dados!$C$20)*U740</f>
        <v>19.297568082577605</v>
      </c>
      <c r="Y740" s="18">
        <f t="shared" si="181"/>
        <v>15.847143989682955</v>
      </c>
      <c r="Z740" s="27">
        <f>((0.408*I740*(Y740-0)+Dados!$C$35*(900/(H740+273))*J740*(M740-N740))/(I740+Dados!$C$35*(1+(0.34*J740))))</f>
        <v>5.8821180921423144</v>
      </c>
    </row>
    <row r="741" spans="1:26" x14ac:dyDescent="0.25">
      <c r="A741" s="1">
        <v>34364</v>
      </c>
      <c r="B741">
        <v>23.1</v>
      </c>
      <c r="C741">
        <v>34.6</v>
      </c>
      <c r="D741">
        <v>30</v>
      </c>
      <c r="E741">
        <v>3.4</v>
      </c>
      <c r="F741">
        <v>67.25</v>
      </c>
      <c r="H741" s="22">
        <f t="shared" si="168"/>
        <v>28.85</v>
      </c>
      <c r="I741" s="23">
        <f t="shared" si="169"/>
        <v>0.22973557110640525</v>
      </c>
      <c r="J741" s="24">
        <f t="shared" si="170"/>
        <v>2.5430336555710098</v>
      </c>
      <c r="K741" s="25">
        <f t="shared" si="171"/>
        <v>5.4995586494348254</v>
      </c>
      <c r="L741" s="25">
        <f t="shared" si="172"/>
        <v>2.8264752011366077</v>
      </c>
      <c r="M741" s="25">
        <f t="shared" si="173"/>
        <v>4.1630169252857163</v>
      </c>
      <c r="N741" s="25">
        <f t="shared" si="174"/>
        <v>2.7996288822546442</v>
      </c>
      <c r="O741" s="25">
        <f t="shared" si="175"/>
        <v>-0.31355107239992103</v>
      </c>
      <c r="P741" s="26">
        <f>ACOS(-TAN(Dados!$C$31)*TAN(O741))</f>
        <v>1.7470270487283313</v>
      </c>
      <c r="Q741" s="25">
        <f t="shared" si="176"/>
        <v>1.0286964498484381</v>
      </c>
      <c r="R741" s="25">
        <f>(24*60/PI())*Dados!$C$28*Q741*(P741*SIN(Dados!$C$31)*SIN(O741)+COS(Dados!$C$31)*COS(O741)*SIN(P741))</f>
        <v>41.761298127524682</v>
      </c>
      <c r="S741" s="17">
        <f t="shared" si="177"/>
        <v>307.76000000000005</v>
      </c>
      <c r="T741" s="17">
        <f t="shared" si="178"/>
        <v>296.26000000000005</v>
      </c>
      <c r="U741" s="17">
        <f t="shared" si="179"/>
        <v>22.659112353963501</v>
      </c>
      <c r="V741" s="25">
        <f>(0.75+2*10^(-5)*Dados!$B$7)*R741</f>
        <v>31.525695831324263</v>
      </c>
      <c r="W741" s="23">
        <f t="shared" si="180"/>
        <v>2.6815456049574333</v>
      </c>
      <c r="X741" s="25">
        <f>(1-Dados!$C$20)*U741</f>
        <v>17.447516512551896</v>
      </c>
      <c r="Y741" s="18">
        <f t="shared" si="181"/>
        <v>14.765970907594463</v>
      </c>
      <c r="Z741" s="27">
        <f>((0.408*I741*(Y741-0)+Dados!$C$35*(900/(H741+273))*J741*(M741-N741))/(I741+Dados!$C$35*(1+(0.34*J741))))</f>
        <v>5.8578257102949083</v>
      </c>
    </row>
    <row r="742" spans="1:26" x14ac:dyDescent="0.25">
      <c r="A742" s="1">
        <v>34365</v>
      </c>
      <c r="B742">
        <v>23.5</v>
      </c>
      <c r="C742">
        <v>27.6</v>
      </c>
      <c r="D742">
        <v>31</v>
      </c>
      <c r="E742">
        <v>2.8333330000000001</v>
      </c>
      <c r="F742">
        <v>82.5</v>
      </c>
      <c r="H742" s="22">
        <f t="shared" si="168"/>
        <v>25.55</v>
      </c>
      <c r="I742" s="23">
        <f t="shared" si="169"/>
        <v>0.19413722151601154</v>
      </c>
      <c r="J742" s="24">
        <f t="shared" si="170"/>
        <v>2.1191944636588169</v>
      </c>
      <c r="K742" s="25">
        <f t="shared" si="171"/>
        <v>3.6927819602923044</v>
      </c>
      <c r="L742" s="25">
        <f t="shared" si="172"/>
        <v>2.8955307729089892</v>
      </c>
      <c r="M742" s="25">
        <f t="shared" si="173"/>
        <v>3.2941563666006468</v>
      </c>
      <c r="N742" s="25">
        <f t="shared" si="174"/>
        <v>2.7176790024455335</v>
      </c>
      <c r="O742" s="25">
        <f t="shared" si="175"/>
        <v>-0.30898412805441511</v>
      </c>
      <c r="P742" s="26">
        <f>ACOS(-TAN(Dados!$C$31)*TAN(O742))</f>
        <v>1.7442599191701209</v>
      </c>
      <c r="Q742" s="25">
        <f t="shared" si="176"/>
        <v>1.0284117135243369</v>
      </c>
      <c r="R742" s="25">
        <f>(24*60/PI())*Dados!$C$28*Q742*(P742*SIN(Dados!$C$31)*SIN(O742)+COS(Dados!$C$31)*COS(O742)*SIN(P742))</f>
        <v>41.657047534730346</v>
      </c>
      <c r="S742" s="17">
        <f t="shared" si="177"/>
        <v>300.76000000000005</v>
      </c>
      <c r="T742" s="17">
        <f t="shared" si="178"/>
        <v>296.66000000000003</v>
      </c>
      <c r="U742" s="17">
        <f t="shared" si="179"/>
        <v>13.495854792982172</v>
      </c>
      <c r="V742" s="25">
        <f>(0.75+2*10^(-5)*Dados!$B$7)*R742</f>
        <v>31.446996829472514</v>
      </c>
      <c r="W742" s="23">
        <f t="shared" si="180"/>
        <v>0.97804470491931628</v>
      </c>
      <c r="X742" s="25">
        <f>(1-Dados!$C$20)*U742</f>
        <v>10.391808190596272</v>
      </c>
      <c r="Y742" s="18">
        <f t="shared" si="181"/>
        <v>9.4137634856769559</v>
      </c>
      <c r="Z742" s="27">
        <f>((0.408*I742*(Y742-0)+Dados!$C$35*(900/(H742+273))*J742*(M742-N742))/(I742+Dados!$C$35*(1+(0.34*J742))))</f>
        <v>3.2165616345390102</v>
      </c>
    </row>
    <row r="743" spans="1:26" x14ac:dyDescent="0.25">
      <c r="A743" s="1">
        <v>34700</v>
      </c>
      <c r="B743">
        <v>24.2</v>
      </c>
      <c r="C743">
        <v>36.1</v>
      </c>
      <c r="D743">
        <v>1</v>
      </c>
      <c r="E743">
        <v>2.5</v>
      </c>
      <c r="F743">
        <v>70.25</v>
      </c>
      <c r="H743" s="22">
        <f t="shared" si="168"/>
        <v>30.15</v>
      </c>
      <c r="I743" s="23">
        <f t="shared" si="169"/>
        <v>0.24518893564873404</v>
      </c>
      <c r="J743" s="24">
        <f t="shared" si="170"/>
        <v>1.8698776879198604</v>
      </c>
      <c r="K743" s="25">
        <f t="shared" si="171"/>
        <v>5.9736717424605885</v>
      </c>
      <c r="L743" s="25">
        <f t="shared" si="172"/>
        <v>3.0199258182559934</v>
      </c>
      <c r="M743" s="25">
        <f t="shared" si="173"/>
        <v>4.4967987803582909</v>
      </c>
      <c r="N743" s="25">
        <f t="shared" si="174"/>
        <v>3.1590011432016993</v>
      </c>
      <c r="O743" s="25">
        <f t="shared" si="175"/>
        <v>-0.40100809259462372</v>
      </c>
      <c r="P743" s="26">
        <f>ACOS(-TAN(Dados!$C$31)*TAN(O743))</f>
        <v>1.8020995380098959</v>
      </c>
      <c r="Q743" s="25">
        <f t="shared" si="176"/>
        <v>1.0329951106939008</v>
      </c>
      <c r="R743" s="25">
        <f>(24*60/PI())*Dados!$C$28*Q743*(P743*SIN(Dados!$C$31)*SIN(O743)+COS(Dados!$C$31)*COS(O743)*SIN(P743))</f>
        <v>43.596802901252339</v>
      </c>
      <c r="S743" s="17">
        <f t="shared" si="177"/>
        <v>309.26000000000005</v>
      </c>
      <c r="T743" s="17">
        <f t="shared" si="178"/>
        <v>297.36</v>
      </c>
      <c r="U743" s="17">
        <f t="shared" si="179"/>
        <v>24.06290771787339</v>
      </c>
      <c r="V743" s="25">
        <f>(0.75+2*10^(-5)*Dados!$B$7)*R743</f>
        <v>32.911322423121774</v>
      </c>
      <c r="W743" s="23">
        <f t="shared" si="180"/>
        <v>2.4156354317907849</v>
      </c>
      <c r="X743" s="25">
        <f>(1-Dados!$C$20)*U743</f>
        <v>18.528438942762509</v>
      </c>
      <c r="Y743" s="18">
        <f t="shared" si="181"/>
        <v>16.112803510971723</v>
      </c>
      <c r="Z743" s="27">
        <f>((0.408*I743*(Y743-0)+Dados!$C$35*(900/(H743+273))*J743*(M743-N743))/(I743+Dados!$C$35*(1+(0.34*J743))))</f>
        <v>5.9557934227383056</v>
      </c>
    </row>
    <row r="744" spans="1:26" x14ac:dyDescent="0.25">
      <c r="A744" s="1">
        <v>34701</v>
      </c>
      <c r="B744">
        <v>24.8</v>
      </c>
      <c r="C744">
        <v>36</v>
      </c>
      <c r="D744">
        <v>2</v>
      </c>
      <c r="E744">
        <v>2.233333</v>
      </c>
      <c r="F744">
        <v>64</v>
      </c>
      <c r="H744" s="22">
        <f t="shared" si="168"/>
        <v>30.4</v>
      </c>
      <c r="I744" s="23">
        <f t="shared" si="169"/>
        <v>0.24825847143132679</v>
      </c>
      <c r="J744" s="24">
        <f t="shared" si="170"/>
        <v>1.6704238185580502</v>
      </c>
      <c r="K744" s="25">
        <f t="shared" si="171"/>
        <v>5.9409977016273503</v>
      </c>
      <c r="L744" s="25">
        <f t="shared" si="172"/>
        <v>3.1302352193130303</v>
      </c>
      <c r="M744" s="25">
        <f t="shared" si="173"/>
        <v>4.5356164604701901</v>
      </c>
      <c r="N744" s="25">
        <f t="shared" si="174"/>
        <v>2.9027945347009219</v>
      </c>
      <c r="O744" s="25">
        <f t="shared" si="175"/>
        <v>-0.39956372457913614</v>
      </c>
      <c r="P744" s="26">
        <f>ACOS(-TAN(Dados!$C$31)*TAN(O744))</f>
        <v>1.8011536593991815</v>
      </c>
      <c r="Q744" s="25">
        <f t="shared" si="176"/>
        <v>1.0329804442244102</v>
      </c>
      <c r="R744" s="25">
        <f>(24*60/PI())*Dados!$C$28*Q744*(P744*SIN(Dados!$C$31)*SIN(O744)+COS(Dados!$C$31)*COS(O744)*SIN(P744))</f>
        <v>43.570641955749437</v>
      </c>
      <c r="S744" s="17">
        <f t="shared" si="177"/>
        <v>309.16000000000003</v>
      </c>
      <c r="T744" s="17">
        <f t="shared" si="178"/>
        <v>297.96000000000004</v>
      </c>
      <c r="U744" s="17">
        <f t="shared" si="179"/>
        <v>23.330441251074582</v>
      </c>
      <c r="V744" s="25">
        <f>(0.75+2*10^(-5)*Dados!$B$7)*R744</f>
        <v>32.891573467807554</v>
      </c>
      <c r="W744" s="23">
        <f t="shared" si="180"/>
        <v>2.5720443913152118</v>
      </c>
      <c r="X744" s="25">
        <f>(1-Dados!$C$20)*U744</f>
        <v>17.96443976332743</v>
      </c>
      <c r="Y744" s="18">
        <f t="shared" si="181"/>
        <v>15.392395372012219</v>
      </c>
      <c r="Z744" s="27">
        <f>((0.408*I744*(Y744-0)+Dados!$C$35*(900/(H744+273))*J744*(M744-N744))/(I744+Dados!$C$35*(1+(0.34*J744))))</f>
        <v>5.9525096530638173</v>
      </c>
    </row>
    <row r="745" spans="1:26" x14ac:dyDescent="0.25">
      <c r="A745" s="1">
        <v>34702</v>
      </c>
      <c r="B745">
        <v>22.9</v>
      </c>
      <c r="C745">
        <v>34.200000000000003</v>
      </c>
      <c r="D745">
        <v>3</v>
      </c>
      <c r="E745">
        <v>2.766667</v>
      </c>
      <c r="F745">
        <v>74.75</v>
      </c>
      <c r="H745" s="22">
        <f t="shared" si="168"/>
        <v>28.55</v>
      </c>
      <c r="I745" s="23">
        <f t="shared" si="169"/>
        <v>0.22628803083327026</v>
      </c>
      <c r="J745" s="24">
        <f t="shared" si="170"/>
        <v>2.0693315572816706</v>
      </c>
      <c r="K745" s="25">
        <f t="shared" si="171"/>
        <v>5.3787812129973753</v>
      </c>
      <c r="L745" s="25">
        <f t="shared" si="172"/>
        <v>2.7924897662121242</v>
      </c>
      <c r="M745" s="25">
        <f t="shared" si="173"/>
        <v>4.0856354896047495</v>
      </c>
      <c r="N745" s="25">
        <f t="shared" si="174"/>
        <v>3.0540125284795505</v>
      </c>
      <c r="O745" s="25">
        <f t="shared" si="175"/>
        <v>-0.39800095720876433</v>
      </c>
      <c r="P745" s="26">
        <f>ACOS(-TAN(Dados!$C$31)*TAN(O745))</f>
        <v>1.8001317785621451</v>
      </c>
      <c r="Q745" s="25">
        <f t="shared" si="176"/>
        <v>1.0329560049375197</v>
      </c>
      <c r="R745" s="25">
        <f>(24*60/PI())*Dados!$C$28*Q745*(P745*SIN(Dados!$C$31)*SIN(O745)+COS(Dados!$C$31)*COS(O745)*SIN(P745))</f>
        <v>43.541904505350651</v>
      </c>
      <c r="S745" s="17">
        <f t="shared" si="177"/>
        <v>307.36</v>
      </c>
      <c r="T745" s="17">
        <f t="shared" si="178"/>
        <v>296.06</v>
      </c>
      <c r="U745" s="17">
        <f t="shared" si="179"/>
        <v>23.418907185090127</v>
      </c>
      <c r="V745" s="25">
        <f>(0.75+2*10^(-5)*Dados!$B$7)*R745</f>
        <v>32.869879503279115</v>
      </c>
      <c r="W745" s="23">
        <f t="shared" si="180"/>
        <v>2.3748957252959242</v>
      </c>
      <c r="X745" s="25">
        <f>(1-Dados!$C$20)*U745</f>
        <v>18.032558532519399</v>
      </c>
      <c r="Y745" s="18">
        <f t="shared" si="181"/>
        <v>15.657662807223474</v>
      </c>
      <c r="Z745" s="27">
        <f>((0.408*I745*(Y745-0)+Dados!$C$35*(900/(H745+273))*J745*(M745-N745))/(I745+Dados!$C$35*(1+(0.34*J745))))</f>
        <v>5.5140666736235495</v>
      </c>
    </row>
    <row r="746" spans="1:26" x14ac:dyDescent="0.25">
      <c r="A746" s="1">
        <v>34703</v>
      </c>
      <c r="B746">
        <v>23.5</v>
      </c>
      <c r="C746">
        <v>30.8</v>
      </c>
      <c r="D746">
        <v>4</v>
      </c>
      <c r="E746">
        <v>2.5333329999999998</v>
      </c>
      <c r="F746">
        <v>79.75</v>
      </c>
      <c r="H746" s="22">
        <f t="shared" si="168"/>
        <v>27.15</v>
      </c>
      <c r="I746" s="23">
        <f t="shared" si="169"/>
        <v>0.210768374512951</v>
      </c>
      <c r="J746" s="24">
        <f t="shared" si="170"/>
        <v>1.8948091411084333</v>
      </c>
      <c r="K746" s="25">
        <f t="shared" si="171"/>
        <v>4.4416910990407947</v>
      </c>
      <c r="L746" s="25">
        <f t="shared" si="172"/>
        <v>2.8955307729089892</v>
      </c>
      <c r="M746" s="25">
        <f t="shared" si="173"/>
        <v>3.668610935974892</v>
      </c>
      <c r="N746" s="25">
        <f t="shared" si="174"/>
        <v>2.9257172214399763</v>
      </c>
      <c r="O746" s="25">
        <f t="shared" si="175"/>
        <v>-0.39632025356520739</v>
      </c>
      <c r="P746" s="26">
        <f>ACOS(-TAN(Dados!$C$31)*TAN(O746))</f>
        <v>1.7990345490421549</v>
      </c>
      <c r="Q746" s="25">
        <f t="shared" si="176"/>
        <v>1.0329218000751172</v>
      </c>
      <c r="R746" s="25">
        <f>(24*60/PI())*Dados!$C$28*Q746*(P746*SIN(Dados!$C$31)*SIN(O746)+COS(Dados!$C$31)*COS(O746)*SIN(P746))</f>
        <v>43.510583132946387</v>
      </c>
      <c r="S746" s="17">
        <f t="shared" si="177"/>
        <v>303.96000000000004</v>
      </c>
      <c r="T746" s="17">
        <f t="shared" si="178"/>
        <v>296.66000000000003</v>
      </c>
      <c r="U746" s="17">
        <f t="shared" si="179"/>
        <v>18.80945951996128</v>
      </c>
      <c r="V746" s="25">
        <f>(0.75+2*10^(-5)*Dados!$B$7)*R746</f>
        <v>32.846234930344117</v>
      </c>
      <c r="W746" s="23">
        <f t="shared" si="180"/>
        <v>1.6976984739509107</v>
      </c>
      <c r="X746" s="25">
        <f>(1-Dados!$C$20)*U746</f>
        <v>14.483283830370185</v>
      </c>
      <c r="Y746" s="18">
        <f t="shared" si="181"/>
        <v>12.785585356419274</v>
      </c>
      <c r="Z746" s="27">
        <f>((0.408*I746*(Y746-0)+Dados!$C$35*(900/(H746+273))*J746*(M746-N746))/(I746+Dados!$C$35*(1+(0.34*J746))))</f>
        <v>4.3208916142086391</v>
      </c>
    </row>
    <row r="747" spans="1:26" x14ac:dyDescent="0.25">
      <c r="A747" s="1">
        <v>34704</v>
      </c>
      <c r="B747">
        <v>23.6</v>
      </c>
      <c r="C747">
        <v>31.5</v>
      </c>
      <c r="D747">
        <v>5</v>
      </c>
      <c r="E747">
        <v>1.766667</v>
      </c>
      <c r="F747">
        <v>80.5</v>
      </c>
      <c r="H747" s="22">
        <f t="shared" si="168"/>
        <v>27.55</v>
      </c>
      <c r="I747" s="23">
        <f t="shared" si="169"/>
        <v>0.21510833905626109</v>
      </c>
      <c r="J747" s="24">
        <f t="shared" si="170"/>
        <v>1.3213804821137263</v>
      </c>
      <c r="K747" s="25">
        <f t="shared" si="171"/>
        <v>4.6220689030255047</v>
      </c>
      <c r="L747" s="25">
        <f t="shared" si="172"/>
        <v>2.9130230003400173</v>
      </c>
      <c r="M747" s="25">
        <f t="shared" si="173"/>
        <v>3.7675459516827612</v>
      </c>
      <c r="N747" s="25">
        <f t="shared" si="174"/>
        <v>3.0328744911046228</v>
      </c>
      <c r="O747" s="25">
        <f t="shared" si="175"/>
        <v>-0.3945221116772275</v>
      </c>
      <c r="P747" s="26">
        <f>ACOS(-TAN(Dados!$C$31)*TAN(O747))</f>
        <v>1.7978626675349139</v>
      </c>
      <c r="Q747" s="25">
        <f t="shared" si="176"/>
        <v>1.032877839772842</v>
      </c>
      <c r="R747" s="25">
        <f>(24*60/PI())*Dados!$C$28*Q747*(P747*SIN(Dados!$C$31)*SIN(O747)+COS(Dados!$C$31)*COS(O747)*SIN(P747))</f>
        <v>43.476670111019743</v>
      </c>
      <c r="S747" s="17">
        <f t="shared" si="177"/>
        <v>304.66000000000003</v>
      </c>
      <c r="T747" s="17">
        <f t="shared" si="178"/>
        <v>296.76000000000005</v>
      </c>
      <c r="U747" s="17">
        <f t="shared" si="179"/>
        <v>19.551937588866185</v>
      </c>
      <c r="V747" s="25">
        <f>(0.75+2*10^(-5)*Dados!$B$7)*R747</f>
        <v>32.82063391548305</v>
      </c>
      <c r="W747" s="23">
        <f t="shared" si="180"/>
        <v>1.7534465648037114</v>
      </c>
      <c r="X747" s="25">
        <f>(1-Dados!$C$20)*U747</f>
        <v>15.054991943426963</v>
      </c>
      <c r="Y747" s="18">
        <f t="shared" si="181"/>
        <v>13.301545378623251</v>
      </c>
      <c r="Z747" s="27">
        <f>((0.408*I747*(Y747-0)+Dados!$C$35*(900/(H747+273))*J747*(M747-N747))/(I747+Dados!$C$35*(1+(0.34*J747))))</f>
        <v>4.3799717017814066</v>
      </c>
    </row>
    <row r="748" spans="1:26" x14ac:dyDescent="0.25">
      <c r="A748" s="1">
        <v>34705</v>
      </c>
      <c r="B748">
        <v>23.4</v>
      </c>
      <c r="C748">
        <v>31.5</v>
      </c>
      <c r="D748">
        <v>6</v>
      </c>
      <c r="E748">
        <v>3.1</v>
      </c>
      <c r="F748">
        <v>68.5</v>
      </c>
      <c r="H748" s="22">
        <f t="shared" si="168"/>
        <v>27.45</v>
      </c>
      <c r="I748" s="23">
        <f t="shared" si="169"/>
        <v>0.21401636835832163</v>
      </c>
      <c r="J748" s="24">
        <f t="shared" si="170"/>
        <v>2.3186483330206267</v>
      </c>
      <c r="K748" s="25">
        <f t="shared" si="171"/>
        <v>4.6220689030255047</v>
      </c>
      <c r="L748" s="25">
        <f t="shared" si="172"/>
        <v>2.878130284758361</v>
      </c>
      <c r="M748" s="25">
        <f t="shared" si="173"/>
        <v>3.7500995938919326</v>
      </c>
      <c r="N748" s="25">
        <f t="shared" si="174"/>
        <v>2.5688182218159739</v>
      </c>
      <c r="O748" s="25">
        <f t="shared" si="175"/>
        <v>-0.39260706437307313</v>
      </c>
      <c r="P748" s="26">
        <f>ACOS(-TAN(Dados!$C$31)*TAN(O748))</f>
        <v>1.7966168724134355</v>
      </c>
      <c r="Q748" s="25">
        <f t="shared" si="176"/>
        <v>1.0328241370570801</v>
      </c>
      <c r="R748" s="25">
        <f>(24*60/PI())*Dados!$C$28*Q748*(P748*SIN(Dados!$C$31)*SIN(O748)+COS(Dados!$C$31)*COS(O748)*SIN(P748))</f>
        <v>43.440157426390698</v>
      </c>
      <c r="S748" s="17">
        <f t="shared" si="177"/>
        <v>304.66000000000003</v>
      </c>
      <c r="T748" s="17">
        <f t="shared" si="178"/>
        <v>296.56</v>
      </c>
      <c r="U748" s="17">
        <f t="shared" si="179"/>
        <v>19.781256871248889</v>
      </c>
      <c r="V748" s="25">
        <f>(0.75+2*10^(-5)*Dados!$B$7)*R748</f>
        <v>32.793070409528674</v>
      </c>
      <c r="W748" s="23">
        <f t="shared" si="180"/>
        <v>2.1517732516665848</v>
      </c>
      <c r="X748" s="25">
        <f>(1-Dados!$C$20)*U748</f>
        <v>15.231567790861645</v>
      </c>
      <c r="Y748" s="18">
        <f t="shared" si="181"/>
        <v>13.07979453919506</v>
      </c>
      <c r="Z748" s="27">
        <f>((0.408*I748*(Y748-0)+Dados!$C$35*(900/(H748+273))*J748*(M748-N748))/(I748+Dados!$C$35*(1+(0.34*J748))))</f>
        <v>5.0718230829372901</v>
      </c>
    </row>
    <row r="749" spans="1:26" x14ac:dyDescent="0.25">
      <c r="A749" s="1">
        <v>34706</v>
      </c>
      <c r="B749">
        <v>20.399999999999999</v>
      </c>
      <c r="C749">
        <v>35.200000000000003</v>
      </c>
      <c r="D749">
        <v>7</v>
      </c>
      <c r="E749">
        <v>2.4</v>
      </c>
      <c r="F749">
        <v>62.5</v>
      </c>
      <c r="H749" s="22">
        <f t="shared" si="168"/>
        <v>27.8</v>
      </c>
      <c r="I749" s="23">
        <f t="shared" si="169"/>
        <v>0.21785877242715079</v>
      </c>
      <c r="J749" s="24">
        <f t="shared" si="170"/>
        <v>1.7950825804030659</v>
      </c>
      <c r="K749" s="25">
        <f t="shared" si="171"/>
        <v>5.6851337931165737</v>
      </c>
      <c r="L749" s="25">
        <f t="shared" si="172"/>
        <v>2.3968104104453793</v>
      </c>
      <c r="M749" s="25">
        <f t="shared" si="173"/>
        <v>4.0409721017809765</v>
      </c>
      <c r="N749" s="25">
        <f t="shared" si="174"/>
        <v>2.5256075636131103</v>
      </c>
      <c r="O749" s="25">
        <f t="shared" si="175"/>
        <v>-0.39057567912259061</v>
      </c>
      <c r="P749" s="26">
        <f>ACOS(-TAN(Dados!$C$31)*TAN(O749))</f>
        <v>1.7952979421830866</v>
      </c>
      <c r="Q749" s="25">
        <f t="shared" si="176"/>
        <v>1.0327607078411054</v>
      </c>
      <c r="R749" s="25">
        <f>(24*60/PI())*Dados!$C$28*Q749*(P749*SIN(Dados!$C$31)*SIN(O749)+COS(Dados!$C$31)*COS(O749)*SIN(P749))</f>
        <v>43.40103680664042</v>
      </c>
      <c r="S749" s="17">
        <f t="shared" si="177"/>
        <v>308.36</v>
      </c>
      <c r="T749" s="17">
        <f t="shared" si="178"/>
        <v>293.56</v>
      </c>
      <c r="U749" s="17">
        <f t="shared" si="179"/>
        <v>26.714739572814807</v>
      </c>
      <c r="V749" s="25">
        <f>(0.75+2*10^(-5)*Dados!$B$7)*R749</f>
        <v>32.763538167613824</v>
      </c>
      <c r="W749" s="23">
        <f t="shared" si="180"/>
        <v>3.5616120143192993</v>
      </c>
      <c r="X749" s="25">
        <f>(1-Dados!$C$20)*U749</f>
        <v>20.570349471067402</v>
      </c>
      <c r="Y749" s="18">
        <f t="shared" si="181"/>
        <v>17.008737456748104</v>
      </c>
      <c r="Z749" s="27">
        <f>((0.408*I749*(Y749-0)+Dados!$C$35*(900/(H749+273))*J749*(M749-N749))/(I749+Dados!$C$35*(1+(0.34*J749))))</f>
        <v>6.3247838278402693</v>
      </c>
    </row>
    <row r="750" spans="1:26" x14ac:dyDescent="0.25">
      <c r="A750" s="1">
        <v>34707</v>
      </c>
      <c r="B750">
        <v>25.3</v>
      </c>
      <c r="C750">
        <v>35.299999999999997</v>
      </c>
      <c r="D750">
        <v>8</v>
      </c>
      <c r="E750">
        <v>2.5</v>
      </c>
      <c r="F750">
        <v>62.25</v>
      </c>
      <c r="H750" s="22">
        <f t="shared" si="168"/>
        <v>30.299999999999997</v>
      </c>
      <c r="I750" s="23">
        <f t="shared" si="169"/>
        <v>0.24702681337018534</v>
      </c>
      <c r="J750" s="24">
        <f t="shared" si="170"/>
        <v>1.8698776879198604</v>
      </c>
      <c r="K750" s="25">
        <f t="shared" si="171"/>
        <v>5.7165849731789038</v>
      </c>
      <c r="L750" s="25">
        <f t="shared" si="172"/>
        <v>3.2248275907111101</v>
      </c>
      <c r="M750" s="25">
        <f t="shared" si="173"/>
        <v>4.4707062819450067</v>
      </c>
      <c r="N750" s="25">
        <f t="shared" si="174"/>
        <v>2.7830146605107671</v>
      </c>
      <c r="O750" s="25">
        <f t="shared" si="175"/>
        <v>-0.38842855786907049</v>
      </c>
      <c r="P750" s="26">
        <f>ACOS(-TAN(Dados!$C$31)*TAN(O750))</f>
        <v>1.7939066938731225</v>
      </c>
      <c r="Q750" s="25">
        <f t="shared" si="176"/>
        <v>1.0326875709203633</v>
      </c>
      <c r="R750" s="25">
        <f>(24*60/PI())*Dados!$C$28*Q750*(P750*SIN(Dados!$C$31)*SIN(O750)+COS(Dados!$C$31)*COS(O750)*SIN(P750))</f>
        <v>43.35929974820008</v>
      </c>
      <c r="S750" s="17">
        <f t="shared" si="177"/>
        <v>308.46000000000004</v>
      </c>
      <c r="T750" s="17">
        <f t="shared" si="178"/>
        <v>298.46000000000004</v>
      </c>
      <c r="U750" s="17">
        <f t="shared" si="179"/>
        <v>21.938263192684403</v>
      </c>
      <c r="V750" s="25">
        <f>(0.75+2*10^(-5)*Dados!$B$7)*R750</f>
        <v>32.732030770375687</v>
      </c>
      <c r="W750" s="23">
        <f t="shared" si="180"/>
        <v>2.459579116896828</v>
      </c>
      <c r="X750" s="25">
        <f>(1-Dados!$C$20)*U750</f>
        <v>16.892462658366991</v>
      </c>
      <c r="Y750" s="18">
        <f t="shared" si="181"/>
        <v>14.432883541470163</v>
      </c>
      <c r="Z750" s="27">
        <f>((0.408*I750*(Y750-0)+Dados!$C$35*(900/(H750+273))*J750*(M750-N750))/(I750+Dados!$C$35*(1+(0.34*J750))))</f>
        <v>5.8390680277929414</v>
      </c>
    </row>
    <row r="751" spans="1:26" x14ac:dyDescent="0.25">
      <c r="A751" s="1">
        <v>34708</v>
      </c>
      <c r="B751">
        <v>20.2</v>
      </c>
      <c r="C751">
        <v>31.8</v>
      </c>
      <c r="D751">
        <v>9</v>
      </c>
      <c r="E751">
        <v>3.2</v>
      </c>
      <c r="F751">
        <v>85</v>
      </c>
      <c r="H751" s="22">
        <f t="shared" si="168"/>
        <v>26</v>
      </c>
      <c r="I751" s="23">
        <f t="shared" si="169"/>
        <v>0.19869895242110683</v>
      </c>
      <c r="J751" s="24">
        <f t="shared" si="170"/>
        <v>2.3934434405374212</v>
      </c>
      <c r="K751" s="25">
        <f t="shared" si="171"/>
        <v>4.7013009415600848</v>
      </c>
      <c r="L751" s="25">
        <f t="shared" si="172"/>
        <v>2.3673876975032684</v>
      </c>
      <c r="M751" s="25">
        <f t="shared" si="173"/>
        <v>3.5343443195316766</v>
      </c>
      <c r="N751" s="25">
        <f t="shared" si="174"/>
        <v>3.0041926716019249</v>
      </c>
      <c r="O751" s="25">
        <f t="shared" si="175"/>
        <v>-0.38616633685087898</v>
      </c>
      <c r="P751" s="26">
        <f>ACOS(-TAN(Dados!$C$31)*TAN(O751))</f>
        <v>1.7924439813713136</v>
      </c>
      <c r="Q751" s="25">
        <f t="shared" si="176"/>
        <v>1.032604747966902</v>
      </c>
      <c r="R751" s="25">
        <f>(24*60/PI())*Dados!$C$28*Q751*(P751*SIN(Dados!$C$31)*SIN(O751)+COS(Dados!$C$31)*COS(O751)*SIN(P751))</f>
        <v>43.314937546086441</v>
      </c>
      <c r="S751" s="17">
        <f t="shared" si="177"/>
        <v>304.96000000000004</v>
      </c>
      <c r="T751" s="17">
        <f t="shared" si="178"/>
        <v>293.36</v>
      </c>
      <c r="U751" s="17">
        <f t="shared" si="179"/>
        <v>23.604057820424899</v>
      </c>
      <c r="V751" s="25">
        <f>(0.75+2*10^(-5)*Dados!$B$7)*R751</f>
        <v>32.698541646403257</v>
      </c>
      <c r="W751" s="23">
        <f t="shared" si="180"/>
        <v>2.3928184283066547</v>
      </c>
      <c r="X751" s="25">
        <f>(1-Dados!$C$20)*U751</f>
        <v>18.175124521727174</v>
      </c>
      <c r="Y751" s="18">
        <f t="shared" si="181"/>
        <v>15.782306093420519</v>
      </c>
      <c r="Z751" s="27">
        <f>((0.408*I751*(Y751-0)+Dados!$C$35*(900/(H751+273))*J751*(M751-N751))/(I751+Dados!$C$35*(1+(0.34*J751))))</f>
        <v>4.8183352799823425</v>
      </c>
    </row>
    <row r="752" spans="1:26" x14ac:dyDescent="0.25">
      <c r="A752" s="1">
        <v>34709</v>
      </c>
      <c r="B752">
        <v>17.5</v>
      </c>
      <c r="C752">
        <v>28.6</v>
      </c>
      <c r="D752">
        <v>10</v>
      </c>
      <c r="E752">
        <v>3.2</v>
      </c>
      <c r="F752">
        <v>59.25</v>
      </c>
      <c r="H752" s="22">
        <f t="shared" si="168"/>
        <v>23.05</v>
      </c>
      <c r="I752" s="23">
        <f t="shared" si="169"/>
        <v>0.17036851144047491</v>
      </c>
      <c r="J752" s="24">
        <f t="shared" si="170"/>
        <v>2.3934434405374212</v>
      </c>
      <c r="K752" s="25">
        <f t="shared" si="171"/>
        <v>3.9140092986798436</v>
      </c>
      <c r="L752" s="25">
        <f t="shared" si="172"/>
        <v>1.9999869748999506</v>
      </c>
      <c r="M752" s="25">
        <f t="shared" si="173"/>
        <v>2.9569981367898972</v>
      </c>
      <c r="N752" s="25">
        <f t="shared" si="174"/>
        <v>1.7520213960480142</v>
      </c>
      <c r="O752" s="25">
        <f t="shared" si="175"/>
        <v>-0.38378968641292643</v>
      </c>
      <c r="P752" s="26">
        <f>ACOS(-TAN(Dados!$C$31)*TAN(O752))</f>
        <v>1.7909106937083643</v>
      </c>
      <c r="Q752" s="25">
        <f t="shared" si="176"/>
        <v>1.03251226352295</v>
      </c>
      <c r="R752" s="25">
        <f>(24*60/PI())*Dados!$C$28*Q752*(P752*SIN(Dados!$C$31)*SIN(O752)+COS(Dados!$C$31)*COS(O752)*SIN(P752))</f>
        <v>43.267941325262903</v>
      </c>
      <c r="S752" s="17">
        <f t="shared" si="177"/>
        <v>301.76000000000005</v>
      </c>
      <c r="T752" s="17">
        <f t="shared" si="178"/>
        <v>290.66000000000003</v>
      </c>
      <c r="U752" s="17">
        <f t="shared" si="179"/>
        <v>23.064694369814223</v>
      </c>
      <c r="V752" s="25">
        <f>(0.75+2*10^(-5)*Dados!$B$7)*R752</f>
        <v>32.663064095911878</v>
      </c>
      <c r="W752" s="23">
        <f t="shared" si="180"/>
        <v>3.5299095293271305</v>
      </c>
      <c r="X752" s="25">
        <f>(1-Dados!$C$20)*U752</f>
        <v>17.759814664756952</v>
      </c>
      <c r="Y752" s="18">
        <f t="shared" si="181"/>
        <v>14.229905135429821</v>
      </c>
      <c r="Z752" s="27">
        <f>((0.408*I752*(Y752-0)+Dados!$C$35*(900/(H752+273))*J752*(M752-N752))/(I752+Dados!$C$35*(1+(0.34*J752))))</f>
        <v>5.4066484549192344</v>
      </c>
    </row>
    <row r="753" spans="1:26" x14ac:dyDescent="0.25">
      <c r="A753" s="1">
        <v>34710</v>
      </c>
      <c r="B753">
        <v>16</v>
      </c>
      <c r="C753">
        <v>29.4</v>
      </c>
      <c r="D753">
        <v>11</v>
      </c>
      <c r="E753">
        <v>4.5666669999999998</v>
      </c>
      <c r="F753">
        <v>66.5</v>
      </c>
      <c r="H753" s="22">
        <f t="shared" si="168"/>
        <v>22.7</v>
      </c>
      <c r="I753" s="23">
        <f t="shared" si="169"/>
        <v>0.16724578322202138</v>
      </c>
      <c r="J753" s="24">
        <f t="shared" si="170"/>
        <v>3.4156434925839698</v>
      </c>
      <c r="K753" s="25">
        <f t="shared" si="171"/>
        <v>4.0992081541413299</v>
      </c>
      <c r="L753" s="25">
        <f t="shared" si="172"/>
        <v>1.8182866804855506</v>
      </c>
      <c r="M753" s="25">
        <f t="shared" si="173"/>
        <v>2.9587474173134405</v>
      </c>
      <c r="N753" s="25">
        <f t="shared" si="174"/>
        <v>1.967567032513438</v>
      </c>
      <c r="O753" s="25">
        <f t="shared" si="175"/>
        <v>-0.38129931080802987</v>
      </c>
      <c r="P753" s="26">
        <f>ACOS(-TAN(Dados!$C$31)*TAN(O753))</f>
        <v>1.7893077532989132</v>
      </c>
      <c r="Q753" s="25">
        <f t="shared" si="176"/>
        <v>1.032410144993644</v>
      </c>
      <c r="R753" s="25">
        <f>(24*60/PI())*Dados!$C$28*Q753*(P753*SIN(Dados!$C$31)*SIN(O753)+COS(Dados!$C$31)*COS(O753)*SIN(P753))</f>
        <v>43.218302073601429</v>
      </c>
      <c r="S753" s="17">
        <f t="shared" si="177"/>
        <v>302.56</v>
      </c>
      <c r="T753" s="17">
        <f t="shared" si="178"/>
        <v>289.16000000000003</v>
      </c>
      <c r="U753" s="17">
        <f t="shared" si="179"/>
        <v>25.312793867336357</v>
      </c>
      <c r="V753" s="25">
        <f>(0.75+2*10^(-5)*Dados!$B$7)*R753</f>
        <v>32.625591315626281</v>
      </c>
      <c r="W753" s="23">
        <f t="shared" si="180"/>
        <v>3.774405755983997</v>
      </c>
      <c r="X753" s="25">
        <f>(1-Dados!$C$20)*U753</f>
        <v>19.490851277848996</v>
      </c>
      <c r="Y753" s="18">
        <f t="shared" si="181"/>
        <v>15.716445521864999</v>
      </c>
      <c r="Z753" s="27">
        <f>((0.408*I753*(Y753-0)+Dados!$C$35*(900/(H753+273))*J753*(M753-N753))/(I753+Dados!$C$35*(1+(0.34*J753))))</f>
        <v>5.6585767679894019</v>
      </c>
    </row>
    <row r="754" spans="1:26" x14ac:dyDescent="0.25">
      <c r="A754" s="1">
        <v>34711</v>
      </c>
      <c r="B754">
        <v>18.2</v>
      </c>
      <c r="C754">
        <v>30.6</v>
      </c>
      <c r="D754">
        <v>12</v>
      </c>
      <c r="E754">
        <v>3.266667</v>
      </c>
      <c r="F754">
        <v>73.5</v>
      </c>
      <c r="H754" s="22">
        <f t="shared" si="168"/>
        <v>24.4</v>
      </c>
      <c r="I754" s="23">
        <f t="shared" si="169"/>
        <v>0.18287834725832475</v>
      </c>
      <c r="J754" s="24">
        <f t="shared" si="170"/>
        <v>2.4433070948656423</v>
      </c>
      <c r="K754" s="25">
        <f t="shared" si="171"/>
        <v>4.3912919467167955</v>
      </c>
      <c r="L754" s="25">
        <f t="shared" si="172"/>
        <v>2.0900878010879693</v>
      </c>
      <c r="M754" s="25">
        <f t="shared" si="173"/>
        <v>3.2406898739023822</v>
      </c>
      <c r="N754" s="25">
        <f t="shared" si="174"/>
        <v>2.381907057318251</v>
      </c>
      <c r="O754" s="25">
        <f t="shared" si="175"/>
        <v>-0.37869594798822787</v>
      </c>
      <c r="P754" s="26">
        <f>ACOS(-TAN(Dados!$C$31)*TAN(O754))</f>
        <v>1.7876361141459312</v>
      </c>
      <c r="Q754" s="25">
        <f t="shared" si="176"/>
        <v>1.0322984226389083</v>
      </c>
      <c r="R754" s="25">
        <f>(24*60/PI())*Dados!$C$28*Q754*(P754*SIN(Dados!$C$31)*SIN(O754)+COS(Dados!$C$31)*COS(O754)*SIN(P754))</f>
        <v>43.166010676417521</v>
      </c>
      <c r="S754" s="17">
        <f t="shared" si="177"/>
        <v>303.76000000000005</v>
      </c>
      <c r="T754" s="17">
        <f t="shared" si="178"/>
        <v>291.36</v>
      </c>
      <c r="U754" s="17">
        <f t="shared" si="179"/>
        <v>24.320513428099229</v>
      </c>
      <c r="V754" s="25">
        <f>(0.75+2*10^(-5)*Dados!$B$7)*R754</f>
        <v>32.58611642485107</v>
      </c>
      <c r="W754" s="23">
        <f t="shared" si="180"/>
        <v>3.1406057467386148</v>
      </c>
      <c r="X754" s="25">
        <f>(1-Dados!$C$20)*U754</f>
        <v>18.726795339636407</v>
      </c>
      <c r="Y754" s="18">
        <f t="shared" si="181"/>
        <v>15.586189592897792</v>
      </c>
      <c r="Z754" s="27">
        <f>((0.408*I754*(Y754-0)+Dados!$C$35*(900/(H754+273))*J754*(M754-N754))/(I754+Dados!$C$35*(1+(0.34*J754))))</f>
        <v>5.2148097438867813</v>
      </c>
    </row>
    <row r="755" spans="1:26" x14ac:dyDescent="0.25">
      <c r="A755" s="1">
        <v>34712</v>
      </c>
      <c r="B755">
        <v>22.2</v>
      </c>
      <c r="C755">
        <v>28.5</v>
      </c>
      <c r="D755">
        <v>13</v>
      </c>
      <c r="E755">
        <v>1.6333329999999999</v>
      </c>
      <c r="F755">
        <v>86.5</v>
      </c>
      <c r="H755" s="22">
        <f t="shared" si="168"/>
        <v>25.35</v>
      </c>
      <c r="I755" s="23">
        <f t="shared" si="169"/>
        <v>0.1921382761319867</v>
      </c>
      <c r="J755" s="24">
        <f t="shared" si="170"/>
        <v>1.2216531734572835</v>
      </c>
      <c r="K755" s="25">
        <f t="shared" si="171"/>
        <v>3.891379531185216</v>
      </c>
      <c r="L755" s="25">
        <f t="shared" si="172"/>
        <v>2.6763336594163714</v>
      </c>
      <c r="M755" s="25">
        <f t="shared" si="173"/>
        <v>3.2838565953007937</v>
      </c>
      <c r="N755" s="25">
        <f t="shared" si="174"/>
        <v>2.8405359549351865</v>
      </c>
      <c r="O755" s="25">
        <f t="shared" si="175"/>
        <v>-0.37598036938610901</v>
      </c>
      <c r="P755" s="26">
        <f>ACOS(-TAN(Dados!$C$31)*TAN(O755))</f>
        <v>1.7858967600153355</v>
      </c>
      <c r="Q755" s="25">
        <f t="shared" si="176"/>
        <v>1.0321771295644875</v>
      </c>
      <c r="R755" s="25">
        <f>(24*60/PI())*Dados!$C$28*Q755*(P755*SIN(Dados!$C$31)*SIN(O755)+COS(Dados!$C$31)*COS(O755)*SIN(P755))</f>
        <v>43.111057952545892</v>
      </c>
      <c r="S755" s="17">
        <f t="shared" si="177"/>
        <v>301.66000000000003</v>
      </c>
      <c r="T755" s="17">
        <f t="shared" si="178"/>
        <v>295.36</v>
      </c>
      <c r="U755" s="17">
        <f t="shared" si="179"/>
        <v>17.313263467434776</v>
      </c>
      <c r="V755" s="25">
        <f>(0.75+2*10^(-5)*Dados!$B$7)*R755</f>
        <v>32.544632492704388</v>
      </c>
      <c r="W755" s="23">
        <f t="shared" si="180"/>
        <v>1.4923518877839475</v>
      </c>
      <c r="X755" s="25">
        <f>(1-Dados!$C$20)*U755</f>
        <v>13.331212869924778</v>
      </c>
      <c r="Y755" s="18">
        <f t="shared" si="181"/>
        <v>11.838860982140831</v>
      </c>
      <c r="Z755" s="27">
        <f>((0.408*I755*(Y755-0)+Dados!$C$35*(900/(H755+273))*J755*(M755-N755))/(I755+Dados!$C$35*(1+(0.34*J755))))</f>
        <v>3.634359748549076</v>
      </c>
    </row>
    <row r="756" spans="1:26" x14ac:dyDescent="0.25">
      <c r="A756" s="1">
        <v>34713</v>
      </c>
      <c r="B756">
        <v>23.3</v>
      </c>
      <c r="C756">
        <v>32.4</v>
      </c>
      <c r="D756">
        <v>14</v>
      </c>
      <c r="E756">
        <v>1.4666669999999999</v>
      </c>
      <c r="F756">
        <v>79.5</v>
      </c>
      <c r="H756" s="22">
        <f t="shared" si="168"/>
        <v>27.85</v>
      </c>
      <c r="I756" s="23">
        <f t="shared" si="169"/>
        <v>0.21841239036576388</v>
      </c>
      <c r="J756" s="24">
        <f t="shared" si="170"/>
        <v>1.0969951595633431</v>
      </c>
      <c r="K756" s="25">
        <f t="shared" si="171"/>
        <v>4.8633111980528723</v>
      </c>
      <c r="L756" s="25">
        <f t="shared" si="172"/>
        <v>2.8608211296876744</v>
      </c>
      <c r="M756" s="25">
        <f t="shared" si="173"/>
        <v>3.8620661638702733</v>
      </c>
      <c r="N756" s="25">
        <f t="shared" si="174"/>
        <v>3.0703426002768675</v>
      </c>
      <c r="O756" s="25">
        <f t="shared" si="175"/>
        <v>-0.37315337968622003</v>
      </c>
      <c r="P756" s="26">
        <f>ACOS(-TAN(Dados!$C$31)*TAN(O756))</f>
        <v>1.7840907025875921</v>
      </c>
      <c r="Q756" s="25">
        <f t="shared" si="176"/>
        <v>1.0320463017121373</v>
      </c>
      <c r="R756" s="25">
        <f>(24*60/PI())*Dados!$C$28*Q756*(P756*SIN(Dados!$C$31)*SIN(O756)+COS(Dados!$C$31)*COS(O756)*SIN(P756))</f>
        <v>43.053434691921325</v>
      </c>
      <c r="S756" s="17">
        <f t="shared" si="177"/>
        <v>305.56</v>
      </c>
      <c r="T756" s="17">
        <f t="shared" si="178"/>
        <v>296.46000000000004</v>
      </c>
      <c r="U756" s="17">
        <f t="shared" si="179"/>
        <v>20.780140656507033</v>
      </c>
      <c r="V756" s="25">
        <f>(0.75+2*10^(-5)*Dados!$B$7)*R756</f>
        <v>32.501132566487726</v>
      </c>
      <c r="W756" s="23">
        <f t="shared" si="180"/>
        <v>1.9584330557706207</v>
      </c>
      <c r="X756" s="25">
        <f>(1-Dados!$C$20)*U756</f>
        <v>16.000708305510415</v>
      </c>
      <c r="Y756" s="18">
        <f t="shared" si="181"/>
        <v>14.042275249739793</v>
      </c>
      <c r="Z756" s="27">
        <f>((0.408*I756*(Y756-0)+Dados!$C$35*(900/(H756+273))*J756*(M756-N756))/(I756+Dados!$C$35*(1+(0.34*J756))))</f>
        <v>4.610684028738576</v>
      </c>
    </row>
    <row r="757" spans="1:26" x14ac:dyDescent="0.25">
      <c r="A757" s="1">
        <v>34714</v>
      </c>
      <c r="B757">
        <v>23.7</v>
      </c>
      <c r="C757">
        <v>32.5</v>
      </c>
      <c r="D757">
        <v>15</v>
      </c>
      <c r="E757">
        <v>1.233333</v>
      </c>
      <c r="F757">
        <v>79.75</v>
      </c>
      <c r="H757" s="22">
        <f t="shared" si="168"/>
        <v>28.1</v>
      </c>
      <c r="I757" s="23">
        <f t="shared" si="169"/>
        <v>0.22119824570984212</v>
      </c>
      <c r="J757" s="24">
        <f t="shared" si="170"/>
        <v>0.92247274339010599</v>
      </c>
      <c r="K757" s="25">
        <f t="shared" si="171"/>
        <v>4.8907789302521092</v>
      </c>
      <c r="L757" s="25">
        <f t="shared" si="172"/>
        <v>2.9306073746865935</v>
      </c>
      <c r="M757" s="25">
        <f t="shared" si="173"/>
        <v>3.9106931524693511</v>
      </c>
      <c r="N757" s="25">
        <f t="shared" si="174"/>
        <v>3.1187777890943074</v>
      </c>
      <c r="O757" s="25">
        <f t="shared" si="175"/>
        <v>-0.37021581658662056</v>
      </c>
      <c r="P757" s="26">
        <f>ACOS(-TAN(Dados!$C$31)*TAN(O757))</f>
        <v>1.7822189795930035</v>
      </c>
      <c r="Q757" s="25">
        <f t="shared" si="176"/>
        <v>1.0319059778489741</v>
      </c>
      <c r="R757" s="25">
        <f>(24*60/PI())*Dados!$C$28*Q757*(P757*SIN(Dados!$C$31)*SIN(O757)+COS(Dados!$C$31)*COS(O757)*SIN(P757))</f>
        <v>42.993131694624417</v>
      </c>
      <c r="S757" s="17">
        <f t="shared" si="177"/>
        <v>305.66000000000003</v>
      </c>
      <c r="T757" s="17">
        <f t="shared" si="178"/>
        <v>296.86</v>
      </c>
      <c r="U757" s="17">
        <f t="shared" si="179"/>
        <v>20.406118286667404</v>
      </c>
      <c r="V757" s="25">
        <f>(0.75+2*10^(-5)*Dados!$B$7)*R757</f>
        <v>32.455609701161698</v>
      </c>
      <c r="W757" s="23">
        <f t="shared" si="180"/>
        <v>1.8709611844296916</v>
      </c>
      <c r="X757" s="25">
        <f>(1-Dados!$C$20)*U757</f>
        <v>15.712711080733902</v>
      </c>
      <c r="Y757" s="18">
        <f t="shared" si="181"/>
        <v>13.84174989630421</v>
      </c>
      <c r="Z757" s="27">
        <f>((0.408*I757*(Y757-0)+Dados!$C$35*(900/(H757+273))*J757*(M757-N757))/(I757+Dados!$C$35*(1+(0.34*J757))))</f>
        <v>4.5318596306941981</v>
      </c>
    </row>
    <row r="758" spans="1:26" x14ac:dyDescent="0.25">
      <c r="A758" s="1">
        <v>34715</v>
      </c>
      <c r="B758">
        <v>21.3</v>
      </c>
      <c r="C758">
        <v>26.7</v>
      </c>
      <c r="D758">
        <v>16</v>
      </c>
      <c r="E758">
        <v>4.1666670000000003</v>
      </c>
      <c r="F758">
        <v>82.25</v>
      </c>
      <c r="H758" s="22">
        <f t="shared" si="168"/>
        <v>24</v>
      </c>
      <c r="I758" s="23">
        <f t="shared" si="169"/>
        <v>0.17909354902640179</v>
      </c>
      <c r="J758" s="24">
        <f t="shared" si="170"/>
        <v>3.1164630625167926</v>
      </c>
      <c r="K758" s="25">
        <f t="shared" si="171"/>
        <v>3.5030684848343494</v>
      </c>
      <c r="L758" s="25">
        <f t="shared" si="172"/>
        <v>2.5332049812438213</v>
      </c>
      <c r="M758" s="25">
        <f t="shared" si="173"/>
        <v>3.0181367330390856</v>
      </c>
      <c r="N758" s="25">
        <f t="shared" si="174"/>
        <v>2.4824174629246478</v>
      </c>
      <c r="O758" s="25">
        <f t="shared" si="175"/>
        <v>-0.36716855055065478</v>
      </c>
      <c r="P758" s="26">
        <f>ACOS(-TAN(Dados!$C$31)*TAN(O758))</f>
        <v>1.7802826529372653</v>
      </c>
      <c r="Q758" s="25">
        <f t="shared" si="176"/>
        <v>1.031756199555987</v>
      </c>
      <c r="R758" s="25">
        <f>(24*60/PI())*Dados!$C$28*Q758*(P758*SIN(Dados!$C$31)*SIN(O758)+COS(Dados!$C$31)*COS(O758)*SIN(P758))</f>
        <v>42.930139811347644</v>
      </c>
      <c r="S758" s="17">
        <f t="shared" si="177"/>
        <v>299.86</v>
      </c>
      <c r="T758" s="17">
        <f t="shared" si="178"/>
        <v>294.46000000000004</v>
      </c>
      <c r="U758" s="17">
        <f t="shared" si="179"/>
        <v>15.96170078781172</v>
      </c>
      <c r="V758" s="25">
        <f>(0.75+2*10^(-5)*Dados!$B$7)*R758</f>
        <v>32.408056989893922</v>
      </c>
      <c r="W758" s="23">
        <f t="shared" si="180"/>
        <v>1.4384573068970568</v>
      </c>
      <c r="X758" s="25">
        <f>(1-Dados!$C$20)*U758</f>
        <v>12.290509606615025</v>
      </c>
      <c r="Y758" s="18">
        <f t="shared" si="181"/>
        <v>10.852052299717968</v>
      </c>
      <c r="Z758" s="27">
        <f>((0.408*I758*(Y758-0)+Dados!$C$35*(900/(H758+273))*J758*(M758-N758))/(I758+Dados!$C$35*(1+(0.34*J758))))</f>
        <v>3.5810331383550884</v>
      </c>
    </row>
    <row r="759" spans="1:26" x14ac:dyDescent="0.25">
      <c r="A759" s="1">
        <v>34716</v>
      </c>
      <c r="B759">
        <v>19.899999999999999</v>
      </c>
      <c r="C759">
        <v>29.9</v>
      </c>
      <c r="D759">
        <v>17</v>
      </c>
      <c r="E759">
        <v>2.2999999999999998</v>
      </c>
      <c r="F759">
        <v>69.5</v>
      </c>
      <c r="H759" s="22">
        <f t="shared" si="168"/>
        <v>24.9</v>
      </c>
      <c r="I759" s="23">
        <f t="shared" si="169"/>
        <v>0.18770394627061798</v>
      </c>
      <c r="J759" s="24">
        <f t="shared" si="170"/>
        <v>1.7202874728862714</v>
      </c>
      <c r="K759" s="25">
        <f t="shared" si="171"/>
        <v>4.2187883965303437</v>
      </c>
      <c r="L759" s="25">
        <f t="shared" si="172"/>
        <v>2.3238457638211925</v>
      </c>
      <c r="M759" s="25">
        <f t="shared" si="173"/>
        <v>3.2713170801757681</v>
      </c>
      <c r="N759" s="25">
        <f t="shared" si="174"/>
        <v>2.2735653707221588</v>
      </c>
      <c r="O759" s="25">
        <f t="shared" si="175"/>
        <v>-0.36401248454901453</v>
      </c>
      <c r="P759" s="26">
        <f>ACOS(-TAN(Dados!$C$31)*TAN(O759))</f>
        <v>1.7782828068237315</v>
      </c>
      <c r="Q759" s="25">
        <f t="shared" si="176"/>
        <v>1.0315970112157162</v>
      </c>
      <c r="R759" s="25">
        <f>(24*60/PI())*Dados!$C$28*Q759*(P759*SIN(Dados!$C$31)*SIN(O759)+COS(Dados!$C$31)*COS(O759)*SIN(P759))</f>
        <v>42.864449985232994</v>
      </c>
      <c r="S759" s="17">
        <f t="shared" si="177"/>
        <v>303.06</v>
      </c>
      <c r="T759" s="17">
        <f t="shared" si="178"/>
        <v>293.06</v>
      </c>
      <c r="U759" s="17">
        <f t="shared" si="179"/>
        <v>21.687886816593142</v>
      </c>
      <c r="V759" s="25">
        <f>(0.75+2*10^(-5)*Dados!$B$7)*R759</f>
        <v>32.358467595642352</v>
      </c>
      <c r="W759" s="23">
        <f t="shared" si="180"/>
        <v>2.772211879036377</v>
      </c>
      <c r="X759" s="25">
        <f>(1-Dados!$C$20)*U759</f>
        <v>16.699672848776721</v>
      </c>
      <c r="Y759" s="18">
        <f t="shared" si="181"/>
        <v>13.927460969740345</v>
      </c>
      <c r="Z759" s="27">
        <f>((0.408*I759*(Y759-0)+Dados!$C$35*(900/(H759+273))*J759*(M759-N759))/(I759+Dados!$C$35*(1+(0.34*J759))))</f>
        <v>4.824326395054829</v>
      </c>
    </row>
    <row r="760" spans="1:26" x14ac:dyDescent="0.25">
      <c r="A760" s="1">
        <v>34717</v>
      </c>
      <c r="B760">
        <v>18.3</v>
      </c>
      <c r="C760">
        <v>29.1</v>
      </c>
      <c r="D760">
        <v>18</v>
      </c>
      <c r="E760">
        <v>1.2</v>
      </c>
      <c r="F760">
        <v>70.5</v>
      </c>
      <c r="H760" s="22">
        <f t="shared" si="168"/>
        <v>23.700000000000003</v>
      </c>
      <c r="I760" s="23">
        <f t="shared" si="169"/>
        <v>0.17629848389579811</v>
      </c>
      <c r="J760" s="24">
        <f t="shared" si="170"/>
        <v>0.89754129020153295</v>
      </c>
      <c r="K760" s="25">
        <f t="shared" si="171"/>
        <v>4.0288844232591545</v>
      </c>
      <c r="L760" s="25">
        <f t="shared" si="172"/>
        <v>2.1032450848446573</v>
      </c>
      <c r="M760" s="25">
        <f t="shared" si="173"/>
        <v>3.0660647540519061</v>
      </c>
      <c r="N760" s="25">
        <f t="shared" si="174"/>
        <v>2.1615756516065936</v>
      </c>
      <c r="O760" s="25">
        <f t="shared" si="175"/>
        <v>-0.36074855379216958</v>
      </c>
      <c r="P760" s="26">
        <f>ACOS(-TAN(Dados!$C$31)*TAN(O760))</f>
        <v>1.7762205458786531</v>
      </c>
      <c r="Q760" s="25">
        <f t="shared" si="176"/>
        <v>1.031428459999103</v>
      </c>
      <c r="R760" s="25">
        <f>(24*60/PI())*Dados!$C$28*Q760*(P760*SIN(Dados!$C$31)*SIN(O760)+COS(Dados!$C$31)*COS(O760)*SIN(P760))</f>
        <v>42.796053295027434</v>
      </c>
      <c r="S760" s="17">
        <f t="shared" si="177"/>
        <v>302.26000000000005</v>
      </c>
      <c r="T760" s="17">
        <f t="shared" si="178"/>
        <v>291.46000000000004</v>
      </c>
      <c r="U760" s="17">
        <f t="shared" si="179"/>
        <v>22.502749211404627</v>
      </c>
      <c r="V760" s="25">
        <f>(0.75+2*10^(-5)*Dados!$B$7)*R760</f>
        <v>32.306834783733457</v>
      </c>
      <c r="W760" s="23">
        <f t="shared" si="180"/>
        <v>3.021793332246125</v>
      </c>
      <c r="X760" s="25">
        <f>(1-Dados!$C$20)*U760</f>
        <v>17.327116892781564</v>
      </c>
      <c r="Y760" s="18">
        <f t="shared" si="181"/>
        <v>14.30532356053544</v>
      </c>
      <c r="Z760" s="27">
        <f>((0.408*I760*(Y760-0)+Dados!$C$35*(900/(H760+273))*J760*(M760-N760))/(I760+Dados!$C$35*(1+(0.34*J760))))</f>
        <v>4.5472666430380215</v>
      </c>
    </row>
    <row r="761" spans="1:26" x14ac:dyDescent="0.25">
      <c r="A761" s="1">
        <v>34718</v>
      </c>
      <c r="B761">
        <v>21.2</v>
      </c>
      <c r="C761">
        <v>31.6</v>
      </c>
      <c r="D761">
        <v>19</v>
      </c>
      <c r="E761">
        <v>1.8333330000000001</v>
      </c>
      <c r="F761">
        <v>67.25</v>
      </c>
      <c r="H761" s="22">
        <f t="shared" si="168"/>
        <v>26.4</v>
      </c>
      <c r="I761" s="23">
        <f t="shared" si="169"/>
        <v>0.20282924107339942</v>
      </c>
      <c r="J761" s="24">
        <f t="shared" si="170"/>
        <v>1.3712433884908726</v>
      </c>
      <c r="K761" s="25">
        <f t="shared" si="171"/>
        <v>4.6483496796026218</v>
      </c>
      <c r="L761" s="25">
        <f t="shared" si="172"/>
        <v>2.5177224920902961</v>
      </c>
      <c r="M761" s="25">
        <f t="shared" si="173"/>
        <v>3.5830360858464587</v>
      </c>
      <c r="N761" s="25">
        <f t="shared" si="174"/>
        <v>2.4095917677317433</v>
      </c>
      <c r="O761" s="25">
        <f t="shared" si="175"/>
        <v>-0.35737772545324453</v>
      </c>
      <c r="P761" s="26">
        <f>ACOS(-TAN(Dados!$C$31)*TAN(O761))</f>
        <v>1.7740969932854493</v>
      </c>
      <c r="Q761" s="25">
        <f t="shared" si="176"/>
        <v>1.0312505958515106</v>
      </c>
      <c r="R761" s="25">
        <f>(24*60/PI())*Dados!$C$28*Q761*(P761*SIN(Dados!$C$31)*SIN(O761)+COS(Dados!$C$31)*COS(O761)*SIN(P761))</f>
        <v>42.724940999497861</v>
      </c>
      <c r="S761" s="17">
        <f t="shared" si="177"/>
        <v>304.76000000000005</v>
      </c>
      <c r="T761" s="17">
        <f t="shared" si="178"/>
        <v>294.36</v>
      </c>
      <c r="U761" s="17">
        <f t="shared" si="179"/>
        <v>22.0454071436032</v>
      </c>
      <c r="V761" s="25">
        <f>(0.75+2*10^(-5)*Dados!$B$7)*R761</f>
        <v>32.253151955391132</v>
      </c>
      <c r="W761" s="23">
        <f t="shared" si="180"/>
        <v>2.7791594685030927</v>
      </c>
      <c r="X761" s="25">
        <f>(1-Dados!$C$20)*U761</f>
        <v>16.974963500574464</v>
      </c>
      <c r="Y761" s="18">
        <f t="shared" si="181"/>
        <v>14.195804032071372</v>
      </c>
      <c r="Z761" s="27">
        <f>((0.408*I761*(Y761-0)+Dados!$C$35*(900/(H761+273))*J761*(M761-N761))/(I761+Dados!$C$35*(1+(0.34*J761))))</f>
        <v>4.9911228240453243</v>
      </c>
    </row>
    <row r="762" spans="1:26" x14ac:dyDescent="0.25">
      <c r="A762" s="1">
        <v>34719</v>
      </c>
      <c r="B762">
        <v>23</v>
      </c>
      <c r="C762">
        <v>29.4</v>
      </c>
      <c r="D762">
        <v>20</v>
      </c>
      <c r="E762">
        <v>2.6</v>
      </c>
      <c r="F762">
        <v>81</v>
      </c>
      <c r="H762" s="22">
        <f t="shared" si="168"/>
        <v>26.2</v>
      </c>
      <c r="I762" s="23">
        <f t="shared" si="169"/>
        <v>0.20075515809842714</v>
      </c>
      <c r="J762" s="24">
        <f t="shared" si="170"/>
        <v>1.9446727954366547</v>
      </c>
      <c r="K762" s="25">
        <f t="shared" si="171"/>
        <v>4.0992081541413299</v>
      </c>
      <c r="L762" s="25">
        <f t="shared" si="172"/>
        <v>2.809437622397069</v>
      </c>
      <c r="M762" s="25">
        <f t="shared" si="173"/>
        <v>3.4543228882691994</v>
      </c>
      <c r="N762" s="25">
        <f t="shared" si="174"/>
        <v>2.7980015394980517</v>
      </c>
      <c r="O762" s="25">
        <f t="shared" si="175"/>
        <v>-0.35390099838142475</v>
      </c>
      <c r="P762" s="26">
        <f>ACOS(-TAN(Dados!$C$31)*TAN(O762))</f>
        <v>1.7719132889338518</v>
      </c>
      <c r="Q762" s="25">
        <f t="shared" si="176"/>
        <v>1.0310634714779239</v>
      </c>
      <c r="R762" s="25">
        <f>(24*60/PI())*Dados!$C$28*Q762*(P762*SIN(Dados!$C$31)*SIN(O762)+COS(Dados!$C$31)*COS(O762)*SIN(P762))</f>
        <v>42.651104583042716</v>
      </c>
      <c r="S762" s="17">
        <f t="shared" si="177"/>
        <v>302.56</v>
      </c>
      <c r="T762" s="17">
        <f t="shared" si="178"/>
        <v>296.16000000000003</v>
      </c>
      <c r="U762" s="17">
        <f t="shared" si="179"/>
        <v>17.263953306171025</v>
      </c>
      <c r="V762" s="25">
        <f>(0.75+2*10^(-5)*Dados!$B$7)*R762</f>
        <v>32.197412682169031</v>
      </c>
      <c r="W762" s="23">
        <f t="shared" si="180"/>
        <v>1.5588471422229293</v>
      </c>
      <c r="X762" s="25">
        <f>(1-Dados!$C$20)*U762</f>
        <v>13.29324404575169</v>
      </c>
      <c r="Y762" s="18">
        <f t="shared" si="181"/>
        <v>11.734396903528761</v>
      </c>
      <c r="Z762" s="27">
        <f>((0.408*I762*(Y762-0)+Dados!$C$35*(900/(H762+273))*J762*(M762-N762))/(I762+Dados!$C$35*(1+(0.34*J762))))</f>
        <v>3.9175176079733194</v>
      </c>
    </row>
    <row r="763" spans="1:26" x14ac:dyDescent="0.25">
      <c r="A763" s="1">
        <v>34720</v>
      </c>
      <c r="B763">
        <v>20.9</v>
      </c>
      <c r="C763">
        <v>32.9</v>
      </c>
      <c r="D763">
        <v>21</v>
      </c>
      <c r="E763">
        <v>2.4</v>
      </c>
      <c r="F763">
        <v>77.5</v>
      </c>
      <c r="H763" s="22">
        <f t="shared" si="168"/>
        <v>26.9</v>
      </c>
      <c r="I763" s="23">
        <f t="shared" si="169"/>
        <v>0.20809346882072433</v>
      </c>
      <c r="J763" s="24">
        <f t="shared" si="170"/>
        <v>1.7950825804030659</v>
      </c>
      <c r="K763" s="25">
        <f t="shared" si="171"/>
        <v>5.0020014811114493</v>
      </c>
      <c r="L763" s="25">
        <f t="shared" si="172"/>
        <v>2.4717700446226427</v>
      </c>
      <c r="M763" s="25">
        <f t="shared" si="173"/>
        <v>3.736885762867046</v>
      </c>
      <c r="N763" s="25">
        <f t="shared" si="174"/>
        <v>2.8960864662219605</v>
      </c>
      <c r="O763" s="25">
        <f t="shared" si="175"/>
        <v>-0.35031940280597534</v>
      </c>
      <c r="P763" s="26">
        <f>ACOS(-TAN(Dados!$C$31)*TAN(O763))</f>
        <v>1.7696705875895009</v>
      </c>
      <c r="Q763" s="25">
        <f t="shared" si="176"/>
        <v>1.0308671423273339</v>
      </c>
      <c r="R763" s="25">
        <f>(24*60/PI())*Dados!$C$28*Q763*(P763*SIN(Dados!$C$31)*SIN(O763)+COS(Dados!$C$31)*COS(O763)*SIN(P763))</f>
        <v>42.57453580243228</v>
      </c>
      <c r="S763" s="17">
        <f t="shared" si="177"/>
        <v>306.06</v>
      </c>
      <c r="T763" s="17">
        <f t="shared" si="178"/>
        <v>294.06</v>
      </c>
      <c r="U763" s="17">
        <f t="shared" si="179"/>
        <v>23.597202917911332</v>
      </c>
      <c r="V763" s="25">
        <f>(0.75+2*10^(-5)*Dados!$B$7)*R763</f>
        <v>32.13961074123489</v>
      </c>
      <c r="W763" s="23">
        <f t="shared" si="180"/>
        <v>2.599256336619344</v>
      </c>
      <c r="X763" s="25">
        <f>(1-Dados!$C$20)*U763</f>
        <v>18.169846246791725</v>
      </c>
      <c r="Y763" s="18">
        <f t="shared" si="181"/>
        <v>15.57058991017238</v>
      </c>
      <c r="Z763" s="27">
        <f>((0.408*I763*(Y763-0)+Dados!$C$35*(900/(H763+273))*J763*(M763-N763))/(I763+Dados!$C$35*(1+(0.34*J763))))</f>
        <v>5.1625005117831941</v>
      </c>
    </row>
    <row r="764" spans="1:26" x14ac:dyDescent="0.25">
      <c r="A764" s="1">
        <v>34721</v>
      </c>
      <c r="B764">
        <v>21</v>
      </c>
      <c r="C764">
        <v>33.9</v>
      </c>
      <c r="D764">
        <v>22</v>
      </c>
      <c r="E764">
        <v>3.0333329999999998</v>
      </c>
      <c r="F764">
        <v>56.5</v>
      </c>
      <c r="H764" s="22">
        <f t="shared" si="168"/>
        <v>27.45</v>
      </c>
      <c r="I764" s="23">
        <f t="shared" si="169"/>
        <v>0.21401636835832163</v>
      </c>
      <c r="J764" s="24">
        <f t="shared" si="170"/>
        <v>2.2687846786924055</v>
      </c>
      <c r="K764" s="25">
        <f t="shared" si="171"/>
        <v>5.2897146042222154</v>
      </c>
      <c r="L764" s="25">
        <f t="shared" si="172"/>
        <v>2.4870053972720654</v>
      </c>
      <c r="M764" s="25">
        <f t="shared" si="173"/>
        <v>3.8883600007471406</v>
      </c>
      <c r="N764" s="25">
        <f t="shared" si="174"/>
        <v>2.1969234004221341</v>
      </c>
      <c r="O764" s="25">
        <f t="shared" si="175"/>
        <v>-0.34663400003096273</v>
      </c>
      <c r="P764" s="26">
        <f>ACOS(-TAN(Dados!$C$31)*TAN(O764))</f>
        <v>1.7673700570893165</v>
      </c>
      <c r="Q764" s="25">
        <f t="shared" si="176"/>
        <v>1.0306616665763046</v>
      </c>
      <c r="R764" s="25">
        <f>(24*60/PI())*Dados!$C$28*Q764*(P764*SIN(Dados!$C$31)*SIN(O764)+COS(Dados!$C$31)*COS(O764)*SIN(P764))</f>
        <v>42.495226734604927</v>
      </c>
      <c r="S764" s="17">
        <f t="shared" si="177"/>
        <v>307.06</v>
      </c>
      <c r="T764" s="17">
        <f t="shared" si="178"/>
        <v>294.16000000000003</v>
      </c>
      <c r="U764" s="17">
        <f t="shared" si="179"/>
        <v>24.420524565521987</v>
      </c>
      <c r="V764" s="25">
        <f>(0.75+2*10^(-5)*Dados!$B$7)*R764</f>
        <v>32.079740151452071</v>
      </c>
      <c r="W764" s="23">
        <f t="shared" si="180"/>
        <v>3.6048482144383578</v>
      </c>
      <c r="X764" s="25">
        <f>(1-Dados!$C$20)*U764</f>
        <v>18.80380391545193</v>
      </c>
      <c r="Y764" s="18">
        <f t="shared" si="181"/>
        <v>15.198955701013572</v>
      </c>
      <c r="Z764" s="27">
        <f>((0.408*I764*(Y764-0)+Dados!$C$35*(900/(H764+273))*J764*(M764-N764))/(I764+Dados!$C$35*(1+(0.34*J764))))</f>
        <v>6.3024663104353067</v>
      </c>
    </row>
    <row r="765" spans="1:26" x14ac:dyDescent="0.25">
      <c r="A765" s="1">
        <v>34722</v>
      </c>
      <c r="B765">
        <v>19.399999999999999</v>
      </c>
      <c r="C765">
        <v>34.4</v>
      </c>
      <c r="D765">
        <v>23</v>
      </c>
      <c r="E765">
        <v>1.3</v>
      </c>
      <c r="F765">
        <v>54</v>
      </c>
      <c r="H765" s="22">
        <f t="shared" si="168"/>
        <v>26.9</v>
      </c>
      <c r="I765" s="23">
        <f t="shared" si="169"/>
        <v>0.20809346882072433</v>
      </c>
      <c r="J765" s="24">
        <f t="shared" si="170"/>
        <v>0.97233639771832736</v>
      </c>
      <c r="K765" s="25">
        <f t="shared" si="171"/>
        <v>5.4388791379242765</v>
      </c>
      <c r="L765" s="25">
        <f t="shared" si="172"/>
        <v>2.2528310020993629</v>
      </c>
      <c r="M765" s="25">
        <f t="shared" si="173"/>
        <v>3.8458550700118197</v>
      </c>
      <c r="N765" s="25">
        <f t="shared" si="174"/>
        <v>2.076761737806383</v>
      </c>
      <c r="O765" s="25">
        <f t="shared" si="175"/>
        <v>-0.3428458821207665</v>
      </c>
      <c r="P765" s="26">
        <f>ACOS(-TAN(Dados!$C$31)*TAN(O765))</f>
        <v>1.7650128765676671</v>
      </c>
      <c r="Q765" s="25">
        <f t="shared" si="176"/>
        <v>1.0304471051117361</v>
      </c>
      <c r="R765" s="25">
        <f>(24*60/PI())*Dados!$C$28*Q765*(P765*SIN(Dados!$C$31)*SIN(O765)+COS(Dados!$C$31)*COS(O765)*SIN(P765))</f>
        <v>42.413169825442097</v>
      </c>
      <c r="S765" s="17">
        <f t="shared" si="177"/>
        <v>307.56</v>
      </c>
      <c r="T765" s="17">
        <f t="shared" si="178"/>
        <v>292.56</v>
      </c>
      <c r="U765" s="17">
        <f t="shared" si="179"/>
        <v>26.282480063008666</v>
      </c>
      <c r="V765" s="25">
        <f>(0.75+2*10^(-5)*Dados!$B$7)*R765</f>
        <v>32.01779521019985</v>
      </c>
      <c r="W765" s="23">
        <f t="shared" si="180"/>
        <v>4.1816055598769433</v>
      </c>
      <c r="X765" s="25">
        <f>(1-Dados!$C$20)*U765</f>
        <v>20.237509648516674</v>
      </c>
      <c r="Y765" s="18">
        <f t="shared" si="181"/>
        <v>16.055904088639732</v>
      </c>
      <c r="Z765" s="27">
        <f>((0.408*I765*(Y765-0)+Dados!$C$35*(900/(H765+273))*J765*(M765-N765))/(I765+Dados!$C$35*(1+(0.34*J765))))</f>
        <v>5.7626378511315686</v>
      </c>
    </row>
    <row r="766" spans="1:26" x14ac:dyDescent="0.25">
      <c r="A766" s="1">
        <v>34723</v>
      </c>
      <c r="B766">
        <v>23.3</v>
      </c>
      <c r="C766">
        <v>34.9</v>
      </c>
      <c r="D766">
        <v>24</v>
      </c>
      <c r="E766">
        <v>2.1</v>
      </c>
      <c r="F766">
        <v>51.25</v>
      </c>
      <c r="H766" s="22">
        <f t="shared" si="168"/>
        <v>29.1</v>
      </c>
      <c r="I766" s="23">
        <f t="shared" si="169"/>
        <v>0.23264210672547564</v>
      </c>
      <c r="J766" s="24">
        <f t="shared" si="170"/>
        <v>1.5706972578526828</v>
      </c>
      <c r="K766" s="25">
        <f t="shared" si="171"/>
        <v>5.5916786681589672</v>
      </c>
      <c r="L766" s="25">
        <f t="shared" si="172"/>
        <v>2.8608211296876744</v>
      </c>
      <c r="M766" s="25">
        <f t="shared" si="173"/>
        <v>4.2262498989233208</v>
      </c>
      <c r="N766" s="25">
        <f t="shared" si="174"/>
        <v>2.1659530731982017</v>
      </c>
      <c r="O766" s="25">
        <f t="shared" si="175"/>
        <v>-0.33895617157647767</v>
      </c>
      <c r="P766" s="26">
        <f>ACOS(-TAN(Dados!$C$31)*TAN(O766))</f>
        <v>1.7626002347180736</v>
      </c>
      <c r="Q766" s="25">
        <f t="shared" si="176"/>
        <v>1.0302235215128204</v>
      </c>
      <c r="R766" s="25">
        <f>(24*60/PI())*Dados!$C$28*Q766*(P766*SIN(Dados!$C$31)*SIN(O766)+COS(Dados!$C$31)*COS(O766)*SIN(P766))</f>
        <v>42.328357939439776</v>
      </c>
      <c r="S766" s="17">
        <f t="shared" si="177"/>
        <v>308.06</v>
      </c>
      <c r="T766" s="17">
        <f t="shared" si="178"/>
        <v>296.46000000000004</v>
      </c>
      <c r="U766" s="17">
        <f t="shared" si="179"/>
        <v>23.066430770750344</v>
      </c>
      <c r="V766" s="25">
        <f>(0.75+2*10^(-5)*Dados!$B$7)*R766</f>
        <v>31.953770530870553</v>
      </c>
      <c r="W766" s="23">
        <f t="shared" si="180"/>
        <v>3.4313500581611893</v>
      </c>
      <c r="X766" s="25">
        <f>(1-Dados!$C$20)*U766</f>
        <v>17.761151693477764</v>
      </c>
      <c r="Y766" s="18">
        <f t="shared" si="181"/>
        <v>14.329801635316574</v>
      </c>
      <c r="Z766" s="27">
        <f>((0.408*I766*(Y766-0)+Dados!$C$35*(900/(H766+273))*J766*(M766-N766))/(I766+Dados!$C$35*(1+(0.34*J766))))</f>
        <v>5.9786313639718429</v>
      </c>
    </row>
    <row r="767" spans="1:26" x14ac:dyDescent="0.25">
      <c r="A767" s="1">
        <v>34724</v>
      </c>
      <c r="B767">
        <v>23</v>
      </c>
      <c r="C767">
        <v>30.9</v>
      </c>
      <c r="D767">
        <v>25</v>
      </c>
      <c r="E767">
        <v>2.233333</v>
      </c>
      <c r="F767">
        <v>80.75</v>
      </c>
      <c r="H767" s="22">
        <f t="shared" si="168"/>
        <v>26.95</v>
      </c>
      <c r="I767" s="23">
        <f t="shared" si="169"/>
        <v>0.20862615347804067</v>
      </c>
      <c r="J767" s="24">
        <f t="shared" si="170"/>
        <v>1.6704238185580502</v>
      </c>
      <c r="K767" s="25">
        <f t="shared" si="171"/>
        <v>4.4670786642686746</v>
      </c>
      <c r="L767" s="25">
        <f t="shared" si="172"/>
        <v>2.809437622397069</v>
      </c>
      <c r="M767" s="25">
        <f t="shared" si="173"/>
        <v>3.6382581433328718</v>
      </c>
      <c r="N767" s="25">
        <f t="shared" si="174"/>
        <v>2.9378934507412939</v>
      </c>
      <c r="O767" s="25">
        <f t="shared" si="175"/>
        <v>-0.33496602100327749</v>
      </c>
      <c r="P767" s="26">
        <f>ACOS(-TAN(Dados!$C$31)*TAN(O767))</f>
        <v>1.7601333280948612</v>
      </c>
      <c r="Q767" s="25">
        <f t="shared" si="176"/>
        <v>1.0299909820322035</v>
      </c>
      <c r="R767" s="25">
        <f>(24*60/PI())*Dados!$C$28*Q767*(P767*SIN(Dados!$C$31)*SIN(O767)+COS(Dados!$C$31)*COS(O767)*SIN(P767))</f>
        <v>42.240784410189782</v>
      </c>
      <c r="S767" s="17">
        <f t="shared" si="177"/>
        <v>304.06</v>
      </c>
      <c r="T767" s="17">
        <f t="shared" si="178"/>
        <v>296.16000000000003</v>
      </c>
      <c r="U767" s="17">
        <f t="shared" si="179"/>
        <v>18.996146171816633</v>
      </c>
      <c r="V767" s="25">
        <f>(0.75+2*10^(-5)*Dados!$B$7)*R767</f>
        <v>31.887661080977967</v>
      </c>
      <c r="W767" s="23">
        <f t="shared" si="180"/>
        <v>1.8090921097830233</v>
      </c>
      <c r="X767" s="25">
        <f>(1-Dados!$C$20)*U767</f>
        <v>14.627032552298807</v>
      </c>
      <c r="Y767" s="18">
        <f t="shared" si="181"/>
        <v>12.817940442515784</v>
      </c>
      <c r="Z767" s="27">
        <f>((0.408*I767*(Y767-0)+Dados!$C$35*(900/(H767+273))*J767*(M767-N767))/(I767+Dados!$C$35*(1+(0.34*J767))))</f>
        <v>4.2434777437025302</v>
      </c>
    </row>
    <row r="768" spans="1:26" x14ac:dyDescent="0.25">
      <c r="A768" s="1">
        <v>34725</v>
      </c>
      <c r="B768">
        <v>19</v>
      </c>
      <c r="C768">
        <v>34.1</v>
      </c>
      <c r="D768">
        <v>26</v>
      </c>
      <c r="E768">
        <v>1.5333330000000001</v>
      </c>
      <c r="F768">
        <v>62.25</v>
      </c>
      <c r="H768" s="22">
        <f t="shared" si="168"/>
        <v>26.55</v>
      </c>
      <c r="I768" s="23">
        <f t="shared" si="169"/>
        <v>0.20439660911581886</v>
      </c>
      <c r="J768" s="24">
        <f t="shared" si="170"/>
        <v>1.1468580659404892</v>
      </c>
      <c r="K768" s="25">
        <f t="shared" si="171"/>
        <v>5.3489488866095956</v>
      </c>
      <c r="L768" s="25">
        <f t="shared" si="172"/>
        <v>2.1973933238855259</v>
      </c>
      <c r="M768" s="25">
        <f t="shared" si="173"/>
        <v>3.7731711052475605</v>
      </c>
      <c r="N768" s="25">
        <f t="shared" si="174"/>
        <v>2.3487990130166065</v>
      </c>
      <c r="O768" s="25">
        <f t="shared" si="175"/>
        <v>-0.33087661276889524</v>
      </c>
      <c r="P768" s="26">
        <f>ACOS(-TAN(Dados!$C$31)*TAN(O768))</f>
        <v>1.7576133594588603</v>
      </c>
      <c r="Q768" s="25">
        <f t="shared" si="176"/>
        <v>1.0297495555763523</v>
      </c>
      <c r="R768" s="25">
        <f>(24*60/PI())*Dados!$C$28*Q768*(P768*SIN(Dados!$C$31)*SIN(O768)+COS(Dados!$C$31)*COS(O768)*SIN(P768))</f>
        <v>42.150443091579611</v>
      </c>
      <c r="S768" s="17">
        <f t="shared" si="177"/>
        <v>307.26000000000005</v>
      </c>
      <c r="T768" s="17">
        <f t="shared" si="178"/>
        <v>292.16000000000003</v>
      </c>
      <c r="U768" s="17">
        <f t="shared" si="179"/>
        <v>26.206595213891159</v>
      </c>
      <c r="V768" s="25">
        <f>(0.75+2*10^(-5)*Dados!$B$7)*R768</f>
        <v>31.819462220808248</v>
      </c>
      <c r="W768" s="23">
        <f t="shared" si="180"/>
        <v>3.795132835134257</v>
      </c>
      <c r="X768" s="25">
        <f>(1-Dados!$C$20)*U768</f>
        <v>20.179078314696191</v>
      </c>
      <c r="Y768" s="18">
        <f t="shared" si="181"/>
        <v>16.383945479561934</v>
      </c>
      <c r="Z768" s="27">
        <f>((0.408*I768*(Y768-0)+Dados!$C$35*(900/(H768+273))*J768*(M768-N768))/(I768+Dados!$C$35*(1+(0.34*J768))))</f>
        <v>5.7132849125343457</v>
      </c>
    </row>
    <row r="769" spans="1:26" x14ac:dyDescent="0.25">
      <c r="A769" s="1">
        <v>34726</v>
      </c>
      <c r="B769">
        <v>20.5</v>
      </c>
      <c r="C769">
        <v>29.5</v>
      </c>
      <c r="D769">
        <v>27</v>
      </c>
      <c r="E769">
        <v>1.8666670000000001</v>
      </c>
      <c r="F769">
        <v>83.25</v>
      </c>
      <c r="H769" s="22">
        <f t="shared" si="168"/>
        <v>25</v>
      </c>
      <c r="I769" s="23">
        <f t="shared" si="169"/>
        <v>0.18868182684282603</v>
      </c>
      <c r="J769" s="24">
        <f t="shared" si="170"/>
        <v>1.3961755896305208</v>
      </c>
      <c r="K769" s="25">
        <f t="shared" si="171"/>
        <v>4.1228854693811812</v>
      </c>
      <c r="L769" s="25">
        <f t="shared" si="172"/>
        <v>2.4116412804606884</v>
      </c>
      <c r="M769" s="25">
        <f t="shared" si="173"/>
        <v>3.267263374920935</v>
      </c>
      <c r="N769" s="25">
        <f t="shared" si="174"/>
        <v>2.7199967596216785</v>
      </c>
      <c r="O769" s="25">
        <f t="shared" si="175"/>
        <v>-0.32668915865324738</v>
      </c>
      <c r="P769" s="26">
        <f>ACOS(-TAN(Dados!$C$31)*TAN(O769))</f>
        <v>1.7550415361709275</v>
      </c>
      <c r="Q769" s="25">
        <f t="shared" si="176"/>
        <v>1.0294993136851356</v>
      </c>
      <c r="R769" s="25">
        <f>(24*60/PI())*Dados!$C$28*Q769*(P769*SIN(Dados!$C$31)*SIN(O769)+COS(Dados!$C$31)*COS(O769)*SIN(P769))</f>
        <v>42.05732840961516</v>
      </c>
      <c r="S769" s="17">
        <f t="shared" si="177"/>
        <v>302.66000000000003</v>
      </c>
      <c r="T769" s="17">
        <f t="shared" si="178"/>
        <v>293.66000000000003</v>
      </c>
      <c r="U769" s="17">
        <f t="shared" si="179"/>
        <v>20.187517636615276</v>
      </c>
      <c r="V769" s="25">
        <f>(0.75+2*10^(-5)*Dados!$B$7)*R769</f>
        <v>31.749169742540985</v>
      </c>
      <c r="W769" s="23">
        <f t="shared" si="180"/>
        <v>2.1522788584446273</v>
      </c>
      <c r="X769" s="25">
        <f>(1-Dados!$C$20)*U769</f>
        <v>15.544388580193763</v>
      </c>
      <c r="Y769" s="18">
        <f t="shared" si="181"/>
        <v>13.392109721749136</v>
      </c>
      <c r="Z769" s="27">
        <f>((0.408*I769*(Y769-0)+Dados!$C$35*(900/(H769+273))*J769*(M769-N769))/(I769+Dados!$C$35*(1+(0.34*J769))))</f>
        <v>4.1442717057564264</v>
      </c>
    </row>
    <row r="770" spans="1:26" x14ac:dyDescent="0.25">
      <c r="A770" s="1">
        <v>34727</v>
      </c>
      <c r="B770">
        <v>20</v>
      </c>
      <c r="C770">
        <v>29.2</v>
      </c>
      <c r="D770">
        <v>28</v>
      </c>
      <c r="E770">
        <v>1.9</v>
      </c>
      <c r="F770">
        <v>70.5</v>
      </c>
      <c r="H770" s="22">
        <f t="shared" si="168"/>
        <v>24.6</v>
      </c>
      <c r="I770" s="23">
        <f t="shared" si="169"/>
        <v>0.1847958852166231</v>
      </c>
      <c r="J770" s="24">
        <f t="shared" si="170"/>
        <v>1.4211070428190937</v>
      </c>
      <c r="K770" s="25">
        <f t="shared" si="171"/>
        <v>4.0522081272490516</v>
      </c>
      <c r="L770" s="25">
        <f t="shared" si="172"/>
        <v>2.3382812709274461</v>
      </c>
      <c r="M770" s="25">
        <f t="shared" si="173"/>
        <v>3.1952446990882488</v>
      </c>
      <c r="N770" s="25">
        <f t="shared" si="174"/>
        <v>2.2526475128572154</v>
      </c>
      <c r="O770" s="25">
        <f t="shared" si="175"/>
        <v>-0.32240489948936107</v>
      </c>
      <c r="P770" s="26">
        <f>ACOS(-TAN(Dados!$C$31)*TAN(O770))</f>
        <v>1.7524190686367291</v>
      </c>
      <c r="Q770" s="25">
        <f t="shared" si="176"/>
        <v>1.0292403305106266</v>
      </c>
      <c r="R770" s="25">
        <f>(24*60/PI())*Dados!$C$28*Q770*(P770*SIN(Dados!$C$31)*SIN(O770)+COS(Dados!$C$31)*COS(O770)*SIN(P770))</f>
        <v>41.961435414766676</v>
      </c>
      <c r="S770" s="17">
        <f t="shared" si="177"/>
        <v>302.36</v>
      </c>
      <c r="T770" s="17">
        <f t="shared" si="178"/>
        <v>293.16000000000003</v>
      </c>
      <c r="U770" s="17">
        <f t="shared" si="179"/>
        <v>20.364053645042514</v>
      </c>
      <c r="V770" s="25">
        <f>(0.75+2*10^(-5)*Dados!$B$7)*R770</f>
        <v>31.676779909765276</v>
      </c>
      <c r="W770" s="23">
        <f t="shared" si="180"/>
        <v>2.5959954424468914</v>
      </c>
      <c r="X770" s="25">
        <f>(1-Dados!$C$20)*U770</f>
        <v>15.680321306682735</v>
      </c>
      <c r="Y770" s="18">
        <f t="shared" si="181"/>
        <v>13.084325864235844</v>
      </c>
      <c r="Z770" s="27">
        <f>((0.408*I770*(Y770-0)+Dados!$C$35*(900/(H770+273))*J770*(M770-N770))/(I770+Dados!$C$35*(1+(0.34*J770))))</f>
        <v>4.4404482805970584</v>
      </c>
    </row>
    <row r="771" spans="1:26" x14ac:dyDescent="0.25">
      <c r="A771" s="1">
        <v>34728</v>
      </c>
      <c r="B771">
        <v>17.399999999999999</v>
      </c>
      <c r="C771">
        <v>30.1</v>
      </c>
      <c r="D771">
        <v>29</v>
      </c>
      <c r="E771">
        <v>1.9666669999999999</v>
      </c>
      <c r="F771">
        <v>58.5</v>
      </c>
      <c r="H771" s="22">
        <f t="shared" si="168"/>
        <v>23.75</v>
      </c>
      <c r="I771" s="23">
        <f t="shared" si="169"/>
        <v>0.17676175645051403</v>
      </c>
      <c r="J771" s="24">
        <f t="shared" si="170"/>
        <v>1.4709706971473151</v>
      </c>
      <c r="K771" s="25">
        <f t="shared" si="171"/>
        <v>4.2674631045407558</v>
      </c>
      <c r="L771" s="25">
        <f t="shared" si="172"/>
        <v>1.9873971889021356</v>
      </c>
      <c r="M771" s="25">
        <f t="shared" si="173"/>
        <v>3.1274301467214456</v>
      </c>
      <c r="N771" s="25">
        <f t="shared" si="174"/>
        <v>1.8295466358320456</v>
      </c>
      <c r="O771" s="25">
        <f t="shared" si="175"/>
        <v>-0.31802510479568846</v>
      </c>
      <c r="P771" s="26">
        <f>ACOS(-TAN(Dados!$C$31)*TAN(O771))</f>
        <v>1.7497471688058961</v>
      </c>
      <c r="Q771" s="25">
        <f t="shared" si="176"/>
        <v>1.0289726827951293</v>
      </c>
      <c r="R771" s="25">
        <f>(24*60/PI())*Dados!$C$28*Q771*(P771*SIN(Dados!$C$31)*SIN(O771)+COS(Dados!$C$31)*COS(O771)*SIN(P771))</f>
        <v>41.862759834734192</v>
      </c>
      <c r="S771" s="17">
        <f t="shared" si="177"/>
        <v>303.26000000000005</v>
      </c>
      <c r="T771" s="17">
        <f t="shared" si="178"/>
        <v>290.56</v>
      </c>
      <c r="U771" s="17">
        <f t="shared" si="179"/>
        <v>23.869850516876387</v>
      </c>
      <c r="V771" s="25">
        <f>(0.75+2*10^(-5)*Dados!$B$7)*R771</f>
        <v>31.602289497312476</v>
      </c>
      <c r="W771" s="23">
        <f t="shared" si="180"/>
        <v>3.854306292524305</v>
      </c>
      <c r="X771" s="25">
        <f>(1-Dados!$C$20)*U771</f>
        <v>18.379784897994817</v>
      </c>
      <c r="Y771" s="18">
        <f t="shared" si="181"/>
        <v>14.525478605470513</v>
      </c>
      <c r="Z771" s="27">
        <f>((0.408*I771*(Y771-0)+Dados!$C$35*(900/(H771+273))*J771*(M771-N771))/(I771+Dados!$C$35*(1+(0.34*J771))))</f>
        <v>5.18833090124319</v>
      </c>
    </row>
    <row r="772" spans="1:26" x14ac:dyDescent="0.25">
      <c r="A772" s="1">
        <v>34729</v>
      </c>
      <c r="B772">
        <v>17.399999999999999</v>
      </c>
      <c r="C772">
        <v>31.3</v>
      </c>
      <c r="D772">
        <v>30</v>
      </c>
      <c r="E772">
        <v>1.733333</v>
      </c>
      <c r="F772">
        <v>55.25</v>
      </c>
      <c r="H772" s="22">
        <f t="shared" si="168"/>
        <v>24.35</v>
      </c>
      <c r="I772" s="23">
        <f t="shared" si="169"/>
        <v>0.1824015920751953</v>
      </c>
      <c r="J772" s="24">
        <f t="shared" si="170"/>
        <v>1.296448280974078</v>
      </c>
      <c r="K772" s="25">
        <f t="shared" si="171"/>
        <v>4.5698943880770111</v>
      </c>
      <c r="L772" s="25">
        <f t="shared" si="172"/>
        <v>1.9873971889021356</v>
      </c>
      <c r="M772" s="25">
        <f t="shared" si="173"/>
        <v>3.2786457884895732</v>
      </c>
      <c r="N772" s="25">
        <f t="shared" si="174"/>
        <v>1.8114517981404892</v>
      </c>
      <c r="O772" s="25">
        <f t="shared" si="175"/>
        <v>-0.31355107239992103</v>
      </c>
      <c r="P772" s="26">
        <f>ACOS(-TAN(Dados!$C$31)*TAN(O772))</f>
        <v>1.7470270487283313</v>
      </c>
      <c r="Q772" s="25">
        <f t="shared" si="176"/>
        <v>1.0286964498484381</v>
      </c>
      <c r="R772" s="25">
        <f>(24*60/PI())*Dados!$C$28*Q772*(P772*SIN(Dados!$C$31)*SIN(O772)+COS(Dados!$C$31)*COS(O772)*SIN(P772))</f>
        <v>41.761298127524682</v>
      </c>
      <c r="S772" s="17">
        <f t="shared" si="177"/>
        <v>304.46000000000004</v>
      </c>
      <c r="T772" s="17">
        <f t="shared" si="178"/>
        <v>290.56</v>
      </c>
      <c r="U772" s="17">
        <f t="shared" si="179"/>
        <v>24.911585710628049</v>
      </c>
      <c r="V772" s="25">
        <f>(0.75+2*10^(-5)*Dados!$B$7)*R772</f>
        <v>31.525695831324263</v>
      </c>
      <c r="W772" s="23">
        <f t="shared" si="180"/>
        <v>4.1868872976596112</v>
      </c>
      <c r="X772" s="25">
        <f>(1-Dados!$C$20)*U772</f>
        <v>19.1819209971836</v>
      </c>
      <c r="Y772" s="18">
        <f t="shared" si="181"/>
        <v>14.995033699523988</v>
      </c>
      <c r="Z772" s="27">
        <f>((0.408*I772*(Y772-0)+Dados!$C$35*(900/(H772+273))*J772*(M772-N772))/(I772+Dados!$C$35*(1+(0.34*J772))))</f>
        <v>5.3947025502510444</v>
      </c>
    </row>
    <row r="773" spans="1:26" x14ac:dyDescent="0.25">
      <c r="A773" s="1">
        <v>34730</v>
      </c>
      <c r="B773">
        <v>20.399999999999999</v>
      </c>
      <c r="C773">
        <v>32.9</v>
      </c>
      <c r="D773">
        <v>31</v>
      </c>
      <c r="E773">
        <v>2.266667</v>
      </c>
      <c r="F773">
        <v>61.5</v>
      </c>
      <c r="H773" s="22">
        <f t="shared" si="168"/>
        <v>26.65</v>
      </c>
      <c r="I773" s="23">
        <f t="shared" si="169"/>
        <v>0.20544717183601532</v>
      </c>
      <c r="J773" s="24">
        <f t="shared" si="170"/>
        <v>1.6953560196976984</v>
      </c>
      <c r="K773" s="25">
        <f t="shared" si="171"/>
        <v>5.0020014811114493</v>
      </c>
      <c r="L773" s="25">
        <f t="shared" si="172"/>
        <v>2.3968104104453793</v>
      </c>
      <c r="M773" s="25">
        <f t="shared" si="173"/>
        <v>3.6994059457784143</v>
      </c>
      <c r="N773" s="25">
        <f t="shared" si="174"/>
        <v>2.2751346566537247</v>
      </c>
      <c r="O773" s="25">
        <f t="shared" si="175"/>
        <v>-0.30898412805441511</v>
      </c>
      <c r="P773" s="26">
        <f>ACOS(-TAN(Dados!$C$31)*TAN(O773))</f>
        <v>1.7442599191701209</v>
      </c>
      <c r="Q773" s="25">
        <f t="shared" si="176"/>
        <v>1.0284117135243369</v>
      </c>
      <c r="R773" s="25">
        <f>(24*60/PI())*Dados!$C$28*Q773*(P773*SIN(Dados!$C$31)*SIN(O773)+COS(Dados!$C$31)*COS(O773)*SIN(P773))</f>
        <v>41.657047534730346</v>
      </c>
      <c r="S773" s="17">
        <f t="shared" si="177"/>
        <v>306.06</v>
      </c>
      <c r="T773" s="17">
        <f t="shared" si="178"/>
        <v>293.56</v>
      </c>
      <c r="U773" s="17">
        <f t="shared" si="179"/>
        <v>23.564784636814544</v>
      </c>
      <c r="V773" s="25">
        <f>(0.75+2*10^(-5)*Dados!$B$7)*R773</f>
        <v>31.446996829472514</v>
      </c>
      <c r="W773" s="23">
        <f t="shared" si="180"/>
        <v>3.3853614403590266</v>
      </c>
      <c r="X773" s="25">
        <f>(1-Dados!$C$20)*U773</f>
        <v>18.144884170347201</v>
      </c>
      <c r="Y773" s="18">
        <f t="shared" si="181"/>
        <v>14.759522729988173</v>
      </c>
      <c r="Z773" s="27">
        <f>((0.408*I773*(Y773-0)+Dados!$C$35*(900/(H773+273))*J773*(M773-N773))/(I773+Dados!$C$35*(1+(0.34*J773))))</f>
        <v>5.5466670220767389</v>
      </c>
    </row>
    <row r="774" spans="1:26" x14ac:dyDescent="0.25">
      <c r="A774" s="1">
        <v>35065</v>
      </c>
      <c r="B774">
        <v>18.5</v>
      </c>
      <c r="C774">
        <v>37.799999999999997</v>
      </c>
      <c r="D774">
        <v>1</v>
      </c>
      <c r="E774">
        <v>2.5333329999999998</v>
      </c>
      <c r="F774">
        <v>43.75</v>
      </c>
      <c r="H774" s="22">
        <f t="shared" si="168"/>
        <v>28.15</v>
      </c>
      <c r="I774" s="23">
        <f t="shared" si="169"/>
        <v>0.22175898387159163</v>
      </c>
      <c r="J774" s="24">
        <f t="shared" si="170"/>
        <v>1.8948091411084333</v>
      </c>
      <c r="K774" s="25">
        <f t="shared" si="171"/>
        <v>6.5534484603429339</v>
      </c>
      <c r="L774" s="25">
        <f t="shared" si="172"/>
        <v>2.1297773032821605</v>
      </c>
      <c r="M774" s="25">
        <f t="shared" si="173"/>
        <v>4.341612881812547</v>
      </c>
      <c r="N774" s="25">
        <f t="shared" si="174"/>
        <v>1.8994556357929893</v>
      </c>
      <c r="O774" s="25">
        <f t="shared" si="175"/>
        <v>-0.40100809259462372</v>
      </c>
      <c r="P774" s="26">
        <f>ACOS(-TAN(Dados!$C$31)*TAN(O774))</f>
        <v>1.8020995380098959</v>
      </c>
      <c r="Q774" s="25">
        <f t="shared" si="176"/>
        <v>1.0329951106939008</v>
      </c>
      <c r="R774" s="25">
        <f>(24*60/PI())*Dados!$C$28*Q774*(P774*SIN(Dados!$C$31)*SIN(O774)+COS(Dados!$C$31)*COS(O774)*SIN(P774))</f>
        <v>43.596802901252339</v>
      </c>
      <c r="S774" s="17">
        <f t="shared" si="177"/>
        <v>310.96000000000004</v>
      </c>
      <c r="T774" s="17">
        <f t="shared" si="178"/>
        <v>291.66000000000003</v>
      </c>
      <c r="U774" s="17">
        <f t="shared" si="179"/>
        <v>30.644552187361377</v>
      </c>
      <c r="V774" s="25">
        <f>(0.75+2*10^(-5)*Dados!$B$7)*R774</f>
        <v>32.911322423121774</v>
      </c>
      <c r="W774" s="23">
        <f t="shared" si="180"/>
        <v>5.4233196387642622</v>
      </c>
      <c r="X774" s="25">
        <f>(1-Dados!$C$20)*U774</f>
        <v>23.59630518426826</v>
      </c>
      <c r="Y774" s="18">
        <f t="shared" si="181"/>
        <v>18.172985545503998</v>
      </c>
      <c r="Z774" s="27">
        <f>((0.408*I774*(Y774-0)+Dados!$C$35*(900/(H774+273))*J774*(M774-N774))/(I774+Dados!$C$35*(1+(0.34*J774))))</f>
        <v>7.7400875018615949</v>
      </c>
    </row>
    <row r="775" spans="1:26" x14ac:dyDescent="0.25">
      <c r="A775" s="1">
        <v>35066</v>
      </c>
      <c r="B775">
        <v>24.4</v>
      </c>
      <c r="C775">
        <v>36.299999999999997</v>
      </c>
      <c r="D775">
        <v>2</v>
      </c>
      <c r="E775">
        <v>2.1333329999999999</v>
      </c>
      <c r="F775">
        <v>54.5</v>
      </c>
      <c r="H775" s="22">
        <f t="shared" si="168"/>
        <v>30.349999999999998</v>
      </c>
      <c r="I775" s="23">
        <f t="shared" si="169"/>
        <v>0.24764200037450079</v>
      </c>
      <c r="J775" s="24">
        <f t="shared" si="170"/>
        <v>1.5956287110412557</v>
      </c>
      <c r="K775" s="25">
        <f t="shared" si="171"/>
        <v>6.0394872679051952</v>
      </c>
      <c r="L775" s="25">
        <f t="shared" si="172"/>
        <v>3.0563126530167612</v>
      </c>
      <c r="M775" s="25">
        <f t="shared" si="173"/>
        <v>4.5478999604609784</v>
      </c>
      <c r="N775" s="25">
        <f t="shared" si="174"/>
        <v>2.4786054784512332</v>
      </c>
      <c r="O775" s="25">
        <f t="shared" si="175"/>
        <v>-0.39956372457913614</v>
      </c>
      <c r="P775" s="26">
        <f>ACOS(-TAN(Dados!$C$31)*TAN(O775))</f>
        <v>1.8011536593991815</v>
      </c>
      <c r="Q775" s="25">
        <f t="shared" si="176"/>
        <v>1.0329804442244102</v>
      </c>
      <c r="R775" s="25">
        <f>(24*60/PI())*Dados!$C$28*Q775*(P775*SIN(Dados!$C$31)*SIN(O775)+COS(Dados!$C$31)*COS(O775)*SIN(P775))</f>
        <v>43.570641955749437</v>
      </c>
      <c r="S775" s="17">
        <f t="shared" si="177"/>
        <v>309.46000000000004</v>
      </c>
      <c r="T775" s="17">
        <f t="shared" si="178"/>
        <v>297.56</v>
      </c>
      <c r="U775" s="17">
        <f t="shared" si="179"/>
        <v>24.04846839261198</v>
      </c>
      <c r="V775" s="25">
        <f>(0.75+2*10^(-5)*Dados!$B$7)*R775</f>
        <v>32.891573467807554</v>
      </c>
      <c r="W775" s="23">
        <f t="shared" si="180"/>
        <v>3.177004140915952</v>
      </c>
      <c r="X775" s="25">
        <f>(1-Dados!$C$20)*U775</f>
        <v>18.517320662311224</v>
      </c>
      <c r="Y775" s="18">
        <f t="shared" si="181"/>
        <v>15.340316521395273</v>
      </c>
      <c r="Z775" s="27">
        <f>((0.408*I775*(Y775-0)+Dados!$C$35*(900/(H775+273))*J775*(M775-N775))/(I775+Dados!$C$35*(1+(0.34*J775))))</f>
        <v>6.285461338271352</v>
      </c>
    </row>
    <row r="776" spans="1:26" x14ac:dyDescent="0.25">
      <c r="A776" s="1">
        <v>35067</v>
      </c>
      <c r="B776">
        <v>23.9</v>
      </c>
      <c r="C776">
        <v>37.4</v>
      </c>
      <c r="D776">
        <v>3</v>
      </c>
      <c r="E776">
        <v>2.7</v>
      </c>
      <c r="F776">
        <v>49.25</v>
      </c>
      <c r="H776" s="22">
        <f t="shared" si="168"/>
        <v>30.65</v>
      </c>
      <c r="I776" s="23">
        <f t="shared" si="169"/>
        <v>0.25136016129011618</v>
      </c>
      <c r="J776" s="24">
        <f t="shared" si="170"/>
        <v>2.0194679029534495</v>
      </c>
      <c r="K776" s="25">
        <f t="shared" si="171"/>
        <v>6.4128214159504626</v>
      </c>
      <c r="L776" s="25">
        <f t="shared" si="172"/>
        <v>2.9660542018616081</v>
      </c>
      <c r="M776" s="25">
        <f t="shared" si="173"/>
        <v>4.6894378089060353</v>
      </c>
      <c r="N776" s="25">
        <f t="shared" si="174"/>
        <v>2.3095481208862223</v>
      </c>
      <c r="O776" s="25">
        <f t="shared" si="175"/>
        <v>-0.39800095720876433</v>
      </c>
      <c r="P776" s="26">
        <f>ACOS(-TAN(Dados!$C$31)*TAN(O776))</f>
        <v>1.8001317785621451</v>
      </c>
      <c r="Q776" s="25">
        <f t="shared" si="176"/>
        <v>1.0329560049375197</v>
      </c>
      <c r="R776" s="25">
        <f>(24*60/PI())*Dados!$C$28*Q776*(P776*SIN(Dados!$C$31)*SIN(O776)+COS(Dados!$C$31)*COS(O776)*SIN(P776))</f>
        <v>43.541904505350651</v>
      </c>
      <c r="S776" s="17">
        <f t="shared" si="177"/>
        <v>310.56</v>
      </c>
      <c r="T776" s="17">
        <f t="shared" si="178"/>
        <v>297.06</v>
      </c>
      <c r="U776" s="17">
        <f t="shared" si="179"/>
        <v>25.597307632104258</v>
      </c>
      <c r="V776" s="25">
        <f>(0.75+2*10^(-5)*Dados!$B$7)*R776</f>
        <v>32.869879503279115</v>
      </c>
      <c r="W776" s="23">
        <f t="shared" si="180"/>
        <v>3.7383886669797795</v>
      </c>
      <c r="X776" s="25">
        <f>(1-Dados!$C$20)*U776</f>
        <v>19.709926876720278</v>
      </c>
      <c r="Y776" s="18">
        <f t="shared" si="181"/>
        <v>15.971538209740498</v>
      </c>
      <c r="Z776" s="27">
        <f>((0.408*I776*(Y776-0)+Dados!$C$35*(900/(H776+273))*J776*(M776-N776))/(I776+Dados!$C$35*(1+(0.34*J776))))</f>
        <v>7.1052482487605051</v>
      </c>
    </row>
    <row r="777" spans="1:26" x14ac:dyDescent="0.25">
      <c r="A777" s="1">
        <v>35068</v>
      </c>
      <c r="B777">
        <v>25.5</v>
      </c>
      <c r="C777">
        <v>37.299999999999997</v>
      </c>
      <c r="D777">
        <v>4</v>
      </c>
      <c r="E777">
        <v>3.733333</v>
      </c>
      <c r="F777">
        <v>54.75</v>
      </c>
      <c r="H777" s="22">
        <f t="shared" si="168"/>
        <v>31.4</v>
      </c>
      <c r="I777" s="23">
        <f t="shared" si="169"/>
        <v>0.26086080374613296</v>
      </c>
      <c r="J777" s="24">
        <f t="shared" si="170"/>
        <v>2.7923504313099663</v>
      </c>
      <c r="K777" s="25">
        <f t="shared" si="171"/>
        <v>6.3780757350809081</v>
      </c>
      <c r="L777" s="25">
        <f t="shared" si="172"/>
        <v>3.263356619324485</v>
      </c>
      <c r="M777" s="25">
        <f t="shared" si="173"/>
        <v>4.8207161772026961</v>
      </c>
      <c r="N777" s="25">
        <f t="shared" si="174"/>
        <v>2.6393421070184759</v>
      </c>
      <c r="O777" s="25">
        <f t="shared" si="175"/>
        <v>-0.39632025356520739</v>
      </c>
      <c r="P777" s="26">
        <f>ACOS(-TAN(Dados!$C$31)*TAN(O777))</f>
        <v>1.7990345490421549</v>
      </c>
      <c r="Q777" s="25">
        <f t="shared" si="176"/>
        <v>1.0329218000751172</v>
      </c>
      <c r="R777" s="25">
        <f>(24*60/PI())*Dados!$C$28*Q777*(P777*SIN(Dados!$C$31)*SIN(O777)+COS(Dados!$C$31)*COS(O777)*SIN(P777))</f>
        <v>43.510583132946387</v>
      </c>
      <c r="S777" s="17">
        <f t="shared" si="177"/>
        <v>310.46000000000004</v>
      </c>
      <c r="T777" s="17">
        <f t="shared" si="178"/>
        <v>298.66000000000003</v>
      </c>
      <c r="U777" s="17">
        <f t="shared" si="179"/>
        <v>23.914201820830549</v>
      </c>
      <c r="V777" s="25">
        <f>(0.75+2*10^(-5)*Dados!$B$7)*R777</f>
        <v>32.846234930344117</v>
      </c>
      <c r="W777" s="23">
        <f t="shared" si="180"/>
        <v>3.0117779643178433</v>
      </c>
      <c r="X777" s="25">
        <f>(1-Dados!$C$20)*U777</f>
        <v>18.413935402039524</v>
      </c>
      <c r="Y777" s="18">
        <f t="shared" si="181"/>
        <v>15.40215743772168</v>
      </c>
      <c r="Z777" s="27">
        <f>((0.408*I777*(Y777-0)+Dados!$C$35*(900/(H777+273))*J777*(M777-N777))/(I777+Dados!$C$35*(1+(0.34*J777))))</f>
        <v>7.2545443228351498</v>
      </c>
    </row>
    <row r="778" spans="1:26" x14ac:dyDescent="0.25">
      <c r="A778" s="1">
        <v>35069</v>
      </c>
      <c r="B778">
        <v>21.7</v>
      </c>
      <c r="C778">
        <v>28.1</v>
      </c>
      <c r="D778">
        <v>5</v>
      </c>
      <c r="E778">
        <v>3</v>
      </c>
      <c r="F778">
        <v>82.25</v>
      </c>
      <c r="H778" s="22">
        <f t="shared" si="168"/>
        <v>24.9</v>
      </c>
      <c r="I778" s="23">
        <f t="shared" si="169"/>
        <v>0.18770394627061798</v>
      </c>
      <c r="J778" s="24">
        <f t="shared" si="170"/>
        <v>2.2438532255038321</v>
      </c>
      <c r="K778" s="25">
        <f t="shared" si="171"/>
        <v>3.8019951744225149</v>
      </c>
      <c r="L778" s="25">
        <f t="shared" si="172"/>
        <v>2.5959699942202965</v>
      </c>
      <c r="M778" s="25">
        <f t="shared" si="173"/>
        <v>3.1989825843214055</v>
      </c>
      <c r="N778" s="25">
        <f t="shared" si="174"/>
        <v>2.6311631756043559</v>
      </c>
      <c r="O778" s="25">
        <f t="shared" si="175"/>
        <v>-0.3945221116772275</v>
      </c>
      <c r="P778" s="26">
        <f>ACOS(-TAN(Dados!$C$31)*TAN(O778))</f>
        <v>1.7978626675349139</v>
      </c>
      <c r="Q778" s="25">
        <f t="shared" si="176"/>
        <v>1.032877839772842</v>
      </c>
      <c r="R778" s="25">
        <f>(24*60/PI())*Dados!$C$28*Q778*(P778*SIN(Dados!$C$31)*SIN(O778)+COS(Dados!$C$31)*COS(O778)*SIN(P778))</f>
        <v>43.476670111019743</v>
      </c>
      <c r="S778" s="17">
        <f t="shared" si="177"/>
        <v>301.26000000000005</v>
      </c>
      <c r="T778" s="17">
        <f t="shared" si="178"/>
        <v>294.86</v>
      </c>
      <c r="U778" s="17">
        <f t="shared" si="179"/>
        <v>17.598118736715271</v>
      </c>
      <c r="V778" s="25">
        <f>(0.75+2*10^(-5)*Dados!$B$7)*R778</f>
        <v>32.82063391548305</v>
      </c>
      <c r="W778" s="23">
        <f t="shared" si="180"/>
        <v>1.6345849681692863</v>
      </c>
      <c r="X778" s="25">
        <f>(1-Dados!$C$20)*U778</f>
        <v>13.55055142727076</v>
      </c>
      <c r="Y778" s="18">
        <f t="shared" si="181"/>
        <v>11.915966459101472</v>
      </c>
      <c r="Z778" s="27">
        <f>((0.408*I778*(Y778-0)+Dados!$C$35*(900/(H778+273))*J778*(M778-N778))/(I778+Dados!$C$35*(1+(0.34*J778))))</f>
        <v>3.8420318022911055</v>
      </c>
    </row>
    <row r="779" spans="1:26" x14ac:dyDescent="0.25">
      <c r="A779" s="1">
        <v>35070</v>
      </c>
      <c r="B779">
        <v>15.7</v>
      </c>
      <c r="C779">
        <v>29.9</v>
      </c>
      <c r="D779">
        <v>6</v>
      </c>
      <c r="E779">
        <v>3.4333330000000002</v>
      </c>
      <c r="F779">
        <v>52.75</v>
      </c>
      <c r="H779" s="22">
        <f t="shared" si="168"/>
        <v>22.799999999999997</v>
      </c>
      <c r="I779" s="23">
        <f t="shared" si="169"/>
        <v>0.16813302065808711</v>
      </c>
      <c r="J779" s="24">
        <f t="shared" si="170"/>
        <v>2.5679651087595832</v>
      </c>
      <c r="K779" s="25">
        <f t="shared" si="171"/>
        <v>4.2187883965303437</v>
      </c>
      <c r="L779" s="25">
        <f t="shared" si="172"/>
        <v>1.7837358312436735</v>
      </c>
      <c r="M779" s="25">
        <f t="shared" si="173"/>
        <v>3.0012621138870088</v>
      </c>
      <c r="N779" s="25">
        <f t="shared" si="174"/>
        <v>1.583165765075397</v>
      </c>
      <c r="O779" s="25">
        <f t="shared" si="175"/>
        <v>-0.39260706437307313</v>
      </c>
      <c r="P779" s="26">
        <f>ACOS(-TAN(Dados!$C$31)*TAN(O779))</f>
        <v>1.7966168724134355</v>
      </c>
      <c r="Q779" s="25">
        <f t="shared" si="176"/>
        <v>1.0328241370570801</v>
      </c>
      <c r="R779" s="25">
        <f>(24*60/PI())*Dados!$C$28*Q779*(P779*SIN(Dados!$C$31)*SIN(O779)+COS(Dados!$C$31)*COS(O779)*SIN(P779))</f>
        <v>43.440157426390698</v>
      </c>
      <c r="S779" s="17">
        <f t="shared" si="177"/>
        <v>303.06</v>
      </c>
      <c r="T779" s="17">
        <f t="shared" si="178"/>
        <v>288.86</v>
      </c>
      <c r="U779" s="17">
        <f t="shared" si="179"/>
        <v>26.191208949159005</v>
      </c>
      <c r="V779" s="25">
        <f>(0.75+2*10^(-5)*Dados!$B$7)*R779</f>
        <v>32.793070409528674</v>
      </c>
      <c r="W779" s="23">
        <f t="shared" si="180"/>
        <v>4.5039209766462234</v>
      </c>
      <c r="X779" s="25">
        <f>(1-Dados!$C$20)*U779</f>
        <v>20.167230890852434</v>
      </c>
      <c r="Y779" s="18">
        <f t="shared" si="181"/>
        <v>15.663309914206209</v>
      </c>
      <c r="Z779" s="27">
        <f>((0.408*I779*(Y779-0)+Dados!$C$35*(900/(H779+273))*J779*(M779-N779))/(I779+Dados!$C$35*(1+(0.34*J779))))</f>
        <v>6.190171782119906</v>
      </c>
    </row>
    <row r="780" spans="1:26" x14ac:dyDescent="0.25">
      <c r="A780" s="1">
        <v>35071</v>
      </c>
      <c r="B780">
        <v>16.100000000000001</v>
      </c>
      <c r="C780">
        <v>33.799999999999997</v>
      </c>
      <c r="D780">
        <v>7</v>
      </c>
      <c r="E780">
        <v>2.1666669999999999</v>
      </c>
      <c r="F780">
        <v>50.25</v>
      </c>
      <c r="H780" s="22">
        <f t="shared" si="168"/>
        <v>24.95</v>
      </c>
      <c r="I780" s="23">
        <f t="shared" si="169"/>
        <v>0.18819235146356303</v>
      </c>
      <c r="J780" s="24">
        <f t="shared" si="170"/>
        <v>1.6205609121809039</v>
      </c>
      <c r="K780" s="25">
        <f t="shared" si="171"/>
        <v>5.2603114929926225</v>
      </c>
      <c r="L780" s="25">
        <f t="shared" si="172"/>
        <v>1.8299332444264929</v>
      </c>
      <c r="M780" s="25">
        <f t="shared" si="173"/>
        <v>3.5451223687095577</v>
      </c>
      <c r="N780" s="25">
        <f t="shared" si="174"/>
        <v>1.7814239902765525</v>
      </c>
      <c r="O780" s="25">
        <f t="shared" si="175"/>
        <v>-0.39057567912259061</v>
      </c>
      <c r="P780" s="26">
        <f>ACOS(-TAN(Dados!$C$31)*TAN(O780))</f>
        <v>1.7952979421830866</v>
      </c>
      <c r="Q780" s="25">
        <f t="shared" si="176"/>
        <v>1.0327607078411054</v>
      </c>
      <c r="R780" s="25">
        <f>(24*60/PI())*Dados!$C$28*Q780*(P780*SIN(Dados!$C$31)*SIN(O780)+COS(Dados!$C$31)*COS(O780)*SIN(P780))</f>
        <v>43.40103680664042</v>
      </c>
      <c r="S780" s="17">
        <f t="shared" si="177"/>
        <v>306.96000000000004</v>
      </c>
      <c r="T780" s="17">
        <f t="shared" si="178"/>
        <v>289.26000000000005</v>
      </c>
      <c r="U780" s="17">
        <f t="shared" si="179"/>
        <v>29.215055812684856</v>
      </c>
      <c r="V780" s="25">
        <f>(0.75+2*10^(-5)*Dados!$B$7)*R780</f>
        <v>32.763538167613824</v>
      </c>
      <c r="W780" s="23">
        <f t="shared" si="180"/>
        <v>5.0898244043251228</v>
      </c>
      <c r="X780" s="25">
        <f>(1-Dados!$C$20)*U780</f>
        <v>22.495592975767341</v>
      </c>
      <c r="Y780" s="18">
        <f t="shared" si="181"/>
        <v>17.405768571442216</v>
      </c>
      <c r="Z780" s="27">
        <f>((0.408*I780*(Y780-0)+Dados!$C$35*(900/(H780+273))*J780*(M780-N780))/(I780+Dados!$C$35*(1+(0.34*J780))))</f>
        <v>6.5636069517527869</v>
      </c>
    </row>
    <row r="781" spans="1:26" x14ac:dyDescent="0.25">
      <c r="A781" s="1">
        <v>35072</v>
      </c>
      <c r="B781">
        <v>20.100000000000001</v>
      </c>
      <c r="C781">
        <v>37.200000000000003</v>
      </c>
      <c r="D781">
        <v>8</v>
      </c>
      <c r="E781">
        <v>2.3666670000000001</v>
      </c>
      <c r="F781">
        <v>44</v>
      </c>
      <c r="H781" s="22">
        <f t="shared" si="168"/>
        <v>28.650000000000002</v>
      </c>
      <c r="I781" s="23">
        <f t="shared" si="169"/>
        <v>0.22743235016149788</v>
      </c>
      <c r="J781" s="24">
        <f t="shared" si="170"/>
        <v>1.770151127214493</v>
      </c>
      <c r="K781" s="25">
        <f t="shared" si="171"/>
        <v>6.3434932017398573</v>
      </c>
      <c r="L781" s="25">
        <f t="shared" si="172"/>
        <v>2.3527951289901101</v>
      </c>
      <c r="M781" s="25">
        <f t="shared" si="173"/>
        <v>4.3481441653649835</v>
      </c>
      <c r="N781" s="25">
        <f t="shared" si="174"/>
        <v>1.9131834327605928</v>
      </c>
      <c r="O781" s="25">
        <f t="shared" si="175"/>
        <v>-0.38842855786907049</v>
      </c>
      <c r="P781" s="26">
        <f>ACOS(-TAN(Dados!$C$31)*TAN(O781))</f>
        <v>1.7939066938731225</v>
      </c>
      <c r="Q781" s="25">
        <f t="shared" si="176"/>
        <v>1.0326875709203633</v>
      </c>
      <c r="R781" s="25">
        <f>(24*60/PI())*Dados!$C$28*Q781*(P781*SIN(Dados!$C$31)*SIN(O781)+COS(Dados!$C$31)*COS(O781)*SIN(P781))</f>
        <v>43.35929974820008</v>
      </c>
      <c r="S781" s="17">
        <f t="shared" si="177"/>
        <v>310.36</v>
      </c>
      <c r="T781" s="17">
        <f t="shared" si="178"/>
        <v>293.26000000000005</v>
      </c>
      <c r="U781" s="17">
        <f t="shared" si="179"/>
        <v>28.688001676112798</v>
      </c>
      <c r="V781" s="25">
        <f>(0.75+2*10^(-5)*Dados!$B$7)*R781</f>
        <v>32.732030770375687</v>
      </c>
      <c r="W781" s="23">
        <f t="shared" si="180"/>
        <v>4.9847551176093514</v>
      </c>
      <c r="X781" s="25">
        <f>(1-Dados!$C$20)*U781</f>
        <v>22.089761290606855</v>
      </c>
      <c r="Y781" s="18">
        <f t="shared" si="181"/>
        <v>17.105006172997506</v>
      </c>
      <c r="Z781" s="27">
        <f>((0.408*I781*(Y781-0)+Dados!$C$35*(900/(H781+273))*J781*(M781-N781))/(I781+Dados!$C$35*(1+(0.34*J781))))</f>
        <v>7.3099835839041232</v>
      </c>
    </row>
    <row r="782" spans="1:26" x14ac:dyDescent="0.25">
      <c r="A782" s="1">
        <v>35073</v>
      </c>
      <c r="B782">
        <v>23.6</v>
      </c>
      <c r="C782">
        <v>37.1</v>
      </c>
      <c r="D782">
        <v>9</v>
      </c>
      <c r="E782">
        <v>3.3</v>
      </c>
      <c r="F782">
        <v>48.5</v>
      </c>
      <c r="H782" s="22">
        <f t="shared" si="168"/>
        <v>30.35</v>
      </c>
      <c r="I782" s="23">
        <f t="shared" si="169"/>
        <v>0.24764200037450079</v>
      </c>
      <c r="J782" s="24">
        <f t="shared" si="170"/>
        <v>2.4682385480542153</v>
      </c>
      <c r="K782" s="25">
        <f t="shared" si="171"/>
        <v>6.3090731770616983</v>
      </c>
      <c r="L782" s="25">
        <f t="shared" si="172"/>
        <v>2.9130230003400173</v>
      </c>
      <c r="M782" s="25">
        <f t="shared" si="173"/>
        <v>4.6110480887008576</v>
      </c>
      <c r="N782" s="25">
        <f t="shared" si="174"/>
        <v>2.2363583230199158</v>
      </c>
      <c r="O782" s="25">
        <f t="shared" si="175"/>
        <v>-0.38616633685087898</v>
      </c>
      <c r="P782" s="26">
        <f>ACOS(-TAN(Dados!$C$31)*TAN(O782))</f>
        <v>1.7924439813713136</v>
      </c>
      <c r="Q782" s="25">
        <f t="shared" si="176"/>
        <v>1.032604747966902</v>
      </c>
      <c r="R782" s="25">
        <f>(24*60/PI())*Dados!$C$28*Q782*(P782*SIN(Dados!$C$31)*SIN(O782)+COS(Dados!$C$31)*COS(O782)*SIN(P782))</f>
        <v>43.314937546086441</v>
      </c>
      <c r="S782" s="17">
        <f t="shared" si="177"/>
        <v>310.26000000000005</v>
      </c>
      <c r="T782" s="17">
        <f t="shared" si="178"/>
        <v>296.76000000000005</v>
      </c>
      <c r="U782" s="17">
        <f t="shared" si="179"/>
        <v>25.463878854823847</v>
      </c>
      <c r="V782" s="25">
        <f>(0.75+2*10^(-5)*Dados!$B$7)*R782</f>
        <v>32.698541646403257</v>
      </c>
      <c r="W782" s="23">
        <f t="shared" si="180"/>
        <v>3.823119072079832</v>
      </c>
      <c r="X782" s="25">
        <f>(1-Dados!$C$20)*U782</f>
        <v>19.607186718214361</v>
      </c>
      <c r="Y782" s="18">
        <f t="shared" si="181"/>
        <v>15.784067646134529</v>
      </c>
      <c r="Z782" s="27">
        <f>((0.408*I782*(Y782-0)+Dados!$C$35*(900/(H782+273))*J782*(M782-N782))/(I782+Dados!$C$35*(1+(0.34*J782))))</f>
        <v>7.4262287326931009</v>
      </c>
    </row>
    <row r="783" spans="1:26" x14ac:dyDescent="0.25">
      <c r="A783" s="1">
        <v>35074</v>
      </c>
      <c r="B783">
        <v>23.3</v>
      </c>
      <c r="C783">
        <v>38.4</v>
      </c>
      <c r="D783">
        <v>10</v>
      </c>
      <c r="E783">
        <v>2.3666670000000001</v>
      </c>
      <c r="F783">
        <v>46.25</v>
      </c>
      <c r="H783" s="22">
        <f t="shared" si="168"/>
        <v>30.85</v>
      </c>
      <c r="I783" s="23">
        <f t="shared" si="169"/>
        <v>0.25386484154481376</v>
      </c>
      <c r="J783" s="24">
        <f t="shared" si="170"/>
        <v>1.770151127214493</v>
      </c>
      <c r="K783" s="25">
        <f t="shared" si="171"/>
        <v>6.7693932881163699</v>
      </c>
      <c r="L783" s="25">
        <f t="shared" si="172"/>
        <v>2.8608211296876744</v>
      </c>
      <c r="M783" s="25">
        <f t="shared" si="173"/>
        <v>4.8151072089020222</v>
      </c>
      <c r="N783" s="25">
        <f t="shared" si="174"/>
        <v>2.2269870841171855</v>
      </c>
      <c r="O783" s="25">
        <f t="shared" si="175"/>
        <v>-0.38378968641292643</v>
      </c>
      <c r="P783" s="26">
        <f>ACOS(-TAN(Dados!$C$31)*TAN(O783))</f>
        <v>1.7909106937083643</v>
      </c>
      <c r="Q783" s="25">
        <f t="shared" si="176"/>
        <v>1.03251226352295</v>
      </c>
      <c r="R783" s="25">
        <f>(24*60/PI())*Dados!$C$28*Q783*(P783*SIN(Dados!$C$31)*SIN(O783)+COS(Dados!$C$31)*COS(O783)*SIN(P783))</f>
        <v>43.267941325262903</v>
      </c>
      <c r="S783" s="17">
        <f t="shared" si="177"/>
        <v>311.56</v>
      </c>
      <c r="T783" s="17">
        <f t="shared" si="178"/>
        <v>296.46000000000004</v>
      </c>
      <c r="U783" s="17">
        <f t="shared" si="179"/>
        <v>26.90138800168576</v>
      </c>
      <c r="V783" s="25">
        <f>(0.75+2*10^(-5)*Dados!$B$7)*R783</f>
        <v>32.663064095911878</v>
      </c>
      <c r="W783" s="23">
        <f t="shared" si="180"/>
        <v>4.1977875102729394</v>
      </c>
      <c r="X783" s="25">
        <f>(1-Dados!$C$20)*U783</f>
        <v>20.714068761298037</v>
      </c>
      <c r="Y783" s="18">
        <f t="shared" si="181"/>
        <v>16.516281251025099</v>
      </c>
      <c r="Z783" s="27">
        <f>((0.408*I783*(Y783-0)+Dados!$C$35*(900/(H783+273))*J783*(M783-N783))/(I783+Dados!$C$35*(1+(0.34*J783))))</f>
        <v>7.245144240840145</v>
      </c>
    </row>
    <row r="784" spans="1:26" x14ac:dyDescent="0.25">
      <c r="A784" s="1">
        <v>35075</v>
      </c>
      <c r="B784">
        <v>25.4</v>
      </c>
      <c r="C784">
        <v>37.5</v>
      </c>
      <c r="D784">
        <v>11</v>
      </c>
      <c r="E784">
        <v>3.5666669999999998</v>
      </c>
      <c r="F784">
        <v>64</v>
      </c>
      <c r="H784" s="22">
        <f t="shared" si="168"/>
        <v>31.45</v>
      </c>
      <c r="I784" s="23">
        <f t="shared" si="169"/>
        <v>0.2615047299662791</v>
      </c>
      <c r="J784" s="24">
        <f t="shared" si="170"/>
        <v>2.6676924174160255</v>
      </c>
      <c r="K784" s="25">
        <f t="shared" si="171"/>
        <v>6.4477308851637058</v>
      </c>
      <c r="L784" s="25">
        <f t="shared" si="172"/>
        <v>3.2440422381586771</v>
      </c>
      <c r="M784" s="25">
        <f t="shared" si="173"/>
        <v>4.8458865616611915</v>
      </c>
      <c r="N784" s="25">
        <f t="shared" si="174"/>
        <v>3.1013673994631628</v>
      </c>
      <c r="O784" s="25">
        <f t="shared" si="175"/>
        <v>-0.38129931080802987</v>
      </c>
      <c r="P784" s="26">
        <f>ACOS(-TAN(Dados!$C$31)*TAN(O784))</f>
        <v>1.7893077532989132</v>
      </c>
      <c r="Q784" s="25">
        <f t="shared" si="176"/>
        <v>1.032410144993644</v>
      </c>
      <c r="R784" s="25">
        <f>(24*60/PI())*Dados!$C$28*Q784*(P784*SIN(Dados!$C$31)*SIN(O784)+COS(Dados!$C$31)*COS(O784)*SIN(P784))</f>
        <v>43.218302073601429</v>
      </c>
      <c r="S784" s="17">
        <f t="shared" si="177"/>
        <v>310.66000000000003</v>
      </c>
      <c r="T784" s="17">
        <f t="shared" si="178"/>
        <v>298.56</v>
      </c>
      <c r="U784" s="17">
        <f t="shared" si="179"/>
        <v>24.053615723765503</v>
      </c>
      <c r="V784" s="25">
        <f>(0.75+2*10^(-5)*Dados!$B$7)*R784</f>
        <v>32.625591315626281</v>
      </c>
      <c r="W784" s="23">
        <f t="shared" si="180"/>
        <v>2.5515841884571917</v>
      </c>
      <c r="X784" s="25">
        <f>(1-Dados!$C$20)*U784</f>
        <v>18.521284107299437</v>
      </c>
      <c r="Y784" s="18">
        <f t="shared" si="181"/>
        <v>15.969699918842245</v>
      </c>
      <c r="Z784" s="27">
        <f>((0.408*I784*(Y784-0)+Dados!$C$35*(900/(H784+273))*J784*(M784-N784))/(I784+Dados!$C$35*(1+(0.34*J784))))</f>
        <v>6.7413330290473725</v>
      </c>
    </row>
    <row r="785" spans="1:26" x14ac:dyDescent="0.25">
      <c r="A785" s="1">
        <v>35076</v>
      </c>
      <c r="B785">
        <v>20.5</v>
      </c>
      <c r="C785">
        <v>30.7</v>
      </c>
      <c r="D785">
        <v>12</v>
      </c>
      <c r="E785">
        <v>2.2999999999999998</v>
      </c>
      <c r="F785">
        <v>63.5</v>
      </c>
      <c r="H785" s="22">
        <f t="shared" si="168"/>
        <v>25.6</v>
      </c>
      <c r="I785" s="23">
        <f t="shared" si="169"/>
        <v>0.19463968475425519</v>
      </c>
      <c r="J785" s="24">
        <f t="shared" si="170"/>
        <v>1.7202874728862714</v>
      </c>
      <c r="K785" s="25">
        <f t="shared" si="171"/>
        <v>4.4164290333261924</v>
      </c>
      <c r="L785" s="25">
        <f t="shared" si="172"/>
        <v>2.4116412804606884</v>
      </c>
      <c r="M785" s="25">
        <f t="shared" si="173"/>
        <v>3.4140351568934406</v>
      </c>
      <c r="N785" s="25">
        <f t="shared" si="174"/>
        <v>2.1679123246273346</v>
      </c>
      <c r="O785" s="25">
        <f t="shared" si="175"/>
        <v>-0.37869594798822787</v>
      </c>
      <c r="P785" s="26">
        <f>ACOS(-TAN(Dados!$C$31)*TAN(O785))</f>
        <v>1.7876361141459312</v>
      </c>
      <c r="Q785" s="25">
        <f t="shared" si="176"/>
        <v>1.0322984226389083</v>
      </c>
      <c r="R785" s="25">
        <f>(24*60/PI())*Dados!$C$28*Q785*(P785*SIN(Dados!$C$31)*SIN(O785)+COS(Dados!$C$31)*COS(O785)*SIN(P785))</f>
        <v>43.166010676417521</v>
      </c>
      <c r="S785" s="17">
        <f t="shared" si="177"/>
        <v>303.86</v>
      </c>
      <c r="T785" s="17">
        <f t="shared" si="178"/>
        <v>293.66000000000003</v>
      </c>
      <c r="U785" s="17">
        <f t="shared" si="179"/>
        <v>22.057789218807859</v>
      </c>
      <c r="V785" s="25">
        <f>(0.75+2*10^(-5)*Dados!$B$7)*R785</f>
        <v>32.58611642485107</v>
      </c>
      <c r="W785" s="23">
        <f t="shared" si="180"/>
        <v>2.9534276201895677</v>
      </c>
      <c r="X785" s="25">
        <f>(1-Dados!$C$20)*U785</f>
        <v>16.984497698482052</v>
      </c>
      <c r="Y785" s="18">
        <f t="shared" si="181"/>
        <v>14.031070078292483</v>
      </c>
      <c r="Z785" s="27">
        <f>((0.408*I785*(Y785-0)+Dados!$C$35*(900/(H785+273))*J785*(M785-N785))/(I785+Dados!$C$35*(1+(0.34*J785))))</f>
        <v>5.1517002924212942</v>
      </c>
    </row>
    <row r="786" spans="1:26" x14ac:dyDescent="0.25">
      <c r="A786" s="1">
        <v>35077</v>
      </c>
      <c r="B786">
        <v>21.9</v>
      </c>
      <c r="C786">
        <v>33.1</v>
      </c>
      <c r="D786">
        <v>13</v>
      </c>
      <c r="E786">
        <v>2.0333329999999998</v>
      </c>
      <c r="F786">
        <v>80.25</v>
      </c>
      <c r="H786" s="22">
        <f t="shared" si="168"/>
        <v>27.5</v>
      </c>
      <c r="I786" s="23">
        <f t="shared" si="169"/>
        <v>0.21456176978003969</v>
      </c>
      <c r="J786" s="24">
        <f t="shared" si="170"/>
        <v>1.5208336035244612</v>
      </c>
      <c r="K786" s="25">
        <f t="shared" si="171"/>
        <v>5.0584314955346112</v>
      </c>
      <c r="L786" s="25">
        <f t="shared" si="172"/>
        <v>2.6278588442730206</v>
      </c>
      <c r="M786" s="25">
        <f t="shared" si="173"/>
        <v>3.8431451699038162</v>
      </c>
      <c r="N786" s="25">
        <f t="shared" si="174"/>
        <v>3.0841239988478124</v>
      </c>
      <c r="O786" s="25">
        <f t="shared" si="175"/>
        <v>-0.37598036938610901</v>
      </c>
      <c r="P786" s="26">
        <f>ACOS(-TAN(Dados!$C$31)*TAN(O786))</f>
        <v>1.7858967600153355</v>
      </c>
      <c r="Q786" s="25">
        <f t="shared" si="176"/>
        <v>1.0321771295644875</v>
      </c>
      <c r="R786" s="25">
        <f>(24*60/PI())*Dados!$C$28*Q786*(P786*SIN(Dados!$C$31)*SIN(O786)+COS(Dados!$C$31)*COS(O786)*SIN(P786))</f>
        <v>43.111057952545892</v>
      </c>
      <c r="S786" s="17">
        <f t="shared" si="177"/>
        <v>306.26000000000005</v>
      </c>
      <c r="T786" s="17">
        <f t="shared" si="178"/>
        <v>295.06</v>
      </c>
      <c r="U786" s="17">
        <f t="shared" si="179"/>
        <v>23.084351289913037</v>
      </c>
      <c r="V786" s="25">
        <f>(0.75+2*10^(-5)*Dados!$B$7)*R786</f>
        <v>32.544632492704388</v>
      </c>
      <c r="W786" s="23">
        <f t="shared" si="180"/>
        <v>2.29627914319369</v>
      </c>
      <c r="X786" s="25">
        <f>(1-Dados!$C$20)*U786</f>
        <v>17.774950493233039</v>
      </c>
      <c r="Y786" s="18">
        <f t="shared" si="181"/>
        <v>15.478671350039349</v>
      </c>
      <c r="Z786" s="27">
        <f>((0.408*I786*(Y786-0)+Dados!$C$35*(900/(H786+273))*J786*(M786-N786))/(I786+Dados!$C$35*(1+(0.34*J786))))</f>
        <v>5.0381831543318496</v>
      </c>
    </row>
    <row r="787" spans="1:26" x14ac:dyDescent="0.25">
      <c r="A787" s="1">
        <v>35078</v>
      </c>
      <c r="B787">
        <v>21.6</v>
      </c>
      <c r="C787">
        <v>31.1</v>
      </c>
      <c r="D787">
        <v>14</v>
      </c>
      <c r="E787">
        <v>4.3333329999999997</v>
      </c>
      <c r="F787">
        <v>69.25</v>
      </c>
      <c r="H787" s="22">
        <f t="shared" si="168"/>
        <v>26.35</v>
      </c>
      <c r="I787" s="23">
        <f t="shared" si="169"/>
        <v>0.20230903762868171</v>
      </c>
      <c r="J787" s="24">
        <f t="shared" si="170"/>
        <v>3.2411210764107325</v>
      </c>
      <c r="K787" s="25">
        <f t="shared" si="171"/>
        <v>4.5182323834037019</v>
      </c>
      <c r="L787" s="25">
        <f t="shared" si="172"/>
        <v>2.5801527260359443</v>
      </c>
      <c r="M787" s="25">
        <f t="shared" si="173"/>
        <v>3.5491925547198231</v>
      </c>
      <c r="N787" s="25">
        <f t="shared" si="174"/>
        <v>2.4578158441434774</v>
      </c>
      <c r="O787" s="25">
        <f t="shared" si="175"/>
        <v>-0.37315337968622003</v>
      </c>
      <c r="P787" s="26">
        <f>ACOS(-TAN(Dados!$C$31)*TAN(O787))</f>
        <v>1.7840907025875921</v>
      </c>
      <c r="Q787" s="25">
        <f t="shared" si="176"/>
        <v>1.0320463017121373</v>
      </c>
      <c r="R787" s="25">
        <f>(24*60/PI())*Dados!$C$28*Q787*(P787*SIN(Dados!$C$31)*SIN(O787)+COS(Dados!$C$31)*COS(O787)*SIN(P787))</f>
        <v>43.053434691921325</v>
      </c>
      <c r="S787" s="17">
        <f t="shared" si="177"/>
        <v>304.26000000000005</v>
      </c>
      <c r="T787" s="17">
        <f t="shared" si="178"/>
        <v>294.76000000000005</v>
      </c>
      <c r="U787" s="17">
        <f t="shared" si="179"/>
        <v>21.231935655263211</v>
      </c>
      <c r="V787" s="25">
        <f>(0.75+2*10^(-5)*Dados!$B$7)*R787</f>
        <v>32.501132566487726</v>
      </c>
      <c r="W787" s="23">
        <f t="shared" si="180"/>
        <v>2.5330646277695377</v>
      </c>
      <c r="X787" s="25">
        <f>(1-Dados!$C$20)*U787</f>
        <v>16.348590454552674</v>
      </c>
      <c r="Y787" s="18">
        <f t="shared" si="181"/>
        <v>13.815525826783137</v>
      </c>
      <c r="Z787" s="27">
        <f>((0.408*I787*(Y787-0)+Dados!$C$35*(900/(H787+273))*J787*(M787-N787))/(I787+Dados!$C$35*(1+(0.34*J787))))</f>
        <v>5.4030510266430412</v>
      </c>
    </row>
    <row r="788" spans="1:26" x14ac:dyDescent="0.25">
      <c r="A788" s="1">
        <v>35079</v>
      </c>
      <c r="B788">
        <v>20.5</v>
      </c>
      <c r="C788">
        <v>30.7</v>
      </c>
      <c r="D788">
        <v>15</v>
      </c>
      <c r="E788">
        <v>3.4666670000000002</v>
      </c>
      <c r="F788">
        <v>80.25</v>
      </c>
      <c r="H788" s="22">
        <f t="shared" ref="H788:H847" si="182">(C788+B788)/2</f>
        <v>25.6</v>
      </c>
      <c r="I788" s="23">
        <f t="shared" ref="I788:I847" si="183">4098*(0.6108*EXP(17.27*H788/(H788+237.3)))/(H788+237.3)^2</f>
        <v>0.19463968475425519</v>
      </c>
      <c r="J788" s="24">
        <f t="shared" ref="J788:J847" si="184">E788*(4.87/(LN(67.8*10-5.42)))</f>
        <v>2.5928973098992314</v>
      </c>
      <c r="K788" s="25">
        <f t="shared" ref="K788:K847" si="185">0.6108*EXP((17.27*C788)/(C788+237.3))</f>
        <v>4.4164290333261924</v>
      </c>
      <c r="L788" s="25">
        <f t="shared" ref="L788:L847" si="186">0.6108*EXP((17.27*B788)/(B788+237.3))</f>
        <v>2.4116412804606884</v>
      </c>
      <c r="M788" s="25">
        <f t="shared" ref="M788:M847" si="187">(K788+L788)/2</f>
        <v>3.4140351568934406</v>
      </c>
      <c r="N788" s="25">
        <f t="shared" ref="N788:N847" si="188">F788/100*((K788+L788)/2)</f>
        <v>2.7397632134069863</v>
      </c>
      <c r="O788" s="25">
        <f t="shared" ref="O788:O847" si="189">0.409*SIN((2*PI()/365*D788)-1.39)</f>
        <v>-0.37021581658662056</v>
      </c>
      <c r="P788" s="26">
        <f>ACOS(-TAN(Dados!$C$31)*TAN(O788))</f>
        <v>1.7822189795930035</v>
      </c>
      <c r="Q788" s="25">
        <f t="shared" ref="Q788:Q847" si="190">1+0.033*COS((2*PI()/365)*D788)</f>
        <v>1.0319059778489741</v>
      </c>
      <c r="R788" s="25">
        <f>(24*60/PI())*Dados!$C$28*Q788*(P788*SIN(Dados!$C$31)*SIN(O788)+COS(Dados!$C$31)*COS(O788)*SIN(P788))</f>
        <v>42.993131694624417</v>
      </c>
      <c r="S788" s="17">
        <f t="shared" ref="S788:S847" si="191">C788+273.16</f>
        <v>303.86</v>
      </c>
      <c r="T788" s="17">
        <f t="shared" ref="T788:T847" si="192">B788+273.16</f>
        <v>293.66000000000003</v>
      </c>
      <c r="U788" s="17">
        <f t="shared" ref="U788:U847" si="193">0.16*SQRT(C788-B788)*R788</f>
        <v>21.969448228269261</v>
      </c>
      <c r="V788" s="25">
        <f>(0.75+2*10^(-5)*Dados!$B$7)*R788</f>
        <v>32.455609701161698</v>
      </c>
      <c r="W788" s="23">
        <f t="shared" ref="W788:W847" si="194">(4.903*10^-9)*((S788^4+T788^4)/2)*(0.34-0.14*SQRT(N788))*(1.35*(U788/V788)-0.35)</f>
        <v>2.3886809528500357</v>
      </c>
      <c r="X788" s="25">
        <f>(1-Dados!$C$20)*U788</f>
        <v>16.916475135767332</v>
      </c>
      <c r="Y788" s="18">
        <f t="shared" ref="Y788:Y847" si="195">X788-W788</f>
        <v>14.527794182917296</v>
      </c>
      <c r="Z788" s="27">
        <f>((0.408*I788*(Y788-0)+Dados!$C$35*(900/(H788+273))*J788*(M788-N788))/(I788+Dados!$C$35*(1+(0.34*J788))))</f>
        <v>4.7155485757537399</v>
      </c>
    </row>
    <row r="789" spans="1:26" x14ac:dyDescent="0.25">
      <c r="A789" s="1">
        <v>35080</v>
      </c>
      <c r="B789">
        <v>21.5</v>
      </c>
      <c r="C789">
        <v>27.3</v>
      </c>
      <c r="D789">
        <v>16</v>
      </c>
      <c r="E789">
        <v>2.9666670000000002</v>
      </c>
      <c r="F789">
        <v>93</v>
      </c>
      <c r="H789" s="22">
        <f t="shared" si="182"/>
        <v>24.4</v>
      </c>
      <c r="I789" s="23">
        <f t="shared" si="183"/>
        <v>0.18287834725832475</v>
      </c>
      <c r="J789" s="24">
        <f t="shared" si="184"/>
        <v>2.2189217723152592</v>
      </c>
      <c r="K789" s="25">
        <f t="shared" si="185"/>
        <v>3.6285738459938641</v>
      </c>
      <c r="L789" s="25">
        <f t="shared" si="186"/>
        <v>2.5644197206554633</v>
      </c>
      <c r="M789" s="25">
        <f t="shared" si="187"/>
        <v>3.0964967833246639</v>
      </c>
      <c r="N789" s="25">
        <f t="shared" si="188"/>
        <v>2.8797420084919376</v>
      </c>
      <c r="O789" s="25">
        <f t="shared" si="189"/>
        <v>-0.36716855055065478</v>
      </c>
      <c r="P789" s="26">
        <f>ACOS(-TAN(Dados!$C$31)*TAN(O789))</f>
        <v>1.7802826529372653</v>
      </c>
      <c r="Q789" s="25">
        <f t="shared" si="190"/>
        <v>1.031756199555987</v>
      </c>
      <c r="R789" s="25">
        <f>(24*60/PI())*Dados!$C$28*Q789*(P789*SIN(Dados!$C$31)*SIN(O789)+COS(Dados!$C$31)*COS(O789)*SIN(P789))</f>
        <v>42.930139811347644</v>
      </c>
      <c r="S789" s="17">
        <f t="shared" si="191"/>
        <v>300.46000000000004</v>
      </c>
      <c r="T789" s="17">
        <f t="shared" si="192"/>
        <v>294.66000000000003</v>
      </c>
      <c r="U789" s="17">
        <f t="shared" si="193"/>
        <v>16.542314842211812</v>
      </c>
      <c r="V789" s="25">
        <f>(0.75+2*10^(-5)*Dados!$B$7)*R789</f>
        <v>32.408056989893922</v>
      </c>
      <c r="W789" s="23">
        <f t="shared" si="194"/>
        <v>1.3357379242421894</v>
      </c>
      <c r="X789" s="25">
        <f>(1-Dados!$C$20)*U789</f>
        <v>12.737582428503096</v>
      </c>
      <c r="Y789" s="18">
        <f t="shared" si="195"/>
        <v>11.401844504260907</v>
      </c>
      <c r="Z789" s="27">
        <f>((0.408*I789*(Y789-0)+Dados!$C$35*(900/(H789+273))*J789*(M789-N789))/(I789+Dados!$C$35*(1+(0.34*J789))))</f>
        <v>3.1775069162824163</v>
      </c>
    </row>
    <row r="790" spans="1:26" x14ac:dyDescent="0.25">
      <c r="A790" s="1">
        <v>35081</v>
      </c>
      <c r="B790">
        <v>20.9</v>
      </c>
      <c r="C790">
        <v>31.4</v>
      </c>
      <c r="D790">
        <v>17</v>
      </c>
      <c r="E790">
        <v>2.9</v>
      </c>
      <c r="F790">
        <v>75.5</v>
      </c>
      <c r="H790" s="22">
        <f t="shared" si="182"/>
        <v>26.15</v>
      </c>
      <c r="I790" s="23">
        <f t="shared" si="183"/>
        <v>0.20023943546559078</v>
      </c>
      <c r="J790" s="24">
        <f t="shared" si="184"/>
        <v>2.1690581179870381</v>
      </c>
      <c r="K790" s="25">
        <f t="shared" si="185"/>
        <v>4.5959173166475438</v>
      </c>
      <c r="L790" s="25">
        <f t="shared" si="186"/>
        <v>2.4717700446226427</v>
      </c>
      <c r="M790" s="25">
        <f t="shared" si="187"/>
        <v>3.5338436806350932</v>
      </c>
      <c r="N790" s="25">
        <f t="shared" si="188"/>
        <v>2.6680519788794954</v>
      </c>
      <c r="O790" s="25">
        <f t="shared" si="189"/>
        <v>-0.36401248454901453</v>
      </c>
      <c r="P790" s="26">
        <f>ACOS(-TAN(Dados!$C$31)*TAN(O790))</f>
        <v>1.7782828068237315</v>
      </c>
      <c r="Q790" s="25">
        <f t="shared" si="190"/>
        <v>1.0315970112157162</v>
      </c>
      <c r="R790" s="25">
        <f>(24*60/PI())*Dados!$C$28*Q790*(P790*SIN(Dados!$C$31)*SIN(O790)+COS(Dados!$C$31)*COS(O790)*SIN(P790))</f>
        <v>42.864449985232994</v>
      </c>
      <c r="S790" s="17">
        <f t="shared" si="191"/>
        <v>304.56</v>
      </c>
      <c r="T790" s="17">
        <f t="shared" si="192"/>
        <v>294.06</v>
      </c>
      <c r="U790" s="17">
        <f t="shared" si="193"/>
        <v>22.223470842733416</v>
      </c>
      <c r="V790" s="25">
        <f>(0.75+2*10^(-5)*Dados!$B$7)*R790</f>
        <v>32.358467595642352</v>
      </c>
      <c r="W790" s="23">
        <f t="shared" si="194"/>
        <v>2.5329595445988553</v>
      </c>
      <c r="X790" s="25">
        <f>(1-Dados!$C$20)*U790</f>
        <v>17.112072548904731</v>
      </c>
      <c r="Y790" s="18">
        <f t="shared" si="195"/>
        <v>14.579113004305876</v>
      </c>
      <c r="Z790" s="27">
        <f>((0.408*I790*(Y790-0)+Dados!$C$35*(900/(H790+273))*J790*(M790-N790))/(I790+Dados!$C$35*(1+(0.34*J790))))</f>
        <v>4.9714815272318313</v>
      </c>
    </row>
    <row r="791" spans="1:26" x14ac:dyDescent="0.25">
      <c r="A791" s="1">
        <v>35082</v>
      </c>
      <c r="B791">
        <v>20.2</v>
      </c>
      <c r="C791">
        <v>29.7</v>
      </c>
      <c r="D791">
        <v>18</v>
      </c>
      <c r="E791">
        <v>3.3666670000000001</v>
      </c>
      <c r="F791">
        <v>75</v>
      </c>
      <c r="H791" s="22">
        <f t="shared" si="182"/>
        <v>24.95</v>
      </c>
      <c r="I791" s="23">
        <f t="shared" si="183"/>
        <v>0.18819235146356303</v>
      </c>
      <c r="J791" s="24">
        <f t="shared" si="184"/>
        <v>2.5181022023824369</v>
      </c>
      <c r="K791" s="25">
        <f t="shared" si="185"/>
        <v>4.1705971966496023</v>
      </c>
      <c r="L791" s="25">
        <f t="shared" si="186"/>
        <v>2.3673876975032684</v>
      </c>
      <c r="M791" s="25">
        <f t="shared" si="187"/>
        <v>3.2689924470764353</v>
      </c>
      <c r="N791" s="25">
        <f t="shared" si="188"/>
        <v>2.4517443353073265</v>
      </c>
      <c r="O791" s="25">
        <f t="shared" si="189"/>
        <v>-0.36074855379216958</v>
      </c>
      <c r="P791" s="26">
        <f>ACOS(-TAN(Dados!$C$31)*TAN(O791))</f>
        <v>1.7762205458786531</v>
      </c>
      <c r="Q791" s="25">
        <f t="shared" si="190"/>
        <v>1.031428459999103</v>
      </c>
      <c r="R791" s="25">
        <f>(24*60/PI())*Dados!$C$28*Q791*(P791*SIN(Dados!$C$31)*SIN(O791)+COS(Dados!$C$31)*COS(O791)*SIN(P791))</f>
        <v>42.796053295027434</v>
      </c>
      <c r="S791" s="17">
        <f t="shared" si="191"/>
        <v>302.86</v>
      </c>
      <c r="T791" s="17">
        <f t="shared" si="192"/>
        <v>293.36</v>
      </c>
      <c r="U791" s="17">
        <f t="shared" si="193"/>
        <v>21.105007216293899</v>
      </c>
      <c r="V791" s="25">
        <f>(0.75+2*10^(-5)*Dados!$B$7)*R791</f>
        <v>32.306834783733457</v>
      </c>
      <c r="W791" s="23">
        <f t="shared" si="194"/>
        <v>2.4916654354659391</v>
      </c>
      <c r="X791" s="25">
        <f>(1-Dados!$C$20)*U791</f>
        <v>16.250855556546302</v>
      </c>
      <c r="Y791" s="18">
        <f t="shared" si="195"/>
        <v>13.759190121080362</v>
      </c>
      <c r="Z791" s="27">
        <f>((0.408*I791*(Y791-0)+Dados!$C$35*(900/(H791+273))*J791*(M791-N791))/(I791+Dados!$C$35*(1+(0.34*J791))))</f>
        <v>4.7252064011320298</v>
      </c>
    </row>
    <row r="792" spans="1:26" x14ac:dyDescent="0.25">
      <c r="A792" s="1">
        <v>35083</v>
      </c>
      <c r="B792">
        <v>18.100000000000001</v>
      </c>
      <c r="C792">
        <v>31.4</v>
      </c>
      <c r="D792">
        <v>19</v>
      </c>
      <c r="E792">
        <v>2.7</v>
      </c>
      <c r="F792">
        <v>65.75</v>
      </c>
      <c r="H792" s="22">
        <f t="shared" si="182"/>
        <v>24.75</v>
      </c>
      <c r="I792" s="23">
        <f t="shared" si="183"/>
        <v>0.18624513325562769</v>
      </c>
      <c r="J792" s="24">
        <f t="shared" si="184"/>
        <v>2.0194679029534495</v>
      </c>
      <c r="K792" s="25">
        <f t="shared" si="185"/>
        <v>4.5959173166475438</v>
      </c>
      <c r="L792" s="25">
        <f t="shared" si="186"/>
        <v>2.0770026187312354</v>
      </c>
      <c r="M792" s="25">
        <f t="shared" si="187"/>
        <v>3.3364599676893896</v>
      </c>
      <c r="N792" s="25">
        <f t="shared" si="188"/>
        <v>2.1937224287557737</v>
      </c>
      <c r="O792" s="25">
        <f t="shared" si="189"/>
        <v>-0.35737772545324453</v>
      </c>
      <c r="P792" s="26">
        <f>ACOS(-TAN(Dados!$C$31)*TAN(O792))</f>
        <v>1.7740969932854493</v>
      </c>
      <c r="Q792" s="25">
        <f t="shared" si="190"/>
        <v>1.0312505958515106</v>
      </c>
      <c r="R792" s="25">
        <f>(24*60/PI())*Dados!$C$28*Q792*(P792*SIN(Dados!$C$31)*SIN(O792)+COS(Dados!$C$31)*COS(O792)*SIN(P792))</f>
        <v>42.724940999497861</v>
      </c>
      <c r="S792" s="17">
        <f t="shared" si="191"/>
        <v>304.56</v>
      </c>
      <c r="T792" s="17">
        <f t="shared" si="192"/>
        <v>291.26000000000005</v>
      </c>
      <c r="U792" s="17">
        <f t="shared" si="193"/>
        <v>24.930286806204855</v>
      </c>
      <c r="V792" s="25">
        <f>(0.75+2*10^(-5)*Dados!$B$7)*R792</f>
        <v>32.253151955391132</v>
      </c>
      <c r="W792" s="23">
        <f t="shared" si="194"/>
        <v>3.5630666469199421</v>
      </c>
      <c r="X792" s="25">
        <f>(1-Dados!$C$20)*U792</f>
        <v>19.196320840777737</v>
      </c>
      <c r="Y792" s="18">
        <f t="shared" si="195"/>
        <v>15.633254193857795</v>
      </c>
      <c r="Z792" s="27">
        <f>((0.408*I792*(Y792-0)+Dados!$C$35*(900/(H792+273))*J792*(M792-N792))/(I792+Dados!$C$35*(1+(0.34*J792))))</f>
        <v>5.5437328227188711</v>
      </c>
    </row>
    <row r="793" spans="1:26" x14ac:dyDescent="0.25">
      <c r="A793" s="1">
        <v>35084</v>
      </c>
      <c r="B793">
        <v>19.399999999999999</v>
      </c>
      <c r="C793">
        <v>32.1</v>
      </c>
      <c r="D793">
        <v>20</v>
      </c>
      <c r="E793">
        <v>2.9666670000000002</v>
      </c>
      <c r="F793">
        <v>66.75</v>
      </c>
      <c r="H793" s="22">
        <f t="shared" si="182"/>
        <v>25.75</v>
      </c>
      <c r="I793" s="23">
        <f t="shared" si="183"/>
        <v>0.19615364917180653</v>
      </c>
      <c r="J793" s="24">
        <f t="shared" si="184"/>
        <v>2.2189217723152592</v>
      </c>
      <c r="K793" s="25">
        <f t="shared" si="185"/>
        <v>4.7817101702880001</v>
      </c>
      <c r="L793" s="25">
        <f t="shared" si="186"/>
        <v>2.2528310020993629</v>
      </c>
      <c r="M793" s="25">
        <f t="shared" si="187"/>
        <v>3.5172705861936815</v>
      </c>
      <c r="N793" s="25">
        <f t="shared" si="188"/>
        <v>2.3477781162842821</v>
      </c>
      <c r="O793" s="25">
        <f t="shared" si="189"/>
        <v>-0.35390099838142475</v>
      </c>
      <c r="P793" s="26">
        <f>ACOS(-TAN(Dados!$C$31)*TAN(O793))</f>
        <v>1.7719132889338518</v>
      </c>
      <c r="Q793" s="25">
        <f t="shared" si="190"/>
        <v>1.0310634714779239</v>
      </c>
      <c r="R793" s="25">
        <f>(24*60/PI())*Dados!$C$28*Q793*(P793*SIN(Dados!$C$31)*SIN(O793)+COS(Dados!$C$31)*COS(O793)*SIN(P793))</f>
        <v>42.651104583042716</v>
      </c>
      <c r="S793" s="17">
        <f t="shared" si="191"/>
        <v>305.26000000000005</v>
      </c>
      <c r="T793" s="17">
        <f t="shared" si="192"/>
        <v>292.56</v>
      </c>
      <c r="U793" s="17">
        <f t="shared" si="193"/>
        <v>24.31935913437264</v>
      </c>
      <c r="V793" s="25">
        <f>(0.75+2*10^(-5)*Dados!$B$7)*R793</f>
        <v>32.197412682169031</v>
      </c>
      <c r="W793" s="23">
        <f t="shared" si="194"/>
        <v>3.2980766236871721</v>
      </c>
      <c r="X793" s="25">
        <f>(1-Dados!$C$20)*U793</f>
        <v>18.725906533466933</v>
      </c>
      <c r="Y793" s="18">
        <f t="shared" si="195"/>
        <v>15.42782990977976</v>
      </c>
      <c r="Z793" s="27">
        <f>((0.408*I793*(Y793-0)+Dados!$C$35*(900/(H793+273))*J793*(M793-N793))/(I793+Dados!$C$35*(1+(0.34*J793))))</f>
        <v>5.6155856788374452</v>
      </c>
    </row>
    <row r="794" spans="1:26" x14ac:dyDescent="0.25">
      <c r="A794" s="1">
        <v>35085</v>
      </c>
      <c r="B794">
        <v>20.7</v>
      </c>
      <c r="C794">
        <v>33.4</v>
      </c>
      <c r="D794">
        <v>21</v>
      </c>
      <c r="E794">
        <v>2.4</v>
      </c>
      <c r="F794">
        <v>64</v>
      </c>
      <c r="H794" s="22">
        <f t="shared" si="182"/>
        <v>27.049999999999997</v>
      </c>
      <c r="I794" s="23">
        <f t="shared" si="183"/>
        <v>0.20969496361300408</v>
      </c>
      <c r="J794" s="24">
        <f t="shared" si="184"/>
        <v>1.7950825804030659</v>
      </c>
      <c r="K794" s="25">
        <f t="shared" si="185"/>
        <v>5.1441125216319277</v>
      </c>
      <c r="L794" s="25">
        <f t="shared" si="186"/>
        <v>2.4415438714941016</v>
      </c>
      <c r="M794" s="25">
        <f t="shared" si="187"/>
        <v>3.7928281965630148</v>
      </c>
      <c r="N794" s="25">
        <f t="shared" si="188"/>
        <v>2.4274100458003294</v>
      </c>
      <c r="O794" s="25">
        <f t="shared" si="189"/>
        <v>-0.35031940280597534</v>
      </c>
      <c r="P794" s="26">
        <f>ACOS(-TAN(Dados!$C$31)*TAN(O794))</f>
        <v>1.7696705875895009</v>
      </c>
      <c r="Q794" s="25">
        <f t="shared" si="190"/>
        <v>1.0308671423273339</v>
      </c>
      <c r="R794" s="25">
        <f>(24*60/PI())*Dados!$C$28*Q794*(P794*SIN(Dados!$C$31)*SIN(O794)+COS(Dados!$C$31)*COS(O794)*SIN(P794))</f>
        <v>42.57453580243228</v>
      </c>
      <c r="S794" s="17">
        <f t="shared" si="191"/>
        <v>306.56</v>
      </c>
      <c r="T794" s="17">
        <f t="shared" si="192"/>
        <v>293.86</v>
      </c>
      <c r="U794" s="17">
        <f t="shared" si="193"/>
        <v>24.275700155493894</v>
      </c>
      <c r="V794" s="25">
        <f>(0.75+2*10^(-5)*Dados!$B$7)*R794</f>
        <v>32.13961074123489</v>
      </c>
      <c r="W794" s="23">
        <f t="shared" si="194"/>
        <v>3.2592735644360267</v>
      </c>
      <c r="X794" s="25">
        <f>(1-Dados!$C$20)*U794</f>
        <v>18.692289119730297</v>
      </c>
      <c r="Y794" s="18">
        <f t="shared" si="195"/>
        <v>15.43301555529427</v>
      </c>
      <c r="Z794" s="27">
        <f>((0.408*I794*(Y794-0)+Dados!$C$35*(900/(H794+273))*J794*(M794-N794))/(I794+Dados!$C$35*(1+(0.34*J794))))</f>
        <v>5.717532901932838</v>
      </c>
    </row>
    <row r="795" spans="1:26" x14ac:dyDescent="0.25">
      <c r="A795" s="1">
        <v>35086</v>
      </c>
      <c r="B795">
        <v>22.5</v>
      </c>
      <c r="C795">
        <v>34.200000000000003</v>
      </c>
      <c r="D795">
        <v>22</v>
      </c>
      <c r="E795">
        <v>2.6</v>
      </c>
      <c r="F795">
        <v>54.75</v>
      </c>
      <c r="H795" s="22">
        <f t="shared" si="182"/>
        <v>28.35</v>
      </c>
      <c r="I795" s="23">
        <f t="shared" si="183"/>
        <v>0.22401389352802836</v>
      </c>
      <c r="J795" s="24">
        <f t="shared" si="184"/>
        <v>1.9446727954366547</v>
      </c>
      <c r="K795" s="25">
        <f t="shared" si="185"/>
        <v>5.3787812129973753</v>
      </c>
      <c r="L795" s="25">
        <f t="shared" si="186"/>
        <v>2.7255876066054592</v>
      </c>
      <c r="M795" s="25">
        <f t="shared" si="187"/>
        <v>4.0521844098014173</v>
      </c>
      <c r="N795" s="25">
        <f t="shared" si="188"/>
        <v>2.2185709643662759</v>
      </c>
      <c r="O795" s="25">
        <f t="shared" si="189"/>
        <v>-0.34663400003096273</v>
      </c>
      <c r="P795" s="26">
        <f>ACOS(-TAN(Dados!$C$31)*TAN(O795))</f>
        <v>1.7673700570893165</v>
      </c>
      <c r="Q795" s="25">
        <f t="shared" si="190"/>
        <v>1.0306616665763046</v>
      </c>
      <c r="R795" s="25">
        <f>(24*60/PI())*Dados!$C$28*Q795*(P795*SIN(Dados!$C$31)*SIN(O795)+COS(Dados!$C$31)*COS(O795)*SIN(P795))</f>
        <v>42.495226734604927</v>
      </c>
      <c r="S795" s="17">
        <f t="shared" si="191"/>
        <v>307.36</v>
      </c>
      <c r="T795" s="17">
        <f t="shared" si="192"/>
        <v>295.66000000000003</v>
      </c>
      <c r="U795" s="17">
        <f t="shared" si="193"/>
        <v>23.256966339269965</v>
      </c>
      <c r="V795" s="25">
        <f>(0.75+2*10^(-5)*Dados!$B$7)*R795</f>
        <v>32.079740151452071</v>
      </c>
      <c r="W795" s="23">
        <f t="shared" si="194"/>
        <v>3.3568726340140409</v>
      </c>
      <c r="X795" s="25">
        <f>(1-Dados!$C$20)*U795</f>
        <v>17.907864081237875</v>
      </c>
      <c r="Y795" s="18">
        <f t="shared" si="195"/>
        <v>14.550991447223835</v>
      </c>
      <c r="Z795" s="27">
        <f>((0.408*I795*(Y795-0)+Dados!$C$35*(900/(H795+273))*J795*(M795-N795))/(I795+Dados!$C$35*(1+(0.34*J795))))</f>
        <v>6.0916749627101536</v>
      </c>
    </row>
    <row r="796" spans="1:26" x14ac:dyDescent="0.25">
      <c r="A796" s="1">
        <v>35087</v>
      </c>
      <c r="B796">
        <v>22.5</v>
      </c>
      <c r="C796">
        <v>36.5</v>
      </c>
      <c r="D796">
        <v>23</v>
      </c>
      <c r="E796">
        <v>1.6</v>
      </c>
      <c r="F796">
        <v>48.5</v>
      </c>
      <c r="H796" s="22">
        <f t="shared" si="182"/>
        <v>29.5</v>
      </c>
      <c r="I796" s="23">
        <f t="shared" si="183"/>
        <v>0.23735674310788871</v>
      </c>
      <c r="J796" s="24">
        <f t="shared" si="184"/>
        <v>1.1967217202687106</v>
      </c>
      <c r="K796" s="25">
        <f t="shared" si="185"/>
        <v>6.1059301791053064</v>
      </c>
      <c r="L796" s="25">
        <f t="shared" si="186"/>
        <v>2.7255876066054592</v>
      </c>
      <c r="M796" s="25">
        <f t="shared" si="187"/>
        <v>4.4157588928553828</v>
      </c>
      <c r="N796" s="25">
        <f t="shared" si="188"/>
        <v>2.1416430630348606</v>
      </c>
      <c r="O796" s="25">
        <f t="shared" si="189"/>
        <v>-0.3428458821207665</v>
      </c>
      <c r="P796" s="26">
        <f>ACOS(-TAN(Dados!$C$31)*TAN(O796))</f>
        <v>1.7650128765676671</v>
      </c>
      <c r="Q796" s="25">
        <f t="shared" si="190"/>
        <v>1.0304471051117361</v>
      </c>
      <c r="R796" s="25">
        <f>(24*60/PI())*Dados!$C$28*Q796*(P796*SIN(Dados!$C$31)*SIN(O796)+COS(Dados!$C$31)*COS(O796)*SIN(P796))</f>
        <v>42.413169825442097</v>
      </c>
      <c r="S796" s="17">
        <f t="shared" si="191"/>
        <v>309.66000000000003</v>
      </c>
      <c r="T796" s="17">
        <f t="shared" si="192"/>
        <v>295.66000000000003</v>
      </c>
      <c r="U796" s="17">
        <f t="shared" si="193"/>
        <v>25.391288027818092</v>
      </c>
      <c r="V796" s="25">
        <f>(0.75+2*10^(-5)*Dados!$B$7)*R796</f>
        <v>32.01779521019985</v>
      </c>
      <c r="W796" s="23">
        <f t="shared" si="194"/>
        <v>4.0186886709647291</v>
      </c>
      <c r="X796" s="25">
        <f>(1-Dados!$C$20)*U796</f>
        <v>19.551291781419931</v>
      </c>
      <c r="Y796" s="18">
        <f t="shared" si="195"/>
        <v>15.532603110455202</v>
      </c>
      <c r="Z796" s="27">
        <f>((0.408*I796*(Y796-0)+Dados!$C$35*(900/(H796+273))*J796*(M796-N796))/(I796+Dados!$C$35*(1+(0.34*J796))))</f>
        <v>6.1745954938657581</v>
      </c>
    </row>
    <row r="797" spans="1:26" x14ac:dyDescent="0.25">
      <c r="A797" s="1">
        <v>35088</v>
      </c>
      <c r="B797">
        <v>22.3</v>
      </c>
      <c r="C797">
        <v>33.9</v>
      </c>
      <c r="D797">
        <v>24</v>
      </c>
      <c r="E797">
        <v>3.9666670000000002</v>
      </c>
      <c r="F797">
        <v>77.25</v>
      </c>
      <c r="H797" s="22">
        <f t="shared" si="182"/>
        <v>28.1</v>
      </c>
      <c r="I797" s="23">
        <f t="shared" si="183"/>
        <v>0.22119824570984212</v>
      </c>
      <c r="J797" s="24">
        <f t="shared" si="184"/>
        <v>2.9668728474832036</v>
      </c>
      <c r="K797" s="25">
        <f t="shared" si="185"/>
        <v>5.2897146042222154</v>
      </c>
      <c r="L797" s="25">
        <f t="shared" si="186"/>
        <v>2.6926645530366384</v>
      </c>
      <c r="M797" s="25">
        <f t="shared" si="187"/>
        <v>3.9911895786294269</v>
      </c>
      <c r="N797" s="25">
        <f t="shared" si="188"/>
        <v>3.0831939494912319</v>
      </c>
      <c r="O797" s="25">
        <f t="shared" si="189"/>
        <v>-0.33895617157647767</v>
      </c>
      <c r="P797" s="26">
        <f>ACOS(-TAN(Dados!$C$31)*TAN(O797))</f>
        <v>1.7626002347180736</v>
      </c>
      <c r="Q797" s="25">
        <f t="shared" si="190"/>
        <v>1.0302235215128204</v>
      </c>
      <c r="R797" s="25">
        <f>(24*60/PI())*Dados!$C$28*Q797*(P797*SIN(Dados!$C$31)*SIN(O797)+COS(Dados!$C$31)*COS(O797)*SIN(P797))</f>
        <v>42.328357939439776</v>
      </c>
      <c r="S797" s="17">
        <f t="shared" si="191"/>
        <v>307.06</v>
      </c>
      <c r="T797" s="17">
        <f t="shared" si="192"/>
        <v>295.46000000000004</v>
      </c>
      <c r="U797" s="17">
        <f t="shared" si="193"/>
        <v>23.066430770750344</v>
      </c>
      <c r="V797" s="25">
        <f>(0.75+2*10^(-5)*Dados!$B$7)*R797</f>
        <v>31.953770530870553</v>
      </c>
      <c r="W797" s="23">
        <f t="shared" si="194"/>
        <v>2.380511746498934</v>
      </c>
      <c r="X797" s="25">
        <f>(1-Dados!$C$20)*U797</f>
        <v>17.761151693477764</v>
      </c>
      <c r="Y797" s="18">
        <f t="shared" si="195"/>
        <v>15.38063994697883</v>
      </c>
      <c r="Z797" s="27">
        <f>((0.408*I797*(Y797-0)+Dados!$C$35*(900/(H797+273))*J797*(M797-N797))/(I797+Dados!$C$35*(1+(0.34*J797))))</f>
        <v>5.430212940624001</v>
      </c>
    </row>
    <row r="798" spans="1:26" x14ac:dyDescent="0.25">
      <c r="A798" s="1">
        <v>35089</v>
      </c>
      <c r="B798">
        <v>22.1</v>
      </c>
      <c r="C798">
        <v>35.200000000000003</v>
      </c>
      <c r="D798">
        <v>25</v>
      </c>
      <c r="E798">
        <v>5.4333330000000002</v>
      </c>
      <c r="F798">
        <v>75.5</v>
      </c>
      <c r="H798" s="22">
        <f t="shared" si="182"/>
        <v>28.650000000000002</v>
      </c>
      <c r="I798" s="23">
        <f t="shared" si="183"/>
        <v>0.22743235016149788</v>
      </c>
      <c r="J798" s="24">
        <f t="shared" si="184"/>
        <v>4.0638672590954714</v>
      </c>
      <c r="K798" s="25">
        <f t="shared" si="185"/>
        <v>5.6851337931165737</v>
      </c>
      <c r="L798" s="25">
        <f t="shared" si="186"/>
        <v>2.6600893350973012</v>
      </c>
      <c r="M798" s="25">
        <f t="shared" si="187"/>
        <v>4.172611564106937</v>
      </c>
      <c r="N798" s="25">
        <f t="shared" si="188"/>
        <v>3.1503217309007376</v>
      </c>
      <c r="O798" s="25">
        <f t="shared" si="189"/>
        <v>-0.33496602100327749</v>
      </c>
      <c r="P798" s="26">
        <f>ACOS(-TAN(Dados!$C$31)*TAN(O798))</f>
        <v>1.7601333280948612</v>
      </c>
      <c r="Q798" s="25">
        <f t="shared" si="190"/>
        <v>1.0299909820322035</v>
      </c>
      <c r="R798" s="25">
        <f>(24*60/PI())*Dados!$C$28*Q798*(P798*SIN(Dados!$C$31)*SIN(O798)+COS(Dados!$C$31)*COS(O798)*SIN(P798))</f>
        <v>42.240784410189782</v>
      </c>
      <c r="S798" s="17">
        <f t="shared" si="191"/>
        <v>308.36</v>
      </c>
      <c r="T798" s="17">
        <f t="shared" si="192"/>
        <v>295.26000000000005</v>
      </c>
      <c r="U798" s="17">
        <f t="shared" si="193"/>
        <v>24.461754594353124</v>
      </c>
      <c r="V798" s="25">
        <f>(0.75+2*10^(-5)*Dados!$B$7)*R798</f>
        <v>31.887661080977967</v>
      </c>
      <c r="W798" s="23">
        <f t="shared" si="194"/>
        <v>2.5596512464551653</v>
      </c>
      <c r="X798" s="25">
        <f>(1-Dados!$C$20)*U798</f>
        <v>18.835551037651907</v>
      </c>
      <c r="Y798" s="18">
        <f t="shared" si="195"/>
        <v>16.275899791196743</v>
      </c>
      <c r="Z798" s="27">
        <f>((0.408*I798*(Y798-0)+Dados!$C$35*(900/(H798+273))*J798*(M798-N798))/(I798+Dados!$C$35*(1+(0.34*J798))))</f>
        <v>6.0564297885710552</v>
      </c>
    </row>
    <row r="799" spans="1:26" x14ac:dyDescent="0.25">
      <c r="A799" s="1">
        <v>35090</v>
      </c>
      <c r="B799">
        <v>19.5</v>
      </c>
      <c r="C799">
        <v>33.9</v>
      </c>
      <c r="D799">
        <v>26</v>
      </c>
      <c r="E799">
        <v>3.8</v>
      </c>
      <c r="F799">
        <v>83.5</v>
      </c>
      <c r="H799" s="22">
        <f t="shared" si="182"/>
        <v>26.7</v>
      </c>
      <c r="I799" s="23">
        <f t="shared" si="183"/>
        <v>0.20597415419609683</v>
      </c>
      <c r="J799" s="24">
        <f t="shared" si="184"/>
        <v>2.8422140856381874</v>
      </c>
      <c r="K799" s="25">
        <f t="shared" si="185"/>
        <v>5.2897146042222154</v>
      </c>
      <c r="L799" s="25">
        <f t="shared" si="186"/>
        <v>2.2668801009804516</v>
      </c>
      <c r="M799" s="25">
        <f t="shared" si="187"/>
        <v>3.7782973526013333</v>
      </c>
      <c r="N799" s="25">
        <f t="shared" si="188"/>
        <v>3.154878289422113</v>
      </c>
      <c r="O799" s="25">
        <f t="shared" si="189"/>
        <v>-0.33087661276889524</v>
      </c>
      <c r="P799" s="26">
        <f>ACOS(-TAN(Dados!$C$31)*TAN(O799))</f>
        <v>1.7576133594588603</v>
      </c>
      <c r="Q799" s="25">
        <f t="shared" si="190"/>
        <v>1.0297495555763523</v>
      </c>
      <c r="R799" s="25">
        <f>(24*60/PI())*Dados!$C$28*Q799*(P799*SIN(Dados!$C$31)*SIN(O799)+COS(Dados!$C$31)*COS(O799)*SIN(P799))</f>
        <v>42.150443091579611</v>
      </c>
      <c r="S799" s="17">
        <f t="shared" si="191"/>
        <v>307.06</v>
      </c>
      <c r="T799" s="17">
        <f t="shared" si="192"/>
        <v>292.66000000000003</v>
      </c>
      <c r="U799" s="17">
        <f t="shared" si="193"/>
        <v>25.591949674502555</v>
      </c>
      <c r="V799" s="25">
        <f>(0.75+2*10^(-5)*Dados!$B$7)*R799</f>
        <v>31.819462220808248</v>
      </c>
      <c r="W799" s="23">
        <f t="shared" si="194"/>
        <v>2.6730804617089188</v>
      </c>
      <c r="X799" s="25">
        <f>(1-Dados!$C$20)*U799</f>
        <v>19.705801249366967</v>
      </c>
      <c r="Y799" s="18">
        <f t="shared" si="195"/>
        <v>17.03272078765805</v>
      </c>
      <c r="Z799" s="27">
        <f>((0.408*I799*(Y799-0)+Dados!$C$35*(900/(H799+273))*J799*(M799-N799))/(I799+Dados!$C$35*(1+(0.34*J799))))</f>
        <v>5.3174292952832554</v>
      </c>
    </row>
    <row r="800" spans="1:26" x14ac:dyDescent="0.25">
      <c r="A800" s="1">
        <v>35091</v>
      </c>
      <c r="B800">
        <v>18.7</v>
      </c>
      <c r="C800">
        <v>26.6</v>
      </c>
      <c r="D800">
        <v>27</v>
      </c>
      <c r="E800">
        <v>2.0666669999999998</v>
      </c>
      <c r="F800">
        <v>79</v>
      </c>
      <c r="H800" s="22">
        <f t="shared" si="182"/>
        <v>22.65</v>
      </c>
      <c r="I800" s="23">
        <f t="shared" si="183"/>
        <v>0.16680364864169483</v>
      </c>
      <c r="J800" s="24">
        <f t="shared" si="184"/>
        <v>1.5457658046641094</v>
      </c>
      <c r="K800" s="25">
        <f t="shared" si="185"/>
        <v>3.482522891456</v>
      </c>
      <c r="L800" s="25">
        <f t="shared" si="186"/>
        <v>2.1566019800756622</v>
      </c>
      <c r="M800" s="25">
        <f t="shared" si="187"/>
        <v>2.8195624357658309</v>
      </c>
      <c r="N800" s="25">
        <f t="shared" si="188"/>
        <v>2.2274543242550067</v>
      </c>
      <c r="O800" s="25">
        <f t="shared" si="189"/>
        <v>-0.32668915865324738</v>
      </c>
      <c r="P800" s="26">
        <f>ACOS(-TAN(Dados!$C$31)*TAN(O800))</f>
        <v>1.7550415361709275</v>
      </c>
      <c r="Q800" s="25">
        <f t="shared" si="190"/>
        <v>1.0294993136851356</v>
      </c>
      <c r="R800" s="25">
        <f>(24*60/PI())*Dados!$C$28*Q800*(P800*SIN(Dados!$C$31)*SIN(O800)+COS(Dados!$C$31)*COS(O800)*SIN(P800))</f>
        <v>42.05732840961516</v>
      </c>
      <c r="S800" s="17">
        <f t="shared" si="191"/>
        <v>299.76000000000005</v>
      </c>
      <c r="T800" s="17">
        <f t="shared" si="192"/>
        <v>291.86</v>
      </c>
      <c r="U800" s="17">
        <f t="shared" si="193"/>
        <v>18.913643986980986</v>
      </c>
      <c r="V800" s="25">
        <f>(0.75+2*10^(-5)*Dados!$B$7)*R800</f>
        <v>31.749169742540985</v>
      </c>
      <c r="W800" s="23">
        <f t="shared" si="194"/>
        <v>2.2371746307788007</v>
      </c>
      <c r="X800" s="25">
        <f>(1-Dados!$C$20)*U800</f>
        <v>14.56350586997536</v>
      </c>
      <c r="Y800" s="18">
        <f t="shared" si="195"/>
        <v>12.326331239196559</v>
      </c>
      <c r="Z800" s="27">
        <f>((0.408*I800*(Y800-0)+Dados!$C$35*(900/(H800+273))*J800*(M800-N800))/(I800+Dados!$C$35*(1+(0.34*J800))))</f>
        <v>3.8297339474017655</v>
      </c>
    </row>
    <row r="801" spans="1:26" x14ac:dyDescent="0.25">
      <c r="A801" s="1">
        <v>35092</v>
      </c>
      <c r="B801">
        <v>21.8</v>
      </c>
      <c r="C801">
        <v>25.7</v>
      </c>
      <c r="D801">
        <v>28</v>
      </c>
      <c r="E801">
        <v>2.1666669999999999</v>
      </c>
      <c r="F801">
        <v>87.75</v>
      </c>
      <c r="H801" s="22">
        <f t="shared" si="182"/>
        <v>23.75</v>
      </c>
      <c r="I801" s="23">
        <f t="shared" si="183"/>
        <v>0.17676175645051403</v>
      </c>
      <c r="J801" s="24">
        <f t="shared" si="184"/>
        <v>1.6205609121809039</v>
      </c>
      <c r="K801" s="25">
        <f t="shared" si="185"/>
        <v>3.3022863265902909</v>
      </c>
      <c r="L801" s="25">
        <f t="shared" si="186"/>
        <v>2.6118719061836697</v>
      </c>
      <c r="M801" s="25">
        <f t="shared" si="187"/>
        <v>2.9570791163869803</v>
      </c>
      <c r="N801" s="25">
        <f t="shared" si="188"/>
        <v>2.594836924629575</v>
      </c>
      <c r="O801" s="25">
        <f t="shared" si="189"/>
        <v>-0.32240489948936107</v>
      </c>
      <c r="P801" s="26">
        <f>ACOS(-TAN(Dados!$C$31)*TAN(O801))</f>
        <v>1.7524190686367291</v>
      </c>
      <c r="Q801" s="25">
        <f t="shared" si="190"/>
        <v>1.0292403305106266</v>
      </c>
      <c r="R801" s="25">
        <f>(24*60/PI())*Dados!$C$28*Q801*(P801*SIN(Dados!$C$31)*SIN(O801)+COS(Dados!$C$31)*COS(O801)*SIN(P801))</f>
        <v>41.961435414766676</v>
      </c>
      <c r="S801" s="17">
        <f t="shared" si="191"/>
        <v>298.86</v>
      </c>
      <c r="T801" s="17">
        <f t="shared" si="192"/>
        <v>294.96000000000004</v>
      </c>
      <c r="U801" s="17">
        <f t="shared" si="193"/>
        <v>13.258751233688361</v>
      </c>
      <c r="V801" s="25">
        <f>(0.75+2*10^(-5)*Dados!$B$7)*R801</f>
        <v>31.676779909765276</v>
      </c>
      <c r="W801" s="23">
        <f t="shared" si="194"/>
        <v>0.93835865031597232</v>
      </c>
      <c r="X801" s="25">
        <f>(1-Dados!$C$20)*U801</f>
        <v>10.209238449940038</v>
      </c>
      <c r="Y801" s="18">
        <f t="shared" si="195"/>
        <v>9.2708797996240655</v>
      </c>
      <c r="Z801" s="27">
        <f>((0.408*I801*(Y801-0)+Dados!$C$35*(900/(H801+273))*J801*(M801-N801))/(I801+Dados!$C$35*(1+(0.34*J801))))</f>
        <v>2.8213394499816586</v>
      </c>
    </row>
    <row r="802" spans="1:26" x14ac:dyDescent="0.25">
      <c r="A802" s="1">
        <v>35093</v>
      </c>
      <c r="B802">
        <v>22.4</v>
      </c>
      <c r="C802">
        <v>28.8</v>
      </c>
      <c r="D802">
        <v>29</v>
      </c>
      <c r="E802">
        <v>3.733333</v>
      </c>
      <c r="F802">
        <v>90.75</v>
      </c>
      <c r="H802" s="22">
        <f t="shared" si="182"/>
        <v>25.6</v>
      </c>
      <c r="I802" s="23">
        <f t="shared" si="183"/>
        <v>0.19463968475425519</v>
      </c>
      <c r="J802" s="24">
        <f t="shared" si="184"/>
        <v>2.7923504313099663</v>
      </c>
      <c r="K802" s="25">
        <f t="shared" si="185"/>
        <v>3.9596126295507381</v>
      </c>
      <c r="L802" s="25">
        <f t="shared" si="186"/>
        <v>2.7090824052161175</v>
      </c>
      <c r="M802" s="25">
        <f t="shared" si="187"/>
        <v>3.3343475173834278</v>
      </c>
      <c r="N802" s="25">
        <f t="shared" si="188"/>
        <v>3.0259203720254608</v>
      </c>
      <c r="O802" s="25">
        <f t="shared" si="189"/>
        <v>-0.31802510479568846</v>
      </c>
      <c r="P802" s="26">
        <f>ACOS(-TAN(Dados!$C$31)*TAN(O802))</f>
        <v>1.7497471688058961</v>
      </c>
      <c r="Q802" s="25">
        <f t="shared" si="190"/>
        <v>1.0289726827951293</v>
      </c>
      <c r="R802" s="25">
        <f>(24*60/PI())*Dados!$C$28*Q802*(P802*SIN(Dados!$C$31)*SIN(O802)+COS(Dados!$C$31)*COS(O802)*SIN(P802))</f>
        <v>41.862759834734192</v>
      </c>
      <c r="S802" s="17">
        <f t="shared" si="191"/>
        <v>301.96000000000004</v>
      </c>
      <c r="T802" s="17">
        <f t="shared" si="192"/>
        <v>295.56</v>
      </c>
      <c r="U802" s="17">
        <f t="shared" si="193"/>
        <v>16.944853787951882</v>
      </c>
      <c r="V802" s="25">
        <f>(0.75+2*10^(-5)*Dados!$B$7)*R802</f>
        <v>31.602289497312476</v>
      </c>
      <c r="W802" s="23">
        <f t="shared" si="194"/>
        <v>1.4097365734712819</v>
      </c>
      <c r="X802" s="25">
        <f>(1-Dados!$C$20)*U802</f>
        <v>13.04753741672295</v>
      </c>
      <c r="Y802" s="18">
        <f t="shared" si="195"/>
        <v>11.637800843251668</v>
      </c>
      <c r="Z802" s="27">
        <f>((0.408*I802*(Y802-0)+Dados!$C$35*(900/(H802+273))*J802*(M802-N802))/(I802+Dados!$C$35*(1+(0.34*J802))))</f>
        <v>3.3952658767351167</v>
      </c>
    </row>
    <row r="803" spans="1:26" x14ac:dyDescent="0.25">
      <c r="A803" s="1">
        <v>35094</v>
      </c>
      <c r="B803">
        <v>22.5</v>
      </c>
      <c r="C803">
        <v>29.4</v>
      </c>
      <c r="D803">
        <v>30</v>
      </c>
      <c r="E803">
        <v>3.5</v>
      </c>
      <c r="F803">
        <v>88.5</v>
      </c>
      <c r="H803" s="22">
        <f t="shared" si="182"/>
        <v>25.95</v>
      </c>
      <c r="I803" s="23">
        <f t="shared" si="183"/>
        <v>0.19818767999703066</v>
      </c>
      <c r="J803" s="24">
        <f t="shared" si="184"/>
        <v>2.6178287630878043</v>
      </c>
      <c r="K803" s="25">
        <f t="shared" si="185"/>
        <v>4.0992081541413299</v>
      </c>
      <c r="L803" s="25">
        <f t="shared" si="186"/>
        <v>2.7255876066054592</v>
      </c>
      <c r="M803" s="25">
        <f t="shared" si="187"/>
        <v>3.4123978803733945</v>
      </c>
      <c r="N803" s="25">
        <f t="shared" si="188"/>
        <v>3.019972124130454</v>
      </c>
      <c r="O803" s="25">
        <f t="shared" si="189"/>
        <v>-0.31355107239992103</v>
      </c>
      <c r="P803" s="26">
        <f>ACOS(-TAN(Dados!$C$31)*TAN(O803))</f>
        <v>1.7470270487283313</v>
      </c>
      <c r="Q803" s="25">
        <f t="shared" si="190"/>
        <v>1.0286964498484381</v>
      </c>
      <c r="R803" s="25">
        <f>(24*60/PI())*Dados!$C$28*Q803*(P803*SIN(Dados!$C$31)*SIN(O803)+COS(Dados!$C$31)*COS(O803)*SIN(P803))</f>
        <v>41.761298127524682</v>
      </c>
      <c r="S803" s="17">
        <f t="shared" si="191"/>
        <v>302.56</v>
      </c>
      <c r="T803" s="17">
        <f t="shared" si="192"/>
        <v>295.66000000000003</v>
      </c>
      <c r="U803" s="17">
        <f t="shared" si="193"/>
        <v>17.551672957348675</v>
      </c>
      <c r="V803" s="25">
        <f>(0.75+2*10^(-5)*Dados!$B$7)*R803</f>
        <v>31.525695831324263</v>
      </c>
      <c r="W803" s="23">
        <f t="shared" si="194"/>
        <v>1.5254065800732148</v>
      </c>
      <c r="X803" s="25">
        <f>(1-Dados!$C$20)*U803</f>
        <v>13.514788177158479</v>
      </c>
      <c r="Y803" s="18">
        <f t="shared" si="195"/>
        <v>11.989381597085265</v>
      </c>
      <c r="Z803" s="27">
        <f>((0.408*I803*(Y803-0)+Dados!$C$35*(900/(H803+273))*J803*(M803-N803))/(I803+Dados!$C$35*(1+(0.34*J803))))</f>
        <v>3.6405045598961547</v>
      </c>
    </row>
    <row r="804" spans="1:26" x14ac:dyDescent="0.25">
      <c r="A804" s="1">
        <v>35095</v>
      </c>
      <c r="B804">
        <v>21.1</v>
      </c>
      <c r="C804">
        <v>29.5</v>
      </c>
      <c r="D804">
        <v>31</v>
      </c>
      <c r="E804">
        <v>1.433333</v>
      </c>
      <c r="F804">
        <v>89</v>
      </c>
      <c r="H804" s="22">
        <f t="shared" si="182"/>
        <v>25.3</v>
      </c>
      <c r="I804" s="23">
        <f t="shared" si="183"/>
        <v>0.19164125727803297</v>
      </c>
      <c r="J804" s="24">
        <f t="shared" si="184"/>
        <v>1.0720629584236949</v>
      </c>
      <c r="K804" s="25">
        <f t="shared" si="185"/>
        <v>4.1228854693811812</v>
      </c>
      <c r="L804" s="25">
        <f t="shared" si="186"/>
        <v>2.5023227554890153</v>
      </c>
      <c r="M804" s="25">
        <f t="shared" si="187"/>
        <v>3.312604112435098</v>
      </c>
      <c r="N804" s="25">
        <f t="shared" si="188"/>
        <v>2.9482176600672374</v>
      </c>
      <c r="O804" s="25">
        <f t="shared" si="189"/>
        <v>-0.30898412805441511</v>
      </c>
      <c r="P804" s="26">
        <f>ACOS(-TAN(Dados!$C$31)*TAN(O804))</f>
        <v>1.7442599191701209</v>
      </c>
      <c r="Q804" s="25">
        <f t="shared" si="190"/>
        <v>1.0284117135243369</v>
      </c>
      <c r="R804" s="25">
        <f>(24*60/PI())*Dados!$C$28*Q804*(P804*SIN(Dados!$C$31)*SIN(O804)+COS(Dados!$C$31)*COS(O804)*SIN(P804))</f>
        <v>41.657047534730346</v>
      </c>
      <c r="S804" s="17">
        <f t="shared" si="191"/>
        <v>302.66000000000003</v>
      </c>
      <c r="T804" s="17">
        <f t="shared" si="192"/>
        <v>294.26000000000005</v>
      </c>
      <c r="U804" s="17">
        <f t="shared" si="193"/>
        <v>19.317375038710377</v>
      </c>
      <c r="V804" s="25">
        <f>(0.75+2*10^(-5)*Dados!$B$7)*R804</f>
        <v>31.446996829472514</v>
      </c>
      <c r="W804" s="23">
        <f t="shared" si="194"/>
        <v>1.8596779819635012</v>
      </c>
      <c r="X804" s="25">
        <f>(1-Dados!$C$20)*U804</f>
        <v>14.874378779806991</v>
      </c>
      <c r="Y804" s="18">
        <f t="shared" si="195"/>
        <v>13.014700797843489</v>
      </c>
      <c r="Z804" s="27">
        <f>((0.408*I804*(Y804-0)+Dados!$C$35*(900/(H804+273))*J804*(M804-N804))/(I804+Dados!$C$35*(1+(0.34*J804))))</f>
        <v>3.8965016429071611</v>
      </c>
    </row>
    <row r="805" spans="1:26" x14ac:dyDescent="0.25">
      <c r="A805" s="1">
        <v>35431</v>
      </c>
      <c r="B805">
        <v>21.6</v>
      </c>
      <c r="C805">
        <v>35.200000000000003</v>
      </c>
      <c r="D805">
        <v>1</v>
      </c>
      <c r="E805">
        <v>3.1333329999999999</v>
      </c>
      <c r="F805">
        <v>44.5</v>
      </c>
      <c r="H805" s="22">
        <f t="shared" si="182"/>
        <v>28.400000000000002</v>
      </c>
      <c r="I805" s="23">
        <f t="shared" si="183"/>
        <v>0.22458062023104683</v>
      </c>
      <c r="J805" s="24">
        <f t="shared" si="184"/>
        <v>2.3435797862091996</v>
      </c>
      <c r="K805" s="25">
        <f t="shared" si="185"/>
        <v>5.6851337931165737</v>
      </c>
      <c r="L805" s="25">
        <f t="shared" si="186"/>
        <v>2.5801527260359443</v>
      </c>
      <c r="M805" s="25">
        <f t="shared" si="187"/>
        <v>4.132643259576259</v>
      </c>
      <c r="N805" s="25">
        <f t="shared" si="188"/>
        <v>1.8390262505114352</v>
      </c>
      <c r="O805" s="25">
        <f t="shared" si="189"/>
        <v>-0.40100809259462372</v>
      </c>
      <c r="P805" s="26">
        <f>ACOS(-TAN(Dados!$C$31)*TAN(O805))</f>
        <v>1.8020995380098959</v>
      </c>
      <c r="Q805" s="25">
        <f t="shared" si="190"/>
        <v>1.0329951106939008</v>
      </c>
      <c r="R805" s="25">
        <f>(24*60/PI())*Dados!$C$28*Q805*(P805*SIN(Dados!$C$31)*SIN(O805)+COS(Dados!$C$31)*COS(O805)*SIN(P805))</f>
        <v>43.596802901252339</v>
      </c>
      <c r="S805" s="17">
        <f t="shared" si="191"/>
        <v>308.36</v>
      </c>
      <c r="T805" s="17">
        <f t="shared" si="192"/>
        <v>294.76000000000005</v>
      </c>
      <c r="U805" s="17">
        <f t="shared" si="193"/>
        <v>25.724330402811614</v>
      </c>
      <c r="V805" s="25">
        <f>(0.75+2*10^(-5)*Dados!$B$7)*R805</f>
        <v>32.911322423121774</v>
      </c>
      <c r="W805" s="23">
        <f t="shared" si="194"/>
        <v>4.3062548646036944</v>
      </c>
      <c r="X805" s="25">
        <f>(1-Dados!$C$20)*U805</f>
        <v>19.807734410164944</v>
      </c>
      <c r="Y805" s="18">
        <f t="shared" si="195"/>
        <v>15.501479545561249</v>
      </c>
      <c r="Z805" s="27">
        <f>((0.408*I805*(Y805-0)+Dados!$C$35*(900/(H805+273))*J805*(M805-N805))/(I805+Dados!$C$35*(1+(0.34*J805))))</f>
        <v>7.2211410041098327</v>
      </c>
    </row>
    <row r="806" spans="1:26" x14ac:dyDescent="0.25">
      <c r="A806" s="1">
        <v>35432</v>
      </c>
      <c r="B806">
        <v>19.3</v>
      </c>
      <c r="C806">
        <v>33.5</v>
      </c>
      <c r="D806">
        <v>2</v>
      </c>
      <c r="E806">
        <v>2.4333330000000002</v>
      </c>
      <c r="F806">
        <v>50.25</v>
      </c>
      <c r="H806" s="22">
        <f t="shared" si="182"/>
        <v>26.4</v>
      </c>
      <c r="I806" s="23">
        <f t="shared" si="183"/>
        <v>0.20282924107339942</v>
      </c>
      <c r="J806" s="24">
        <f t="shared" si="184"/>
        <v>1.820014033591639</v>
      </c>
      <c r="K806" s="25">
        <f t="shared" si="185"/>
        <v>5.1729513859624818</v>
      </c>
      <c r="L806" s="25">
        <f t="shared" si="186"/>
        <v>2.238858124675362</v>
      </c>
      <c r="M806" s="25">
        <f t="shared" si="187"/>
        <v>3.7059047553189219</v>
      </c>
      <c r="N806" s="25">
        <f t="shared" si="188"/>
        <v>1.862217139547758</v>
      </c>
      <c r="O806" s="25">
        <f t="shared" si="189"/>
        <v>-0.39956372457913614</v>
      </c>
      <c r="P806" s="26">
        <f>ACOS(-TAN(Dados!$C$31)*TAN(O806))</f>
        <v>1.8011536593991815</v>
      </c>
      <c r="Q806" s="25">
        <f t="shared" si="190"/>
        <v>1.0329804442244102</v>
      </c>
      <c r="R806" s="25">
        <f>(24*60/PI())*Dados!$C$28*Q806*(P806*SIN(Dados!$C$31)*SIN(O806)+COS(Dados!$C$31)*COS(O806)*SIN(P806))</f>
        <v>43.570641955749437</v>
      </c>
      <c r="S806" s="17">
        <f t="shared" si="191"/>
        <v>306.66000000000003</v>
      </c>
      <c r="T806" s="17">
        <f t="shared" si="192"/>
        <v>292.46000000000004</v>
      </c>
      <c r="U806" s="17">
        <f t="shared" si="193"/>
        <v>26.26988149031769</v>
      </c>
      <c r="V806" s="25">
        <f>(0.75+2*10^(-5)*Dados!$B$7)*R806</f>
        <v>32.891573467807554</v>
      </c>
      <c r="W806" s="23">
        <f t="shared" si="194"/>
        <v>4.2970112015683304</v>
      </c>
      <c r="X806" s="25">
        <f>(1-Dados!$C$20)*U806</f>
        <v>20.227808747544621</v>
      </c>
      <c r="Y806" s="18">
        <f t="shared" si="195"/>
        <v>15.93079754597629</v>
      </c>
      <c r="Z806" s="27">
        <f>((0.408*I806*(Y806-0)+Dados!$C$35*(900/(H806+273))*J806*(M806-N806))/(I806+Dados!$C$35*(1+(0.34*J806))))</f>
        <v>6.4075382863375916</v>
      </c>
    </row>
    <row r="807" spans="1:26" x14ac:dyDescent="0.25">
      <c r="A807" s="1">
        <v>35433</v>
      </c>
      <c r="B807">
        <v>19</v>
      </c>
      <c r="C807">
        <v>35.4</v>
      </c>
      <c r="D807">
        <v>3</v>
      </c>
      <c r="E807">
        <v>1.733333</v>
      </c>
      <c r="F807">
        <v>48.75</v>
      </c>
      <c r="H807" s="22">
        <f t="shared" si="182"/>
        <v>27.2</v>
      </c>
      <c r="I807" s="23">
        <f t="shared" si="183"/>
        <v>0.21130681013503458</v>
      </c>
      <c r="J807" s="24">
        <f t="shared" si="184"/>
        <v>1.296448280974078</v>
      </c>
      <c r="K807" s="25">
        <f t="shared" si="185"/>
        <v>5.7481868887063436</v>
      </c>
      <c r="L807" s="25">
        <f t="shared" si="186"/>
        <v>2.1973933238855259</v>
      </c>
      <c r="M807" s="25">
        <f t="shared" si="187"/>
        <v>3.9727901062959345</v>
      </c>
      <c r="N807" s="25">
        <f t="shared" si="188"/>
        <v>1.936735176819268</v>
      </c>
      <c r="O807" s="25">
        <f t="shared" si="189"/>
        <v>-0.39800095720876433</v>
      </c>
      <c r="P807" s="26">
        <f>ACOS(-TAN(Dados!$C$31)*TAN(O807))</f>
        <v>1.8001317785621451</v>
      </c>
      <c r="Q807" s="25">
        <f t="shared" si="190"/>
        <v>1.0329560049375197</v>
      </c>
      <c r="R807" s="25">
        <f>(24*60/PI())*Dados!$C$28*Q807*(P807*SIN(Dados!$C$31)*SIN(O807)+COS(Dados!$C$31)*COS(O807)*SIN(P807))</f>
        <v>43.541904505350651</v>
      </c>
      <c r="S807" s="17">
        <f t="shared" si="191"/>
        <v>308.56</v>
      </c>
      <c r="T807" s="17">
        <f t="shared" si="192"/>
        <v>292.16000000000003</v>
      </c>
      <c r="U807" s="17">
        <f t="shared" si="193"/>
        <v>28.213003820022763</v>
      </c>
      <c r="V807" s="25">
        <f>(0.75+2*10^(-5)*Dados!$B$7)*R807</f>
        <v>32.869879503279115</v>
      </c>
      <c r="W807" s="23">
        <f t="shared" si="194"/>
        <v>4.7059015199648888</v>
      </c>
      <c r="X807" s="25">
        <f>(1-Dados!$C$20)*U807</f>
        <v>21.724012941417527</v>
      </c>
      <c r="Y807" s="18">
        <f t="shared" si="195"/>
        <v>17.018111421452637</v>
      </c>
      <c r="Z807" s="27">
        <f>((0.408*I807*(Y807-0)+Dados!$C$35*(900/(H807+273))*J807*(M807-N807))/(I807+Dados!$C$35*(1+(0.34*J807))))</f>
        <v>6.4956667453976591</v>
      </c>
    </row>
    <row r="808" spans="1:26" x14ac:dyDescent="0.25">
      <c r="A808" s="1">
        <v>35434</v>
      </c>
      <c r="B808">
        <v>21.7</v>
      </c>
      <c r="C808">
        <v>34.200000000000003</v>
      </c>
      <c r="D808">
        <v>4</v>
      </c>
      <c r="E808">
        <v>2.733333</v>
      </c>
      <c r="F808">
        <v>66.25</v>
      </c>
      <c r="H808" s="22">
        <f t="shared" si="182"/>
        <v>27.950000000000003</v>
      </c>
      <c r="I808" s="23">
        <f t="shared" si="183"/>
        <v>0.21952317339604849</v>
      </c>
      <c r="J808" s="24">
        <f t="shared" si="184"/>
        <v>2.0443993561420224</v>
      </c>
      <c r="K808" s="25">
        <f t="shared" si="185"/>
        <v>5.3787812129973753</v>
      </c>
      <c r="L808" s="25">
        <f t="shared" si="186"/>
        <v>2.5959699942202965</v>
      </c>
      <c r="M808" s="25">
        <f t="shared" si="187"/>
        <v>3.9873756036088359</v>
      </c>
      <c r="N808" s="25">
        <f t="shared" si="188"/>
        <v>2.6416363373908536</v>
      </c>
      <c r="O808" s="25">
        <f t="shared" si="189"/>
        <v>-0.39632025356520739</v>
      </c>
      <c r="P808" s="26">
        <f>ACOS(-TAN(Dados!$C$31)*TAN(O808))</f>
        <v>1.7990345490421549</v>
      </c>
      <c r="Q808" s="25">
        <f t="shared" si="190"/>
        <v>1.0329218000751172</v>
      </c>
      <c r="R808" s="25">
        <f>(24*60/PI())*Dados!$C$28*Q808*(P808*SIN(Dados!$C$31)*SIN(O808)+COS(Dados!$C$31)*COS(O808)*SIN(P808))</f>
        <v>43.510583132946387</v>
      </c>
      <c r="S808" s="17">
        <f t="shared" si="191"/>
        <v>307.36</v>
      </c>
      <c r="T808" s="17">
        <f t="shared" si="192"/>
        <v>294.86</v>
      </c>
      <c r="U808" s="17">
        <f t="shared" si="193"/>
        <v>24.613302709349931</v>
      </c>
      <c r="V808" s="25">
        <f>(0.75+2*10^(-5)*Dados!$B$7)*R808</f>
        <v>32.846234930344117</v>
      </c>
      <c r="W808" s="23">
        <f t="shared" si="194"/>
        <v>3.0066152311444778</v>
      </c>
      <c r="X808" s="25">
        <f>(1-Dados!$C$20)*U808</f>
        <v>18.952243086199449</v>
      </c>
      <c r="Y808" s="18">
        <f t="shared" si="195"/>
        <v>15.945627855054971</v>
      </c>
      <c r="Z808" s="27">
        <f>((0.408*I808*(Y808-0)+Dados!$C$35*(900/(H808+273))*J808*(M808-N808))/(I808+Dados!$C$35*(1+(0.34*J808))))</f>
        <v>5.9511425985030044</v>
      </c>
    </row>
    <row r="809" spans="1:26" x14ac:dyDescent="0.25">
      <c r="A809" s="1">
        <v>35435</v>
      </c>
      <c r="B809">
        <v>19.600000000000001</v>
      </c>
      <c r="C809">
        <v>35.6</v>
      </c>
      <c r="D809">
        <v>5</v>
      </c>
      <c r="E809">
        <v>0.76666699999999999</v>
      </c>
      <c r="F809">
        <v>50</v>
      </c>
      <c r="H809" s="22">
        <f t="shared" si="182"/>
        <v>27.6</v>
      </c>
      <c r="I809" s="23">
        <f t="shared" si="183"/>
        <v>0.21565607816104823</v>
      </c>
      <c r="J809" s="24">
        <f t="shared" si="184"/>
        <v>0.57342940694578226</v>
      </c>
      <c r="K809" s="25">
        <f t="shared" si="185"/>
        <v>5.8118453382797011</v>
      </c>
      <c r="L809" s="25">
        <f t="shared" si="186"/>
        <v>2.2810057729824531</v>
      </c>
      <c r="M809" s="25">
        <f t="shared" si="187"/>
        <v>4.0464255556310773</v>
      </c>
      <c r="N809" s="25">
        <f t="shared" si="188"/>
        <v>2.0232127778155387</v>
      </c>
      <c r="O809" s="25">
        <f t="shared" si="189"/>
        <v>-0.3945221116772275</v>
      </c>
      <c r="P809" s="26">
        <f>ACOS(-TAN(Dados!$C$31)*TAN(O809))</f>
        <v>1.7978626675349139</v>
      </c>
      <c r="Q809" s="25">
        <f t="shared" si="190"/>
        <v>1.032877839772842</v>
      </c>
      <c r="R809" s="25">
        <f>(24*60/PI())*Dados!$C$28*Q809*(P809*SIN(Dados!$C$31)*SIN(O809)+COS(Dados!$C$31)*COS(O809)*SIN(P809))</f>
        <v>43.476670111019743</v>
      </c>
      <c r="S809" s="17">
        <f t="shared" si="191"/>
        <v>308.76000000000005</v>
      </c>
      <c r="T809" s="17">
        <f t="shared" si="192"/>
        <v>292.76000000000005</v>
      </c>
      <c r="U809" s="17">
        <f t="shared" si="193"/>
        <v>27.825068871052636</v>
      </c>
      <c r="V809" s="25">
        <f>(0.75+2*10^(-5)*Dados!$B$7)*R809</f>
        <v>32.82063391548305</v>
      </c>
      <c r="W809" s="23">
        <f t="shared" si="194"/>
        <v>4.5090793717329785</v>
      </c>
      <c r="X809" s="25">
        <f>(1-Dados!$C$20)*U809</f>
        <v>21.425303030710531</v>
      </c>
      <c r="Y809" s="18">
        <f t="shared" si="195"/>
        <v>16.91622365897755</v>
      </c>
      <c r="Z809" s="27">
        <f>((0.408*I809*(Y809-0)+Dados!$C$35*(900/(H809+273))*J809*(M809-N809))/(I809+Dados!$C$35*(1+(0.34*J809))))</f>
        <v>5.8384622788992999</v>
      </c>
    </row>
    <row r="810" spans="1:26" x14ac:dyDescent="0.25">
      <c r="A810" s="1">
        <v>35436</v>
      </c>
      <c r="B810">
        <v>20.6</v>
      </c>
      <c r="C810">
        <v>35.1</v>
      </c>
      <c r="D810">
        <v>6</v>
      </c>
      <c r="E810">
        <v>1.733333</v>
      </c>
      <c r="F810">
        <v>50.25</v>
      </c>
      <c r="H810" s="22">
        <f t="shared" si="182"/>
        <v>27.85</v>
      </c>
      <c r="I810" s="23">
        <f t="shared" si="183"/>
        <v>0.21841239036576388</v>
      </c>
      <c r="J810" s="24">
        <f t="shared" si="184"/>
        <v>1.296448280974078</v>
      </c>
      <c r="K810" s="25">
        <f t="shared" si="185"/>
        <v>5.6538327478295347</v>
      </c>
      <c r="L810" s="25">
        <f t="shared" si="186"/>
        <v>2.4265523121060211</v>
      </c>
      <c r="M810" s="25">
        <f t="shared" si="187"/>
        <v>4.0401925299677774</v>
      </c>
      <c r="N810" s="25">
        <f t="shared" si="188"/>
        <v>2.0301967463088078</v>
      </c>
      <c r="O810" s="25">
        <f t="shared" si="189"/>
        <v>-0.39260706437307313</v>
      </c>
      <c r="P810" s="26">
        <f>ACOS(-TAN(Dados!$C$31)*TAN(O810))</f>
        <v>1.7966168724134355</v>
      </c>
      <c r="Q810" s="25">
        <f t="shared" si="190"/>
        <v>1.0328241370570801</v>
      </c>
      <c r="R810" s="25">
        <f>(24*60/PI())*Dados!$C$28*Q810*(P810*SIN(Dados!$C$31)*SIN(O810)+COS(Dados!$C$31)*COS(O810)*SIN(P810))</f>
        <v>43.440157426390698</v>
      </c>
      <c r="S810" s="17">
        <f t="shared" si="191"/>
        <v>308.26000000000005</v>
      </c>
      <c r="T810" s="17">
        <f t="shared" si="192"/>
        <v>293.76000000000005</v>
      </c>
      <c r="U810" s="17">
        <f t="shared" si="193"/>
        <v>26.466430611392049</v>
      </c>
      <c r="V810" s="25">
        <f>(0.75+2*10^(-5)*Dados!$B$7)*R810</f>
        <v>32.793070409528674</v>
      </c>
      <c r="W810" s="23">
        <f t="shared" si="194"/>
        <v>4.1976235907626664</v>
      </c>
      <c r="X810" s="25">
        <f>(1-Dados!$C$20)*U810</f>
        <v>20.379151570771878</v>
      </c>
      <c r="Y810" s="18">
        <f t="shared" si="195"/>
        <v>16.181527980009211</v>
      </c>
      <c r="Z810" s="27">
        <f>((0.408*I810*(Y810-0)+Dados!$C$35*(900/(H810+273))*J810*(M810-N810))/(I810+Dados!$C$35*(1+(0.34*J810))))</f>
        <v>6.2427188031022274</v>
      </c>
    </row>
    <row r="811" spans="1:26" x14ac:dyDescent="0.25">
      <c r="A811" s="1">
        <v>35437</v>
      </c>
      <c r="B811">
        <v>23.4</v>
      </c>
      <c r="C811">
        <v>35.6</v>
      </c>
      <c r="D811">
        <v>7</v>
      </c>
      <c r="E811">
        <v>2.266667</v>
      </c>
      <c r="F811">
        <v>50.5</v>
      </c>
      <c r="H811" s="22">
        <f t="shared" si="182"/>
        <v>29.5</v>
      </c>
      <c r="I811" s="23">
        <f t="shared" si="183"/>
        <v>0.23735674310788871</v>
      </c>
      <c r="J811" s="24">
        <f t="shared" si="184"/>
        <v>1.6953560196976984</v>
      </c>
      <c r="K811" s="25">
        <f t="shared" si="185"/>
        <v>5.8118453382797011</v>
      </c>
      <c r="L811" s="25">
        <f t="shared" si="186"/>
        <v>2.878130284758361</v>
      </c>
      <c r="M811" s="25">
        <f t="shared" si="187"/>
        <v>4.3449878115190312</v>
      </c>
      <c r="N811" s="25">
        <f t="shared" si="188"/>
        <v>2.1942188448171107</v>
      </c>
      <c r="O811" s="25">
        <f t="shared" si="189"/>
        <v>-0.39057567912259061</v>
      </c>
      <c r="P811" s="26">
        <f>ACOS(-TAN(Dados!$C$31)*TAN(O811))</f>
        <v>1.7952979421830866</v>
      </c>
      <c r="Q811" s="25">
        <f t="shared" si="190"/>
        <v>1.0327607078411054</v>
      </c>
      <c r="R811" s="25">
        <f>(24*60/PI())*Dados!$C$28*Q811*(P811*SIN(Dados!$C$31)*SIN(O811)+COS(Dados!$C$31)*COS(O811)*SIN(P811))</f>
        <v>43.40103680664042</v>
      </c>
      <c r="S811" s="17">
        <f t="shared" si="191"/>
        <v>308.76000000000005</v>
      </c>
      <c r="T811" s="17">
        <f t="shared" si="192"/>
        <v>296.56</v>
      </c>
      <c r="U811" s="17">
        <f t="shared" si="193"/>
        <v>24.254928709785744</v>
      </c>
      <c r="V811" s="25">
        <f>(0.75+2*10^(-5)*Dados!$B$7)*R811</f>
        <v>32.763538167613824</v>
      </c>
      <c r="W811" s="23">
        <f t="shared" si="194"/>
        <v>3.5519299540984686</v>
      </c>
      <c r="X811" s="25">
        <f>(1-Dados!$C$20)*U811</f>
        <v>18.676295106535022</v>
      </c>
      <c r="Y811" s="18">
        <f t="shared" si="195"/>
        <v>15.124365152436553</v>
      </c>
      <c r="Z811" s="27">
        <f>((0.408*I811*(Y811-0)+Dados!$C$35*(900/(H811+273))*J811*(M811-N811))/(I811+Dados!$C$35*(1+(0.34*J811))))</f>
        <v>6.3861926120103485</v>
      </c>
    </row>
    <row r="812" spans="1:26" x14ac:dyDescent="0.25">
      <c r="A812" s="1">
        <v>35438</v>
      </c>
      <c r="B812">
        <v>22</v>
      </c>
      <c r="C812">
        <v>33.4</v>
      </c>
      <c r="D812">
        <v>8</v>
      </c>
      <c r="E812">
        <v>3.766667</v>
      </c>
      <c r="F812">
        <v>84</v>
      </c>
      <c r="H812" s="22">
        <f t="shared" si="182"/>
        <v>27.7</v>
      </c>
      <c r="I812" s="23">
        <f t="shared" si="183"/>
        <v>0.2167550737640033</v>
      </c>
      <c r="J812" s="24">
        <f t="shared" si="184"/>
        <v>2.8172826324496145</v>
      </c>
      <c r="K812" s="25">
        <f t="shared" si="185"/>
        <v>5.1441125216319277</v>
      </c>
      <c r="L812" s="25">
        <f t="shared" si="186"/>
        <v>2.6439311922105757</v>
      </c>
      <c r="M812" s="25">
        <f t="shared" si="187"/>
        <v>3.8940218569212517</v>
      </c>
      <c r="N812" s="25">
        <f t="shared" si="188"/>
        <v>3.2709783598138511</v>
      </c>
      <c r="O812" s="25">
        <f t="shared" si="189"/>
        <v>-0.38842855786907049</v>
      </c>
      <c r="P812" s="26">
        <f>ACOS(-TAN(Dados!$C$31)*TAN(O812))</f>
        <v>1.7939066938731225</v>
      </c>
      <c r="Q812" s="25">
        <f t="shared" si="190"/>
        <v>1.0326875709203633</v>
      </c>
      <c r="R812" s="25">
        <f>(24*60/PI())*Dados!$C$28*Q812*(P812*SIN(Dados!$C$31)*SIN(O812)+COS(Dados!$C$31)*COS(O812)*SIN(P812))</f>
        <v>43.35929974820008</v>
      </c>
      <c r="S812" s="17">
        <f t="shared" si="191"/>
        <v>306.56</v>
      </c>
      <c r="T812" s="17">
        <f t="shared" si="192"/>
        <v>295.16000000000003</v>
      </c>
      <c r="U812" s="17">
        <f t="shared" si="193"/>
        <v>23.423655282194968</v>
      </c>
      <c r="V812" s="25">
        <f>(0.75+2*10^(-5)*Dados!$B$7)*R812</f>
        <v>32.732030770375687</v>
      </c>
      <c r="W812" s="23">
        <f t="shared" si="194"/>
        <v>2.1528085196873636</v>
      </c>
      <c r="X812" s="25">
        <f>(1-Dados!$C$20)*U812</f>
        <v>18.036214567290127</v>
      </c>
      <c r="Y812" s="18">
        <f t="shared" si="195"/>
        <v>15.883406047602763</v>
      </c>
      <c r="Z812" s="27">
        <f>((0.408*I812*(Y812-0)+Dados!$C$35*(900/(H812+273))*J812*(M812-N812))/(I812+Dados!$C$35*(1+(0.34*J812))))</f>
        <v>5.0695221218815893</v>
      </c>
    </row>
    <row r="813" spans="1:26" x14ac:dyDescent="0.25">
      <c r="A813" s="1">
        <v>35439</v>
      </c>
      <c r="B813">
        <v>20.7</v>
      </c>
      <c r="C813">
        <v>35.200000000000003</v>
      </c>
      <c r="D813">
        <v>9</v>
      </c>
      <c r="E813">
        <v>2.5666669999999998</v>
      </c>
      <c r="F813">
        <v>71.75</v>
      </c>
      <c r="H813" s="22">
        <f t="shared" si="182"/>
        <v>27.950000000000003</v>
      </c>
      <c r="I813" s="23">
        <f t="shared" si="183"/>
        <v>0.21952317339604849</v>
      </c>
      <c r="J813" s="24">
        <f t="shared" si="184"/>
        <v>1.9197413422480816</v>
      </c>
      <c r="K813" s="25">
        <f t="shared" si="185"/>
        <v>5.6851337931165737</v>
      </c>
      <c r="L813" s="25">
        <f t="shared" si="186"/>
        <v>2.4415438714941016</v>
      </c>
      <c r="M813" s="25">
        <f t="shared" si="187"/>
        <v>4.0633388323053374</v>
      </c>
      <c r="N813" s="25">
        <f t="shared" si="188"/>
        <v>2.9154456121790799</v>
      </c>
      <c r="O813" s="25">
        <f t="shared" si="189"/>
        <v>-0.38616633685087898</v>
      </c>
      <c r="P813" s="26">
        <f>ACOS(-TAN(Dados!$C$31)*TAN(O813))</f>
        <v>1.7924439813713136</v>
      </c>
      <c r="Q813" s="25">
        <f t="shared" si="190"/>
        <v>1.032604747966902</v>
      </c>
      <c r="R813" s="25">
        <f>(24*60/PI())*Dados!$C$28*Q813*(P813*SIN(Dados!$C$31)*SIN(O813)+COS(Dados!$C$31)*COS(O813)*SIN(P813))</f>
        <v>43.314937546086441</v>
      </c>
      <c r="S813" s="17">
        <f t="shared" si="191"/>
        <v>308.36</v>
      </c>
      <c r="T813" s="17">
        <f t="shared" si="192"/>
        <v>293.86</v>
      </c>
      <c r="U813" s="17">
        <f t="shared" si="193"/>
        <v>26.390138915652802</v>
      </c>
      <c r="V813" s="25">
        <f>(0.75+2*10^(-5)*Dados!$B$7)*R813</f>
        <v>32.698541646403257</v>
      </c>
      <c r="W813" s="23">
        <f t="shared" si="194"/>
        <v>3.0197013843093323</v>
      </c>
      <c r="X813" s="25">
        <f>(1-Dados!$C$20)*U813</f>
        <v>20.320406965052658</v>
      </c>
      <c r="Y813" s="18">
        <f t="shared" si="195"/>
        <v>17.300705580743326</v>
      </c>
      <c r="Z813" s="27">
        <f>((0.408*I813*(Y813-0)+Dados!$C$35*(900/(H813+273))*J813*(M813-N813))/(I813+Dados!$C$35*(1+(0.34*J813))))</f>
        <v>6.0447830533593647</v>
      </c>
    </row>
    <row r="814" spans="1:26" x14ac:dyDescent="0.25">
      <c r="A814" s="1">
        <v>35440</v>
      </c>
      <c r="B814">
        <v>20.6</v>
      </c>
      <c r="C814">
        <v>33.9</v>
      </c>
      <c r="D814">
        <v>10</v>
      </c>
      <c r="E814">
        <v>3.766667</v>
      </c>
      <c r="F814">
        <v>59.5</v>
      </c>
      <c r="H814" s="22">
        <f t="shared" si="182"/>
        <v>27.25</v>
      </c>
      <c r="I814" s="23">
        <f t="shared" si="183"/>
        <v>0.21184640181521044</v>
      </c>
      <c r="J814" s="24">
        <f t="shared" si="184"/>
        <v>2.8172826324496145</v>
      </c>
      <c r="K814" s="25">
        <f t="shared" si="185"/>
        <v>5.2897146042222154</v>
      </c>
      <c r="L814" s="25">
        <f t="shared" si="186"/>
        <v>2.4265523121060211</v>
      </c>
      <c r="M814" s="25">
        <f t="shared" si="187"/>
        <v>3.8581334581641182</v>
      </c>
      <c r="N814" s="25">
        <f t="shared" si="188"/>
        <v>2.2955894076076504</v>
      </c>
      <c r="O814" s="25">
        <f t="shared" si="189"/>
        <v>-0.38378968641292643</v>
      </c>
      <c r="P814" s="26">
        <f>ACOS(-TAN(Dados!$C$31)*TAN(O814))</f>
        <v>1.7909106937083643</v>
      </c>
      <c r="Q814" s="25">
        <f t="shared" si="190"/>
        <v>1.03251226352295</v>
      </c>
      <c r="R814" s="25">
        <f>(24*60/PI())*Dados!$C$28*Q814*(P814*SIN(Dados!$C$31)*SIN(O814)+COS(Dados!$C$31)*COS(O814)*SIN(P814))</f>
        <v>43.267941325262903</v>
      </c>
      <c r="S814" s="17">
        <f t="shared" si="191"/>
        <v>307.06</v>
      </c>
      <c r="T814" s="17">
        <f t="shared" si="192"/>
        <v>293.76000000000005</v>
      </c>
      <c r="U814" s="17">
        <f t="shared" si="193"/>
        <v>25.247131102311531</v>
      </c>
      <c r="V814" s="25">
        <f>(0.75+2*10^(-5)*Dados!$B$7)*R814</f>
        <v>32.663064095911878</v>
      </c>
      <c r="W814" s="23">
        <f t="shared" si="194"/>
        <v>3.5518041063559318</v>
      </c>
      <c r="X814" s="25">
        <f>(1-Dados!$C$20)*U814</f>
        <v>19.440290948779879</v>
      </c>
      <c r="Y814" s="18">
        <f t="shared" si="195"/>
        <v>15.888486842423948</v>
      </c>
      <c r="Z814" s="27">
        <f>((0.408*I814*(Y814-0)+Dados!$C$35*(900/(H814+273))*J814*(M814-N814))/(I814+Dados!$C$35*(1+(0.34*J814))))</f>
        <v>6.5794292520717494</v>
      </c>
    </row>
    <row r="815" spans="1:26" x14ac:dyDescent="0.25">
      <c r="A815" s="1">
        <v>35441</v>
      </c>
      <c r="B815">
        <v>21.6</v>
      </c>
      <c r="C815">
        <v>35.6</v>
      </c>
      <c r="D815">
        <v>11</v>
      </c>
      <c r="E815">
        <v>1.733333</v>
      </c>
      <c r="F815">
        <v>60.5</v>
      </c>
      <c r="H815" s="22">
        <f t="shared" si="182"/>
        <v>28.6</v>
      </c>
      <c r="I815" s="23">
        <f t="shared" si="183"/>
        <v>0.22685958459062655</v>
      </c>
      <c r="J815" s="24">
        <f t="shared" si="184"/>
        <v>1.296448280974078</v>
      </c>
      <c r="K815" s="25">
        <f t="shared" si="185"/>
        <v>5.8118453382797011</v>
      </c>
      <c r="L815" s="25">
        <f t="shared" si="186"/>
        <v>2.5801527260359443</v>
      </c>
      <c r="M815" s="25">
        <f t="shared" si="187"/>
        <v>4.1959990321578227</v>
      </c>
      <c r="N815" s="25">
        <f t="shared" si="188"/>
        <v>2.5385794144554827</v>
      </c>
      <c r="O815" s="25">
        <f t="shared" si="189"/>
        <v>-0.38129931080802987</v>
      </c>
      <c r="P815" s="26">
        <f>ACOS(-TAN(Dados!$C$31)*TAN(O815))</f>
        <v>1.7893077532989132</v>
      </c>
      <c r="Q815" s="25">
        <f t="shared" si="190"/>
        <v>1.032410144993644</v>
      </c>
      <c r="R815" s="25">
        <f>(24*60/PI())*Dados!$C$28*Q815*(P815*SIN(Dados!$C$31)*SIN(O815)+COS(Dados!$C$31)*COS(O815)*SIN(P815))</f>
        <v>43.218302073601429</v>
      </c>
      <c r="S815" s="17">
        <f t="shared" si="191"/>
        <v>308.76000000000005</v>
      </c>
      <c r="T815" s="17">
        <f t="shared" si="192"/>
        <v>294.76000000000005</v>
      </c>
      <c r="U815" s="17">
        <f t="shared" si="193"/>
        <v>25.873292671602936</v>
      </c>
      <c r="V815" s="25">
        <f>(0.75+2*10^(-5)*Dados!$B$7)*R815</f>
        <v>32.625591315626281</v>
      </c>
      <c r="W815" s="23">
        <f t="shared" si="194"/>
        <v>3.4368650181017153</v>
      </c>
      <c r="X815" s="25">
        <f>(1-Dados!$C$20)*U815</f>
        <v>19.922435357134262</v>
      </c>
      <c r="Y815" s="18">
        <f t="shared" si="195"/>
        <v>16.485570339032545</v>
      </c>
      <c r="Z815" s="27">
        <f>((0.408*I815*(Y815-0)+Dados!$C$35*(900/(H815+273))*J815*(M815-N815))/(I815+Dados!$C$35*(1+(0.34*J815))))</f>
        <v>6.0578341009346017</v>
      </c>
    </row>
    <row r="816" spans="1:26" x14ac:dyDescent="0.25">
      <c r="A816" s="1">
        <v>35442</v>
      </c>
      <c r="B816">
        <v>26</v>
      </c>
      <c r="C816">
        <v>36.799999999999997</v>
      </c>
      <c r="D816">
        <v>12</v>
      </c>
      <c r="E816">
        <v>3.233333</v>
      </c>
      <c r="F816">
        <v>59.5</v>
      </c>
      <c r="H816" s="22">
        <f t="shared" si="182"/>
        <v>31.4</v>
      </c>
      <c r="I816" s="23">
        <f t="shared" si="183"/>
        <v>0.26086080374613296</v>
      </c>
      <c r="J816" s="24">
        <f t="shared" si="184"/>
        <v>2.4183748937259941</v>
      </c>
      <c r="K816" s="25">
        <f t="shared" si="185"/>
        <v>6.2067817955104676</v>
      </c>
      <c r="L816" s="25">
        <f t="shared" si="186"/>
        <v>3.3614398286025637</v>
      </c>
      <c r="M816" s="25">
        <f t="shared" si="187"/>
        <v>4.7841108120565154</v>
      </c>
      <c r="N816" s="25">
        <f t="shared" si="188"/>
        <v>2.8465459331736267</v>
      </c>
      <c r="O816" s="25">
        <f t="shared" si="189"/>
        <v>-0.37869594798822787</v>
      </c>
      <c r="P816" s="26">
        <f>ACOS(-TAN(Dados!$C$31)*TAN(O816))</f>
        <v>1.7876361141459312</v>
      </c>
      <c r="Q816" s="25">
        <f t="shared" si="190"/>
        <v>1.0322984226389083</v>
      </c>
      <c r="R816" s="25">
        <f>(24*60/PI())*Dados!$C$28*Q816*(P816*SIN(Dados!$C$31)*SIN(O816)+COS(Dados!$C$31)*COS(O816)*SIN(P816))</f>
        <v>43.166010676417521</v>
      </c>
      <c r="S816" s="17">
        <f t="shared" si="191"/>
        <v>309.96000000000004</v>
      </c>
      <c r="T816" s="17">
        <f t="shared" si="192"/>
        <v>299.16000000000003</v>
      </c>
      <c r="U816" s="17">
        <f t="shared" si="193"/>
        <v>22.697277854383401</v>
      </c>
      <c r="V816" s="25">
        <f>(0.75+2*10^(-5)*Dados!$B$7)*R816</f>
        <v>32.58611642485107</v>
      </c>
      <c r="W816" s="23">
        <f t="shared" si="194"/>
        <v>2.5896376398274659</v>
      </c>
      <c r="X816" s="25">
        <f>(1-Dados!$C$20)*U816</f>
        <v>17.476903947875218</v>
      </c>
      <c r="Y816" s="18">
        <f t="shared" si="195"/>
        <v>14.887266308047753</v>
      </c>
      <c r="Z816" s="27">
        <f>((0.408*I816*(Y816-0)+Dados!$C$35*(900/(H816+273))*J816*(M816-N816))/(I816+Dados!$C$35*(1+(0.34*J816))))</f>
        <v>6.5537018792348851</v>
      </c>
    </row>
    <row r="817" spans="1:26" x14ac:dyDescent="0.25">
      <c r="A817" s="1">
        <v>35443</v>
      </c>
      <c r="B817">
        <v>24.3</v>
      </c>
      <c r="C817">
        <v>36.4</v>
      </c>
      <c r="D817">
        <v>13</v>
      </c>
      <c r="E817">
        <v>3.5666669999999998</v>
      </c>
      <c r="F817">
        <v>65.5</v>
      </c>
      <c r="H817" s="22">
        <f t="shared" si="182"/>
        <v>30.35</v>
      </c>
      <c r="I817" s="23">
        <f t="shared" si="183"/>
        <v>0.24764200037450079</v>
      </c>
      <c r="J817" s="24">
        <f t="shared" si="184"/>
        <v>2.6676924174160255</v>
      </c>
      <c r="K817" s="25">
        <f t="shared" si="185"/>
        <v>6.0726299897773925</v>
      </c>
      <c r="L817" s="25">
        <f t="shared" si="186"/>
        <v>3.0380717152215446</v>
      </c>
      <c r="M817" s="25">
        <f t="shared" si="187"/>
        <v>4.555350852499469</v>
      </c>
      <c r="N817" s="25">
        <f t="shared" si="188"/>
        <v>2.9837548083871521</v>
      </c>
      <c r="O817" s="25">
        <f t="shared" si="189"/>
        <v>-0.37598036938610901</v>
      </c>
      <c r="P817" s="26">
        <f>ACOS(-TAN(Dados!$C$31)*TAN(O817))</f>
        <v>1.7858967600153355</v>
      </c>
      <c r="Q817" s="25">
        <f t="shared" si="190"/>
        <v>1.0321771295644875</v>
      </c>
      <c r="R817" s="25">
        <f>(24*60/PI())*Dados!$C$28*Q817*(P817*SIN(Dados!$C$31)*SIN(O817)+COS(Dados!$C$31)*COS(O817)*SIN(P817))</f>
        <v>43.111057952545892</v>
      </c>
      <c r="S817" s="17">
        <f t="shared" si="191"/>
        <v>309.56</v>
      </c>
      <c r="T817" s="17">
        <f t="shared" si="192"/>
        <v>297.46000000000004</v>
      </c>
      <c r="U817" s="17">
        <f t="shared" si="193"/>
        <v>23.993927842642602</v>
      </c>
      <c r="V817" s="25">
        <f>(0.75+2*10^(-5)*Dados!$B$7)*R817</f>
        <v>32.544632492704388</v>
      </c>
      <c r="W817" s="23">
        <f t="shared" si="194"/>
        <v>2.6419992246393114</v>
      </c>
      <c r="X817" s="25">
        <f>(1-Dados!$C$20)*U817</f>
        <v>18.475324438834804</v>
      </c>
      <c r="Y817" s="18">
        <f t="shared" si="195"/>
        <v>15.833325214195492</v>
      </c>
      <c r="Z817" s="27">
        <f>((0.408*I817*(Y817-0)+Dados!$C$35*(900/(H817+273))*J817*(M817-N817))/(I817+Dados!$C$35*(1+(0.34*J817))))</f>
        <v>6.4809790743712608</v>
      </c>
    </row>
    <row r="818" spans="1:26" x14ac:dyDescent="0.25">
      <c r="A818" s="1">
        <v>35444</v>
      </c>
      <c r="B818">
        <v>24.1</v>
      </c>
      <c r="C818">
        <v>37.700000000000003</v>
      </c>
      <c r="D818">
        <v>14</v>
      </c>
      <c r="E818">
        <v>3.0333329999999998</v>
      </c>
      <c r="F818">
        <v>68</v>
      </c>
      <c r="H818" s="22">
        <f t="shared" si="182"/>
        <v>30.900000000000002</v>
      </c>
      <c r="I818" s="23">
        <f t="shared" si="183"/>
        <v>0.25449426933517394</v>
      </c>
      <c r="J818" s="24">
        <f t="shared" si="184"/>
        <v>2.2687846786924055</v>
      </c>
      <c r="K818" s="25">
        <f t="shared" si="185"/>
        <v>6.5180437616532609</v>
      </c>
      <c r="L818" s="25">
        <f t="shared" si="186"/>
        <v>3.0018745443431598</v>
      </c>
      <c r="M818" s="25">
        <f t="shared" si="187"/>
        <v>4.7599591529982099</v>
      </c>
      <c r="N818" s="25">
        <f t="shared" si="188"/>
        <v>3.2367722240387828</v>
      </c>
      <c r="O818" s="25">
        <f t="shared" si="189"/>
        <v>-0.37315337968622003</v>
      </c>
      <c r="P818" s="26">
        <f>ACOS(-TAN(Dados!$C$31)*TAN(O818))</f>
        <v>1.7840907025875921</v>
      </c>
      <c r="Q818" s="25">
        <f t="shared" si="190"/>
        <v>1.0320463017121373</v>
      </c>
      <c r="R818" s="25">
        <f>(24*60/PI())*Dados!$C$28*Q818*(P818*SIN(Dados!$C$31)*SIN(O818)+COS(Dados!$C$31)*COS(O818)*SIN(P818))</f>
        <v>43.053434691921325</v>
      </c>
      <c r="S818" s="17">
        <f t="shared" si="191"/>
        <v>310.86</v>
      </c>
      <c r="T818" s="17">
        <f t="shared" si="192"/>
        <v>297.26000000000005</v>
      </c>
      <c r="U818" s="17">
        <f t="shared" si="193"/>
        <v>25.403715531604771</v>
      </c>
      <c r="V818" s="25">
        <f>(0.75+2*10^(-5)*Dados!$B$7)*R818</f>
        <v>32.501132566487726</v>
      </c>
      <c r="W818" s="23">
        <f t="shared" si="194"/>
        <v>2.612229111447113</v>
      </c>
      <c r="X818" s="25">
        <f>(1-Dados!$C$20)*U818</f>
        <v>19.560860959335674</v>
      </c>
      <c r="Y818" s="18">
        <f t="shared" si="195"/>
        <v>16.94863184788856</v>
      </c>
      <c r="Z818" s="27">
        <f>((0.408*I818*(Y818-0)+Dados!$C$35*(900/(H818+273))*J818*(M818-N818))/(I818+Dados!$C$35*(1+(0.34*J818))))</f>
        <v>6.5589985902769801</v>
      </c>
    </row>
    <row r="819" spans="1:26" x14ac:dyDescent="0.25">
      <c r="A819" s="1">
        <v>35445</v>
      </c>
      <c r="B819">
        <v>22.7</v>
      </c>
      <c r="C819">
        <v>37.200000000000003</v>
      </c>
      <c r="D819">
        <v>15</v>
      </c>
      <c r="E819">
        <v>2.3333330000000001</v>
      </c>
      <c r="F819">
        <v>60.5</v>
      </c>
      <c r="H819" s="22">
        <f t="shared" si="182"/>
        <v>29.950000000000003</v>
      </c>
      <c r="I819" s="23">
        <f t="shared" si="183"/>
        <v>0.24275628140844813</v>
      </c>
      <c r="J819" s="24">
        <f t="shared" si="184"/>
        <v>1.7452189260748447</v>
      </c>
      <c r="K819" s="25">
        <f t="shared" si="185"/>
        <v>6.3434932017398573</v>
      </c>
      <c r="L819" s="25">
        <f t="shared" si="186"/>
        <v>2.7588616266004506</v>
      </c>
      <c r="M819" s="25">
        <f t="shared" si="187"/>
        <v>4.5511774141701542</v>
      </c>
      <c r="N819" s="25">
        <f t="shared" si="188"/>
        <v>2.7534623355729431</v>
      </c>
      <c r="O819" s="25">
        <f t="shared" si="189"/>
        <v>-0.37021581658662056</v>
      </c>
      <c r="P819" s="26">
        <f>ACOS(-TAN(Dados!$C$31)*TAN(O819))</f>
        <v>1.7822189795930035</v>
      </c>
      <c r="Q819" s="25">
        <f t="shared" si="190"/>
        <v>1.0319059778489741</v>
      </c>
      <c r="R819" s="25">
        <f>(24*60/PI())*Dados!$C$28*Q819*(P819*SIN(Dados!$C$31)*SIN(O819)+COS(Dados!$C$31)*COS(O819)*SIN(P819))</f>
        <v>42.993131694624417</v>
      </c>
      <c r="S819" s="17">
        <f t="shared" si="191"/>
        <v>310.36</v>
      </c>
      <c r="T819" s="17">
        <f t="shared" si="192"/>
        <v>295.86</v>
      </c>
      <c r="U819" s="17">
        <f t="shared" si="193"/>
        <v>26.194074887742872</v>
      </c>
      <c r="V819" s="25">
        <f>(0.75+2*10^(-5)*Dados!$B$7)*R819</f>
        <v>32.455609701161698</v>
      </c>
      <c r="W819" s="23">
        <f t="shared" si="194"/>
        <v>3.3074609266163599</v>
      </c>
      <c r="X819" s="25">
        <f>(1-Dados!$C$20)*U819</f>
        <v>20.169437663562011</v>
      </c>
      <c r="Y819" s="18">
        <f t="shared" si="195"/>
        <v>16.86197673694565</v>
      </c>
      <c r="Z819" s="27">
        <f>((0.408*I819*(Y819-0)+Dados!$C$35*(900/(H819+273))*J819*(M819-N819))/(I819+Dados!$C$35*(1+(0.34*J819))))</f>
        <v>6.5701056655156194</v>
      </c>
    </row>
    <row r="820" spans="1:26" x14ac:dyDescent="0.25">
      <c r="A820" s="1">
        <v>35446</v>
      </c>
      <c r="B820">
        <v>22.9</v>
      </c>
      <c r="C820">
        <v>37.1</v>
      </c>
      <c r="D820">
        <v>16</v>
      </c>
      <c r="E820">
        <v>2.3333330000000001</v>
      </c>
      <c r="F820">
        <v>63.25</v>
      </c>
      <c r="H820" s="22">
        <f t="shared" si="182"/>
        <v>30</v>
      </c>
      <c r="I820" s="23">
        <f t="shared" si="183"/>
        <v>0.24336253881311395</v>
      </c>
      <c r="J820" s="24">
        <f t="shared" si="184"/>
        <v>1.7452189260748447</v>
      </c>
      <c r="K820" s="25">
        <f t="shared" si="185"/>
        <v>6.3090731770616983</v>
      </c>
      <c r="L820" s="25">
        <f t="shared" si="186"/>
        <v>2.7924897662121242</v>
      </c>
      <c r="M820" s="25">
        <f t="shared" si="187"/>
        <v>4.5507814716369115</v>
      </c>
      <c r="N820" s="25">
        <f t="shared" si="188"/>
        <v>2.8783692808103463</v>
      </c>
      <c r="O820" s="25">
        <f t="shared" si="189"/>
        <v>-0.36716855055065478</v>
      </c>
      <c r="P820" s="26">
        <f>ACOS(-TAN(Dados!$C$31)*TAN(O820))</f>
        <v>1.7802826529372653</v>
      </c>
      <c r="Q820" s="25">
        <f t="shared" si="190"/>
        <v>1.031756199555987</v>
      </c>
      <c r="R820" s="25">
        <f>(24*60/PI())*Dados!$C$28*Q820*(P820*SIN(Dados!$C$31)*SIN(O820)+COS(Dados!$C$31)*COS(O820)*SIN(P820))</f>
        <v>42.930139811347644</v>
      </c>
      <c r="S820" s="17">
        <f t="shared" si="191"/>
        <v>310.26000000000005</v>
      </c>
      <c r="T820" s="17">
        <f t="shared" si="192"/>
        <v>296.06</v>
      </c>
      <c r="U820" s="17">
        <f t="shared" si="193"/>
        <v>25.88370596770735</v>
      </c>
      <c r="V820" s="25">
        <f>(0.75+2*10^(-5)*Dados!$B$7)*R820</f>
        <v>32.408056989893922</v>
      </c>
      <c r="W820" s="23">
        <f t="shared" si="194"/>
        <v>3.1008121127220258</v>
      </c>
      <c r="X820" s="25">
        <f>(1-Dados!$C$20)*U820</f>
        <v>19.930453595134662</v>
      </c>
      <c r="Y820" s="18">
        <f t="shared" si="195"/>
        <v>16.829641482412637</v>
      </c>
      <c r="Z820" s="27">
        <f>((0.408*I820*(Y820-0)+Dados!$C$35*(900/(H820+273))*J820*(M820-N820))/(I820+Dados!$C$35*(1+(0.34*J820))))</f>
        <v>6.4388212496274599</v>
      </c>
    </row>
    <row r="821" spans="1:26" x14ac:dyDescent="0.25">
      <c r="A821" s="1">
        <v>35447</v>
      </c>
      <c r="B821">
        <v>23.8</v>
      </c>
      <c r="C821">
        <v>35</v>
      </c>
      <c r="D821">
        <v>17</v>
      </c>
      <c r="E821">
        <v>3.3</v>
      </c>
      <c r="F821">
        <v>51.5</v>
      </c>
      <c r="H821" s="22">
        <f t="shared" si="182"/>
        <v>29.4</v>
      </c>
      <c r="I821" s="23">
        <f t="shared" si="183"/>
        <v>0.23617063355931983</v>
      </c>
      <c r="J821" s="24">
        <f t="shared" si="184"/>
        <v>2.4682385480542153</v>
      </c>
      <c r="K821" s="25">
        <f t="shared" si="185"/>
        <v>5.6226812384961216</v>
      </c>
      <c r="L821" s="25">
        <f t="shared" si="186"/>
        <v>2.9482843050220851</v>
      </c>
      <c r="M821" s="25">
        <f t="shared" si="187"/>
        <v>4.2854827717591029</v>
      </c>
      <c r="N821" s="25">
        <f t="shared" si="188"/>
        <v>2.2070236274559378</v>
      </c>
      <c r="O821" s="25">
        <f t="shared" si="189"/>
        <v>-0.36401248454901453</v>
      </c>
      <c r="P821" s="26">
        <f>ACOS(-TAN(Dados!$C$31)*TAN(O821))</f>
        <v>1.7782828068237315</v>
      </c>
      <c r="Q821" s="25">
        <f t="shared" si="190"/>
        <v>1.0315970112157162</v>
      </c>
      <c r="R821" s="25">
        <f>(24*60/PI())*Dados!$C$28*Q821*(P821*SIN(Dados!$C$31)*SIN(O821)+COS(Dados!$C$31)*COS(O821)*SIN(P821))</f>
        <v>42.864449985232994</v>
      </c>
      <c r="S821" s="17">
        <f t="shared" si="191"/>
        <v>308.16000000000003</v>
      </c>
      <c r="T821" s="17">
        <f t="shared" si="192"/>
        <v>296.96000000000004</v>
      </c>
      <c r="U821" s="17">
        <f t="shared" si="193"/>
        <v>22.952301991688699</v>
      </c>
      <c r="V821" s="25">
        <f>(0.75+2*10^(-5)*Dados!$B$7)*R821</f>
        <v>32.358467595642352</v>
      </c>
      <c r="W821" s="23">
        <f t="shared" si="194"/>
        <v>3.3023457103280229</v>
      </c>
      <c r="X821" s="25">
        <f>(1-Dados!$C$20)*U821</f>
        <v>17.673272533600301</v>
      </c>
      <c r="Y821" s="18">
        <f t="shared" si="195"/>
        <v>14.370926823272278</v>
      </c>
      <c r="Z821" s="27">
        <f>((0.408*I821*(Y821-0)+Dados!$C$35*(900/(H821+273))*J821*(M821-N821))/(I821+Dados!$C$35*(1+(0.34*J821))))</f>
        <v>6.6866060890810308</v>
      </c>
    </row>
    <row r="822" spans="1:26" x14ac:dyDescent="0.25">
      <c r="A822" s="1">
        <v>35448</v>
      </c>
      <c r="B822">
        <v>22.8</v>
      </c>
      <c r="C822">
        <v>30.2</v>
      </c>
      <c r="D822">
        <v>18</v>
      </c>
      <c r="E822">
        <v>2.8333330000000001</v>
      </c>
      <c r="F822">
        <v>80.5</v>
      </c>
      <c r="H822" s="22">
        <f t="shared" si="182"/>
        <v>26.5</v>
      </c>
      <c r="I822" s="23">
        <f t="shared" si="183"/>
        <v>0.20387302489183121</v>
      </c>
      <c r="J822" s="24">
        <f t="shared" si="184"/>
        <v>2.1191944636588169</v>
      </c>
      <c r="K822" s="25">
        <f t="shared" si="185"/>
        <v>4.2919830424837384</v>
      </c>
      <c r="L822" s="25">
        <f t="shared" si="186"/>
        <v>2.7756312335019815</v>
      </c>
      <c r="M822" s="25">
        <f t="shared" si="187"/>
        <v>3.5338071379928602</v>
      </c>
      <c r="N822" s="25">
        <f t="shared" si="188"/>
        <v>2.8447147460842528</v>
      </c>
      <c r="O822" s="25">
        <f t="shared" si="189"/>
        <v>-0.36074855379216958</v>
      </c>
      <c r="P822" s="26">
        <f>ACOS(-TAN(Dados!$C$31)*TAN(O822))</f>
        <v>1.7762205458786531</v>
      </c>
      <c r="Q822" s="25">
        <f t="shared" si="190"/>
        <v>1.031428459999103</v>
      </c>
      <c r="R822" s="25">
        <f>(24*60/PI())*Dados!$C$28*Q822*(P822*SIN(Dados!$C$31)*SIN(O822)+COS(Dados!$C$31)*COS(O822)*SIN(P822))</f>
        <v>42.796053295027434</v>
      </c>
      <c r="S822" s="17">
        <f t="shared" si="191"/>
        <v>303.36</v>
      </c>
      <c r="T822" s="17">
        <f t="shared" si="192"/>
        <v>295.96000000000004</v>
      </c>
      <c r="U822" s="17">
        <f t="shared" si="193"/>
        <v>18.62685621704275</v>
      </c>
      <c r="V822" s="25">
        <f>(0.75+2*10^(-5)*Dados!$B$7)*R822</f>
        <v>32.306834783733457</v>
      </c>
      <c r="W822" s="23">
        <f t="shared" si="194"/>
        <v>1.7606734322630626</v>
      </c>
      <c r="X822" s="25">
        <f>(1-Dados!$C$20)*U822</f>
        <v>14.342679287122918</v>
      </c>
      <c r="Y822" s="18">
        <f t="shared" si="195"/>
        <v>12.582005854859855</v>
      </c>
      <c r="Z822" s="27">
        <f>((0.408*I822*(Y822-0)+Dados!$C$35*(900/(H822+273))*J822*(M822-N822))/(I822+Dados!$C$35*(1+(0.34*J822))))</f>
        <v>4.2143318794423497</v>
      </c>
    </row>
    <row r="823" spans="1:26" x14ac:dyDescent="0.25">
      <c r="A823" s="1">
        <v>35449</v>
      </c>
      <c r="B823">
        <v>19.3</v>
      </c>
      <c r="C823">
        <v>32</v>
      </c>
      <c r="D823">
        <v>19</v>
      </c>
      <c r="E823">
        <v>1.8666670000000001</v>
      </c>
      <c r="F823">
        <v>70.75</v>
      </c>
      <c r="H823" s="22">
        <f t="shared" si="182"/>
        <v>25.65</v>
      </c>
      <c r="I823" s="23">
        <f t="shared" si="183"/>
        <v>0.19514324251732765</v>
      </c>
      <c r="J823" s="24">
        <f t="shared" si="184"/>
        <v>1.3961755896305208</v>
      </c>
      <c r="K823" s="25">
        <f t="shared" si="185"/>
        <v>4.7547753962618131</v>
      </c>
      <c r="L823" s="25">
        <f t="shared" si="186"/>
        <v>2.238858124675362</v>
      </c>
      <c r="M823" s="25">
        <f t="shared" si="187"/>
        <v>3.4968167604685876</v>
      </c>
      <c r="N823" s="25">
        <f t="shared" si="188"/>
        <v>2.4739978580315256</v>
      </c>
      <c r="O823" s="25">
        <f t="shared" si="189"/>
        <v>-0.35737772545324453</v>
      </c>
      <c r="P823" s="26">
        <f>ACOS(-TAN(Dados!$C$31)*TAN(O823))</f>
        <v>1.7740969932854493</v>
      </c>
      <c r="Q823" s="25">
        <f t="shared" si="190"/>
        <v>1.0312505958515106</v>
      </c>
      <c r="R823" s="25">
        <f>(24*60/PI())*Dados!$C$28*Q823*(P823*SIN(Dados!$C$31)*SIN(O823)+COS(Dados!$C$31)*COS(O823)*SIN(P823))</f>
        <v>42.724940999497861</v>
      </c>
      <c r="S823" s="17">
        <f t="shared" si="191"/>
        <v>305.16000000000003</v>
      </c>
      <c r="T823" s="17">
        <f t="shared" si="192"/>
        <v>292.46000000000004</v>
      </c>
      <c r="U823" s="17">
        <f t="shared" si="193"/>
        <v>24.361460138473756</v>
      </c>
      <c r="V823" s="25">
        <f>(0.75+2*10^(-5)*Dados!$B$7)*R823</f>
        <v>32.253151955391132</v>
      </c>
      <c r="W823" s="23">
        <f t="shared" si="194"/>
        <v>3.1443022874038018</v>
      </c>
      <c r="X823" s="25">
        <f>(1-Dados!$C$20)*U823</f>
        <v>18.758324306624793</v>
      </c>
      <c r="Y823" s="18">
        <f t="shared" si="195"/>
        <v>15.614022019220991</v>
      </c>
      <c r="Z823" s="27">
        <f>((0.408*I823*(Y823-0)+Dados!$C$35*(900/(H823+273))*J823*(M823-N823))/(I823+Dados!$C$35*(1+(0.34*J823))))</f>
        <v>5.2279371319904993</v>
      </c>
    </row>
    <row r="824" spans="1:26" x14ac:dyDescent="0.25">
      <c r="A824" s="1">
        <v>35450</v>
      </c>
      <c r="B824">
        <v>20.7</v>
      </c>
      <c r="C824">
        <v>32.799999999999997</v>
      </c>
      <c r="D824">
        <v>20</v>
      </c>
      <c r="E824">
        <v>2.2000000000000002</v>
      </c>
      <c r="F824">
        <v>55.25</v>
      </c>
      <c r="H824" s="22">
        <f t="shared" si="182"/>
        <v>26.75</v>
      </c>
      <c r="I824" s="23">
        <f t="shared" si="183"/>
        <v>0.20650227313586342</v>
      </c>
      <c r="J824" s="24">
        <f t="shared" si="184"/>
        <v>1.6454923653694773</v>
      </c>
      <c r="K824" s="25">
        <f t="shared" si="185"/>
        <v>4.9739919933544527</v>
      </c>
      <c r="L824" s="25">
        <f t="shared" si="186"/>
        <v>2.4415438714941016</v>
      </c>
      <c r="M824" s="25">
        <f t="shared" si="187"/>
        <v>3.7077679324242769</v>
      </c>
      <c r="N824" s="25">
        <f t="shared" si="188"/>
        <v>2.048541782664413</v>
      </c>
      <c r="O824" s="25">
        <f t="shared" si="189"/>
        <v>-0.35390099838142475</v>
      </c>
      <c r="P824" s="26">
        <f>ACOS(-TAN(Dados!$C$31)*TAN(O824))</f>
        <v>1.7719132889338518</v>
      </c>
      <c r="Q824" s="25">
        <f t="shared" si="190"/>
        <v>1.0310634714779239</v>
      </c>
      <c r="R824" s="25">
        <f>(24*60/PI())*Dados!$C$28*Q824*(P824*SIN(Dados!$C$31)*SIN(O824)+COS(Dados!$C$31)*COS(O824)*SIN(P824))</f>
        <v>42.651104583042716</v>
      </c>
      <c r="S824" s="17">
        <f t="shared" si="191"/>
        <v>305.96000000000004</v>
      </c>
      <c r="T824" s="17">
        <f t="shared" si="192"/>
        <v>293.86</v>
      </c>
      <c r="U824" s="17">
        <f t="shared" si="193"/>
        <v>23.737935795985166</v>
      </c>
      <c r="V824" s="25">
        <f>(0.75+2*10^(-5)*Dados!$B$7)*R824</f>
        <v>32.197412682169031</v>
      </c>
      <c r="W824" s="23">
        <f t="shared" si="194"/>
        <v>3.5826341559343224</v>
      </c>
      <c r="X824" s="25">
        <f>(1-Dados!$C$20)*U824</f>
        <v>18.27821056290858</v>
      </c>
      <c r="Y824" s="18">
        <f t="shared" si="195"/>
        <v>14.695576406974258</v>
      </c>
      <c r="Z824" s="27">
        <f>((0.408*I824*(Y824-0)+Dados!$C$35*(900/(H824+273))*J824*(M824-N824))/(I824+Dados!$C$35*(1+(0.34*J824))))</f>
        <v>5.7512769886367119</v>
      </c>
    </row>
    <row r="825" spans="1:26" x14ac:dyDescent="0.25">
      <c r="A825" s="1">
        <v>35451</v>
      </c>
      <c r="B825">
        <v>15.7</v>
      </c>
      <c r="C825">
        <v>30.5</v>
      </c>
      <c r="D825">
        <v>21</v>
      </c>
      <c r="E825">
        <v>3.3</v>
      </c>
      <c r="F825">
        <v>50.75</v>
      </c>
      <c r="H825" s="22">
        <f t="shared" si="182"/>
        <v>23.1</v>
      </c>
      <c r="I825" s="23">
        <f t="shared" si="183"/>
        <v>0.17081860611256544</v>
      </c>
      <c r="J825" s="24">
        <f t="shared" si="184"/>
        <v>2.4682385480542153</v>
      </c>
      <c r="K825" s="25">
        <f t="shared" si="185"/>
        <v>4.3662793205014685</v>
      </c>
      <c r="L825" s="25">
        <f t="shared" si="186"/>
        <v>1.7837358312436735</v>
      </c>
      <c r="M825" s="25">
        <f t="shared" si="187"/>
        <v>3.0750075758725712</v>
      </c>
      <c r="N825" s="25">
        <f t="shared" si="188"/>
        <v>1.5605663447553297</v>
      </c>
      <c r="O825" s="25">
        <f t="shared" si="189"/>
        <v>-0.35031940280597534</v>
      </c>
      <c r="P825" s="26">
        <f>ACOS(-TAN(Dados!$C$31)*TAN(O825))</f>
        <v>1.7696705875895009</v>
      </c>
      <c r="Q825" s="25">
        <f t="shared" si="190"/>
        <v>1.0308671423273339</v>
      </c>
      <c r="R825" s="25">
        <f>(24*60/PI())*Dados!$C$28*Q825*(P825*SIN(Dados!$C$31)*SIN(O825)+COS(Dados!$C$31)*COS(O825)*SIN(P825))</f>
        <v>42.57453580243228</v>
      </c>
      <c r="S825" s="17">
        <f t="shared" si="191"/>
        <v>303.66000000000003</v>
      </c>
      <c r="T825" s="17">
        <f t="shared" si="192"/>
        <v>288.86</v>
      </c>
      <c r="U825" s="17">
        <f t="shared" si="193"/>
        <v>26.206001517029183</v>
      </c>
      <c r="V825" s="25">
        <f>(0.75+2*10^(-5)*Dados!$B$7)*R825</f>
        <v>32.13961074123489</v>
      </c>
      <c r="W825" s="23">
        <f t="shared" si="194"/>
        <v>4.6994691270480251</v>
      </c>
      <c r="X825" s="25">
        <f>(1-Dados!$C$20)*U825</f>
        <v>20.178621168112471</v>
      </c>
      <c r="Y825" s="18">
        <f t="shared" si="195"/>
        <v>15.479152041064445</v>
      </c>
      <c r="Z825" s="27">
        <f>((0.408*I825*(Y825-0)+Dados!$C$35*(900/(H825+273))*J825*(M825-N825))/(I825+Dados!$C$35*(1+(0.34*J825))))</f>
        <v>6.2584540246600175</v>
      </c>
    </row>
    <row r="826" spans="1:26" x14ac:dyDescent="0.25">
      <c r="A826" s="1">
        <v>35452</v>
      </c>
      <c r="B826">
        <v>18</v>
      </c>
      <c r="C826">
        <v>29.1</v>
      </c>
      <c r="D826">
        <v>22</v>
      </c>
      <c r="E826">
        <v>4.3333329999999997</v>
      </c>
      <c r="F826">
        <v>67.25</v>
      </c>
      <c r="H826" s="22">
        <f t="shared" si="182"/>
        <v>23.55</v>
      </c>
      <c r="I826" s="23">
        <f t="shared" si="183"/>
        <v>0.17491480567482059</v>
      </c>
      <c r="J826" s="24">
        <f t="shared" si="184"/>
        <v>3.2411210764107325</v>
      </c>
      <c r="K826" s="25">
        <f t="shared" si="185"/>
        <v>4.0288844232591545</v>
      </c>
      <c r="L826" s="25">
        <f t="shared" si="186"/>
        <v>2.0639892026604851</v>
      </c>
      <c r="M826" s="25">
        <f t="shared" si="187"/>
        <v>3.0464368129598198</v>
      </c>
      <c r="N826" s="25">
        <f t="shared" si="188"/>
        <v>2.0487287567154788</v>
      </c>
      <c r="O826" s="25">
        <f t="shared" si="189"/>
        <v>-0.34663400003096273</v>
      </c>
      <c r="P826" s="26">
        <f>ACOS(-TAN(Dados!$C$31)*TAN(O826))</f>
        <v>1.7673700570893165</v>
      </c>
      <c r="Q826" s="25">
        <f t="shared" si="190"/>
        <v>1.0306616665763046</v>
      </c>
      <c r="R826" s="25">
        <f>(24*60/PI())*Dados!$C$28*Q826*(P826*SIN(Dados!$C$31)*SIN(O826)+COS(Dados!$C$31)*COS(O826)*SIN(P826))</f>
        <v>42.495226734604927</v>
      </c>
      <c r="S826" s="17">
        <f t="shared" si="191"/>
        <v>302.26000000000005</v>
      </c>
      <c r="T826" s="17">
        <f t="shared" si="192"/>
        <v>291.16000000000003</v>
      </c>
      <c r="U826" s="17">
        <f t="shared" si="193"/>
        <v>22.65278603022756</v>
      </c>
      <c r="V826" s="25">
        <f>(0.75+2*10^(-5)*Dados!$B$7)*R826</f>
        <v>32.079740151452071</v>
      </c>
      <c r="W826" s="23">
        <f t="shared" si="194"/>
        <v>3.207388826823736</v>
      </c>
      <c r="X826" s="25">
        <f>(1-Dados!$C$20)*U826</f>
        <v>17.442645243275223</v>
      </c>
      <c r="Y826" s="18">
        <f t="shared" si="195"/>
        <v>14.235256416451486</v>
      </c>
      <c r="Z826" s="27">
        <f>((0.408*I826*(Y826-0)+Dados!$C$35*(900/(H826+273))*J826*(M826-N826))/(I826+Dados!$C$35*(1+(0.34*J826))))</f>
        <v>5.3064553214548784</v>
      </c>
    </row>
    <row r="827" spans="1:26" x14ac:dyDescent="0.25">
      <c r="A827" s="1">
        <v>35453</v>
      </c>
      <c r="B827">
        <v>18.5</v>
      </c>
      <c r="C827">
        <v>33</v>
      </c>
      <c r="D827">
        <v>23</v>
      </c>
      <c r="E827">
        <v>4.2</v>
      </c>
      <c r="F827">
        <v>58.5</v>
      </c>
      <c r="H827" s="22">
        <f t="shared" si="182"/>
        <v>25.75</v>
      </c>
      <c r="I827" s="23">
        <f t="shared" si="183"/>
        <v>0.19615364917180653</v>
      </c>
      <c r="J827" s="24">
        <f t="shared" si="184"/>
        <v>3.1413945157053655</v>
      </c>
      <c r="K827" s="25">
        <f t="shared" si="185"/>
        <v>5.030147795606851</v>
      </c>
      <c r="L827" s="25">
        <f t="shared" si="186"/>
        <v>2.1297773032821605</v>
      </c>
      <c r="M827" s="25">
        <f t="shared" si="187"/>
        <v>3.579962549444506</v>
      </c>
      <c r="N827" s="25">
        <f t="shared" si="188"/>
        <v>2.0942780914250361</v>
      </c>
      <c r="O827" s="25">
        <f t="shared" si="189"/>
        <v>-0.3428458821207665</v>
      </c>
      <c r="P827" s="26">
        <f>ACOS(-TAN(Dados!$C$31)*TAN(O827))</f>
        <v>1.7650128765676671</v>
      </c>
      <c r="Q827" s="25">
        <f t="shared" si="190"/>
        <v>1.0304471051117361</v>
      </c>
      <c r="R827" s="25">
        <f>(24*60/PI())*Dados!$C$28*Q827*(P827*SIN(Dados!$C$31)*SIN(O827)+COS(Dados!$C$31)*COS(O827)*SIN(P827))</f>
        <v>42.413169825442097</v>
      </c>
      <c r="S827" s="17">
        <f t="shared" si="191"/>
        <v>306.16000000000003</v>
      </c>
      <c r="T827" s="17">
        <f t="shared" si="192"/>
        <v>291.66000000000003</v>
      </c>
      <c r="U827" s="17">
        <f t="shared" si="193"/>
        <v>25.840726247283246</v>
      </c>
      <c r="V827" s="25">
        <f>(0.75+2*10^(-5)*Dados!$B$7)*R827</f>
        <v>32.01779521019985</v>
      </c>
      <c r="W827" s="23">
        <f t="shared" si="194"/>
        <v>3.9911651200110514</v>
      </c>
      <c r="X827" s="25">
        <f>(1-Dados!$C$20)*U827</f>
        <v>19.897359210408101</v>
      </c>
      <c r="Y827" s="18">
        <f t="shared" si="195"/>
        <v>15.906194090397051</v>
      </c>
      <c r="Z827" s="27">
        <f>((0.408*I827*(Y827-0)+Dados!$C$35*(900/(H827+273))*J827*(M827-N827))/(I827+Dados!$C$35*(1+(0.34*J827))))</f>
        <v>6.6158391821818672</v>
      </c>
    </row>
    <row r="828" spans="1:26" x14ac:dyDescent="0.25">
      <c r="A828" s="1">
        <v>35454</v>
      </c>
      <c r="B828">
        <v>21.1</v>
      </c>
      <c r="C828">
        <v>35.299999999999997</v>
      </c>
      <c r="D828">
        <v>24</v>
      </c>
      <c r="E828">
        <v>3.0333329999999998</v>
      </c>
      <c r="F828">
        <v>62</v>
      </c>
      <c r="H828" s="22">
        <f t="shared" si="182"/>
        <v>28.2</v>
      </c>
      <c r="I828" s="23">
        <f t="shared" si="183"/>
        <v>0.22232091572927459</v>
      </c>
      <c r="J828" s="24">
        <f t="shared" si="184"/>
        <v>2.2687846786924055</v>
      </c>
      <c r="K828" s="25">
        <f t="shared" si="185"/>
        <v>5.7165849731789038</v>
      </c>
      <c r="L828" s="25">
        <f t="shared" si="186"/>
        <v>2.5023227554890153</v>
      </c>
      <c r="M828" s="25">
        <f t="shared" si="187"/>
        <v>4.1094538643339593</v>
      </c>
      <c r="N828" s="25">
        <f t="shared" si="188"/>
        <v>2.5478613958870548</v>
      </c>
      <c r="O828" s="25">
        <f t="shared" si="189"/>
        <v>-0.33895617157647767</v>
      </c>
      <c r="P828" s="26">
        <f>ACOS(-TAN(Dados!$C$31)*TAN(O828))</f>
        <v>1.7626002347180736</v>
      </c>
      <c r="Q828" s="25">
        <f t="shared" si="190"/>
        <v>1.0302235215128204</v>
      </c>
      <c r="R828" s="25">
        <f>(24*60/PI())*Dados!$C$28*Q828*(P828*SIN(Dados!$C$31)*SIN(O828)+COS(Dados!$C$31)*COS(O828)*SIN(P828))</f>
        <v>42.328357939439776</v>
      </c>
      <c r="S828" s="17">
        <f t="shared" si="191"/>
        <v>308.46000000000004</v>
      </c>
      <c r="T828" s="17">
        <f t="shared" si="192"/>
        <v>294.26000000000005</v>
      </c>
      <c r="U828" s="17">
        <f t="shared" si="193"/>
        <v>25.520875911769757</v>
      </c>
      <c r="V828" s="25">
        <f>(0.75+2*10^(-5)*Dados!$B$7)*R828</f>
        <v>31.953770530870553</v>
      </c>
      <c r="W828" s="23">
        <f t="shared" si="194"/>
        <v>3.4431414904303637</v>
      </c>
      <c r="X828" s="25">
        <f>(1-Dados!$C$20)*U828</f>
        <v>19.651074452062712</v>
      </c>
      <c r="Y828" s="18">
        <f t="shared" si="195"/>
        <v>16.207932961632348</v>
      </c>
      <c r="Z828" s="27">
        <f>((0.408*I828*(Y828-0)+Dados!$C$35*(900/(H828+273))*J828*(M828-N828))/(I828+Dados!$C$35*(1+(0.34*J828))))</f>
        <v>6.3946562050178599</v>
      </c>
    </row>
    <row r="829" spans="1:26" x14ac:dyDescent="0.25">
      <c r="A829" s="1">
        <v>35455</v>
      </c>
      <c r="B829">
        <v>22.1</v>
      </c>
      <c r="C829">
        <v>35.200000000000003</v>
      </c>
      <c r="D829">
        <v>25</v>
      </c>
      <c r="E829">
        <v>3.733333</v>
      </c>
      <c r="F829">
        <v>58.75</v>
      </c>
      <c r="H829" s="22">
        <f t="shared" si="182"/>
        <v>28.650000000000002</v>
      </c>
      <c r="I829" s="23">
        <f t="shared" si="183"/>
        <v>0.22743235016149788</v>
      </c>
      <c r="J829" s="24">
        <f t="shared" si="184"/>
        <v>2.7923504313099663</v>
      </c>
      <c r="K829" s="25">
        <f t="shared" si="185"/>
        <v>5.6851337931165737</v>
      </c>
      <c r="L829" s="25">
        <f t="shared" si="186"/>
        <v>2.6600893350973012</v>
      </c>
      <c r="M829" s="25">
        <f t="shared" si="187"/>
        <v>4.172611564106937</v>
      </c>
      <c r="N829" s="25">
        <f t="shared" si="188"/>
        <v>2.4514092939128256</v>
      </c>
      <c r="O829" s="25">
        <f t="shared" si="189"/>
        <v>-0.33496602100327749</v>
      </c>
      <c r="P829" s="26">
        <f>ACOS(-TAN(Dados!$C$31)*TAN(O829))</f>
        <v>1.7601333280948612</v>
      </c>
      <c r="Q829" s="25">
        <f t="shared" si="190"/>
        <v>1.0299909820322035</v>
      </c>
      <c r="R829" s="25">
        <f>(24*60/PI())*Dados!$C$28*Q829*(P829*SIN(Dados!$C$31)*SIN(O829)+COS(Dados!$C$31)*COS(O829)*SIN(P829))</f>
        <v>42.240784410189782</v>
      </c>
      <c r="S829" s="17">
        <f t="shared" si="191"/>
        <v>308.36</v>
      </c>
      <c r="T829" s="17">
        <f t="shared" si="192"/>
        <v>295.26000000000005</v>
      </c>
      <c r="U829" s="17">
        <f t="shared" si="193"/>
        <v>24.461754594353124</v>
      </c>
      <c r="V829" s="25">
        <f>(0.75+2*10^(-5)*Dados!$B$7)*R829</f>
        <v>31.887661080977967</v>
      </c>
      <c r="W829" s="23">
        <f t="shared" si="194"/>
        <v>3.3789224131864573</v>
      </c>
      <c r="X829" s="25">
        <f>(1-Dados!$C$20)*U829</f>
        <v>18.835551037651907</v>
      </c>
      <c r="Y829" s="18">
        <f t="shared" si="195"/>
        <v>15.45662862446545</v>
      </c>
      <c r="Z829" s="27">
        <f>((0.408*I829*(Y829-0)+Dados!$C$35*(900/(H829+273))*J829*(M829-N829))/(I829+Dados!$C$35*(1+(0.34*J829))))</f>
        <v>6.6835743956227036</v>
      </c>
    </row>
    <row r="830" spans="1:26" x14ac:dyDescent="0.25">
      <c r="A830" s="1">
        <v>35456</v>
      </c>
      <c r="B830">
        <v>21.4</v>
      </c>
      <c r="C830">
        <v>34.200000000000003</v>
      </c>
      <c r="D830">
        <v>26</v>
      </c>
      <c r="E830">
        <v>2.733333</v>
      </c>
      <c r="F830">
        <v>58</v>
      </c>
      <c r="H830" s="22">
        <f t="shared" si="182"/>
        <v>27.8</v>
      </c>
      <c r="I830" s="23">
        <f t="shared" si="183"/>
        <v>0.21785877242715079</v>
      </c>
      <c r="J830" s="24">
        <f t="shared" si="184"/>
        <v>2.0443993561420224</v>
      </c>
      <c r="K830" s="25">
        <f t="shared" si="185"/>
        <v>5.3787812129973753</v>
      </c>
      <c r="L830" s="25">
        <f t="shared" si="186"/>
        <v>2.548770598472057</v>
      </c>
      <c r="M830" s="25">
        <f t="shared" si="187"/>
        <v>3.9637759057347162</v>
      </c>
      <c r="N830" s="25">
        <f t="shared" si="188"/>
        <v>2.2989900253261353</v>
      </c>
      <c r="O830" s="25">
        <f t="shared" si="189"/>
        <v>-0.33087661276889524</v>
      </c>
      <c r="P830" s="26">
        <f>ACOS(-TAN(Dados!$C$31)*TAN(O830))</f>
        <v>1.7576133594588603</v>
      </c>
      <c r="Q830" s="25">
        <f t="shared" si="190"/>
        <v>1.0297495555763523</v>
      </c>
      <c r="R830" s="25">
        <f>(24*60/PI())*Dados!$C$28*Q830*(P830*SIN(Dados!$C$31)*SIN(O830)+COS(Dados!$C$31)*COS(O830)*SIN(P830))</f>
        <v>42.150443091579611</v>
      </c>
      <c r="S830" s="17">
        <f t="shared" si="191"/>
        <v>307.36</v>
      </c>
      <c r="T830" s="17">
        <f t="shared" si="192"/>
        <v>294.56</v>
      </c>
      <c r="U830" s="17">
        <f t="shared" si="193"/>
        <v>24.128321544834158</v>
      </c>
      <c r="V830" s="25">
        <f>(0.75+2*10^(-5)*Dados!$B$7)*R830</f>
        <v>31.819462220808248</v>
      </c>
      <c r="W830" s="23">
        <f t="shared" si="194"/>
        <v>3.4706675267069151</v>
      </c>
      <c r="X830" s="25">
        <f>(1-Dados!$C$20)*U830</f>
        <v>18.578807589522302</v>
      </c>
      <c r="Y830" s="18">
        <f t="shared" si="195"/>
        <v>15.108140062815387</v>
      </c>
      <c r="Z830" s="27">
        <f>((0.408*I830*(Y830-0)+Dados!$C$35*(900/(H830+273))*J830*(M830-N830))/(I830+Dados!$C$35*(1+(0.34*J830))))</f>
        <v>6.1112726297256712</v>
      </c>
    </row>
    <row r="831" spans="1:26" x14ac:dyDescent="0.25">
      <c r="A831" s="1">
        <v>35457</v>
      </c>
      <c r="B831">
        <v>20.399999999999999</v>
      </c>
      <c r="C831">
        <v>35.6</v>
      </c>
      <c r="D831">
        <v>27</v>
      </c>
      <c r="E831">
        <v>2.6333329999999999</v>
      </c>
      <c r="F831">
        <v>56.75</v>
      </c>
      <c r="H831" s="22">
        <f t="shared" si="182"/>
        <v>28</v>
      </c>
      <c r="I831" s="23">
        <f t="shared" si="183"/>
        <v>0.22008034247018871</v>
      </c>
      <c r="J831" s="24">
        <f t="shared" si="184"/>
        <v>1.9696042486252276</v>
      </c>
      <c r="K831" s="25">
        <f t="shared" si="185"/>
        <v>5.8118453382797011</v>
      </c>
      <c r="L831" s="25">
        <f t="shared" si="186"/>
        <v>2.3968104104453793</v>
      </c>
      <c r="M831" s="25">
        <f t="shared" si="187"/>
        <v>4.1043278743625402</v>
      </c>
      <c r="N831" s="25">
        <f t="shared" si="188"/>
        <v>2.3292060687007416</v>
      </c>
      <c r="O831" s="25">
        <f t="shared" si="189"/>
        <v>-0.32668915865324738</v>
      </c>
      <c r="P831" s="26">
        <f>ACOS(-TAN(Dados!$C$31)*TAN(O831))</f>
        <v>1.7550415361709275</v>
      </c>
      <c r="Q831" s="25">
        <f t="shared" si="190"/>
        <v>1.0294993136851356</v>
      </c>
      <c r="R831" s="25">
        <f>(24*60/PI())*Dados!$C$28*Q831*(P831*SIN(Dados!$C$31)*SIN(O831)+COS(Dados!$C$31)*COS(O831)*SIN(P831))</f>
        <v>42.05732840961516</v>
      </c>
      <c r="S831" s="17">
        <f t="shared" si="191"/>
        <v>308.76000000000005</v>
      </c>
      <c r="T831" s="17">
        <f t="shared" si="192"/>
        <v>293.56</v>
      </c>
      <c r="U831" s="17">
        <f t="shared" si="193"/>
        <v>26.235144364839066</v>
      </c>
      <c r="V831" s="25">
        <f>(0.75+2*10^(-5)*Dados!$B$7)*R831</f>
        <v>31.749169742540985</v>
      </c>
      <c r="W831" s="23">
        <f t="shared" si="194"/>
        <v>3.915624432968674</v>
      </c>
      <c r="X831" s="25">
        <f>(1-Dados!$C$20)*U831</f>
        <v>20.201061160926081</v>
      </c>
      <c r="Y831" s="18">
        <f t="shared" si="195"/>
        <v>16.285436727957407</v>
      </c>
      <c r="Z831" s="27">
        <f>((0.408*I831*(Y831-0)+Dados!$C$35*(900/(H831+273))*J831*(M831-N831))/(I831+Dados!$C$35*(1+(0.34*J831))))</f>
        <v>6.5172639591037411</v>
      </c>
    </row>
    <row r="832" spans="1:26" x14ac:dyDescent="0.25">
      <c r="A832" s="1">
        <v>35458</v>
      </c>
      <c r="B832">
        <v>21.2</v>
      </c>
      <c r="C832">
        <v>34.6</v>
      </c>
      <c r="D832">
        <v>28</v>
      </c>
      <c r="E832">
        <v>3.2</v>
      </c>
      <c r="F832">
        <v>61.5</v>
      </c>
      <c r="H832" s="22">
        <f t="shared" si="182"/>
        <v>27.9</v>
      </c>
      <c r="I832" s="23">
        <f t="shared" si="183"/>
        <v>0.21896719002536724</v>
      </c>
      <c r="J832" s="24">
        <f t="shared" si="184"/>
        <v>2.3934434405374212</v>
      </c>
      <c r="K832" s="25">
        <f t="shared" si="185"/>
        <v>5.4995586494348254</v>
      </c>
      <c r="L832" s="25">
        <f t="shared" si="186"/>
        <v>2.5177224920902961</v>
      </c>
      <c r="M832" s="25">
        <f t="shared" si="187"/>
        <v>4.0086405707625605</v>
      </c>
      <c r="N832" s="25">
        <f t="shared" si="188"/>
        <v>2.4653139510189748</v>
      </c>
      <c r="O832" s="25">
        <f t="shared" si="189"/>
        <v>-0.32240489948936107</v>
      </c>
      <c r="P832" s="26">
        <f>ACOS(-TAN(Dados!$C$31)*TAN(O832))</f>
        <v>1.7524190686367291</v>
      </c>
      <c r="Q832" s="25">
        <f t="shared" si="190"/>
        <v>1.0292403305106266</v>
      </c>
      <c r="R832" s="25">
        <f>(24*60/PI())*Dados!$C$28*Q832*(P832*SIN(Dados!$C$31)*SIN(O832)+COS(Dados!$C$31)*COS(O832)*SIN(P832))</f>
        <v>41.961435414766676</v>
      </c>
      <c r="S832" s="17">
        <f t="shared" si="191"/>
        <v>307.76000000000005</v>
      </c>
      <c r="T832" s="17">
        <f t="shared" si="192"/>
        <v>294.36</v>
      </c>
      <c r="U832" s="17">
        <f t="shared" si="193"/>
        <v>24.576651882868049</v>
      </c>
      <c r="V832" s="25">
        <f>(0.75+2*10^(-5)*Dados!$B$7)*R832</f>
        <v>31.676779909765276</v>
      </c>
      <c r="W832" s="23">
        <f t="shared" si="194"/>
        <v>3.3859999000008574</v>
      </c>
      <c r="X832" s="25">
        <f>(1-Dados!$C$20)*U832</f>
        <v>18.924021949808399</v>
      </c>
      <c r="Y832" s="18">
        <f t="shared" si="195"/>
        <v>15.538022049807541</v>
      </c>
      <c r="Z832" s="27">
        <f>((0.408*I832*(Y832-0)+Dados!$C$35*(900/(H832+273))*J832*(M832-N832))/(I832+Dados!$C$35*(1+(0.34*J832))))</f>
        <v>6.2522889455478206</v>
      </c>
    </row>
    <row r="833" spans="1:26" x14ac:dyDescent="0.25">
      <c r="A833" s="1">
        <v>35459</v>
      </c>
      <c r="B833">
        <v>24.6</v>
      </c>
      <c r="C833">
        <v>35.4</v>
      </c>
      <c r="D833">
        <v>29</v>
      </c>
      <c r="E833">
        <v>2.2000000000000002</v>
      </c>
      <c r="F833">
        <v>61.75</v>
      </c>
      <c r="H833" s="22">
        <f t="shared" si="182"/>
        <v>30</v>
      </c>
      <c r="I833" s="23">
        <f t="shared" si="183"/>
        <v>0.24336253881311395</v>
      </c>
      <c r="J833" s="24">
        <f t="shared" si="184"/>
        <v>1.6454923653694773</v>
      </c>
      <c r="K833" s="25">
        <f t="shared" si="185"/>
        <v>5.7481868887063436</v>
      </c>
      <c r="L833" s="25">
        <f t="shared" si="186"/>
        <v>3.0930813295225428</v>
      </c>
      <c r="M833" s="25">
        <f t="shared" si="187"/>
        <v>4.4206341091144434</v>
      </c>
      <c r="N833" s="25">
        <f t="shared" si="188"/>
        <v>2.7297415623781691</v>
      </c>
      <c r="O833" s="25">
        <f t="shared" si="189"/>
        <v>-0.31802510479568846</v>
      </c>
      <c r="P833" s="26">
        <f>ACOS(-TAN(Dados!$C$31)*TAN(O833))</f>
        <v>1.7497471688058961</v>
      </c>
      <c r="Q833" s="25">
        <f t="shared" si="190"/>
        <v>1.0289726827951293</v>
      </c>
      <c r="R833" s="25">
        <f>(24*60/PI())*Dados!$C$28*Q833*(P833*SIN(Dados!$C$31)*SIN(O833)+COS(Dados!$C$31)*COS(O833)*SIN(P833))</f>
        <v>41.862759834734192</v>
      </c>
      <c r="S833" s="17">
        <f t="shared" si="191"/>
        <v>308.56</v>
      </c>
      <c r="T833" s="17">
        <f t="shared" si="192"/>
        <v>297.76000000000005</v>
      </c>
      <c r="U833" s="17">
        <f t="shared" si="193"/>
        <v>22.012010765668951</v>
      </c>
      <c r="V833" s="25">
        <f>(0.75+2*10^(-5)*Dados!$B$7)*R833</f>
        <v>31.602289497312476</v>
      </c>
      <c r="W833" s="23">
        <f t="shared" si="194"/>
        <v>2.6623389787379192</v>
      </c>
      <c r="X833" s="25">
        <f>(1-Dados!$C$20)*U833</f>
        <v>16.949248289565091</v>
      </c>
      <c r="Y833" s="18">
        <f t="shared" si="195"/>
        <v>14.286909310827172</v>
      </c>
      <c r="Z833" s="27">
        <f>((0.408*I833*(Y833-0)+Dados!$C$35*(900/(H833+273))*J833*(M833-N833))/(I833+Dados!$C$35*(1+(0.34*J833))))</f>
        <v>5.6725708401667214</v>
      </c>
    </row>
    <row r="834" spans="1:26" x14ac:dyDescent="0.25">
      <c r="A834" s="1">
        <v>35460</v>
      </c>
      <c r="B834">
        <v>21.6</v>
      </c>
      <c r="C834">
        <v>29.7</v>
      </c>
      <c r="D834">
        <v>30</v>
      </c>
      <c r="E834">
        <v>2.6333329999999999</v>
      </c>
      <c r="F834">
        <v>90.5</v>
      </c>
      <c r="H834" s="22">
        <f t="shared" si="182"/>
        <v>25.65</v>
      </c>
      <c r="I834" s="23">
        <f t="shared" si="183"/>
        <v>0.19514324251732765</v>
      </c>
      <c r="J834" s="24">
        <f t="shared" si="184"/>
        <v>1.9696042486252276</v>
      </c>
      <c r="K834" s="25">
        <f t="shared" si="185"/>
        <v>4.1705971966496023</v>
      </c>
      <c r="L834" s="25">
        <f t="shared" si="186"/>
        <v>2.5801527260359443</v>
      </c>
      <c r="M834" s="25">
        <f t="shared" si="187"/>
        <v>3.3753749613427733</v>
      </c>
      <c r="N834" s="25">
        <f t="shared" si="188"/>
        <v>3.0547143400152099</v>
      </c>
      <c r="O834" s="25">
        <f t="shared" si="189"/>
        <v>-0.31355107239992103</v>
      </c>
      <c r="P834" s="26">
        <f>ACOS(-TAN(Dados!$C$31)*TAN(O834))</f>
        <v>1.7470270487283313</v>
      </c>
      <c r="Q834" s="25">
        <f t="shared" si="190"/>
        <v>1.0286964498484381</v>
      </c>
      <c r="R834" s="25">
        <f>(24*60/PI())*Dados!$C$28*Q834*(P834*SIN(Dados!$C$31)*SIN(O834)+COS(Dados!$C$31)*COS(O834)*SIN(P834))</f>
        <v>41.761298127524682</v>
      </c>
      <c r="S834" s="17">
        <f t="shared" si="191"/>
        <v>302.86</v>
      </c>
      <c r="T834" s="17">
        <f t="shared" si="192"/>
        <v>294.76000000000005</v>
      </c>
      <c r="U834" s="17">
        <f t="shared" si="193"/>
        <v>19.016758098475613</v>
      </c>
      <c r="V834" s="25">
        <f>(0.75+2*10^(-5)*Dados!$B$7)*R834</f>
        <v>31.525695831324263</v>
      </c>
      <c r="W834" s="23">
        <f t="shared" si="194"/>
        <v>1.7318188691536427</v>
      </c>
      <c r="X834" s="25">
        <f>(1-Dados!$C$20)*U834</f>
        <v>14.642903735826222</v>
      </c>
      <c r="Y834" s="18">
        <f t="shared" si="195"/>
        <v>12.91108486667258</v>
      </c>
      <c r="Z834" s="27">
        <f>((0.408*I834*(Y834-0)+Dados!$C$35*(900/(H834+273))*J834*(M834-N834))/(I834+Dados!$C$35*(1+(0.34*J834))))</f>
        <v>3.7858090858223665</v>
      </c>
    </row>
    <row r="835" spans="1:26" x14ac:dyDescent="0.25">
      <c r="A835" s="1">
        <v>35461</v>
      </c>
      <c r="B835">
        <v>21.2</v>
      </c>
      <c r="C835">
        <v>28.4</v>
      </c>
      <c r="D835">
        <v>31</v>
      </c>
      <c r="E835">
        <v>2.9666670000000002</v>
      </c>
      <c r="F835">
        <v>85</v>
      </c>
      <c r="H835" s="22">
        <f t="shared" si="182"/>
        <v>24.799999999999997</v>
      </c>
      <c r="I835" s="23">
        <f t="shared" si="183"/>
        <v>0.18673033901982347</v>
      </c>
      <c r="J835" s="24">
        <f t="shared" si="184"/>
        <v>2.2189217723152592</v>
      </c>
      <c r="K835" s="25">
        <f t="shared" si="185"/>
        <v>3.868863716528768</v>
      </c>
      <c r="L835" s="25">
        <f t="shared" si="186"/>
        <v>2.5177224920902961</v>
      </c>
      <c r="M835" s="25">
        <f t="shared" si="187"/>
        <v>3.1932931043095323</v>
      </c>
      <c r="N835" s="25">
        <f t="shared" si="188"/>
        <v>2.7142991386631024</v>
      </c>
      <c r="O835" s="25">
        <f t="shared" si="189"/>
        <v>-0.30898412805441511</v>
      </c>
      <c r="P835" s="26">
        <f>ACOS(-TAN(Dados!$C$31)*TAN(O835))</f>
        <v>1.7442599191701209</v>
      </c>
      <c r="Q835" s="25">
        <f t="shared" si="190"/>
        <v>1.0284117135243369</v>
      </c>
      <c r="R835" s="25">
        <f>(24*60/PI())*Dados!$C$28*Q835*(P835*SIN(Dados!$C$31)*SIN(O835)+COS(Dados!$C$31)*COS(O835)*SIN(P835))</f>
        <v>41.657047534730346</v>
      </c>
      <c r="S835" s="17">
        <f t="shared" si="191"/>
        <v>301.56</v>
      </c>
      <c r="T835" s="17">
        <f t="shared" si="192"/>
        <v>294.36</v>
      </c>
      <c r="U835" s="17">
        <f t="shared" si="193"/>
        <v>17.884414085682643</v>
      </c>
      <c r="V835" s="25">
        <f>(0.75+2*10^(-5)*Dados!$B$7)*R835</f>
        <v>31.446996829472514</v>
      </c>
      <c r="W835" s="23">
        <f t="shared" si="194"/>
        <v>1.7669303126181541</v>
      </c>
      <c r="X835" s="25">
        <f>(1-Dados!$C$20)*U835</f>
        <v>13.770998845975635</v>
      </c>
      <c r="Y835" s="18">
        <f t="shared" si="195"/>
        <v>12.004068533357481</v>
      </c>
      <c r="Z835" s="27">
        <f>((0.408*I835*(Y835-0)+Dados!$C$35*(900/(H835+273))*J835*(M835-N835))/(I835+Dados!$C$35*(1+(0.34*J835))))</f>
        <v>3.7297663864970074</v>
      </c>
    </row>
    <row r="836" spans="1:26" x14ac:dyDescent="0.25">
      <c r="A836" s="1">
        <v>35796</v>
      </c>
      <c r="B836">
        <v>21.7</v>
      </c>
      <c r="C836">
        <v>29.1</v>
      </c>
      <c r="D836">
        <v>1</v>
      </c>
      <c r="E836">
        <v>3.6333329999999999</v>
      </c>
      <c r="F836">
        <v>85.25</v>
      </c>
      <c r="H836" s="22">
        <f t="shared" si="182"/>
        <v>25.4</v>
      </c>
      <c r="I836" s="23">
        <f t="shared" si="183"/>
        <v>0.1926363801049692</v>
      </c>
      <c r="J836" s="24">
        <f t="shared" si="184"/>
        <v>2.7175553237931718</v>
      </c>
      <c r="K836" s="25">
        <f t="shared" si="185"/>
        <v>4.0288844232591545</v>
      </c>
      <c r="L836" s="25">
        <f t="shared" si="186"/>
        <v>2.5959699942202965</v>
      </c>
      <c r="M836" s="25">
        <f t="shared" si="187"/>
        <v>3.3124272087397255</v>
      </c>
      <c r="N836" s="25">
        <f t="shared" si="188"/>
        <v>2.8238441954506159</v>
      </c>
      <c r="O836" s="25">
        <f t="shared" si="189"/>
        <v>-0.40100809259462372</v>
      </c>
      <c r="P836" s="26">
        <f>ACOS(-TAN(Dados!$C$31)*TAN(O836))</f>
        <v>1.8020995380098959</v>
      </c>
      <c r="Q836" s="25">
        <f t="shared" si="190"/>
        <v>1.0329951106939008</v>
      </c>
      <c r="R836" s="25">
        <f>(24*60/PI())*Dados!$C$28*Q836*(P836*SIN(Dados!$C$31)*SIN(O836)+COS(Dados!$C$31)*COS(O836)*SIN(P836))</f>
        <v>43.596802901252339</v>
      </c>
      <c r="S836" s="17">
        <f t="shared" si="191"/>
        <v>302.26000000000005</v>
      </c>
      <c r="T836" s="17">
        <f t="shared" si="192"/>
        <v>294.86</v>
      </c>
      <c r="U836" s="17">
        <f t="shared" si="193"/>
        <v>18.975380125969139</v>
      </c>
      <c r="V836" s="25">
        <f>(0.75+2*10^(-5)*Dados!$B$7)*R836</f>
        <v>32.911322423121774</v>
      </c>
      <c r="W836" s="23">
        <f t="shared" si="194"/>
        <v>1.7494692150271149</v>
      </c>
      <c r="X836" s="25">
        <f>(1-Dados!$C$20)*U836</f>
        <v>14.611042696996238</v>
      </c>
      <c r="Y836" s="18">
        <f t="shared" si="195"/>
        <v>12.861573481969122</v>
      </c>
      <c r="Z836" s="27">
        <f>((0.408*I836*(Y836-0)+Dados!$C$35*(900/(H836+273))*J836*(M836-N836))/(I836+Dados!$C$35*(1+(0.34*J836))))</f>
        <v>3.9958824787142513</v>
      </c>
    </row>
    <row r="837" spans="1:26" x14ac:dyDescent="0.25">
      <c r="A837" s="1">
        <v>35797</v>
      </c>
      <c r="B837">
        <v>20.100000000000001</v>
      </c>
      <c r="C837">
        <v>32.6</v>
      </c>
      <c r="D837">
        <v>2</v>
      </c>
      <c r="E837">
        <v>2.766667</v>
      </c>
      <c r="F837">
        <v>75.75</v>
      </c>
      <c r="H837" s="22">
        <f t="shared" si="182"/>
        <v>26.35</v>
      </c>
      <c r="I837" s="23">
        <f t="shared" si="183"/>
        <v>0.20230903762868171</v>
      </c>
      <c r="J837" s="24">
        <f t="shared" si="184"/>
        <v>2.0693315572816706</v>
      </c>
      <c r="K837" s="25">
        <f t="shared" si="185"/>
        <v>4.9183812721762612</v>
      </c>
      <c r="L837" s="25">
        <f t="shared" si="186"/>
        <v>2.3527951289901101</v>
      </c>
      <c r="M837" s="25">
        <f t="shared" si="187"/>
        <v>3.6355882005831859</v>
      </c>
      <c r="N837" s="25">
        <f t="shared" si="188"/>
        <v>2.7539580619417632</v>
      </c>
      <c r="O837" s="25">
        <f t="shared" si="189"/>
        <v>-0.39956372457913614</v>
      </c>
      <c r="P837" s="26">
        <f>ACOS(-TAN(Dados!$C$31)*TAN(O837))</f>
        <v>1.8011536593991815</v>
      </c>
      <c r="Q837" s="25">
        <f t="shared" si="190"/>
        <v>1.0329804442244102</v>
      </c>
      <c r="R837" s="25">
        <f>(24*60/PI())*Dados!$C$28*Q837*(P837*SIN(Dados!$C$31)*SIN(O837)+COS(Dados!$C$31)*COS(O837)*SIN(P837))</f>
        <v>43.570641955749437</v>
      </c>
      <c r="S837" s="17">
        <f t="shared" si="191"/>
        <v>305.76000000000005</v>
      </c>
      <c r="T837" s="17">
        <f t="shared" si="192"/>
        <v>293.26000000000005</v>
      </c>
      <c r="U837" s="17">
        <f t="shared" si="193"/>
        <v>24.64727711004922</v>
      </c>
      <c r="V837" s="25">
        <f>(0.75+2*10^(-5)*Dados!$B$7)*R837</f>
        <v>32.891573467807554</v>
      </c>
      <c r="W837" s="23">
        <f t="shared" si="194"/>
        <v>2.8180052587518412</v>
      </c>
      <c r="X837" s="25">
        <f>(1-Dados!$C$20)*U837</f>
        <v>18.978403374737901</v>
      </c>
      <c r="Y837" s="18">
        <f t="shared" si="195"/>
        <v>16.160398115986059</v>
      </c>
      <c r="Z837" s="27">
        <f>((0.408*I837*(Y837-0)+Dados!$C$35*(900/(H837+273))*J837*(M837-N837))/(I837+Dados!$C$35*(1+(0.34*J837))))</f>
        <v>5.3946128701988298</v>
      </c>
    </row>
    <row r="838" spans="1:26" x14ac:dyDescent="0.25">
      <c r="A838" s="1">
        <v>35798</v>
      </c>
      <c r="B838">
        <v>21.6</v>
      </c>
      <c r="C838">
        <v>29.6</v>
      </c>
      <c r="D838">
        <v>3</v>
      </c>
      <c r="E838">
        <v>2.8666670000000001</v>
      </c>
      <c r="F838">
        <v>83.5</v>
      </c>
      <c r="H838" s="22">
        <f t="shared" si="182"/>
        <v>25.6</v>
      </c>
      <c r="I838" s="23">
        <f t="shared" si="183"/>
        <v>0.19463968475425519</v>
      </c>
      <c r="J838" s="24">
        <f t="shared" si="184"/>
        <v>2.1441266647984651</v>
      </c>
      <c r="K838" s="25">
        <f t="shared" si="185"/>
        <v>4.1466816501200547</v>
      </c>
      <c r="L838" s="25">
        <f t="shared" si="186"/>
        <v>2.5801527260359443</v>
      </c>
      <c r="M838" s="25">
        <f t="shared" si="187"/>
        <v>3.3634171880779995</v>
      </c>
      <c r="N838" s="25">
        <f t="shared" si="188"/>
        <v>2.8084533520451296</v>
      </c>
      <c r="O838" s="25">
        <f t="shared" si="189"/>
        <v>-0.39800095720876433</v>
      </c>
      <c r="P838" s="26">
        <f>ACOS(-TAN(Dados!$C$31)*TAN(O838))</f>
        <v>1.8001317785621451</v>
      </c>
      <c r="Q838" s="25">
        <f t="shared" si="190"/>
        <v>1.0329560049375197</v>
      </c>
      <c r="R838" s="25">
        <f>(24*60/PI())*Dados!$C$28*Q838*(P838*SIN(Dados!$C$31)*SIN(O838)+COS(Dados!$C$31)*COS(O838)*SIN(P838))</f>
        <v>43.541904505350651</v>
      </c>
      <c r="S838" s="17">
        <f t="shared" si="191"/>
        <v>302.76000000000005</v>
      </c>
      <c r="T838" s="17">
        <f t="shared" si="192"/>
        <v>294.76000000000005</v>
      </c>
      <c r="U838" s="17">
        <f t="shared" si="193"/>
        <v>19.704816602566741</v>
      </c>
      <c r="V838" s="25">
        <f>(0.75+2*10^(-5)*Dados!$B$7)*R838</f>
        <v>32.869879503279115</v>
      </c>
      <c r="W838" s="23">
        <f t="shared" si="194"/>
        <v>1.8926840475655469</v>
      </c>
      <c r="X838" s="25">
        <f>(1-Dados!$C$20)*U838</f>
        <v>15.172708783976391</v>
      </c>
      <c r="Y838" s="18">
        <f t="shared" si="195"/>
        <v>13.280024736410844</v>
      </c>
      <c r="Z838" s="27">
        <f>((0.408*I838*(Y838-0)+Dados!$C$35*(900/(H838+273))*J838*(M838-N838))/(I838+Dados!$C$35*(1+(0.34*J838))))</f>
        <v>4.1887350444794293</v>
      </c>
    </row>
    <row r="839" spans="1:26" x14ac:dyDescent="0.25">
      <c r="A839" s="1">
        <v>35799</v>
      </c>
      <c r="B839">
        <v>21.5</v>
      </c>
      <c r="C839">
        <v>29.5</v>
      </c>
      <c r="D839">
        <v>4</v>
      </c>
      <c r="E839">
        <v>2.733333</v>
      </c>
      <c r="F839">
        <v>84.5</v>
      </c>
      <c r="H839" s="22">
        <f t="shared" si="182"/>
        <v>25.5</v>
      </c>
      <c r="I839" s="23">
        <f t="shared" si="183"/>
        <v>0.19363585091694491</v>
      </c>
      <c r="J839" s="24">
        <f t="shared" si="184"/>
        <v>2.0443993561420224</v>
      </c>
      <c r="K839" s="25">
        <f t="shared" si="185"/>
        <v>4.1228854693811812</v>
      </c>
      <c r="L839" s="25">
        <f t="shared" si="186"/>
        <v>2.5644197206554633</v>
      </c>
      <c r="M839" s="25">
        <f t="shared" si="187"/>
        <v>3.3436525950183222</v>
      </c>
      <c r="N839" s="25">
        <f t="shared" si="188"/>
        <v>2.825386442790482</v>
      </c>
      <c r="O839" s="25">
        <f t="shared" si="189"/>
        <v>-0.39632025356520739</v>
      </c>
      <c r="P839" s="26">
        <f>ACOS(-TAN(Dados!$C$31)*TAN(O839))</f>
        <v>1.7990345490421549</v>
      </c>
      <c r="Q839" s="25">
        <f t="shared" si="190"/>
        <v>1.0329218000751172</v>
      </c>
      <c r="R839" s="25">
        <f>(24*60/PI())*Dados!$C$28*Q839*(P839*SIN(Dados!$C$31)*SIN(O839)+COS(Dados!$C$31)*COS(O839)*SIN(P839))</f>
        <v>43.510583132946387</v>
      </c>
      <c r="S839" s="17">
        <f t="shared" si="191"/>
        <v>302.66000000000003</v>
      </c>
      <c r="T839" s="17">
        <f t="shared" si="192"/>
        <v>294.66000000000003</v>
      </c>
      <c r="U839" s="17">
        <f t="shared" si="193"/>
        <v>19.690642167479943</v>
      </c>
      <c r="V839" s="25">
        <f>(0.75+2*10^(-5)*Dados!$B$7)*R839</f>
        <v>32.846234930344117</v>
      </c>
      <c r="W839" s="23">
        <f t="shared" si="194"/>
        <v>1.8774854844806623</v>
      </c>
      <c r="X839" s="25">
        <f>(1-Dados!$C$20)*U839</f>
        <v>15.161794468959556</v>
      </c>
      <c r="Y839" s="18">
        <f t="shared" si="195"/>
        <v>13.284308984478894</v>
      </c>
      <c r="Z839" s="27">
        <f>((0.408*I839*(Y839-0)+Dados!$C$35*(900/(H839+273))*J839*(M839-N839))/(I839+Dados!$C$35*(1+(0.34*J839))))</f>
        <v>4.1321009204186305</v>
      </c>
    </row>
    <row r="840" spans="1:26" x14ac:dyDescent="0.25">
      <c r="A840" s="1">
        <v>35800</v>
      </c>
      <c r="B840">
        <v>21.2</v>
      </c>
      <c r="C840">
        <v>36.700000000000003</v>
      </c>
      <c r="D840">
        <v>5</v>
      </c>
      <c r="E840">
        <v>3.3</v>
      </c>
      <c r="F840">
        <v>64.5</v>
      </c>
      <c r="H840" s="22">
        <f t="shared" si="182"/>
        <v>28.950000000000003</v>
      </c>
      <c r="I840" s="23">
        <f t="shared" si="183"/>
        <v>0.23089450520873803</v>
      </c>
      <c r="J840" s="24">
        <f t="shared" si="184"/>
        <v>2.4682385480542153</v>
      </c>
      <c r="K840" s="25">
        <f t="shared" si="185"/>
        <v>6.1730054556831266</v>
      </c>
      <c r="L840" s="25">
        <f t="shared" si="186"/>
        <v>2.5177224920902961</v>
      </c>
      <c r="M840" s="25">
        <f t="shared" si="187"/>
        <v>4.3453639738867116</v>
      </c>
      <c r="N840" s="25">
        <f t="shared" si="188"/>
        <v>2.8027597631569292</v>
      </c>
      <c r="O840" s="25">
        <f t="shared" si="189"/>
        <v>-0.3945221116772275</v>
      </c>
      <c r="P840" s="26">
        <f>ACOS(-TAN(Dados!$C$31)*TAN(O840))</f>
        <v>1.7978626675349139</v>
      </c>
      <c r="Q840" s="25">
        <f t="shared" si="190"/>
        <v>1.032877839772842</v>
      </c>
      <c r="R840" s="25">
        <f>(24*60/PI())*Dados!$C$28*Q840*(P840*SIN(Dados!$C$31)*SIN(O840)+COS(Dados!$C$31)*COS(O840)*SIN(P840))</f>
        <v>43.476670111019743</v>
      </c>
      <c r="S840" s="17">
        <f t="shared" si="191"/>
        <v>309.86</v>
      </c>
      <c r="T840" s="17">
        <f t="shared" si="192"/>
        <v>294.36</v>
      </c>
      <c r="U840" s="17">
        <f t="shared" si="193"/>
        <v>27.386851423198678</v>
      </c>
      <c r="V840" s="25">
        <f>(0.75+2*10^(-5)*Dados!$B$7)*R840</f>
        <v>32.82063391548305</v>
      </c>
      <c r="W840" s="23">
        <f t="shared" si="194"/>
        <v>3.3629255781109548</v>
      </c>
      <c r="X840" s="25">
        <f>(1-Dados!$C$20)*U840</f>
        <v>21.087875595862982</v>
      </c>
      <c r="Y840" s="18">
        <f t="shared" si="195"/>
        <v>17.724950017752029</v>
      </c>
      <c r="Z840" s="27">
        <f>((0.408*I840*(Y840-0)+Dados!$C$35*(900/(H840+273))*J840*(M840-N840))/(I840+Dados!$C$35*(1+(0.34*J840))))</f>
        <v>6.8680544178402725</v>
      </c>
    </row>
    <row r="841" spans="1:26" x14ac:dyDescent="0.25">
      <c r="A841" s="1">
        <v>35801</v>
      </c>
      <c r="B841">
        <v>20.100000000000001</v>
      </c>
      <c r="C841">
        <v>33.5</v>
      </c>
      <c r="D841">
        <v>6</v>
      </c>
      <c r="E841">
        <v>3.4666670000000002</v>
      </c>
      <c r="F841">
        <v>83</v>
      </c>
      <c r="H841" s="22">
        <f t="shared" si="182"/>
        <v>26.8</v>
      </c>
      <c r="I841" s="23">
        <f t="shared" si="183"/>
        <v>0.20703153059292453</v>
      </c>
      <c r="J841" s="24">
        <f t="shared" si="184"/>
        <v>2.5928973098992314</v>
      </c>
      <c r="K841" s="25">
        <f t="shared" si="185"/>
        <v>5.1729513859624818</v>
      </c>
      <c r="L841" s="25">
        <f t="shared" si="186"/>
        <v>2.3527951289901101</v>
      </c>
      <c r="M841" s="25">
        <f t="shared" si="187"/>
        <v>3.7628732574762962</v>
      </c>
      <c r="N841" s="25">
        <f t="shared" si="188"/>
        <v>3.1231848037053256</v>
      </c>
      <c r="O841" s="25">
        <f t="shared" si="189"/>
        <v>-0.39260706437307313</v>
      </c>
      <c r="P841" s="26">
        <f>ACOS(-TAN(Dados!$C$31)*TAN(O841))</f>
        <v>1.7966168724134355</v>
      </c>
      <c r="Q841" s="25">
        <f t="shared" si="190"/>
        <v>1.0328241370570801</v>
      </c>
      <c r="R841" s="25">
        <f>(24*60/PI())*Dados!$C$28*Q841*(P841*SIN(Dados!$C$31)*SIN(O841)+COS(Dados!$C$31)*COS(O841)*SIN(P841))</f>
        <v>43.440157426390698</v>
      </c>
      <c r="S841" s="17">
        <f t="shared" si="191"/>
        <v>306.66000000000003</v>
      </c>
      <c r="T841" s="17">
        <f t="shared" si="192"/>
        <v>293.26000000000005</v>
      </c>
      <c r="U841" s="17">
        <f t="shared" si="193"/>
        <v>25.442733697086172</v>
      </c>
      <c r="V841" s="25">
        <f>(0.75+2*10^(-5)*Dados!$B$7)*R841</f>
        <v>32.793070409528674</v>
      </c>
      <c r="W841" s="23">
        <f t="shared" si="194"/>
        <v>2.5706214292187073</v>
      </c>
      <c r="X841" s="25">
        <f>(1-Dados!$C$20)*U841</f>
        <v>19.590904946756353</v>
      </c>
      <c r="Y841" s="18">
        <f t="shared" si="195"/>
        <v>17.020283517537646</v>
      </c>
      <c r="Z841" s="27">
        <f>((0.408*I841*(Y841-0)+Dados!$C$35*(900/(H841+273))*J841*(M841-N841))/(I841+Dados!$C$35*(1+(0.34*J841))))</f>
        <v>5.3410845618584224</v>
      </c>
    </row>
    <row r="842" spans="1:26" x14ac:dyDescent="0.25">
      <c r="A842" s="1">
        <v>35802</v>
      </c>
      <c r="B842">
        <v>20.5</v>
      </c>
      <c r="C842">
        <v>25.3</v>
      </c>
      <c r="D842">
        <v>7</v>
      </c>
      <c r="E842">
        <v>2.9666670000000002</v>
      </c>
      <c r="F842">
        <v>78.75</v>
      </c>
      <c r="H842" s="22">
        <f t="shared" si="182"/>
        <v>22.9</v>
      </c>
      <c r="I842" s="23">
        <f t="shared" si="183"/>
        <v>0.1690242275340923</v>
      </c>
      <c r="J842" s="24">
        <f t="shared" si="184"/>
        <v>2.2189217723152592</v>
      </c>
      <c r="K842" s="25">
        <f t="shared" si="185"/>
        <v>3.2248275907111101</v>
      </c>
      <c r="L842" s="25">
        <f t="shared" si="186"/>
        <v>2.4116412804606884</v>
      </c>
      <c r="M842" s="25">
        <f t="shared" si="187"/>
        <v>2.8182344355858993</v>
      </c>
      <c r="N842" s="25">
        <f t="shared" si="188"/>
        <v>2.2193596180238955</v>
      </c>
      <c r="O842" s="25">
        <f t="shared" si="189"/>
        <v>-0.39057567912259061</v>
      </c>
      <c r="P842" s="26">
        <f>ACOS(-TAN(Dados!$C$31)*TAN(O842))</f>
        <v>1.7952979421830866</v>
      </c>
      <c r="Q842" s="25">
        <f t="shared" si="190"/>
        <v>1.0327607078411054</v>
      </c>
      <c r="R842" s="25">
        <f>(24*60/PI())*Dados!$C$28*Q842*(P842*SIN(Dados!$C$31)*SIN(O842)+COS(Dados!$C$31)*COS(O842)*SIN(P842))</f>
        <v>43.40103680664042</v>
      </c>
      <c r="S842" s="17">
        <f t="shared" si="191"/>
        <v>298.46000000000004</v>
      </c>
      <c r="T842" s="17">
        <f t="shared" si="192"/>
        <v>293.66000000000003</v>
      </c>
      <c r="U842" s="17">
        <f t="shared" si="193"/>
        <v>15.213905201989723</v>
      </c>
      <c r="V842" s="25">
        <f>(0.75+2*10^(-5)*Dados!$B$7)*R842</f>
        <v>32.763538167613824</v>
      </c>
      <c r="W842" s="23">
        <f t="shared" si="194"/>
        <v>1.3713625369654212</v>
      </c>
      <c r="X842" s="25">
        <f>(1-Dados!$C$20)*U842</f>
        <v>11.714707005532087</v>
      </c>
      <c r="Y842" s="18">
        <f t="shared" si="195"/>
        <v>10.343344468566666</v>
      </c>
      <c r="Z842" s="27">
        <f>((0.408*I842*(Y842-0)+Dados!$C$35*(900/(H842+273))*J842*(M842-N842))/(I842+Dados!$C$35*(1+(0.34*J842))))</f>
        <v>3.4447996531623994</v>
      </c>
    </row>
    <row r="843" spans="1:26" x14ac:dyDescent="0.25">
      <c r="A843" s="1">
        <v>35803</v>
      </c>
      <c r="B843">
        <v>14.6</v>
      </c>
      <c r="C843">
        <v>26.9</v>
      </c>
      <c r="D843">
        <v>8</v>
      </c>
      <c r="E843">
        <v>2.9666670000000002</v>
      </c>
      <c r="F843">
        <v>63.25</v>
      </c>
      <c r="H843" s="22">
        <f t="shared" si="182"/>
        <v>20.75</v>
      </c>
      <c r="I843" s="23">
        <f t="shared" si="183"/>
        <v>0.15071810299970723</v>
      </c>
      <c r="J843" s="24">
        <f t="shared" si="184"/>
        <v>2.2189217723152592</v>
      </c>
      <c r="K843" s="25">
        <f t="shared" si="185"/>
        <v>3.5444766708090345</v>
      </c>
      <c r="L843" s="25">
        <f t="shared" si="186"/>
        <v>1.6619223807933985</v>
      </c>
      <c r="M843" s="25">
        <f t="shared" si="187"/>
        <v>2.6031995258012164</v>
      </c>
      <c r="N843" s="25">
        <f t="shared" si="188"/>
        <v>1.6465237000692692</v>
      </c>
      <c r="O843" s="25">
        <f t="shared" si="189"/>
        <v>-0.38842855786907049</v>
      </c>
      <c r="P843" s="26">
        <f>ACOS(-TAN(Dados!$C$31)*TAN(O843))</f>
        <v>1.7939066938731225</v>
      </c>
      <c r="Q843" s="25">
        <f t="shared" si="190"/>
        <v>1.0326875709203633</v>
      </c>
      <c r="R843" s="25">
        <f>(24*60/PI())*Dados!$C$28*Q843*(P843*SIN(Dados!$C$31)*SIN(O843)+COS(Dados!$C$31)*COS(O843)*SIN(P843))</f>
        <v>43.35929974820008</v>
      </c>
      <c r="S843" s="17">
        <f t="shared" si="191"/>
        <v>300.06</v>
      </c>
      <c r="T843" s="17">
        <f t="shared" si="192"/>
        <v>287.76000000000005</v>
      </c>
      <c r="U843" s="17">
        <f t="shared" si="193"/>
        <v>24.330710882568443</v>
      </c>
      <c r="V843" s="25">
        <f>(0.75+2*10^(-5)*Dados!$B$7)*R843</f>
        <v>32.732030770375687</v>
      </c>
      <c r="W843" s="23">
        <f t="shared" si="194"/>
        <v>3.8440385025947656</v>
      </c>
      <c r="X843" s="25">
        <f>(1-Dados!$C$20)*U843</f>
        <v>18.734647379577702</v>
      </c>
      <c r="Y843" s="18">
        <f t="shared" si="195"/>
        <v>14.890608876982936</v>
      </c>
      <c r="Z843" s="27">
        <f>((0.408*I843*(Y843-0)+Dados!$C$35*(900/(H843+273))*J843*(M843-N843))/(I843+Dados!$C$35*(1+(0.34*J843))))</f>
        <v>5.0511911249718073</v>
      </c>
    </row>
    <row r="844" spans="1:26" x14ac:dyDescent="0.25">
      <c r="A844" s="1">
        <v>35804</v>
      </c>
      <c r="B844">
        <v>15.9</v>
      </c>
      <c r="C844">
        <v>30.1</v>
      </c>
      <c r="D844">
        <v>9</v>
      </c>
      <c r="E844">
        <v>2.6666669999999999</v>
      </c>
      <c r="F844">
        <v>62</v>
      </c>
      <c r="H844" s="22">
        <f t="shared" si="182"/>
        <v>23</v>
      </c>
      <c r="I844" s="23">
        <f t="shared" si="183"/>
        <v>0.16991941796793744</v>
      </c>
      <c r="J844" s="24">
        <f t="shared" si="184"/>
        <v>1.9945364497648759</v>
      </c>
      <c r="K844" s="25">
        <f t="shared" si="185"/>
        <v>4.2674631045407558</v>
      </c>
      <c r="L844" s="25">
        <f t="shared" si="186"/>
        <v>1.8067051290327525</v>
      </c>
      <c r="M844" s="25">
        <f t="shared" si="187"/>
        <v>3.0370841167867542</v>
      </c>
      <c r="N844" s="25">
        <f t="shared" si="188"/>
        <v>1.8829921524077875</v>
      </c>
      <c r="O844" s="25">
        <f t="shared" si="189"/>
        <v>-0.38616633685087898</v>
      </c>
      <c r="P844" s="26">
        <f>ACOS(-TAN(Dados!$C$31)*TAN(O844))</f>
        <v>1.7924439813713136</v>
      </c>
      <c r="Q844" s="25">
        <f t="shared" si="190"/>
        <v>1.032604747966902</v>
      </c>
      <c r="R844" s="25">
        <f>(24*60/PI())*Dados!$C$28*Q844*(P844*SIN(Dados!$C$31)*SIN(O844)+COS(Dados!$C$31)*COS(O844)*SIN(P844))</f>
        <v>43.314937546086441</v>
      </c>
      <c r="S844" s="17">
        <f t="shared" si="191"/>
        <v>303.26000000000005</v>
      </c>
      <c r="T844" s="17">
        <f t="shared" si="192"/>
        <v>289.06</v>
      </c>
      <c r="U844" s="17">
        <f t="shared" si="193"/>
        <v>26.11571060283752</v>
      </c>
      <c r="V844" s="25">
        <f>(0.75+2*10^(-5)*Dados!$B$7)*R844</f>
        <v>32.698541646403257</v>
      </c>
      <c r="W844" s="23">
        <f t="shared" si="194"/>
        <v>4.0762503934123133</v>
      </c>
      <c r="X844" s="25">
        <f>(1-Dados!$C$20)*U844</f>
        <v>20.109097164184892</v>
      </c>
      <c r="Y844" s="18">
        <f t="shared" si="195"/>
        <v>16.032846770772579</v>
      </c>
      <c r="Z844" s="27">
        <f>((0.408*I844*(Y844-0)+Dados!$C$35*(900/(H844+273))*J844*(M844-N844))/(I844+Dados!$C$35*(1+(0.34*J844))))</f>
        <v>5.6105350294411949</v>
      </c>
    </row>
    <row r="845" spans="1:26" x14ac:dyDescent="0.25">
      <c r="A845" s="1">
        <v>35805</v>
      </c>
      <c r="B845">
        <v>20.6</v>
      </c>
      <c r="C845">
        <v>32.299999999999997</v>
      </c>
      <c r="D845">
        <v>10</v>
      </c>
      <c r="E845">
        <v>2.5333329999999998</v>
      </c>
      <c r="F845">
        <v>63</v>
      </c>
      <c r="H845" s="22">
        <f t="shared" si="182"/>
        <v>26.45</v>
      </c>
      <c r="I845" s="23">
        <f t="shared" si="183"/>
        <v>0.20335056951978117</v>
      </c>
      <c r="J845" s="24">
        <f t="shared" si="184"/>
        <v>1.8948091411084333</v>
      </c>
      <c r="K845" s="25">
        <f t="shared" si="185"/>
        <v>4.8359775257467401</v>
      </c>
      <c r="L845" s="25">
        <f t="shared" si="186"/>
        <v>2.4265523121060211</v>
      </c>
      <c r="M845" s="25">
        <f t="shared" si="187"/>
        <v>3.6312649189263806</v>
      </c>
      <c r="N845" s="25">
        <f t="shared" si="188"/>
        <v>2.2876968989236199</v>
      </c>
      <c r="O845" s="25">
        <f t="shared" si="189"/>
        <v>-0.38378968641292643</v>
      </c>
      <c r="P845" s="26">
        <f>ACOS(-TAN(Dados!$C$31)*TAN(O845))</f>
        <v>1.7909106937083643</v>
      </c>
      <c r="Q845" s="25">
        <f t="shared" si="190"/>
        <v>1.03251226352295</v>
      </c>
      <c r="R845" s="25">
        <f>(24*60/PI())*Dados!$C$28*Q845*(P845*SIN(Dados!$C$31)*SIN(O845)+COS(Dados!$C$31)*COS(O845)*SIN(P845))</f>
        <v>43.267941325262903</v>
      </c>
      <c r="S845" s="17">
        <f t="shared" si="191"/>
        <v>305.46000000000004</v>
      </c>
      <c r="T845" s="17">
        <f t="shared" si="192"/>
        <v>293.76000000000005</v>
      </c>
      <c r="U845" s="17">
        <f t="shared" si="193"/>
        <v>23.679860828974167</v>
      </c>
      <c r="V845" s="25">
        <f>(0.75+2*10^(-5)*Dados!$B$7)*R845</f>
        <v>32.663064095911878</v>
      </c>
      <c r="W845" s="23">
        <f t="shared" si="194"/>
        <v>3.1928895449975876</v>
      </c>
      <c r="X845" s="25">
        <f>(1-Dados!$C$20)*U845</f>
        <v>18.233492838310109</v>
      </c>
      <c r="Y845" s="18">
        <f t="shared" si="195"/>
        <v>15.040603293312522</v>
      </c>
      <c r="Z845" s="27">
        <f>((0.408*I845*(Y845-0)+Dados!$C$35*(900/(H845+273))*J845*(M845-N845))/(I845+Dados!$C$35*(1+(0.34*J845))))</f>
        <v>5.6232727892667569</v>
      </c>
    </row>
    <row r="846" spans="1:26" x14ac:dyDescent="0.25">
      <c r="A846" s="1">
        <v>35806</v>
      </c>
      <c r="B846">
        <v>21.9</v>
      </c>
      <c r="C846">
        <v>32.9</v>
      </c>
      <c r="D846">
        <v>11</v>
      </c>
      <c r="E846">
        <v>2.2000000000000002</v>
      </c>
      <c r="F846">
        <v>61.75</v>
      </c>
      <c r="H846" s="22">
        <f t="shared" si="182"/>
        <v>27.4</v>
      </c>
      <c r="I846" s="23">
        <f t="shared" si="183"/>
        <v>0.21347213281933025</v>
      </c>
      <c r="J846" s="24">
        <f t="shared" si="184"/>
        <v>1.6454923653694773</v>
      </c>
      <c r="K846" s="25">
        <f t="shared" si="185"/>
        <v>5.0020014811114493</v>
      </c>
      <c r="L846" s="25">
        <f t="shared" si="186"/>
        <v>2.6278588442730206</v>
      </c>
      <c r="M846" s="25">
        <f t="shared" si="187"/>
        <v>3.8149301626922352</v>
      </c>
      <c r="N846" s="25">
        <f t="shared" si="188"/>
        <v>2.3557193754624555</v>
      </c>
      <c r="O846" s="25">
        <f t="shared" si="189"/>
        <v>-0.38129931080802987</v>
      </c>
      <c r="P846" s="26">
        <f>ACOS(-TAN(Dados!$C$31)*TAN(O846))</f>
        <v>1.7893077532989132</v>
      </c>
      <c r="Q846" s="25">
        <f t="shared" si="190"/>
        <v>1.032410144993644</v>
      </c>
      <c r="R846" s="25">
        <f>(24*60/PI())*Dados!$C$28*Q846*(P846*SIN(Dados!$C$31)*SIN(O846)+COS(Dados!$C$31)*COS(O846)*SIN(P846))</f>
        <v>43.218302073601429</v>
      </c>
      <c r="S846" s="17">
        <f t="shared" si="191"/>
        <v>306.06</v>
      </c>
      <c r="T846" s="17">
        <f t="shared" si="192"/>
        <v>295.06</v>
      </c>
      <c r="U846" s="17">
        <f t="shared" si="193"/>
        <v>22.93422272869995</v>
      </c>
      <c r="V846" s="25">
        <f>(0.75+2*10^(-5)*Dados!$B$7)*R846</f>
        <v>32.625591315626281</v>
      </c>
      <c r="W846" s="23">
        <f t="shared" si="194"/>
        <v>3.0047735555821369</v>
      </c>
      <c r="X846" s="25">
        <f>(1-Dados!$C$20)*U846</f>
        <v>17.659351501098961</v>
      </c>
      <c r="Y846" s="18">
        <f t="shared" si="195"/>
        <v>14.654577945516824</v>
      </c>
      <c r="Z846" s="27">
        <f>((0.408*I846*(Y846-0)+Dados!$C$35*(900/(H846+273))*J846*(M846-N846))/(I846+Dados!$C$35*(1+(0.34*J846))))</f>
        <v>5.5371307027171071</v>
      </c>
    </row>
    <row r="847" spans="1:26" x14ac:dyDescent="0.25">
      <c r="A847" s="1">
        <v>35807</v>
      </c>
      <c r="B847">
        <v>22.8</v>
      </c>
      <c r="C847">
        <v>33.200000000000003</v>
      </c>
      <c r="D847">
        <v>12</v>
      </c>
      <c r="E847">
        <v>1.8</v>
      </c>
      <c r="F847">
        <v>63.25</v>
      </c>
      <c r="H847" s="22">
        <f t="shared" si="182"/>
        <v>28</v>
      </c>
      <c r="I847" s="23">
        <f t="shared" si="183"/>
        <v>0.22008034247018871</v>
      </c>
      <c r="J847" s="24">
        <f t="shared" si="184"/>
        <v>1.3463119353022994</v>
      </c>
      <c r="K847" s="25">
        <f t="shared" si="185"/>
        <v>5.0868531413725142</v>
      </c>
      <c r="L847" s="25">
        <f t="shared" si="186"/>
        <v>2.7756312335019815</v>
      </c>
      <c r="M847" s="25">
        <f t="shared" si="187"/>
        <v>3.9312421874372481</v>
      </c>
      <c r="N847" s="25">
        <f t="shared" si="188"/>
        <v>2.4865106835540591</v>
      </c>
      <c r="O847" s="25">
        <f t="shared" si="189"/>
        <v>-0.37869594798822787</v>
      </c>
      <c r="P847" s="26">
        <f>ACOS(-TAN(Dados!$C$31)*TAN(O847))</f>
        <v>1.7876361141459312</v>
      </c>
      <c r="Q847" s="25">
        <f t="shared" si="190"/>
        <v>1.0322984226389083</v>
      </c>
      <c r="R847" s="25">
        <f>(24*60/PI())*Dados!$C$28*Q847*(P847*SIN(Dados!$C$31)*SIN(O847)+COS(Dados!$C$31)*COS(O847)*SIN(P847))</f>
        <v>43.166010676417521</v>
      </c>
      <c r="S847" s="17">
        <f t="shared" si="191"/>
        <v>306.36</v>
      </c>
      <c r="T847" s="17">
        <f t="shared" si="192"/>
        <v>295.96000000000004</v>
      </c>
      <c r="U847" s="17">
        <f t="shared" si="193"/>
        <v>22.272992258501446</v>
      </c>
      <c r="V847" s="25">
        <f>(0.75+2*10^(-5)*Dados!$B$7)*R847</f>
        <v>32.58611642485107</v>
      </c>
      <c r="W847" s="23">
        <f t="shared" si="194"/>
        <v>2.7593204987686852</v>
      </c>
      <c r="X847" s="25">
        <f>(1-Dados!$C$20)*U847</f>
        <v>17.150204039046113</v>
      </c>
      <c r="Y847" s="18">
        <f t="shared" si="195"/>
        <v>14.390883540277427</v>
      </c>
      <c r="Z847" s="27">
        <f>((0.408*I847*(Y847-0)+Dados!$C$35*(900/(H847+273))*J847*(M847-N847))/(I847+Dados!$C$35*(1+(0.34*J847))))</f>
        <v>5.3023009594127428</v>
      </c>
    </row>
    <row r="848" spans="1:26" x14ac:dyDescent="0.25">
      <c r="A848" s="1">
        <v>35808</v>
      </c>
      <c r="B848">
        <v>21.2</v>
      </c>
      <c r="C848">
        <v>35.200000000000003</v>
      </c>
      <c r="D848">
        <v>13</v>
      </c>
      <c r="E848">
        <v>2.5333329999999998</v>
      </c>
      <c r="F848">
        <v>50</v>
      </c>
      <c r="H848" s="22">
        <f t="shared" ref="H848:H908" si="196">(C848+B848)/2</f>
        <v>28.200000000000003</v>
      </c>
      <c r="I848" s="23">
        <f t="shared" ref="I848:I908" si="197">4098*(0.6108*EXP(17.27*H848/(H848+237.3)))/(H848+237.3)^2</f>
        <v>0.22232091572927462</v>
      </c>
      <c r="J848" s="24">
        <f t="shared" ref="J848:J908" si="198">E848*(4.87/(LN(67.8*10-5.42)))</f>
        <v>1.8948091411084333</v>
      </c>
      <c r="K848" s="25">
        <f t="shared" ref="K848:K908" si="199">0.6108*EXP((17.27*C848)/(C848+237.3))</f>
        <v>5.6851337931165737</v>
      </c>
      <c r="L848" s="25">
        <f t="shared" ref="L848:L908" si="200">0.6108*EXP((17.27*B848)/(B848+237.3))</f>
        <v>2.5177224920902961</v>
      </c>
      <c r="M848" s="25">
        <f t="shared" ref="M848:M908" si="201">(K848+L848)/2</f>
        <v>4.1014281426034351</v>
      </c>
      <c r="N848" s="25">
        <f t="shared" ref="N848:N908" si="202">F848/100*((K848+L848)/2)</f>
        <v>2.0507140713017176</v>
      </c>
      <c r="O848" s="25">
        <f t="shared" ref="O848:O908" si="203">0.409*SIN((2*PI()/365*D848)-1.39)</f>
        <v>-0.37598036938610901</v>
      </c>
      <c r="P848" s="26">
        <f>ACOS(-TAN(Dados!$C$31)*TAN(O848))</f>
        <v>1.7858967600153355</v>
      </c>
      <c r="Q848" s="25">
        <f t="shared" ref="Q848:Q908" si="204">1+0.033*COS((2*PI()/365)*D848)</f>
        <v>1.0321771295644875</v>
      </c>
      <c r="R848" s="25">
        <f>(24*60/PI())*Dados!$C$28*Q848*(P848*SIN(Dados!$C$31)*SIN(O848)+COS(Dados!$C$31)*COS(O848)*SIN(P848))</f>
        <v>43.111057952545892</v>
      </c>
      <c r="S848" s="17">
        <f t="shared" ref="S848:S908" si="205">C848+273.16</f>
        <v>308.36</v>
      </c>
      <c r="T848" s="17">
        <f t="shared" ref="T848:T908" si="206">B848+273.16</f>
        <v>294.36</v>
      </c>
      <c r="U848" s="17">
        <f t="shared" ref="U848:U908" si="207">0.16*SQRT(C848-B848)*R848</f>
        <v>25.809089350365252</v>
      </c>
      <c r="V848" s="25">
        <f>(0.75+2*10^(-5)*Dados!$B$7)*R848</f>
        <v>32.544632492704388</v>
      </c>
      <c r="W848" s="23">
        <f t="shared" ref="W848:W908" si="208">(4.903*10^-9)*((S848^4+T848^4)/2)*(0.34-0.14*SQRT(N848))*(1.35*(U848/V848)-0.35)</f>
        <v>4.0787292497136649</v>
      </c>
      <c r="X848" s="25">
        <f>(1-Dados!$C$20)*U848</f>
        <v>19.872998799781243</v>
      </c>
      <c r="Y848" s="18">
        <f t="shared" ref="Y848:Y908" si="209">X848-W848</f>
        <v>15.794269550067579</v>
      </c>
      <c r="Z848" s="27">
        <f>((0.408*I848*(Y848-0)+Dados!$C$35*(900/(H848+273))*J848*(M848-N848))/(I848+Dados!$C$35*(1+(0.34*J848))))</f>
        <v>6.6454575984663213</v>
      </c>
    </row>
    <row r="849" spans="1:26" x14ac:dyDescent="0.25">
      <c r="A849" s="1">
        <v>35809</v>
      </c>
      <c r="B849">
        <v>23.6</v>
      </c>
      <c r="C849">
        <v>32.200000000000003</v>
      </c>
      <c r="D849">
        <v>14</v>
      </c>
      <c r="E849">
        <v>3.3</v>
      </c>
      <c r="F849">
        <v>77.75</v>
      </c>
      <c r="H849" s="22">
        <f t="shared" si="196"/>
        <v>27.900000000000002</v>
      </c>
      <c r="I849" s="23">
        <f t="shared" si="197"/>
        <v>0.21896719002536727</v>
      </c>
      <c r="J849" s="24">
        <f t="shared" si="198"/>
        <v>2.4682385480542153</v>
      </c>
      <c r="K849" s="25">
        <f t="shared" si="199"/>
        <v>4.8087773652629577</v>
      </c>
      <c r="L849" s="25">
        <f t="shared" si="200"/>
        <v>2.9130230003400173</v>
      </c>
      <c r="M849" s="25">
        <f t="shared" si="201"/>
        <v>3.8609001828014877</v>
      </c>
      <c r="N849" s="25">
        <f t="shared" si="202"/>
        <v>3.0018498921281567</v>
      </c>
      <c r="O849" s="25">
        <f t="shared" si="203"/>
        <v>-0.37315337968622003</v>
      </c>
      <c r="P849" s="26">
        <f>ACOS(-TAN(Dados!$C$31)*TAN(O849))</f>
        <v>1.7840907025875921</v>
      </c>
      <c r="Q849" s="25">
        <f t="shared" si="204"/>
        <v>1.0320463017121373</v>
      </c>
      <c r="R849" s="25">
        <f>(24*60/PI())*Dados!$C$28*Q849*(P849*SIN(Dados!$C$31)*SIN(O849)+COS(Dados!$C$31)*COS(O849)*SIN(P849))</f>
        <v>43.053434691921325</v>
      </c>
      <c r="S849" s="17">
        <f t="shared" si="205"/>
        <v>305.36</v>
      </c>
      <c r="T849" s="17">
        <f t="shared" si="206"/>
        <v>296.76000000000005</v>
      </c>
      <c r="U849" s="17">
        <f t="shared" si="207"/>
        <v>20.201192743200611</v>
      </c>
      <c r="V849" s="25">
        <f>(0.75+2*10^(-5)*Dados!$B$7)*R849</f>
        <v>32.501132566487726</v>
      </c>
      <c r="W849" s="23">
        <f t="shared" si="208"/>
        <v>1.9218945714262126</v>
      </c>
      <c r="X849" s="25">
        <f>(1-Dados!$C$20)*U849</f>
        <v>15.55491841226447</v>
      </c>
      <c r="Y849" s="18">
        <f t="shared" si="209"/>
        <v>13.633023840838257</v>
      </c>
      <c r="Z849" s="27">
        <f>((0.408*I849*(Y849-0)+Dados!$C$35*(900/(H849+273))*J849*(M849-N849))/(I849+Dados!$C$35*(1+(0.34*J849))))</f>
        <v>4.8122834062887803</v>
      </c>
    </row>
    <row r="850" spans="1:26" x14ac:dyDescent="0.25">
      <c r="A850" s="1">
        <v>35810</v>
      </c>
      <c r="B850">
        <v>22.9</v>
      </c>
      <c r="C850">
        <v>33</v>
      </c>
      <c r="D850">
        <v>15</v>
      </c>
      <c r="E850">
        <v>2.4</v>
      </c>
      <c r="F850">
        <v>71</v>
      </c>
      <c r="H850" s="22">
        <f t="shared" si="196"/>
        <v>27.95</v>
      </c>
      <c r="I850" s="23">
        <f t="shared" si="197"/>
        <v>0.21952317339604846</v>
      </c>
      <c r="J850" s="24">
        <f t="shared" si="198"/>
        <v>1.7950825804030659</v>
      </c>
      <c r="K850" s="25">
        <f t="shared" si="199"/>
        <v>5.030147795606851</v>
      </c>
      <c r="L850" s="25">
        <f t="shared" si="200"/>
        <v>2.7924897662121242</v>
      </c>
      <c r="M850" s="25">
        <f t="shared" si="201"/>
        <v>3.9113187809094878</v>
      </c>
      <c r="N850" s="25">
        <f t="shared" si="202"/>
        <v>2.7770363344457363</v>
      </c>
      <c r="O850" s="25">
        <f t="shared" si="203"/>
        <v>-0.37021581658662056</v>
      </c>
      <c r="P850" s="26">
        <f>ACOS(-TAN(Dados!$C$31)*TAN(O850))</f>
        <v>1.7822189795930035</v>
      </c>
      <c r="Q850" s="25">
        <f t="shared" si="204"/>
        <v>1.0319059778489741</v>
      </c>
      <c r="R850" s="25">
        <f>(24*60/PI())*Dados!$C$28*Q850*(P850*SIN(Dados!$C$31)*SIN(O850)+COS(Dados!$C$31)*COS(O850)*SIN(P850))</f>
        <v>42.993131694624417</v>
      </c>
      <c r="S850" s="17">
        <f t="shared" si="205"/>
        <v>306.16000000000003</v>
      </c>
      <c r="T850" s="17">
        <f t="shared" si="206"/>
        <v>296.06</v>
      </c>
      <c r="U850" s="17">
        <f t="shared" si="207"/>
        <v>21.861489598377112</v>
      </c>
      <c r="V850" s="25">
        <f>(0.75+2*10^(-5)*Dados!$B$7)*R850</f>
        <v>32.455609701161698</v>
      </c>
      <c r="W850" s="23">
        <f t="shared" si="208"/>
        <v>2.4094737693016204</v>
      </c>
      <c r="X850" s="25">
        <f>(1-Dados!$C$20)*U850</f>
        <v>16.833346990750378</v>
      </c>
      <c r="Y850" s="18">
        <f t="shared" si="209"/>
        <v>14.423873221448758</v>
      </c>
      <c r="Z850" s="27">
        <f>((0.408*I850*(Y850-0)+Dados!$C$35*(900/(H850+273))*J850*(M850-N850))/(I850+Dados!$C$35*(1+(0.34*J850))))</f>
        <v>5.2024950446171943</v>
      </c>
    </row>
    <row r="851" spans="1:26" x14ac:dyDescent="0.25">
      <c r="A851" s="1">
        <v>35811</v>
      </c>
      <c r="B851">
        <v>20.7</v>
      </c>
      <c r="C851">
        <v>32.6</v>
      </c>
      <c r="D851">
        <v>16</v>
      </c>
      <c r="E851">
        <v>1.6</v>
      </c>
      <c r="F851">
        <v>68</v>
      </c>
      <c r="H851" s="22">
        <f t="shared" si="196"/>
        <v>26.65</v>
      </c>
      <c r="I851" s="23">
        <f t="shared" si="197"/>
        <v>0.20544717183601532</v>
      </c>
      <c r="J851" s="24">
        <f t="shared" si="198"/>
        <v>1.1967217202687106</v>
      </c>
      <c r="K851" s="25">
        <f t="shared" si="199"/>
        <v>4.9183812721762612</v>
      </c>
      <c r="L851" s="25">
        <f t="shared" si="200"/>
        <v>2.4415438714941016</v>
      </c>
      <c r="M851" s="25">
        <f t="shared" si="201"/>
        <v>3.6799625718351816</v>
      </c>
      <c r="N851" s="25">
        <f t="shared" si="202"/>
        <v>2.5023745488479237</v>
      </c>
      <c r="O851" s="25">
        <f t="shared" si="203"/>
        <v>-0.36716855055065478</v>
      </c>
      <c r="P851" s="26">
        <f>ACOS(-TAN(Dados!$C$31)*TAN(O851))</f>
        <v>1.7802826529372653</v>
      </c>
      <c r="Q851" s="25">
        <f t="shared" si="204"/>
        <v>1.031756199555987</v>
      </c>
      <c r="R851" s="25">
        <f>(24*60/PI())*Dados!$C$28*Q851*(P851*SIN(Dados!$C$31)*SIN(O851)+COS(Dados!$C$31)*COS(O851)*SIN(P851))</f>
        <v>42.930139811347644</v>
      </c>
      <c r="S851" s="17">
        <f t="shared" si="205"/>
        <v>305.76000000000005</v>
      </c>
      <c r="T851" s="17">
        <f t="shared" si="206"/>
        <v>293.86</v>
      </c>
      <c r="U851" s="17">
        <f t="shared" si="207"/>
        <v>23.694948341411219</v>
      </c>
      <c r="V851" s="25">
        <f>(0.75+2*10^(-5)*Dados!$B$7)*R851</f>
        <v>32.408056989893922</v>
      </c>
      <c r="W851" s="23">
        <f t="shared" si="208"/>
        <v>2.9983980553989906</v>
      </c>
      <c r="X851" s="25">
        <f>(1-Dados!$C$20)*U851</f>
        <v>18.245110222886641</v>
      </c>
      <c r="Y851" s="18">
        <f t="shared" si="209"/>
        <v>15.246712167487651</v>
      </c>
      <c r="Z851" s="27">
        <f>((0.408*I851*(Y851-0)+Dados!$C$35*(900/(H851+273))*J851*(M851-N851))/(I851+Dados!$C$35*(1+(0.34*J851))))</f>
        <v>5.2264496574523953</v>
      </c>
    </row>
    <row r="852" spans="1:26" x14ac:dyDescent="0.25">
      <c r="A852" s="1">
        <v>35812</v>
      </c>
      <c r="B852">
        <v>20.5</v>
      </c>
      <c r="C852">
        <v>32.799999999999997</v>
      </c>
      <c r="D852">
        <v>17</v>
      </c>
      <c r="E852">
        <v>1.8666670000000001</v>
      </c>
      <c r="F852">
        <v>62.75</v>
      </c>
      <c r="H852" s="22">
        <f t="shared" si="196"/>
        <v>26.65</v>
      </c>
      <c r="I852" s="23">
        <f t="shared" si="197"/>
        <v>0.20544717183601532</v>
      </c>
      <c r="J852" s="24">
        <f t="shared" si="198"/>
        <v>1.3961755896305208</v>
      </c>
      <c r="K852" s="25">
        <f t="shared" si="199"/>
        <v>4.9739919933544527</v>
      </c>
      <c r="L852" s="25">
        <f t="shared" si="200"/>
        <v>2.4116412804606884</v>
      </c>
      <c r="M852" s="25">
        <f t="shared" si="201"/>
        <v>3.6928166369075708</v>
      </c>
      <c r="N852" s="25">
        <f t="shared" si="202"/>
        <v>2.3172424396595006</v>
      </c>
      <c r="O852" s="25">
        <f t="shared" si="203"/>
        <v>-0.36401248454901453</v>
      </c>
      <c r="P852" s="26">
        <f>ACOS(-TAN(Dados!$C$31)*TAN(O852))</f>
        <v>1.7782828068237315</v>
      </c>
      <c r="Q852" s="25">
        <f t="shared" si="204"/>
        <v>1.0315970112157162</v>
      </c>
      <c r="R852" s="25">
        <f>(24*60/PI())*Dados!$C$28*Q852*(P852*SIN(Dados!$C$31)*SIN(O852)+COS(Dados!$C$31)*COS(O852)*SIN(P852))</f>
        <v>42.864449985232994</v>
      </c>
      <c r="S852" s="17">
        <f t="shared" si="205"/>
        <v>305.96000000000004</v>
      </c>
      <c r="T852" s="17">
        <f t="shared" si="206"/>
        <v>293.66000000000003</v>
      </c>
      <c r="U852" s="17">
        <f t="shared" si="207"/>
        <v>24.053030048630173</v>
      </c>
      <c r="V852" s="25">
        <f>(0.75+2*10^(-5)*Dados!$B$7)*R852</f>
        <v>32.358467595642352</v>
      </c>
      <c r="W852" s="23">
        <f t="shared" si="208"/>
        <v>3.293025489548016</v>
      </c>
      <c r="X852" s="25">
        <f>(1-Dados!$C$20)*U852</f>
        <v>18.520833137445234</v>
      </c>
      <c r="Y852" s="18">
        <f t="shared" si="209"/>
        <v>15.227807647897217</v>
      </c>
      <c r="Z852" s="27">
        <f>((0.408*I852*(Y852-0)+Dados!$C$35*(900/(H852+273))*J852*(M852-N852))/(I852+Dados!$C$35*(1+(0.34*J852))))</f>
        <v>5.477261577626817</v>
      </c>
    </row>
    <row r="853" spans="1:26" x14ac:dyDescent="0.25">
      <c r="A853" s="1">
        <v>35813</v>
      </c>
      <c r="B853">
        <v>20.8</v>
      </c>
      <c r="C853">
        <v>31.8</v>
      </c>
      <c r="D853">
        <v>18</v>
      </c>
      <c r="E853">
        <v>2.5</v>
      </c>
      <c r="F853">
        <v>56</v>
      </c>
      <c r="H853" s="22">
        <f t="shared" si="196"/>
        <v>26.3</v>
      </c>
      <c r="I853" s="23">
        <f t="shared" si="197"/>
        <v>0.20178995726388815</v>
      </c>
      <c r="J853" s="24">
        <f t="shared" si="198"/>
        <v>1.8698776879198604</v>
      </c>
      <c r="K853" s="25">
        <f t="shared" si="199"/>
        <v>4.7013009415600848</v>
      </c>
      <c r="L853" s="25">
        <f t="shared" si="200"/>
        <v>2.4566163260716172</v>
      </c>
      <c r="M853" s="25">
        <f t="shared" si="201"/>
        <v>3.578958633815851</v>
      </c>
      <c r="N853" s="25">
        <f t="shared" si="202"/>
        <v>2.004216834936877</v>
      </c>
      <c r="O853" s="25">
        <f t="shared" si="203"/>
        <v>-0.36074855379216958</v>
      </c>
      <c r="P853" s="26">
        <f>ACOS(-TAN(Dados!$C$31)*TAN(O853))</f>
        <v>1.7762205458786531</v>
      </c>
      <c r="Q853" s="25">
        <f t="shared" si="204"/>
        <v>1.031428459999103</v>
      </c>
      <c r="R853" s="25">
        <f>(24*60/PI())*Dados!$C$28*Q853*(P853*SIN(Dados!$C$31)*SIN(O853)+COS(Dados!$C$31)*COS(O853)*SIN(P853))</f>
        <v>42.796053295027434</v>
      </c>
      <c r="S853" s="17">
        <f t="shared" si="205"/>
        <v>304.96000000000004</v>
      </c>
      <c r="T853" s="17">
        <f t="shared" si="206"/>
        <v>293.96000000000004</v>
      </c>
      <c r="U853" s="17">
        <f t="shared" si="207"/>
        <v>22.71015220602542</v>
      </c>
      <c r="V853" s="25">
        <f>(0.75+2*10^(-5)*Dados!$B$7)*R853</f>
        <v>32.306834783733457</v>
      </c>
      <c r="W853" s="23">
        <f t="shared" si="208"/>
        <v>3.355769691313486</v>
      </c>
      <c r="X853" s="25">
        <f>(1-Dados!$C$20)*U853</f>
        <v>17.486817198639574</v>
      </c>
      <c r="Y853" s="18">
        <f t="shared" si="209"/>
        <v>14.131047507326087</v>
      </c>
      <c r="Z853" s="27">
        <f>((0.408*I853*(Y853-0)+Dados!$C$35*(900/(H853+273))*J853*(M853-N853))/(I853+Dados!$C$35*(1+(0.34*J853))))</f>
        <v>5.6432803892653096</v>
      </c>
    </row>
    <row r="854" spans="1:26" x14ac:dyDescent="0.25">
      <c r="A854" s="1">
        <v>35814</v>
      </c>
      <c r="B854">
        <v>17.600000000000001</v>
      </c>
      <c r="C854">
        <v>35.299999999999997</v>
      </c>
      <c r="D854">
        <v>19</v>
      </c>
      <c r="E854">
        <v>1.6333329999999999</v>
      </c>
      <c r="F854">
        <v>55.5</v>
      </c>
      <c r="H854" s="22">
        <f t="shared" si="196"/>
        <v>26.45</v>
      </c>
      <c r="I854" s="23">
        <f t="shared" si="197"/>
        <v>0.20335056951978117</v>
      </c>
      <c r="J854" s="24">
        <f t="shared" si="198"/>
        <v>1.2216531734572835</v>
      </c>
      <c r="K854" s="25">
        <f t="shared" si="199"/>
        <v>5.7165849731789038</v>
      </c>
      <c r="L854" s="25">
        <f t="shared" si="200"/>
        <v>2.0126465426273383</v>
      </c>
      <c r="M854" s="25">
        <f t="shared" si="201"/>
        <v>3.8646157579031213</v>
      </c>
      <c r="N854" s="25">
        <f t="shared" si="202"/>
        <v>2.1448617456362324</v>
      </c>
      <c r="O854" s="25">
        <f t="shared" si="203"/>
        <v>-0.35737772545324453</v>
      </c>
      <c r="P854" s="26">
        <f>ACOS(-TAN(Dados!$C$31)*TAN(O854))</f>
        <v>1.7740969932854493</v>
      </c>
      <c r="Q854" s="25">
        <f t="shared" si="204"/>
        <v>1.0312505958515106</v>
      </c>
      <c r="R854" s="25">
        <f>(24*60/PI())*Dados!$C$28*Q854*(P854*SIN(Dados!$C$31)*SIN(O854)+COS(Dados!$C$31)*COS(O854)*SIN(P854))</f>
        <v>42.724940999497861</v>
      </c>
      <c r="S854" s="17">
        <f t="shared" si="205"/>
        <v>308.46000000000004</v>
      </c>
      <c r="T854" s="17">
        <f t="shared" si="206"/>
        <v>290.76000000000005</v>
      </c>
      <c r="U854" s="17">
        <f t="shared" si="207"/>
        <v>28.759947405289161</v>
      </c>
      <c r="V854" s="25">
        <f>(0.75+2*10^(-5)*Dados!$B$7)*R854</f>
        <v>32.253151955391132</v>
      </c>
      <c r="W854" s="23">
        <f t="shared" si="208"/>
        <v>4.5764247349795664</v>
      </c>
      <c r="X854" s="25">
        <f>(1-Dados!$C$20)*U854</f>
        <v>22.145159502072655</v>
      </c>
      <c r="Y854" s="18">
        <f t="shared" si="209"/>
        <v>17.56873476709309</v>
      </c>
      <c r="Z854" s="27">
        <f>((0.408*I854*(Y854-0)+Dados!$C$35*(900/(H854+273))*J854*(M854-N854))/(I854+Dados!$C$35*(1+(0.34*J854))))</f>
        <v>6.320830486397961</v>
      </c>
    </row>
    <row r="855" spans="1:26" x14ac:dyDescent="0.25">
      <c r="A855" s="1">
        <v>35815</v>
      </c>
      <c r="B855">
        <v>23</v>
      </c>
      <c r="C855">
        <v>36.799999999999997</v>
      </c>
      <c r="D855">
        <v>20</v>
      </c>
      <c r="E855">
        <v>2.8333330000000001</v>
      </c>
      <c r="F855">
        <v>55.25</v>
      </c>
      <c r="H855" s="22">
        <f t="shared" si="196"/>
        <v>29.9</v>
      </c>
      <c r="I855" s="23">
        <f t="shared" si="197"/>
        <v>0.24215129129346122</v>
      </c>
      <c r="J855" s="24">
        <f t="shared" si="198"/>
        <v>2.1191944636588169</v>
      </c>
      <c r="K855" s="25">
        <f t="shared" si="199"/>
        <v>6.2067817955104676</v>
      </c>
      <c r="L855" s="25">
        <f t="shared" si="200"/>
        <v>2.809437622397069</v>
      </c>
      <c r="M855" s="25">
        <f t="shared" si="201"/>
        <v>4.5081097089537678</v>
      </c>
      <c r="N855" s="25">
        <f t="shared" si="202"/>
        <v>2.4907306141969565</v>
      </c>
      <c r="O855" s="25">
        <f t="shared" si="203"/>
        <v>-0.35390099838142475</v>
      </c>
      <c r="P855" s="26">
        <f>ACOS(-TAN(Dados!$C$31)*TAN(O855))</f>
        <v>1.7719132889338518</v>
      </c>
      <c r="Q855" s="25">
        <f t="shared" si="204"/>
        <v>1.0310634714779239</v>
      </c>
      <c r="R855" s="25">
        <f>(24*60/PI())*Dados!$C$28*Q855*(P855*SIN(Dados!$C$31)*SIN(O855)+COS(Dados!$C$31)*COS(O855)*SIN(P855))</f>
        <v>42.651104583042716</v>
      </c>
      <c r="S855" s="17">
        <f t="shared" si="205"/>
        <v>309.96000000000004</v>
      </c>
      <c r="T855" s="17">
        <f t="shared" si="206"/>
        <v>296.16000000000003</v>
      </c>
      <c r="U855" s="17">
        <f t="shared" si="207"/>
        <v>25.350691422571508</v>
      </c>
      <c r="V855" s="25">
        <f>(0.75+2*10^(-5)*Dados!$B$7)*R855</f>
        <v>32.197412682169031</v>
      </c>
      <c r="W855" s="23">
        <f t="shared" si="208"/>
        <v>3.5213011501658196</v>
      </c>
      <c r="X855" s="25">
        <f>(1-Dados!$C$20)*U855</f>
        <v>19.52003239538006</v>
      </c>
      <c r="Y855" s="18">
        <f t="shared" si="209"/>
        <v>15.998731245214241</v>
      </c>
      <c r="Z855" s="27">
        <f>((0.408*I855*(Y855-0)+Dados!$C$35*(900/(H855+273))*J855*(M855-N855))/(I855+Dados!$C$35*(1+(0.34*J855))))</f>
        <v>6.7991104394534254</v>
      </c>
    </row>
    <row r="856" spans="1:26" x14ac:dyDescent="0.25">
      <c r="A856" s="1">
        <v>35816</v>
      </c>
      <c r="B856">
        <v>25.6</v>
      </c>
      <c r="C856">
        <v>37.6</v>
      </c>
      <c r="D856">
        <v>21</v>
      </c>
      <c r="E856">
        <v>2.8333330000000001</v>
      </c>
      <c r="F856">
        <v>53</v>
      </c>
      <c r="H856" s="22">
        <f t="shared" si="196"/>
        <v>31.6</v>
      </c>
      <c r="I856" s="23">
        <f t="shared" si="197"/>
        <v>0.26344450279593884</v>
      </c>
      <c r="J856" s="24">
        <f t="shared" si="198"/>
        <v>2.1191944636588169</v>
      </c>
      <c r="K856" s="25">
        <f t="shared" si="199"/>
        <v>6.4828047854892876</v>
      </c>
      <c r="L856" s="25">
        <f t="shared" si="200"/>
        <v>3.2827711697769288</v>
      </c>
      <c r="M856" s="25">
        <f t="shared" si="201"/>
        <v>4.8827879776331082</v>
      </c>
      <c r="N856" s="25">
        <f t="shared" si="202"/>
        <v>2.5878776281455473</v>
      </c>
      <c r="O856" s="25">
        <f t="shared" si="203"/>
        <v>-0.35031940280597534</v>
      </c>
      <c r="P856" s="26">
        <f>ACOS(-TAN(Dados!$C$31)*TAN(O856))</f>
        <v>1.7696705875895009</v>
      </c>
      <c r="Q856" s="25">
        <f t="shared" si="204"/>
        <v>1.0308671423273339</v>
      </c>
      <c r="R856" s="25">
        <f>(24*60/PI())*Dados!$C$28*Q856*(P856*SIN(Dados!$C$31)*SIN(O856)+COS(Dados!$C$31)*COS(O856)*SIN(P856))</f>
        <v>42.57453580243228</v>
      </c>
      <c r="S856" s="17">
        <f t="shared" si="205"/>
        <v>310.76000000000005</v>
      </c>
      <c r="T856" s="17">
        <f t="shared" si="206"/>
        <v>298.76000000000005</v>
      </c>
      <c r="U856" s="17">
        <f t="shared" si="207"/>
        <v>23.597202917911332</v>
      </c>
      <c r="V856" s="25">
        <f>(0.75+2*10^(-5)*Dados!$B$7)*R856</f>
        <v>32.13961074123489</v>
      </c>
      <c r="W856" s="23">
        <f t="shared" si="208"/>
        <v>3.1200708115838851</v>
      </c>
      <c r="X856" s="25">
        <f>(1-Dados!$C$20)*U856</f>
        <v>18.169846246791725</v>
      </c>
      <c r="Y856" s="18">
        <f t="shared" si="209"/>
        <v>15.04977543520784</v>
      </c>
      <c r="Z856" s="27">
        <f>((0.408*I856*(Y856-0)+Dados!$C$35*(900/(H856+273))*J856*(M856-N856))/(I856+Dados!$C$35*(1+(0.34*J856))))</f>
        <v>6.8026512464648974</v>
      </c>
    </row>
    <row r="857" spans="1:26" x14ac:dyDescent="0.25">
      <c r="A857" s="1">
        <v>35817</v>
      </c>
      <c r="B857">
        <v>19.899999999999999</v>
      </c>
      <c r="C857">
        <v>33.5</v>
      </c>
      <c r="D857">
        <v>22</v>
      </c>
      <c r="E857">
        <v>3.8</v>
      </c>
      <c r="F857">
        <v>83.25</v>
      </c>
      <c r="H857" s="22">
        <f t="shared" si="196"/>
        <v>26.7</v>
      </c>
      <c r="I857" s="23">
        <f t="shared" si="197"/>
        <v>0.20597415419609683</v>
      </c>
      <c r="J857" s="24">
        <f t="shared" si="198"/>
        <v>2.8422140856381874</v>
      </c>
      <c r="K857" s="25">
        <f t="shared" si="199"/>
        <v>5.1729513859624818</v>
      </c>
      <c r="L857" s="25">
        <f t="shared" si="200"/>
        <v>2.3238457638211925</v>
      </c>
      <c r="M857" s="25">
        <f t="shared" si="201"/>
        <v>3.7483985748918371</v>
      </c>
      <c r="N857" s="25">
        <f t="shared" si="202"/>
        <v>3.1205418135974545</v>
      </c>
      <c r="O857" s="25">
        <f t="shared" si="203"/>
        <v>-0.34663400003096273</v>
      </c>
      <c r="P857" s="26">
        <f>ACOS(-TAN(Dados!$C$31)*TAN(O857))</f>
        <v>1.7673700570893165</v>
      </c>
      <c r="Q857" s="25">
        <f t="shared" si="204"/>
        <v>1.0306616665763046</v>
      </c>
      <c r="R857" s="25">
        <f>(24*60/PI())*Dados!$C$28*Q857*(P857*SIN(Dados!$C$31)*SIN(O857)+COS(Dados!$C$31)*COS(O857)*SIN(P857))</f>
        <v>42.495226734604927</v>
      </c>
      <c r="S857" s="17">
        <f t="shared" si="205"/>
        <v>306.66000000000003</v>
      </c>
      <c r="T857" s="17">
        <f t="shared" si="206"/>
        <v>293.06</v>
      </c>
      <c r="U857" s="17">
        <f t="shared" si="207"/>
        <v>25.074344454555607</v>
      </c>
      <c r="V857" s="25">
        <f>(0.75+2*10^(-5)*Dados!$B$7)*R857</f>
        <v>32.079740151452071</v>
      </c>
      <c r="W857" s="23">
        <f t="shared" si="208"/>
        <v>2.5990359470805218</v>
      </c>
      <c r="X857" s="25">
        <f>(1-Dados!$C$20)*U857</f>
        <v>19.307245230007819</v>
      </c>
      <c r="Y857" s="18">
        <f t="shared" si="209"/>
        <v>16.708209282927296</v>
      </c>
      <c r="Z857" s="27">
        <f>((0.408*I857*(Y857-0)+Dados!$C$35*(900/(H857+273))*J857*(M857-N857))/(I857+Dados!$C$35*(1+(0.34*J857))))</f>
        <v>5.243355931491597</v>
      </c>
    </row>
    <row r="858" spans="1:26" x14ac:dyDescent="0.25">
      <c r="A858" s="1">
        <v>35818</v>
      </c>
      <c r="B858">
        <v>20.5</v>
      </c>
      <c r="C858">
        <v>32.299999999999997</v>
      </c>
      <c r="D858">
        <v>23</v>
      </c>
      <c r="E858">
        <v>2.1666669999999999</v>
      </c>
      <c r="F858">
        <v>78</v>
      </c>
      <c r="H858" s="22">
        <f t="shared" si="196"/>
        <v>26.4</v>
      </c>
      <c r="I858" s="23">
        <f t="shared" si="197"/>
        <v>0.20282924107339942</v>
      </c>
      <c r="J858" s="24">
        <f t="shared" si="198"/>
        <v>1.6205609121809039</v>
      </c>
      <c r="K858" s="25">
        <f t="shared" si="199"/>
        <v>4.8359775257467401</v>
      </c>
      <c r="L858" s="25">
        <f t="shared" si="200"/>
        <v>2.4116412804606884</v>
      </c>
      <c r="M858" s="25">
        <f t="shared" si="201"/>
        <v>3.6238094031037145</v>
      </c>
      <c r="N858" s="25">
        <f t="shared" si="202"/>
        <v>2.8265713344208976</v>
      </c>
      <c r="O858" s="25">
        <f t="shared" si="203"/>
        <v>-0.3428458821207665</v>
      </c>
      <c r="P858" s="26">
        <f>ACOS(-TAN(Dados!$C$31)*TAN(O858))</f>
        <v>1.7650128765676671</v>
      </c>
      <c r="Q858" s="25">
        <f t="shared" si="204"/>
        <v>1.0304471051117361</v>
      </c>
      <c r="R858" s="25">
        <f>(24*60/PI())*Dados!$C$28*Q858*(P858*SIN(Dados!$C$31)*SIN(O858)+COS(Dados!$C$31)*COS(O858)*SIN(P858))</f>
        <v>42.413169825442097</v>
      </c>
      <c r="S858" s="17">
        <f t="shared" si="205"/>
        <v>305.46000000000004</v>
      </c>
      <c r="T858" s="17">
        <f t="shared" si="206"/>
        <v>293.66000000000003</v>
      </c>
      <c r="U858" s="17">
        <f t="shared" si="207"/>
        <v>23.311043659600323</v>
      </c>
      <c r="V858" s="25">
        <f>(0.75+2*10^(-5)*Dados!$B$7)*R858</f>
        <v>32.01779521019985</v>
      </c>
      <c r="W858" s="23">
        <f t="shared" si="208"/>
        <v>2.620441638667105</v>
      </c>
      <c r="X858" s="25">
        <f>(1-Dados!$C$20)*U858</f>
        <v>17.949503617892248</v>
      </c>
      <c r="Y858" s="18">
        <f t="shared" si="209"/>
        <v>15.329061979225143</v>
      </c>
      <c r="Z858" s="27">
        <f>((0.408*I858*(Y858-0)+Dados!$C$35*(900/(H858+273))*J858*(M858-N858))/(I858+Dados!$C$35*(1+(0.34*J858))))</f>
        <v>5.0032432289191</v>
      </c>
    </row>
    <row r="859" spans="1:26" x14ac:dyDescent="0.25">
      <c r="A859" s="1">
        <v>35819</v>
      </c>
      <c r="B859">
        <v>23.6</v>
      </c>
      <c r="C859">
        <v>31.6</v>
      </c>
      <c r="D859">
        <v>24</v>
      </c>
      <c r="E859">
        <v>1.4</v>
      </c>
      <c r="F859">
        <v>76</v>
      </c>
      <c r="H859" s="22">
        <f t="shared" si="196"/>
        <v>27.6</v>
      </c>
      <c r="I859" s="23">
        <f t="shared" si="197"/>
        <v>0.21565607816104823</v>
      </c>
      <c r="J859" s="24">
        <f t="shared" si="198"/>
        <v>1.0471315052351218</v>
      </c>
      <c r="K859" s="25">
        <f t="shared" si="199"/>
        <v>4.6483496796026218</v>
      </c>
      <c r="L859" s="25">
        <f t="shared" si="200"/>
        <v>2.9130230003400173</v>
      </c>
      <c r="M859" s="25">
        <f t="shared" si="201"/>
        <v>3.7806863399713198</v>
      </c>
      <c r="N859" s="25">
        <f t="shared" si="202"/>
        <v>2.8733216183782031</v>
      </c>
      <c r="O859" s="25">
        <f t="shared" si="203"/>
        <v>-0.33895617157647767</v>
      </c>
      <c r="P859" s="26">
        <f>ACOS(-TAN(Dados!$C$31)*TAN(O859))</f>
        <v>1.7626002347180736</v>
      </c>
      <c r="Q859" s="25">
        <f t="shared" si="204"/>
        <v>1.0302235215128204</v>
      </c>
      <c r="R859" s="25">
        <f>(24*60/PI())*Dados!$C$28*Q859*(P859*SIN(Dados!$C$31)*SIN(O859)+COS(Dados!$C$31)*COS(O859)*SIN(P859))</f>
        <v>42.328357939439776</v>
      </c>
      <c r="S859" s="17">
        <f t="shared" si="205"/>
        <v>304.76000000000005</v>
      </c>
      <c r="T859" s="17">
        <f t="shared" si="206"/>
        <v>296.76000000000005</v>
      </c>
      <c r="U859" s="17">
        <f t="shared" si="207"/>
        <v>19.155628118700356</v>
      </c>
      <c r="V859" s="25">
        <f>(0.75+2*10^(-5)*Dados!$B$7)*R859</f>
        <v>31.953770530870553</v>
      </c>
      <c r="W859" s="23">
        <f t="shared" si="208"/>
        <v>1.8941542488348155</v>
      </c>
      <c r="X859" s="25">
        <f>(1-Dados!$C$20)*U859</f>
        <v>14.749833651399275</v>
      </c>
      <c r="Y859" s="18">
        <f t="shared" si="209"/>
        <v>12.855679402564459</v>
      </c>
      <c r="Z859" s="27">
        <f>((0.408*I859*(Y859-0)+Dados!$C$35*(900/(H859+273))*J859*(M859-N859))/(I859+Dados!$C$35*(1+(0.34*J859))))</f>
        <v>4.3274075855959948</v>
      </c>
    </row>
    <row r="860" spans="1:26" x14ac:dyDescent="0.25">
      <c r="A860" s="1">
        <v>35820</v>
      </c>
      <c r="B860">
        <v>21.6</v>
      </c>
      <c r="C860">
        <v>28.7</v>
      </c>
      <c r="D860">
        <v>25</v>
      </c>
      <c r="E860">
        <v>1.3333330000000001</v>
      </c>
      <c r="F860">
        <v>88.5</v>
      </c>
      <c r="H860" s="22">
        <f t="shared" si="196"/>
        <v>25.15</v>
      </c>
      <c r="I860" s="23">
        <f t="shared" si="197"/>
        <v>0.19015669269727434</v>
      </c>
      <c r="J860" s="24">
        <f t="shared" si="198"/>
        <v>0.99726785090690051</v>
      </c>
      <c r="K860" s="25">
        <f t="shared" si="199"/>
        <v>3.9367535029497236</v>
      </c>
      <c r="L860" s="25">
        <f t="shared" si="200"/>
        <v>2.5801527260359443</v>
      </c>
      <c r="M860" s="25">
        <f t="shared" si="201"/>
        <v>3.2584531144928341</v>
      </c>
      <c r="N860" s="25">
        <f t="shared" si="202"/>
        <v>2.8837310063261583</v>
      </c>
      <c r="O860" s="25">
        <f t="shared" si="203"/>
        <v>-0.33496602100327749</v>
      </c>
      <c r="P860" s="26">
        <f>ACOS(-TAN(Dados!$C$31)*TAN(O860))</f>
        <v>1.7601333280948612</v>
      </c>
      <c r="Q860" s="25">
        <f t="shared" si="204"/>
        <v>1.0299909820322035</v>
      </c>
      <c r="R860" s="25">
        <f>(24*60/PI())*Dados!$C$28*Q860*(P860*SIN(Dados!$C$31)*SIN(O860)+COS(Dados!$C$31)*COS(O860)*SIN(P860))</f>
        <v>42.240784410189782</v>
      </c>
      <c r="S860" s="17">
        <f t="shared" si="205"/>
        <v>301.86</v>
      </c>
      <c r="T860" s="17">
        <f t="shared" si="206"/>
        <v>294.76000000000005</v>
      </c>
      <c r="U860" s="17">
        <f t="shared" si="207"/>
        <v>18.008648915807616</v>
      </c>
      <c r="V860" s="25">
        <f>(0.75+2*10^(-5)*Dados!$B$7)*R860</f>
        <v>31.887661080977967</v>
      </c>
      <c r="W860" s="23">
        <f t="shared" si="208"/>
        <v>1.6388394825151353</v>
      </c>
      <c r="X860" s="25">
        <f>(1-Dados!$C$20)*U860</f>
        <v>13.866659665171865</v>
      </c>
      <c r="Y860" s="18">
        <f t="shared" si="209"/>
        <v>12.227820182656728</v>
      </c>
      <c r="Z860" s="27">
        <f>((0.408*I860*(Y860-0)+Dados!$C$35*(900/(H860+273))*J860*(M860-N860))/(I860+Dados!$C$35*(1+(0.34*J860))))</f>
        <v>3.680632079206974</v>
      </c>
    </row>
    <row r="861" spans="1:26" x14ac:dyDescent="0.25">
      <c r="A861" s="1">
        <v>35821</v>
      </c>
      <c r="B861">
        <v>20.9</v>
      </c>
      <c r="C861">
        <v>25.5</v>
      </c>
      <c r="D861">
        <v>26</v>
      </c>
      <c r="E861">
        <v>3.8</v>
      </c>
      <c r="F861">
        <v>87</v>
      </c>
      <c r="H861" s="22">
        <f t="shared" si="196"/>
        <v>23.2</v>
      </c>
      <c r="I861" s="23">
        <f t="shared" si="197"/>
        <v>0.17172180615599653</v>
      </c>
      <c r="J861" s="24">
        <f t="shared" si="198"/>
        <v>2.8422140856381874</v>
      </c>
      <c r="K861" s="25">
        <f t="shared" si="199"/>
        <v>3.263356619324485</v>
      </c>
      <c r="L861" s="25">
        <f t="shared" si="200"/>
        <v>2.4717700446226427</v>
      </c>
      <c r="M861" s="25">
        <f t="shared" si="201"/>
        <v>2.8675633319735638</v>
      </c>
      <c r="N861" s="25">
        <f t="shared" si="202"/>
        <v>2.4947800988170004</v>
      </c>
      <c r="O861" s="25">
        <f t="shared" si="203"/>
        <v>-0.33087661276889524</v>
      </c>
      <c r="P861" s="26">
        <f>ACOS(-TAN(Dados!$C$31)*TAN(O861))</f>
        <v>1.7576133594588603</v>
      </c>
      <c r="Q861" s="25">
        <f t="shared" si="204"/>
        <v>1.0297495555763523</v>
      </c>
      <c r="R861" s="25">
        <f>(24*60/PI())*Dados!$C$28*Q861*(P861*SIN(Dados!$C$31)*SIN(O861)+COS(Dados!$C$31)*COS(O861)*SIN(P861))</f>
        <v>42.150443091579611</v>
      </c>
      <c r="S861" s="17">
        <f t="shared" si="205"/>
        <v>298.66000000000003</v>
      </c>
      <c r="T861" s="17">
        <f t="shared" si="206"/>
        <v>294.06</v>
      </c>
      <c r="U861" s="17">
        <f t="shared" si="207"/>
        <v>14.464420633667638</v>
      </c>
      <c r="V861" s="25">
        <f>(0.75+2*10^(-5)*Dados!$B$7)*R861</f>
        <v>31.819462220808248</v>
      </c>
      <c r="W861" s="23">
        <f t="shared" si="208"/>
        <v>1.1859138083977723</v>
      </c>
      <c r="X861" s="25">
        <f>(1-Dados!$C$20)*U861</f>
        <v>11.137603887924081</v>
      </c>
      <c r="Y861" s="18">
        <f t="shared" si="209"/>
        <v>9.9516900795263084</v>
      </c>
      <c r="Z861" s="27">
        <f>((0.408*I861*(Y861-0)+Dados!$C$35*(900/(H861+273))*J861*(M861-N861))/(I861+Dados!$C$35*(1+(0.34*J861))))</f>
        <v>3.0221757259874109</v>
      </c>
    </row>
    <row r="862" spans="1:26" x14ac:dyDescent="0.25">
      <c r="A862" s="1">
        <v>35822</v>
      </c>
      <c r="B862">
        <v>20.5</v>
      </c>
      <c r="C862">
        <v>32.6</v>
      </c>
      <c r="D862">
        <v>27</v>
      </c>
      <c r="E862">
        <v>3.4666670000000002</v>
      </c>
      <c r="F862">
        <v>79</v>
      </c>
      <c r="H862" s="22">
        <f t="shared" si="196"/>
        <v>26.55</v>
      </c>
      <c r="I862" s="23">
        <f t="shared" si="197"/>
        <v>0.20439660911581886</v>
      </c>
      <c r="J862" s="24">
        <f t="shared" si="198"/>
        <v>2.5928973098992314</v>
      </c>
      <c r="K862" s="25">
        <f t="shared" si="199"/>
        <v>4.9183812721762612</v>
      </c>
      <c r="L862" s="25">
        <f t="shared" si="200"/>
        <v>2.4116412804606884</v>
      </c>
      <c r="M862" s="25">
        <f t="shared" si="201"/>
        <v>3.6650112763184746</v>
      </c>
      <c r="N862" s="25">
        <f t="shared" si="202"/>
        <v>2.8953589082915951</v>
      </c>
      <c r="O862" s="25">
        <f t="shared" si="203"/>
        <v>-0.32668915865324738</v>
      </c>
      <c r="P862" s="26">
        <f>ACOS(-TAN(Dados!$C$31)*TAN(O862))</f>
        <v>1.7550415361709275</v>
      </c>
      <c r="Q862" s="25">
        <f t="shared" si="204"/>
        <v>1.0294993136851356</v>
      </c>
      <c r="R862" s="25">
        <f>(24*60/PI())*Dados!$C$28*Q862*(P862*SIN(Dados!$C$31)*SIN(O862)+COS(Dados!$C$31)*COS(O862)*SIN(P862))</f>
        <v>42.05732840961516</v>
      </c>
      <c r="S862" s="17">
        <f t="shared" si="205"/>
        <v>305.76000000000005</v>
      </c>
      <c r="T862" s="17">
        <f t="shared" si="206"/>
        <v>293.66000000000003</v>
      </c>
      <c r="U862" s="17">
        <f t="shared" si="207"/>
        <v>23.407463213392006</v>
      </c>
      <c r="V862" s="25">
        <f>(0.75+2*10^(-5)*Dados!$B$7)*R862</f>
        <v>31.749169742540985</v>
      </c>
      <c r="W862" s="23">
        <f t="shared" si="208"/>
        <v>2.6046646738563006</v>
      </c>
      <c r="X862" s="25">
        <f>(1-Dados!$C$20)*U862</f>
        <v>18.023746674311845</v>
      </c>
      <c r="Y862" s="18">
        <f t="shared" si="209"/>
        <v>15.419082000455544</v>
      </c>
      <c r="Z862" s="27">
        <f>((0.408*I862*(Y862-0)+Dados!$C$35*(900/(H862+273))*J862*(M862-N862))/(I862+Dados!$C$35*(1+(0.34*J862))))</f>
        <v>5.123703415134182</v>
      </c>
    </row>
    <row r="863" spans="1:26" x14ac:dyDescent="0.25">
      <c r="A863" s="1">
        <v>35823</v>
      </c>
      <c r="B863">
        <v>22.1</v>
      </c>
      <c r="C863">
        <v>29.3</v>
      </c>
      <c r="D863">
        <v>28</v>
      </c>
      <c r="E863">
        <v>3.2</v>
      </c>
      <c r="F863">
        <v>84.75</v>
      </c>
      <c r="H863" s="22">
        <f t="shared" si="196"/>
        <v>25.700000000000003</v>
      </c>
      <c r="I863" s="23">
        <f t="shared" si="197"/>
        <v>0.19564789669312863</v>
      </c>
      <c r="J863" s="24">
        <f t="shared" si="198"/>
        <v>2.3934434405374212</v>
      </c>
      <c r="K863" s="25">
        <f t="shared" si="199"/>
        <v>4.0756492057609837</v>
      </c>
      <c r="L863" s="25">
        <f t="shared" si="200"/>
        <v>2.6600893350973012</v>
      </c>
      <c r="M863" s="25">
        <f t="shared" si="201"/>
        <v>3.3678692704291424</v>
      </c>
      <c r="N863" s="25">
        <f t="shared" si="202"/>
        <v>2.8542692066886981</v>
      </c>
      <c r="O863" s="25">
        <f t="shared" si="203"/>
        <v>-0.32240489948936107</v>
      </c>
      <c r="P863" s="26">
        <f>ACOS(-TAN(Dados!$C$31)*TAN(O863))</f>
        <v>1.7524190686367291</v>
      </c>
      <c r="Q863" s="25">
        <f t="shared" si="204"/>
        <v>1.0292403305106266</v>
      </c>
      <c r="R863" s="25">
        <f>(24*60/PI())*Dados!$C$28*Q863*(P863*SIN(Dados!$C$31)*SIN(O863)+COS(Dados!$C$31)*COS(O863)*SIN(P863))</f>
        <v>41.961435414766676</v>
      </c>
      <c r="S863" s="17">
        <f t="shared" si="205"/>
        <v>302.46000000000004</v>
      </c>
      <c r="T863" s="17">
        <f t="shared" si="206"/>
        <v>295.26000000000005</v>
      </c>
      <c r="U863" s="17">
        <f t="shared" si="207"/>
        <v>18.015095428009992</v>
      </c>
      <c r="V863" s="25">
        <f>(0.75+2*10^(-5)*Dados!$B$7)*R863</f>
        <v>31.676779909765276</v>
      </c>
      <c r="W863" s="23">
        <f t="shared" si="208"/>
        <v>1.6923253830864229</v>
      </c>
      <c r="X863" s="25">
        <f>(1-Dados!$C$20)*U863</f>
        <v>13.871623479567695</v>
      </c>
      <c r="Y863" s="18">
        <f t="shared" si="209"/>
        <v>12.179298096481272</v>
      </c>
      <c r="Z863" s="27">
        <f>((0.408*I863*(Y863-0)+Dados!$C$35*(900/(H863+273))*J863*(M863-N863))/(I863+Dados!$C$35*(1+(0.34*J863))))</f>
        <v>3.8637005220578757</v>
      </c>
    </row>
    <row r="864" spans="1:26" x14ac:dyDescent="0.25">
      <c r="A864" s="1">
        <v>35824</v>
      </c>
      <c r="B864">
        <v>20.6</v>
      </c>
      <c r="C864">
        <v>32.6</v>
      </c>
      <c r="D864">
        <v>29</v>
      </c>
      <c r="E864">
        <v>3.1666669999999999</v>
      </c>
      <c r="F864">
        <v>78.25</v>
      </c>
      <c r="H864" s="22">
        <f t="shared" si="196"/>
        <v>26.6</v>
      </c>
      <c r="I864" s="23">
        <f t="shared" si="197"/>
        <v>0.20492132412027941</v>
      </c>
      <c r="J864" s="24">
        <f t="shared" si="198"/>
        <v>2.3685119873488478</v>
      </c>
      <c r="K864" s="25">
        <f t="shared" si="199"/>
        <v>4.9183812721762612</v>
      </c>
      <c r="L864" s="25">
        <f t="shared" si="200"/>
        <v>2.4265523121060211</v>
      </c>
      <c r="M864" s="25">
        <f t="shared" si="201"/>
        <v>3.6724667921411411</v>
      </c>
      <c r="N864" s="25">
        <f t="shared" si="202"/>
        <v>2.8737052648504426</v>
      </c>
      <c r="O864" s="25">
        <f t="shared" si="203"/>
        <v>-0.31802510479568846</v>
      </c>
      <c r="P864" s="26">
        <f>ACOS(-TAN(Dados!$C$31)*TAN(O864))</f>
        <v>1.7497471688058961</v>
      </c>
      <c r="Q864" s="25">
        <f t="shared" si="204"/>
        <v>1.0289726827951293</v>
      </c>
      <c r="R864" s="25">
        <f>(24*60/PI())*Dados!$C$28*Q864*(P864*SIN(Dados!$C$31)*SIN(O864)+COS(Dados!$C$31)*COS(O864)*SIN(P864))</f>
        <v>41.862759834734192</v>
      </c>
      <c r="S864" s="17">
        <f t="shared" si="205"/>
        <v>305.76000000000005</v>
      </c>
      <c r="T864" s="17">
        <f t="shared" si="206"/>
        <v>293.76000000000005</v>
      </c>
      <c r="U864" s="17">
        <f t="shared" si="207"/>
        <v>23.20269663322026</v>
      </c>
      <c r="V864" s="25">
        <f>(0.75+2*10^(-5)*Dados!$B$7)*R864</f>
        <v>31.602289497312476</v>
      </c>
      <c r="W864" s="23">
        <f t="shared" si="208"/>
        <v>2.6123585816334471</v>
      </c>
      <c r="X864" s="25">
        <f>(1-Dados!$C$20)*U864</f>
        <v>17.866076407579602</v>
      </c>
      <c r="Y864" s="18">
        <f t="shared" si="209"/>
        <v>15.253717825946154</v>
      </c>
      <c r="Z864" s="27">
        <f>((0.408*I864*(Y864-0)+Dados!$C$35*(900/(H864+273))*J864*(M864-N864))/(I864+Dados!$C$35*(1+(0.34*J864))))</f>
        <v>5.0986544304780335</v>
      </c>
    </row>
    <row r="865" spans="1:26" x14ac:dyDescent="0.25">
      <c r="A865" s="1">
        <v>35825</v>
      </c>
      <c r="B865">
        <v>19.600000000000001</v>
      </c>
      <c r="C865">
        <v>28.7</v>
      </c>
      <c r="D865">
        <v>30</v>
      </c>
      <c r="E865">
        <v>3.6666669999999999</v>
      </c>
      <c r="F865">
        <v>92.25</v>
      </c>
      <c r="H865" s="22">
        <f t="shared" si="196"/>
        <v>24.15</v>
      </c>
      <c r="I865" s="23">
        <f t="shared" si="197"/>
        <v>0.18050503360802694</v>
      </c>
      <c r="J865" s="24">
        <f t="shared" si="198"/>
        <v>2.74248752493282</v>
      </c>
      <c r="K865" s="25">
        <f t="shared" si="199"/>
        <v>3.9367535029497236</v>
      </c>
      <c r="L865" s="25">
        <f t="shared" si="200"/>
        <v>2.2810057729824531</v>
      </c>
      <c r="M865" s="25">
        <f t="shared" si="201"/>
        <v>3.1088796379660883</v>
      </c>
      <c r="N865" s="25">
        <f t="shared" si="202"/>
        <v>2.8679414660237166</v>
      </c>
      <c r="O865" s="25">
        <f t="shared" si="203"/>
        <v>-0.31355107239992103</v>
      </c>
      <c r="P865" s="26">
        <f>ACOS(-TAN(Dados!$C$31)*TAN(O865))</f>
        <v>1.7470270487283313</v>
      </c>
      <c r="Q865" s="25">
        <f t="shared" si="204"/>
        <v>1.0286964498484381</v>
      </c>
      <c r="R865" s="25">
        <f>(24*60/PI())*Dados!$C$28*Q865*(P865*SIN(Dados!$C$31)*SIN(O865)+COS(Dados!$C$31)*COS(O865)*SIN(P865))</f>
        <v>41.761298127524682</v>
      </c>
      <c r="S865" s="17">
        <f t="shared" si="205"/>
        <v>301.86</v>
      </c>
      <c r="T865" s="17">
        <f t="shared" si="206"/>
        <v>292.76000000000005</v>
      </c>
      <c r="U865" s="17">
        <f t="shared" si="207"/>
        <v>20.156478926665621</v>
      </c>
      <c r="V865" s="25">
        <f>(0.75+2*10^(-5)*Dados!$B$7)*R865</f>
        <v>31.525695831324263</v>
      </c>
      <c r="W865" s="23">
        <f t="shared" si="208"/>
        <v>2.0258517567422856</v>
      </c>
      <c r="X865" s="25">
        <f>(1-Dados!$C$20)*U865</f>
        <v>15.520488773532529</v>
      </c>
      <c r="Y865" s="18">
        <f t="shared" si="209"/>
        <v>13.494637016790243</v>
      </c>
      <c r="Z865" s="27">
        <f>((0.408*I865*(Y865-0)+Dados!$C$35*(900/(H865+273))*J865*(M865-N865))/(I865+Dados!$C$35*(1+(0.34*J865))))</f>
        <v>3.6639181501715044</v>
      </c>
    </row>
    <row r="866" spans="1:26" x14ac:dyDescent="0.25">
      <c r="A866" s="1">
        <v>35826</v>
      </c>
      <c r="B866">
        <v>21.4</v>
      </c>
      <c r="C866">
        <v>26.9</v>
      </c>
      <c r="D866">
        <v>31</v>
      </c>
      <c r="E866">
        <v>2.6333329999999999</v>
      </c>
      <c r="F866">
        <v>89.75</v>
      </c>
      <c r="H866" s="22">
        <f t="shared" si="196"/>
        <v>24.15</v>
      </c>
      <c r="I866" s="23">
        <f t="shared" si="197"/>
        <v>0.18050503360802694</v>
      </c>
      <c r="J866" s="24">
        <f t="shared" si="198"/>
        <v>1.9696042486252276</v>
      </c>
      <c r="K866" s="25">
        <f t="shared" si="199"/>
        <v>3.5444766708090345</v>
      </c>
      <c r="L866" s="25">
        <f t="shared" si="200"/>
        <v>2.548770598472057</v>
      </c>
      <c r="M866" s="25">
        <f t="shared" si="201"/>
        <v>3.0466236346405458</v>
      </c>
      <c r="N866" s="25">
        <f t="shared" si="202"/>
        <v>2.7343447120898898</v>
      </c>
      <c r="O866" s="25">
        <f t="shared" si="203"/>
        <v>-0.30898412805441511</v>
      </c>
      <c r="P866" s="26">
        <f>ACOS(-TAN(Dados!$C$31)*TAN(O866))</f>
        <v>1.7442599191701209</v>
      </c>
      <c r="Q866" s="25">
        <f t="shared" si="204"/>
        <v>1.0284117135243369</v>
      </c>
      <c r="R866" s="25">
        <f>(24*60/PI())*Dados!$C$28*Q866*(P866*SIN(Dados!$C$31)*SIN(O866)+COS(Dados!$C$31)*COS(O866)*SIN(P866))</f>
        <v>41.657047534730346</v>
      </c>
      <c r="S866" s="17">
        <f t="shared" si="205"/>
        <v>300.06</v>
      </c>
      <c r="T866" s="17">
        <f t="shared" si="206"/>
        <v>294.56</v>
      </c>
      <c r="U866" s="17">
        <f t="shared" si="207"/>
        <v>15.631109781169037</v>
      </c>
      <c r="V866" s="25">
        <f>(0.75+2*10^(-5)*Dados!$B$7)*R866</f>
        <v>31.446996829472514</v>
      </c>
      <c r="W866" s="23">
        <f t="shared" si="208"/>
        <v>1.3350438299051519</v>
      </c>
      <c r="X866" s="25">
        <f>(1-Dados!$C$20)*U866</f>
        <v>12.03595453150016</v>
      </c>
      <c r="Y866" s="18">
        <f t="shared" si="209"/>
        <v>10.700910701595008</v>
      </c>
      <c r="Z866" s="27">
        <f>((0.408*I866*(Y866-0)+Dados!$C$35*(900/(H866+273))*J866*(M866-N866))/(I866+Dados!$C$35*(1+(0.34*J866))))</f>
        <v>3.140168982157189</v>
      </c>
    </row>
    <row r="867" spans="1:26" x14ac:dyDescent="0.25">
      <c r="A867" s="1">
        <v>36161</v>
      </c>
      <c r="B867">
        <v>18.5</v>
      </c>
      <c r="C867">
        <v>33.200000000000003</v>
      </c>
      <c r="D867">
        <v>1</v>
      </c>
      <c r="E867">
        <v>2.3666670000000001</v>
      </c>
      <c r="F867">
        <v>46.5</v>
      </c>
      <c r="H867" s="22">
        <f t="shared" si="196"/>
        <v>25.85</v>
      </c>
      <c r="I867" s="23">
        <f t="shared" si="197"/>
        <v>0.19716845660963872</v>
      </c>
      <c r="J867" s="24">
        <f t="shared" si="198"/>
        <v>1.770151127214493</v>
      </c>
      <c r="K867" s="25">
        <f t="shared" si="199"/>
        <v>5.0868531413725142</v>
      </c>
      <c r="L867" s="25">
        <f t="shared" si="200"/>
        <v>2.1297773032821605</v>
      </c>
      <c r="M867" s="25">
        <f t="shared" si="201"/>
        <v>3.6083152223273371</v>
      </c>
      <c r="N867" s="25">
        <f t="shared" si="202"/>
        <v>1.6778665783822118</v>
      </c>
      <c r="O867" s="25">
        <f t="shared" si="203"/>
        <v>-0.40100809259462372</v>
      </c>
      <c r="P867" s="26">
        <f>ACOS(-TAN(Dados!$C$31)*TAN(O867))</f>
        <v>1.8020995380098959</v>
      </c>
      <c r="Q867" s="25">
        <f t="shared" si="204"/>
        <v>1.0329951106939008</v>
      </c>
      <c r="R867" s="25">
        <f>(24*60/PI())*Dados!$C$28*Q867*(P867*SIN(Dados!$C$31)*SIN(O867)+COS(Dados!$C$31)*COS(O867)*SIN(P867))</f>
        <v>43.596802901252339</v>
      </c>
      <c r="S867" s="17">
        <f t="shared" si="205"/>
        <v>306.36</v>
      </c>
      <c r="T867" s="17">
        <f t="shared" si="206"/>
        <v>291.66000000000003</v>
      </c>
      <c r="U867" s="17">
        <f t="shared" si="207"/>
        <v>26.74442667021729</v>
      </c>
      <c r="V867" s="25">
        <f>(0.75+2*10^(-5)*Dados!$B$7)*R867</f>
        <v>32.911322423121774</v>
      </c>
      <c r="W867" s="23">
        <f t="shared" si="208"/>
        <v>4.6619944722177369</v>
      </c>
      <c r="X867" s="25">
        <f>(1-Dados!$C$20)*U867</f>
        <v>20.593208536067316</v>
      </c>
      <c r="Y867" s="18">
        <f t="shared" si="209"/>
        <v>15.931214063849579</v>
      </c>
      <c r="Z867" s="27">
        <f>((0.408*I867*(Y867-0)+Dados!$C$35*(900/(H867+273))*J867*(M867-N867))/(I867+Dados!$C$35*(1+(0.34*J867))))</f>
        <v>6.4737266959656923</v>
      </c>
    </row>
    <row r="868" spans="1:26" x14ac:dyDescent="0.25">
      <c r="A868" s="1">
        <v>36162</v>
      </c>
      <c r="B868">
        <v>18.600000000000001</v>
      </c>
      <c r="C868">
        <v>35.799999999999997</v>
      </c>
      <c r="D868">
        <v>2</v>
      </c>
      <c r="E868">
        <v>1.8</v>
      </c>
      <c r="F868">
        <v>41.25</v>
      </c>
      <c r="H868" s="22">
        <f t="shared" si="196"/>
        <v>27.2</v>
      </c>
      <c r="I868" s="23">
        <f t="shared" si="197"/>
        <v>0.21130681013503458</v>
      </c>
      <c r="J868" s="24">
        <f t="shared" si="198"/>
        <v>1.3463119353022994</v>
      </c>
      <c r="K868" s="25">
        <f t="shared" si="199"/>
        <v>5.8761139848648147</v>
      </c>
      <c r="L868" s="25">
        <f t="shared" si="200"/>
        <v>2.143152914469288</v>
      </c>
      <c r="M868" s="25">
        <f t="shared" si="201"/>
        <v>4.0096334496670512</v>
      </c>
      <c r="N868" s="25">
        <f t="shared" si="202"/>
        <v>1.6539737979876585</v>
      </c>
      <c r="O868" s="25">
        <f t="shared" si="203"/>
        <v>-0.39956372457913614</v>
      </c>
      <c r="P868" s="26">
        <f>ACOS(-TAN(Dados!$C$31)*TAN(O868))</f>
        <v>1.8011536593991815</v>
      </c>
      <c r="Q868" s="25">
        <f t="shared" si="204"/>
        <v>1.0329804442244102</v>
      </c>
      <c r="R868" s="25">
        <f>(24*60/PI())*Dados!$C$28*Q868*(P868*SIN(Dados!$C$31)*SIN(O868)+COS(Dados!$C$31)*COS(O868)*SIN(P868))</f>
        <v>43.570641955749437</v>
      </c>
      <c r="S868" s="17">
        <f t="shared" si="205"/>
        <v>308.96000000000004</v>
      </c>
      <c r="T868" s="17">
        <f t="shared" si="206"/>
        <v>291.76000000000005</v>
      </c>
      <c r="U868" s="17">
        <f t="shared" si="207"/>
        <v>28.912001972551629</v>
      </c>
      <c r="V868" s="25">
        <f>(0.75+2*10^(-5)*Dados!$B$7)*R868</f>
        <v>32.891573467807554</v>
      </c>
      <c r="W868" s="23">
        <f t="shared" si="208"/>
        <v>5.3665734390670519</v>
      </c>
      <c r="X868" s="25">
        <f>(1-Dados!$C$20)*U868</f>
        <v>22.262241518864755</v>
      </c>
      <c r="Y868" s="18">
        <f t="shared" si="209"/>
        <v>16.895668079797701</v>
      </c>
      <c r="Z868" s="27">
        <f>((0.408*I868*(Y868-0)+Dados!$C$35*(900/(H868+273))*J868*(M868-N868))/(I868+Dados!$C$35*(1+(0.34*J868))))</f>
        <v>6.7780078414975229</v>
      </c>
    </row>
    <row r="869" spans="1:26" x14ac:dyDescent="0.25">
      <c r="A869" s="1">
        <v>36163</v>
      </c>
      <c r="B869">
        <v>20.2</v>
      </c>
      <c r="C869">
        <v>37.1</v>
      </c>
      <c r="D869">
        <v>3</v>
      </c>
      <c r="E869">
        <v>3.8333330000000001</v>
      </c>
      <c r="F869">
        <v>32.5</v>
      </c>
      <c r="H869" s="22">
        <f t="shared" si="196"/>
        <v>28.65</v>
      </c>
      <c r="I869" s="23">
        <f t="shared" si="197"/>
        <v>0.22743235016149782</v>
      </c>
      <c r="J869" s="24">
        <f t="shared" si="198"/>
        <v>2.8671455388267608</v>
      </c>
      <c r="K869" s="25">
        <f t="shared" si="199"/>
        <v>6.3090731770616983</v>
      </c>
      <c r="L869" s="25">
        <f t="shared" si="200"/>
        <v>2.3673876975032684</v>
      </c>
      <c r="M869" s="25">
        <f t="shared" si="201"/>
        <v>4.3382304372824834</v>
      </c>
      <c r="N869" s="25">
        <f t="shared" si="202"/>
        <v>1.409924892116807</v>
      </c>
      <c r="O869" s="25">
        <f t="shared" si="203"/>
        <v>-0.39800095720876433</v>
      </c>
      <c r="P869" s="26">
        <f>ACOS(-TAN(Dados!$C$31)*TAN(O869))</f>
        <v>1.8001317785621451</v>
      </c>
      <c r="Q869" s="25">
        <f t="shared" si="204"/>
        <v>1.0329560049375197</v>
      </c>
      <c r="R869" s="25">
        <f>(24*60/PI())*Dados!$C$28*Q869*(P869*SIN(Dados!$C$31)*SIN(O869)+COS(Dados!$C$31)*COS(O869)*SIN(P869))</f>
        <v>43.541904505350651</v>
      </c>
      <c r="S869" s="17">
        <f t="shared" si="205"/>
        <v>310.26000000000005</v>
      </c>
      <c r="T869" s="17">
        <f t="shared" si="206"/>
        <v>293.36</v>
      </c>
      <c r="U869" s="17">
        <f t="shared" si="207"/>
        <v>28.639851114878699</v>
      </c>
      <c r="V869" s="25">
        <f>(0.75+2*10^(-5)*Dados!$B$7)*R869</f>
        <v>32.869879503279115</v>
      </c>
      <c r="W869" s="23">
        <f t="shared" si="208"/>
        <v>5.8683294179836372</v>
      </c>
      <c r="X869" s="25">
        <f>(1-Dados!$C$20)*U869</f>
        <v>22.0526853584566</v>
      </c>
      <c r="Y869" s="18">
        <f t="shared" si="209"/>
        <v>16.184355940472962</v>
      </c>
      <c r="Z869" s="27">
        <f>((0.408*I869*(Y869-0)+Dados!$C$35*(900/(H869+273))*J869*(M869-N869))/(I869+Dados!$C$35*(1+(0.34*J869))))</f>
        <v>8.8071413929876119</v>
      </c>
    </row>
    <row r="870" spans="1:26" x14ac:dyDescent="0.25">
      <c r="A870" s="1">
        <v>36164</v>
      </c>
      <c r="B870">
        <v>22.6</v>
      </c>
      <c r="C870">
        <v>36.9</v>
      </c>
      <c r="D870">
        <v>4</v>
      </c>
      <c r="E870">
        <v>3.8333330000000001</v>
      </c>
      <c r="F870">
        <v>60</v>
      </c>
      <c r="H870" s="22">
        <f t="shared" si="196"/>
        <v>29.75</v>
      </c>
      <c r="I870" s="23">
        <f t="shared" si="197"/>
        <v>0.24034390384963236</v>
      </c>
      <c r="J870" s="24">
        <f t="shared" si="198"/>
        <v>2.8671455388267608</v>
      </c>
      <c r="K870" s="25">
        <f t="shared" si="199"/>
        <v>6.24071810795619</v>
      </c>
      <c r="L870" s="25">
        <f t="shared" si="200"/>
        <v>2.7421805492514406</v>
      </c>
      <c r="M870" s="25">
        <f t="shared" si="201"/>
        <v>4.4914493286038155</v>
      </c>
      <c r="N870" s="25">
        <f t="shared" si="202"/>
        <v>2.6948695971622891</v>
      </c>
      <c r="O870" s="25">
        <f t="shared" si="203"/>
        <v>-0.39632025356520739</v>
      </c>
      <c r="P870" s="26">
        <f>ACOS(-TAN(Dados!$C$31)*TAN(O870))</f>
        <v>1.7990345490421549</v>
      </c>
      <c r="Q870" s="25">
        <f t="shared" si="204"/>
        <v>1.0329218000751172</v>
      </c>
      <c r="R870" s="25">
        <f>(24*60/PI())*Dados!$C$28*Q870*(P870*SIN(Dados!$C$31)*SIN(O870)+COS(Dados!$C$31)*COS(O870)*SIN(P870))</f>
        <v>43.510583132946387</v>
      </c>
      <c r="S870" s="17">
        <f t="shared" si="205"/>
        <v>310.06</v>
      </c>
      <c r="T870" s="17">
        <f t="shared" si="206"/>
        <v>295.76000000000005</v>
      </c>
      <c r="U870" s="17">
        <f t="shared" si="207"/>
        <v>26.325880474921131</v>
      </c>
      <c r="V870" s="25">
        <f>(0.75+2*10^(-5)*Dados!$B$7)*R870</f>
        <v>32.846234930344117</v>
      </c>
      <c r="W870" s="23">
        <f t="shared" si="208"/>
        <v>3.340153468637725</v>
      </c>
      <c r="X870" s="25">
        <f>(1-Dados!$C$20)*U870</f>
        <v>20.270927965689271</v>
      </c>
      <c r="Y870" s="18">
        <f t="shared" si="209"/>
        <v>16.930774497051544</v>
      </c>
      <c r="Z870" s="27">
        <f>((0.408*I870*(Y870-0)+Dados!$C$35*(900/(H870+273))*J870*(M870-N870))/(I870+Dados!$C$35*(1+(0.34*J870))))</f>
        <v>7.2037224679052834</v>
      </c>
    </row>
    <row r="871" spans="1:26" x14ac:dyDescent="0.25">
      <c r="A871" s="1">
        <v>36165</v>
      </c>
      <c r="B871">
        <v>21.6</v>
      </c>
      <c r="C871">
        <v>33.700000000000003</v>
      </c>
      <c r="D871">
        <v>5</v>
      </c>
      <c r="E871">
        <v>3.1333329999999999</v>
      </c>
      <c r="F871">
        <v>55.5</v>
      </c>
      <c r="H871" s="22">
        <f t="shared" si="196"/>
        <v>27.650000000000002</v>
      </c>
      <c r="I871" s="23">
        <f t="shared" si="197"/>
        <v>0.21620498907075042</v>
      </c>
      <c r="J871" s="24">
        <f t="shared" si="198"/>
        <v>2.3435797862091996</v>
      </c>
      <c r="K871" s="25">
        <f t="shared" si="199"/>
        <v>5.2310503012853271</v>
      </c>
      <c r="L871" s="25">
        <f t="shared" si="200"/>
        <v>2.5801527260359443</v>
      </c>
      <c r="M871" s="25">
        <f t="shared" si="201"/>
        <v>3.9056015136606357</v>
      </c>
      <c r="N871" s="25">
        <f t="shared" si="202"/>
        <v>2.1676088400816531</v>
      </c>
      <c r="O871" s="25">
        <f t="shared" si="203"/>
        <v>-0.3945221116772275</v>
      </c>
      <c r="P871" s="26">
        <f>ACOS(-TAN(Dados!$C$31)*TAN(O871))</f>
        <v>1.7978626675349139</v>
      </c>
      <c r="Q871" s="25">
        <f t="shared" si="204"/>
        <v>1.032877839772842</v>
      </c>
      <c r="R871" s="25">
        <f>(24*60/PI())*Dados!$C$28*Q871*(P871*SIN(Dados!$C$31)*SIN(O871)+COS(Dados!$C$31)*COS(O871)*SIN(P871))</f>
        <v>43.476670111019743</v>
      </c>
      <c r="S871" s="17">
        <f t="shared" si="205"/>
        <v>306.86</v>
      </c>
      <c r="T871" s="17">
        <f t="shared" si="206"/>
        <v>294.76000000000005</v>
      </c>
      <c r="U871" s="17">
        <f t="shared" si="207"/>
        <v>24.197413262983495</v>
      </c>
      <c r="V871" s="25">
        <f>(0.75+2*10^(-5)*Dados!$B$7)*R871</f>
        <v>32.82063391548305</v>
      </c>
      <c r="W871" s="23">
        <f t="shared" si="208"/>
        <v>3.4766934428165621</v>
      </c>
      <c r="X871" s="25">
        <f>(1-Dados!$C$20)*U871</f>
        <v>18.632008212497293</v>
      </c>
      <c r="Y871" s="18">
        <f t="shared" si="209"/>
        <v>15.155314769680732</v>
      </c>
      <c r="Z871" s="27">
        <f>((0.408*I871*(Y871-0)+Dados!$C$35*(900/(H871+273))*J871*(M871-N871))/(I871+Dados!$C$35*(1+(0.34*J871))))</f>
        <v>6.3956511293505356</v>
      </c>
    </row>
    <row r="872" spans="1:26" x14ac:dyDescent="0.25">
      <c r="A872" s="1">
        <v>36166</v>
      </c>
      <c r="B872">
        <v>17.600000000000001</v>
      </c>
      <c r="C872">
        <v>31.7</v>
      </c>
      <c r="D872">
        <v>6</v>
      </c>
      <c r="E872">
        <v>3.1333329999999999</v>
      </c>
      <c r="F872">
        <v>51.75</v>
      </c>
      <c r="H872" s="22">
        <f t="shared" si="196"/>
        <v>24.65</v>
      </c>
      <c r="I872" s="23">
        <f t="shared" si="197"/>
        <v>0.18527790820050849</v>
      </c>
      <c r="J872" s="24">
        <f t="shared" si="198"/>
        <v>2.3435797862091996</v>
      </c>
      <c r="K872" s="25">
        <f t="shared" si="199"/>
        <v>4.6747601804976453</v>
      </c>
      <c r="L872" s="25">
        <f t="shared" si="200"/>
        <v>2.0126465426273383</v>
      </c>
      <c r="M872" s="25">
        <f t="shared" si="201"/>
        <v>3.3437033615624916</v>
      </c>
      <c r="N872" s="25">
        <f t="shared" si="202"/>
        <v>1.7303664896085893</v>
      </c>
      <c r="O872" s="25">
        <f t="shared" si="203"/>
        <v>-0.39260706437307313</v>
      </c>
      <c r="P872" s="26">
        <f>ACOS(-TAN(Dados!$C$31)*TAN(O872))</f>
        <v>1.7966168724134355</v>
      </c>
      <c r="Q872" s="25">
        <f t="shared" si="204"/>
        <v>1.0328241370570801</v>
      </c>
      <c r="R872" s="25">
        <f>(24*60/PI())*Dados!$C$28*Q872*(P872*SIN(Dados!$C$31)*SIN(O872)+COS(Dados!$C$31)*COS(O872)*SIN(P872))</f>
        <v>43.440157426390698</v>
      </c>
      <c r="S872" s="17">
        <f t="shared" si="205"/>
        <v>304.86</v>
      </c>
      <c r="T872" s="17">
        <f t="shared" si="206"/>
        <v>290.76000000000005</v>
      </c>
      <c r="U872" s="17">
        <f t="shared" si="207"/>
        <v>26.098823444530957</v>
      </c>
      <c r="V872" s="25">
        <f>(0.75+2*10^(-5)*Dados!$B$7)*R872</f>
        <v>32.793070409528674</v>
      </c>
      <c r="W872" s="23">
        <f t="shared" si="208"/>
        <v>4.3685977479594289</v>
      </c>
      <c r="X872" s="25">
        <f>(1-Dados!$C$20)*U872</f>
        <v>20.096094052288837</v>
      </c>
      <c r="Y872" s="18">
        <f t="shared" si="209"/>
        <v>15.727496304329408</v>
      </c>
      <c r="Z872" s="27">
        <f>((0.408*I872*(Y872-0)+Dados!$C$35*(900/(H872+273))*J872*(M872-N872))/(I872+Dados!$C$35*(1+(0.34*J872))))</f>
        <v>6.3957812971509318</v>
      </c>
    </row>
    <row r="873" spans="1:26" x14ac:dyDescent="0.25">
      <c r="A873" s="1">
        <v>36167</v>
      </c>
      <c r="B873">
        <v>16.899999999999999</v>
      </c>
      <c r="C873">
        <v>34</v>
      </c>
      <c r="D873">
        <v>7</v>
      </c>
      <c r="E873">
        <v>3.233333</v>
      </c>
      <c r="F873">
        <v>57.75</v>
      </c>
      <c r="H873" s="22">
        <f t="shared" si="196"/>
        <v>25.45</v>
      </c>
      <c r="I873" s="23">
        <f t="shared" si="197"/>
        <v>0.19313557107365051</v>
      </c>
      <c r="J873" s="24">
        <f t="shared" si="198"/>
        <v>2.4183748937259941</v>
      </c>
      <c r="K873" s="25">
        <f t="shared" si="199"/>
        <v>5.3192602098598769</v>
      </c>
      <c r="L873" s="25">
        <f t="shared" si="200"/>
        <v>1.9254836024660269</v>
      </c>
      <c r="M873" s="25">
        <f t="shared" si="201"/>
        <v>3.622371906162952</v>
      </c>
      <c r="N873" s="25">
        <f t="shared" si="202"/>
        <v>2.0919197758091048</v>
      </c>
      <c r="O873" s="25">
        <f t="shared" si="203"/>
        <v>-0.39057567912259061</v>
      </c>
      <c r="P873" s="26">
        <f>ACOS(-TAN(Dados!$C$31)*TAN(O873))</f>
        <v>1.7952979421830866</v>
      </c>
      <c r="Q873" s="25">
        <f t="shared" si="204"/>
        <v>1.0327607078411054</v>
      </c>
      <c r="R873" s="25">
        <f>(24*60/PI())*Dados!$C$28*Q873*(P873*SIN(Dados!$C$31)*SIN(O873)+COS(Dados!$C$31)*COS(O873)*SIN(P873))</f>
        <v>43.40103680664042</v>
      </c>
      <c r="S873" s="17">
        <f t="shared" si="205"/>
        <v>307.16000000000003</v>
      </c>
      <c r="T873" s="17">
        <f t="shared" si="206"/>
        <v>290.06</v>
      </c>
      <c r="U873" s="17">
        <f t="shared" si="207"/>
        <v>28.715616347231698</v>
      </c>
      <c r="V873" s="25">
        <f>(0.75+2*10^(-5)*Dados!$B$7)*R873</f>
        <v>32.763538167613824</v>
      </c>
      <c r="W873" s="23">
        <f t="shared" si="208"/>
        <v>4.4885164852523252</v>
      </c>
      <c r="X873" s="25">
        <f>(1-Dados!$C$20)*U873</f>
        <v>22.111024587368409</v>
      </c>
      <c r="Y873" s="18">
        <f t="shared" si="209"/>
        <v>17.622508102116083</v>
      </c>
      <c r="Z873" s="27">
        <f>((0.408*I873*(Y873-0)+Dados!$C$35*(900/(H873+273))*J873*(M873-N873))/(I873+Dados!$C$35*(1+(0.34*J873))))</f>
        <v>6.7833693054111714</v>
      </c>
    </row>
    <row r="874" spans="1:26" x14ac:dyDescent="0.25">
      <c r="A874" s="1">
        <v>36168</v>
      </c>
      <c r="B874">
        <v>21.5</v>
      </c>
      <c r="C874">
        <v>36.4</v>
      </c>
      <c r="D874">
        <v>8</v>
      </c>
      <c r="E874">
        <v>2.6333329999999999</v>
      </c>
      <c r="F874">
        <v>46.25</v>
      </c>
      <c r="H874" s="22">
        <f t="shared" si="196"/>
        <v>28.95</v>
      </c>
      <c r="I874" s="23">
        <f t="shared" si="197"/>
        <v>0.23089450520873797</v>
      </c>
      <c r="J874" s="24">
        <f t="shared" si="198"/>
        <v>1.9696042486252276</v>
      </c>
      <c r="K874" s="25">
        <f t="shared" si="199"/>
        <v>6.0726299897773925</v>
      </c>
      <c r="L874" s="25">
        <f t="shared" si="200"/>
        <v>2.5644197206554633</v>
      </c>
      <c r="M874" s="25">
        <f t="shared" si="201"/>
        <v>4.3185248552164275</v>
      </c>
      <c r="N874" s="25">
        <f t="shared" si="202"/>
        <v>1.9973177455375979</v>
      </c>
      <c r="O874" s="25">
        <f t="shared" si="203"/>
        <v>-0.38842855786907049</v>
      </c>
      <c r="P874" s="26">
        <f>ACOS(-TAN(Dados!$C$31)*TAN(O874))</f>
        <v>1.7939066938731225</v>
      </c>
      <c r="Q874" s="25">
        <f t="shared" si="204"/>
        <v>1.0326875709203633</v>
      </c>
      <c r="R874" s="25">
        <f>(24*60/PI())*Dados!$C$28*Q874*(P874*SIN(Dados!$C$31)*SIN(O874)+COS(Dados!$C$31)*COS(O874)*SIN(P874))</f>
        <v>43.35929974820008</v>
      </c>
      <c r="S874" s="17">
        <f t="shared" si="205"/>
        <v>309.56</v>
      </c>
      <c r="T874" s="17">
        <f t="shared" si="206"/>
        <v>294.66000000000003</v>
      </c>
      <c r="U874" s="17">
        <f t="shared" si="207"/>
        <v>26.779062977410582</v>
      </c>
      <c r="V874" s="25">
        <f>(0.75+2*10^(-5)*Dados!$B$7)*R874</f>
        <v>32.732030770375687</v>
      </c>
      <c r="W874" s="23">
        <f t="shared" si="208"/>
        <v>4.396171941517192</v>
      </c>
      <c r="X874" s="25">
        <f>(1-Dados!$C$20)*U874</f>
        <v>20.619878492606148</v>
      </c>
      <c r="Y874" s="18">
        <f t="shared" si="209"/>
        <v>16.223706551088956</v>
      </c>
      <c r="Z874" s="27">
        <f>((0.408*I874*(Y874-0)+Dados!$C$35*(900/(H874+273))*J874*(M874-N874))/(I874+Dados!$C$35*(1+(0.34*J874))))</f>
        <v>7.1147633935416952</v>
      </c>
    </row>
    <row r="875" spans="1:26" x14ac:dyDescent="0.25">
      <c r="A875" s="1">
        <v>36169</v>
      </c>
      <c r="B875">
        <v>22.6</v>
      </c>
      <c r="C875">
        <v>35.799999999999997</v>
      </c>
      <c r="D875">
        <v>9</v>
      </c>
      <c r="E875">
        <v>1.8666670000000001</v>
      </c>
      <c r="F875">
        <v>55.25</v>
      </c>
      <c r="H875" s="22">
        <f t="shared" si="196"/>
        <v>29.2</v>
      </c>
      <c r="I875" s="23">
        <f t="shared" si="197"/>
        <v>0.23381333181455968</v>
      </c>
      <c r="J875" s="24">
        <f t="shared" si="198"/>
        <v>1.3961755896305208</v>
      </c>
      <c r="K875" s="25">
        <f t="shared" si="199"/>
        <v>5.8761139848648147</v>
      </c>
      <c r="L875" s="25">
        <f t="shared" si="200"/>
        <v>2.7421805492514406</v>
      </c>
      <c r="M875" s="25">
        <f t="shared" si="201"/>
        <v>4.3091472670581279</v>
      </c>
      <c r="N875" s="25">
        <f t="shared" si="202"/>
        <v>2.3808038650496157</v>
      </c>
      <c r="O875" s="25">
        <f t="shared" si="203"/>
        <v>-0.38616633685087898</v>
      </c>
      <c r="P875" s="26">
        <f>ACOS(-TAN(Dados!$C$31)*TAN(O875))</f>
        <v>1.7924439813713136</v>
      </c>
      <c r="Q875" s="25">
        <f t="shared" si="204"/>
        <v>1.032604747966902</v>
      </c>
      <c r="R875" s="25">
        <f>(24*60/PI())*Dados!$C$28*Q875*(P875*SIN(Dados!$C$31)*SIN(O875)+COS(Dados!$C$31)*COS(O875)*SIN(P875))</f>
        <v>43.314937546086441</v>
      </c>
      <c r="S875" s="17">
        <f t="shared" si="205"/>
        <v>308.96000000000004</v>
      </c>
      <c r="T875" s="17">
        <f t="shared" si="206"/>
        <v>295.76000000000005</v>
      </c>
      <c r="U875" s="17">
        <f t="shared" si="207"/>
        <v>25.179357311830913</v>
      </c>
      <c r="V875" s="25">
        <f>(0.75+2*10^(-5)*Dados!$B$7)*R875</f>
        <v>32.698541646403257</v>
      </c>
      <c r="W875" s="23">
        <f t="shared" si="208"/>
        <v>3.5134252170856408</v>
      </c>
      <c r="X875" s="25">
        <f>(1-Dados!$C$20)*U875</f>
        <v>19.388105130109803</v>
      </c>
      <c r="Y875" s="18">
        <f t="shared" si="209"/>
        <v>15.874679913024163</v>
      </c>
      <c r="Z875" s="27">
        <f>((0.408*I875*(Y875-0)+Dados!$C$35*(900/(H875+273))*J875*(M875-N875))/(I875+Dados!$C$35*(1+(0.34*J875))))</f>
        <v>6.1730345204189883</v>
      </c>
    </row>
    <row r="876" spans="1:26" x14ac:dyDescent="0.25">
      <c r="A876" s="1">
        <v>36170</v>
      </c>
      <c r="B876">
        <v>21.9</v>
      </c>
      <c r="C876">
        <v>33.799999999999997</v>
      </c>
      <c r="D876">
        <v>10</v>
      </c>
      <c r="E876">
        <v>4.9666670000000002</v>
      </c>
      <c r="F876">
        <v>68.5</v>
      </c>
      <c r="H876" s="22">
        <f t="shared" si="196"/>
        <v>27.849999999999998</v>
      </c>
      <c r="I876" s="23">
        <f t="shared" si="197"/>
        <v>0.21841239036576379</v>
      </c>
      <c r="J876" s="24">
        <f t="shared" si="198"/>
        <v>3.7148239226511475</v>
      </c>
      <c r="K876" s="25">
        <f t="shared" si="199"/>
        <v>5.2603114929926225</v>
      </c>
      <c r="L876" s="25">
        <f t="shared" si="200"/>
        <v>2.6278588442730206</v>
      </c>
      <c r="M876" s="25">
        <f t="shared" si="201"/>
        <v>3.9440851686328218</v>
      </c>
      <c r="N876" s="25">
        <f t="shared" si="202"/>
        <v>2.7016983405134831</v>
      </c>
      <c r="O876" s="25">
        <f t="shared" si="203"/>
        <v>-0.38378968641292643</v>
      </c>
      <c r="P876" s="26">
        <f>ACOS(-TAN(Dados!$C$31)*TAN(O876))</f>
        <v>1.7909106937083643</v>
      </c>
      <c r="Q876" s="25">
        <f t="shared" si="204"/>
        <v>1.03251226352295</v>
      </c>
      <c r="R876" s="25">
        <f>(24*60/PI())*Dados!$C$28*Q876*(P876*SIN(Dados!$C$31)*SIN(O876)+COS(Dados!$C$31)*COS(O876)*SIN(P876))</f>
        <v>43.267941325262903</v>
      </c>
      <c r="S876" s="17">
        <f t="shared" si="205"/>
        <v>306.96000000000004</v>
      </c>
      <c r="T876" s="17">
        <f t="shared" si="206"/>
        <v>295.06</v>
      </c>
      <c r="U876" s="17">
        <f t="shared" si="207"/>
        <v>23.881395193367585</v>
      </c>
      <c r="V876" s="25">
        <f>(0.75+2*10^(-5)*Dados!$B$7)*R876</f>
        <v>32.663064095911878</v>
      </c>
      <c r="W876" s="23">
        <f t="shared" si="208"/>
        <v>2.8242769049978778</v>
      </c>
      <c r="X876" s="25">
        <f>(1-Dados!$C$20)*U876</f>
        <v>18.38867429889304</v>
      </c>
      <c r="Y876" s="18">
        <f t="shared" si="209"/>
        <v>15.564397393895163</v>
      </c>
      <c r="Z876" s="27">
        <f>((0.408*I876*(Y876-0)+Dados!$C$35*(900/(H876+273))*J876*(M876-N876))/(I876+Dados!$C$35*(1+(0.34*J876))))</f>
        <v>6.2494996245895713</v>
      </c>
    </row>
    <row r="877" spans="1:26" x14ac:dyDescent="0.25">
      <c r="A877" s="1">
        <v>36171</v>
      </c>
      <c r="B877">
        <v>21</v>
      </c>
      <c r="C877">
        <v>30.4</v>
      </c>
      <c r="D877">
        <v>11</v>
      </c>
      <c r="E877">
        <v>4.1666670000000003</v>
      </c>
      <c r="F877">
        <v>63</v>
      </c>
      <c r="H877" s="22">
        <f t="shared" si="196"/>
        <v>25.7</v>
      </c>
      <c r="I877" s="23">
        <f t="shared" si="197"/>
        <v>0.1956478966931286</v>
      </c>
      <c r="J877" s="24">
        <f t="shared" si="198"/>
        <v>3.1164630625167926</v>
      </c>
      <c r="K877" s="25">
        <f t="shared" si="199"/>
        <v>4.3413906376622462</v>
      </c>
      <c r="L877" s="25">
        <f t="shared" si="200"/>
        <v>2.4870053972720654</v>
      </c>
      <c r="M877" s="25">
        <f t="shared" si="201"/>
        <v>3.4141980174671556</v>
      </c>
      <c r="N877" s="25">
        <f t="shared" si="202"/>
        <v>2.150944751004308</v>
      </c>
      <c r="O877" s="25">
        <f t="shared" si="203"/>
        <v>-0.38129931080802987</v>
      </c>
      <c r="P877" s="26">
        <f>ACOS(-TAN(Dados!$C$31)*TAN(O877))</f>
        <v>1.7893077532989132</v>
      </c>
      <c r="Q877" s="25">
        <f t="shared" si="204"/>
        <v>1.032410144993644</v>
      </c>
      <c r="R877" s="25">
        <f>(24*60/PI())*Dados!$C$28*Q877*(P877*SIN(Dados!$C$31)*SIN(O877)+COS(Dados!$C$31)*COS(O877)*SIN(P877))</f>
        <v>43.218302073601429</v>
      </c>
      <c r="S877" s="17">
        <f t="shared" si="205"/>
        <v>303.56</v>
      </c>
      <c r="T877" s="17">
        <f t="shared" si="206"/>
        <v>294.16000000000003</v>
      </c>
      <c r="U877" s="17">
        <f t="shared" si="207"/>
        <v>21.200768807660133</v>
      </c>
      <c r="V877" s="25">
        <f>(0.75+2*10^(-5)*Dados!$B$7)*R877</f>
        <v>32.625591315626281</v>
      </c>
      <c r="W877" s="23">
        <f t="shared" si="208"/>
        <v>2.7815404567105966</v>
      </c>
      <c r="X877" s="25">
        <f>(1-Dados!$C$20)*U877</f>
        <v>16.324591981898301</v>
      </c>
      <c r="Y877" s="18">
        <f t="shared" si="209"/>
        <v>13.543051525187705</v>
      </c>
      <c r="Z877" s="27">
        <f>((0.408*I877*(Y877-0)+Dados!$C$35*(900/(H877+273))*J877*(M877-N877))/(I877+Dados!$C$35*(1+(0.34*J877))))</f>
        <v>5.6209630738179479</v>
      </c>
    </row>
    <row r="878" spans="1:26" x14ac:dyDescent="0.25">
      <c r="A878" s="1">
        <v>36172</v>
      </c>
      <c r="B878">
        <v>18.7</v>
      </c>
      <c r="C878">
        <v>33.299999999999997</v>
      </c>
      <c r="D878">
        <v>12</v>
      </c>
      <c r="E878">
        <v>3.8666670000000001</v>
      </c>
      <c r="F878">
        <v>62.25</v>
      </c>
      <c r="H878" s="22">
        <f t="shared" si="196"/>
        <v>26</v>
      </c>
      <c r="I878" s="23">
        <f t="shared" si="197"/>
        <v>0.19869895242110683</v>
      </c>
      <c r="J878" s="24">
        <f t="shared" si="198"/>
        <v>2.892077739966409</v>
      </c>
      <c r="K878" s="25">
        <f t="shared" si="199"/>
        <v>5.1154132953859861</v>
      </c>
      <c r="L878" s="25">
        <f t="shared" si="200"/>
        <v>2.1566019800756622</v>
      </c>
      <c r="M878" s="25">
        <f t="shared" si="201"/>
        <v>3.6360076377308239</v>
      </c>
      <c r="N878" s="25">
        <f t="shared" si="202"/>
        <v>2.2634147544874379</v>
      </c>
      <c r="O878" s="25">
        <f t="shared" si="203"/>
        <v>-0.37869594798822787</v>
      </c>
      <c r="P878" s="26">
        <f>ACOS(-TAN(Dados!$C$31)*TAN(O878))</f>
        <v>1.7876361141459312</v>
      </c>
      <c r="Q878" s="25">
        <f t="shared" si="204"/>
        <v>1.0322984226389083</v>
      </c>
      <c r="R878" s="25">
        <f>(24*60/PI())*Dados!$C$28*Q878*(P878*SIN(Dados!$C$31)*SIN(O878)+COS(Dados!$C$31)*COS(O878)*SIN(P878))</f>
        <v>43.166010676417521</v>
      </c>
      <c r="S878" s="17">
        <f t="shared" si="205"/>
        <v>306.46000000000004</v>
      </c>
      <c r="T878" s="17">
        <f t="shared" si="206"/>
        <v>291.86</v>
      </c>
      <c r="U878" s="17">
        <f t="shared" si="207"/>
        <v>26.389935232799512</v>
      </c>
      <c r="V878" s="25">
        <f>(0.75+2*10^(-5)*Dados!$B$7)*R878</f>
        <v>32.58611642485107</v>
      </c>
      <c r="W878" s="23">
        <f t="shared" si="208"/>
        <v>3.7900012582118769</v>
      </c>
      <c r="X878" s="25">
        <f>(1-Dados!$C$20)*U878</f>
        <v>20.320250129255626</v>
      </c>
      <c r="Y878" s="18">
        <f t="shared" si="209"/>
        <v>16.530248871043749</v>
      </c>
      <c r="Z878" s="27">
        <f>((0.408*I878*(Y878-0)+Dados!$C$35*(900/(H878+273))*J878*(M878-N878))/(I878+Dados!$C$35*(1+(0.34*J878))))</f>
        <v>6.4599410130389545</v>
      </c>
    </row>
    <row r="879" spans="1:26" x14ac:dyDescent="0.25">
      <c r="A879" s="1">
        <v>36173</v>
      </c>
      <c r="B879">
        <v>19.899999999999999</v>
      </c>
      <c r="C879">
        <v>34.4</v>
      </c>
      <c r="D879">
        <v>13</v>
      </c>
      <c r="E879">
        <v>3.2</v>
      </c>
      <c r="F879">
        <v>70</v>
      </c>
      <c r="H879" s="22">
        <f t="shared" si="196"/>
        <v>27.15</v>
      </c>
      <c r="I879" s="23">
        <f t="shared" si="197"/>
        <v>0.210768374512951</v>
      </c>
      <c r="J879" s="24">
        <f t="shared" si="198"/>
        <v>2.3934434405374212</v>
      </c>
      <c r="K879" s="25">
        <f t="shared" si="199"/>
        <v>5.4388791379242765</v>
      </c>
      <c r="L879" s="25">
        <f t="shared" si="200"/>
        <v>2.3238457638211925</v>
      </c>
      <c r="M879" s="25">
        <f t="shared" si="201"/>
        <v>3.8813624508727345</v>
      </c>
      <c r="N879" s="25">
        <f t="shared" si="202"/>
        <v>2.7169537156109138</v>
      </c>
      <c r="O879" s="25">
        <f t="shared" si="203"/>
        <v>-0.37598036938610901</v>
      </c>
      <c r="P879" s="26">
        <f>ACOS(-TAN(Dados!$C$31)*TAN(O879))</f>
        <v>1.7858967600153355</v>
      </c>
      <c r="Q879" s="25">
        <f t="shared" si="204"/>
        <v>1.0321771295644875</v>
      </c>
      <c r="R879" s="25">
        <f>(24*60/PI())*Dados!$C$28*Q879*(P879*SIN(Dados!$C$31)*SIN(O879)+COS(Dados!$C$31)*COS(O879)*SIN(P879))</f>
        <v>43.111057952545892</v>
      </c>
      <c r="S879" s="17">
        <f t="shared" si="205"/>
        <v>307.56</v>
      </c>
      <c r="T879" s="17">
        <f t="shared" si="206"/>
        <v>293.06</v>
      </c>
      <c r="U879" s="17">
        <f t="shared" si="207"/>
        <v>26.26592285762715</v>
      </c>
      <c r="V879" s="25">
        <f>(0.75+2*10^(-5)*Dados!$B$7)*R879</f>
        <v>32.544632492704388</v>
      </c>
      <c r="W879" s="23">
        <f t="shared" si="208"/>
        <v>3.2328691415660695</v>
      </c>
      <c r="X879" s="25">
        <f>(1-Dados!$C$20)*U879</f>
        <v>20.224760600372907</v>
      </c>
      <c r="Y879" s="18">
        <f t="shared" si="209"/>
        <v>16.991891458806837</v>
      </c>
      <c r="Z879" s="27">
        <f>((0.408*I879*(Y879-0)+Dados!$C$35*(900/(H879+273))*J879*(M879-N879))/(I879+Dados!$C$35*(1+(0.34*J879))))</f>
        <v>6.0947881743150916</v>
      </c>
    </row>
    <row r="880" spans="1:26" x14ac:dyDescent="0.25">
      <c r="A880" s="1">
        <v>36174</v>
      </c>
      <c r="B880">
        <v>20.6</v>
      </c>
      <c r="C880">
        <v>29.2</v>
      </c>
      <c r="D880">
        <v>14</v>
      </c>
      <c r="E880">
        <v>1.233333</v>
      </c>
      <c r="F880">
        <v>84.75</v>
      </c>
      <c r="H880" s="22">
        <f t="shared" si="196"/>
        <v>24.9</v>
      </c>
      <c r="I880" s="23">
        <f t="shared" si="197"/>
        <v>0.18770394627061798</v>
      </c>
      <c r="J880" s="24">
        <f t="shared" si="198"/>
        <v>0.92247274339010599</v>
      </c>
      <c r="K880" s="25">
        <f t="shared" si="199"/>
        <v>4.0522081272490516</v>
      </c>
      <c r="L880" s="25">
        <f t="shared" si="200"/>
        <v>2.4265523121060211</v>
      </c>
      <c r="M880" s="25">
        <f t="shared" si="201"/>
        <v>3.2393802196775363</v>
      </c>
      <c r="N880" s="25">
        <f t="shared" si="202"/>
        <v>2.745374736176712</v>
      </c>
      <c r="O880" s="25">
        <f t="shared" si="203"/>
        <v>-0.37315337968622003</v>
      </c>
      <c r="P880" s="26">
        <f>ACOS(-TAN(Dados!$C$31)*TAN(O880))</f>
        <v>1.7840907025875921</v>
      </c>
      <c r="Q880" s="25">
        <f t="shared" si="204"/>
        <v>1.0320463017121373</v>
      </c>
      <c r="R880" s="25">
        <f>(24*60/PI())*Dados!$C$28*Q880*(P880*SIN(Dados!$C$31)*SIN(O880)+COS(Dados!$C$31)*COS(O880)*SIN(P880))</f>
        <v>43.053434691921325</v>
      </c>
      <c r="S880" s="17">
        <f t="shared" si="205"/>
        <v>302.36</v>
      </c>
      <c r="T880" s="17">
        <f t="shared" si="206"/>
        <v>293.76000000000005</v>
      </c>
      <c r="U880" s="17">
        <f t="shared" si="207"/>
        <v>20.201192743200611</v>
      </c>
      <c r="V880" s="25">
        <f>(0.75+2*10^(-5)*Dados!$B$7)*R880</f>
        <v>32.501132566487726</v>
      </c>
      <c r="W880" s="23">
        <f t="shared" si="208"/>
        <v>2.0472206264360095</v>
      </c>
      <c r="X880" s="25">
        <f>(1-Dados!$C$20)*U880</f>
        <v>15.55491841226447</v>
      </c>
      <c r="Y880" s="18">
        <f t="shared" si="209"/>
        <v>13.50769778582846</v>
      </c>
      <c r="Z880" s="27">
        <f>((0.408*I880*(Y880-0)+Dados!$C$35*(900/(H880+273))*J880*(M880-N880))/(I880+Dados!$C$35*(1+(0.34*J880))))</f>
        <v>4.1089027875678994</v>
      </c>
    </row>
    <row r="881" spans="1:26" x14ac:dyDescent="0.25">
      <c r="A881" s="1">
        <v>36175</v>
      </c>
      <c r="B881">
        <v>17.2</v>
      </c>
      <c r="C881">
        <v>31.2</v>
      </c>
      <c r="D881">
        <v>15</v>
      </c>
      <c r="E881">
        <v>2.3666670000000001</v>
      </c>
      <c r="F881">
        <v>58</v>
      </c>
      <c r="H881" s="22">
        <f t="shared" si="196"/>
        <v>24.2</v>
      </c>
      <c r="I881" s="23">
        <f t="shared" si="197"/>
        <v>0.18097760754015932</v>
      </c>
      <c r="J881" s="24">
        <f t="shared" si="198"/>
        <v>1.770151127214493</v>
      </c>
      <c r="K881" s="25">
        <f t="shared" si="199"/>
        <v>4.5439995866454055</v>
      </c>
      <c r="L881" s="25">
        <f t="shared" si="200"/>
        <v>1.9624256575788694</v>
      </c>
      <c r="M881" s="25">
        <f t="shared" si="201"/>
        <v>3.2532126221121374</v>
      </c>
      <c r="N881" s="25">
        <f t="shared" si="202"/>
        <v>1.8868633208250396</v>
      </c>
      <c r="O881" s="25">
        <f t="shared" si="203"/>
        <v>-0.37021581658662056</v>
      </c>
      <c r="P881" s="26">
        <f>ACOS(-TAN(Dados!$C$31)*TAN(O881))</f>
        <v>1.7822189795930035</v>
      </c>
      <c r="Q881" s="25">
        <f t="shared" si="204"/>
        <v>1.0319059778489741</v>
      </c>
      <c r="R881" s="25">
        <f>(24*60/PI())*Dados!$C$28*Q881*(P881*SIN(Dados!$C$31)*SIN(O881)+COS(Dados!$C$31)*COS(O881)*SIN(P881))</f>
        <v>42.993131694624417</v>
      </c>
      <c r="S881" s="17">
        <f t="shared" si="205"/>
        <v>304.36</v>
      </c>
      <c r="T881" s="17">
        <f t="shared" si="206"/>
        <v>290.36</v>
      </c>
      <c r="U881" s="17">
        <f t="shared" si="207"/>
        <v>25.738491005717812</v>
      </c>
      <c r="V881" s="25">
        <f>(0.75+2*10^(-5)*Dados!$B$7)*R881</f>
        <v>32.455609701161698</v>
      </c>
      <c r="W881" s="23">
        <f t="shared" si="208"/>
        <v>4.0933947860598474</v>
      </c>
      <c r="X881" s="25">
        <f>(1-Dados!$C$20)*U881</f>
        <v>19.818638074402717</v>
      </c>
      <c r="Y881" s="18">
        <f t="shared" si="209"/>
        <v>15.72524328834287</v>
      </c>
      <c r="Z881" s="27">
        <f>((0.408*I881*(Y881-0)+Dados!$C$35*(900/(H881+273))*J881*(M881-N881))/(I881+Dados!$C$35*(1+(0.34*J881))))</f>
        <v>5.7396178498768435</v>
      </c>
    </row>
    <row r="882" spans="1:26" x14ac:dyDescent="0.25">
      <c r="A882" s="1">
        <v>36176</v>
      </c>
      <c r="B882">
        <v>16.2</v>
      </c>
      <c r="C882">
        <v>33.1</v>
      </c>
      <c r="D882">
        <v>16</v>
      </c>
      <c r="E882">
        <v>2.0333329999999998</v>
      </c>
      <c r="F882">
        <v>44.25</v>
      </c>
      <c r="H882" s="22">
        <f t="shared" si="196"/>
        <v>24.65</v>
      </c>
      <c r="I882" s="23">
        <f t="shared" si="197"/>
        <v>0.18527790820050849</v>
      </c>
      <c r="J882" s="24">
        <f t="shared" si="198"/>
        <v>1.5208336035244612</v>
      </c>
      <c r="K882" s="25">
        <f t="shared" si="199"/>
        <v>5.0584314955346112</v>
      </c>
      <c r="L882" s="25">
        <f t="shared" si="200"/>
        <v>1.841645130417793</v>
      </c>
      <c r="M882" s="25">
        <f t="shared" si="201"/>
        <v>3.450038312976202</v>
      </c>
      <c r="N882" s="25">
        <f t="shared" si="202"/>
        <v>1.5266419534919693</v>
      </c>
      <c r="O882" s="25">
        <f t="shared" si="203"/>
        <v>-0.36716855055065478</v>
      </c>
      <c r="P882" s="26">
        <f>ACOS(-TAN(Dados!$C$31)*TAN(O882))</f>
        <v>1.7802826529372653</v>
      </c>
      <c r="Q882" s="25">
        <f t="shared" si="204"/>
        <v>1.031756199555987</v>
      </c>
      <c r="R882" s="25">
        <f>(24*60/PI())*Dados!$C$28*Q882*(P882*SIN(Dados!$C$31)*SIN(O882)+COS(Dados!$C$31)*COS(O882)*SIN(P882))</f>
        <v>42.930139811347644</v>
      </c>
      <c r="S882" s="17">
        <f t="shared" si="205"/>
        <v>306.26000000000005</v>
      </c>
      <c r="T882" s="17">
        <f t="shared" si="206"/>
        <v>289.36</v>
      </c>
      <c r="U882" s="17">
        <f t="shared" si="207"/>
        <v>28.237460591252603</v>
      </c>
      <c r="V882" s="25">
        <f>(0.75+2*10^(-5)*Dados!$B$7)*R882</f>
        <v>32.408056989893922</v>
      </c>
      <c r="W882" s="23">
        <f t="shared" si="208"/>
        <v>5.3481169087437399</v>
      </c>
      <c r="X882" s="25">
        <f>(1-Dados!$C$20)*U882</f>
        <v>21.742844655264506</v>
      </c>
      <c r="Y882" s="18">
        <f t="shared" si="209"/>
        <v>16.394727746520765</v>
      </c>
      <c r="Z882" s="27">
        <f>((0.408*I882*(Y882-0)+Dados!$C$35*(900/(H882+273))*J882*(M882-N882))/(I882+Dados!$C$35*(1+(0.34*J882))))</f>
        <v>6.3893207457033334</v>
      </c>
    </row>
    <row r="883" spans="1:26" x14ac:dyDescent="0.25">
      <c r="A883" s="1">
        <v>36177</v>
      </c>
      <c r="B883">
        <v>18.100000000000001</v>
      </c>
      <c r="C883">
        <v>35.299999999999997</v>
      </c>
      <c r="D883">
        <v>17</v>
      </c>
      <c r="E883">
        <v>2.2999999999999998</v>
      </c>
      <c r="F883">
        <v>47</v>
      </c>
      <c r="H883" s="22">
        <f t="shared" si="196"/>
        <v>26.7</v>
      </c>
      <c r="I883" s="23">
        <f t="shared" si="197"/>
        <v>0.20597415419609683</v>
      </c>
      <c r="J883" s="24">
        <f t="shared" si="198"/>
        <v>1.7202874728862714</v>
      </c>
      <c r="K883" s="25">
        <f t="shared" si="199"/>
        <v>5.7165849731789038</v>
      </c>
      <c r="L883" s="25">
        <f t="shared" si="200"/>
        <v>2.0770026187312354</v>
      </c>
      <c r="M883" s="25">
        <f t="shared" si="201"/>
        <v>3.8967937959550696</v>
      </c>
      <c r="N883" s="25">
        <f t="shared" si="202"/>
        <v>1.8314930840988826</v>
      </c>
      <c r="O883" s="25">
        <f t="shared" si="203"/>
        <v>-0.36401248454901453</v>
      </c>
      <c r="P883" s="26">
        <f>ACOS(-TAN(Dados!$C$31)*TAN(O883))</f>
        <v>1.7782828068237315</v>
      </c>
      <c r="Q883" s="25">
        <f t="shared" si="204"/>
        <v>1.0315970112157162</v>
      </c>
      <c r="R883" s="25">
        <f>(24*60/PI())*Dados!$C$28*Q883*(P883*SIN(Dados!$C$31)*SIN(O883)+COS(Dados!$C$31)*COS(O883)*SIN(P883))</f>
        <v>42.864449985232994</v>
      </c>
      <c r="S883" s="17">
        <f t="shared" si="205"/>
        <v>308.46000000000004</v>
      </c>
      <c r="T883" s="17">
        <f t="shared" si="206"/>
        <v>291.26000000000005</v>
      </c>
      <c r="U883" s="17">
        <f t="shared" si="207"/>
        <v>28.443396904365862</v>
      </c>
      <c r="V883" s="25">
        <f>(0.75+2*10^(-5)*Dados!$B$7)*R883</f>
        <v>32.358467595642352</v>
      </c>
      <c r="W883" s="23">
        <f t="shared" si="208"/>
        <v>5.0171858295670608</v>
      </c>
      <c r="X883" s="25">
        <f>(1-Dados!$C$20)*U883</f>
        <v>21.901415616361714</v>
      </c>
      <c r="Y883" s="18">
        <f t="shared" si="209"/>
        <v>16.884229786794652</v>
      </c>
      <c r="Z883" s="27">
        <f>((0.408*I883*(Y883-0)+Dados!$C$35*(900/(H883+273))*J883*(M883-N883))/(I883+Dados!$C$35*(1+(0.34*J883))))</f>
        <v>6.8362266315480138</v>
      </c>
    </row>
    <row r="884" spans="1:26" x14ac:dyDescent="0.25">
      <c r="A884" s="1">
        <v>36178</v>
      </c>
      <c r="B884">
        <v>23</v>
      </c>
      <c r="C884">
        <v>34.799999999999997</v>
      </c>
      <c r="D884">
        <v>18</v>
      </c>
      <c r="E884">
        <v>3.1</v>
      </c>
      <c r="F884">
        <v>70.75</v>
      </c>
      <c r="H884" s="22">
        <f t="shared" si="196"/>
        <v>28.9</v>
      </c>
      <c r="I884" s="23">
        <f t="shared" si="197"/>
        <v>0.23031442615975278</v>
      </c>
      <c r="J884" s="24">
        <f t="shared" si="198"/>
        <v>2.3186483330206267</v>
      </c>
      <c r="K884" s="25">
        <f t="shared" si="199"/>
        <v>5.5608244417211337</v>
      </c>
      <c r="L884" s="25">
        <f t="shared" si="200"/>
        <v>2.809437622397069</v>
      </c>
      <c r="M884" s="25">
        <f t="shared" si="201"/>
        <v>4.1851310320591013</v>
      </c>
      <c r="N884" s="25">
        <f t="shared" si="202"/>
        <v>2.9609802051818144</v>
      </c>
      <c r="O884" s="25">
        <f t="shared" si="203"/>
        <v>-0.36074855379216958</v>
      </c>
      <c r="P884" s="26">
        <f>ACOS(-TAN(Dados!$C$31)*TAN(O884))</f>
        <v>1.7762205458786531</v>
      </c>
      <c r="Q884" s="25">
        <f t="shared" si="204"/>
        <v>1.031428459999103</v>
      </c>
      <c r="R884" s="25">
        <f>(24*60/PI())*Dados!$C$28*Q884*(P884*SIN(Dados!$C$31)*SIN(O884)+COS(Dados!$C$31)*COS(O884)*SIN(P884))</f>
        <v>42.796053295027434</v>
      </c>
      <c r="S884" s="17">
        <f t="shared" si="205"/>
        <v>307.96000000000004</v>
      </c>
      <c r="T884" s="17">
        <f t="shared" si="206"/>
        <v>296.16000000000003</v>
      </c>
      <c r="U884" s="17">
        <f t="shared" si="207"/>
        <v>23.521483325222512</v>
      </c>
      <c r="V884" s="25">
        <f>(0.75+2*10^(-5)*Dados!$B$7)*R884</f>
        <v>32.306834783733457</v>
      </c>
      <c r="W884" s="23">
        <f t="shared" si="208"/>
        <v>2.5657040528751742</v>
      </c>
      <c r="X884" s="25">
        <f>(1-Dados!$C$20)*U884</f>
        <v>18.111542160421333</v>
      </c>
      <c r="Y884" s="18">
        <f t="shared" si="209"/>
        <v>15.545838107546158</v>
      </c>
      <c r="Z884" s="27">
        <f>((0.408*I884*(Y884-0)+Dados!$C$35*(900/(H884+273))*J884*(M884-N884))/(I884+Dados!$C$35*(1+(0.34*J884))))</f>
        <v>5.799737219412413</v>
      </c>
    </row>
    <row r="885" spans="1:26" x14ac:dyDescent="0.25">
      <c r="A885" s="1">
        <v>36179</v>
      </c>
      <c r="B885">
        <v>21.4</v>
      </c>
      <c r="C885">
        <v>28.2</v>
      </c>
      <c r="D885">
        <v>19</v>
      </c>
      <c r="E885">
        <v>1.4666669999999999</v>
      </c>
      <c r="F885">
        <v>75.25</v>
      </c>
      <c r="H885" s="22">
        <f t="shared" si="196"/>
        <v>24.799999999999997</v>
      </c>
      <c r="I885" s="23">
        <f t="shared" si="197"/>
        <v>0.18673033901982347</v>
      </c>
      <c r="J885" s="24">
        <f t="shared" si="198"/>
        <v>1.0969951595633431</v>
      </c>
      <c r="K885" s="25">
        <f t="shared" si="199"/>
        <v>3.8241720180540506</v>
      </c>
      <c r="L885" s="25">
        <f t="shared" si="200"/>
        <v>2.548770598472057</v>
      </c>
      <c r="M885" s="25">
        <f t="shared" si="201"/>
        <v>3.1864713082630538</v>
      </c>
      <c r="N885" s="25">
        <f t="shared" si="202"/>
        <v>2.397819659467948</v>
      </c>
      <c r="O885" s="25">
        <f t="shared" si="203"/>
        <v>-0.35737772545324453</v>
      </c>
      <c r="P885" s="26">
        <f>ACOS(-TAN(Dados!$C$31)*TAN(O885))</f>
        <v>1.7740969932854493</v>
      </c>
      <c r="Q885" s="25">
        <f t="shared" si="204"/>
        <v>1.0312505958515106</v>
      </c>
      <c r="R885" s="25">
        <f>(24*60/PI())*Dados!$C$28*Q885*(P885*SIN(Dados!$C$31)*SIN(O885)+COS(Dados!$C$31)*COS(O885)*SIN(P885))</f>
        <v>42.724940999497861</v>
      </c>
      <c r="S885" s="17">
        <f t="shared" si="205"/>
        <v>301.36</v>
      </c>
      <c r="T885" s="17">
        <f t="shared" si="206"/>
        <v>294.56</v>
      </c>
      <c r="U885" s="17">
        <f t="shared" si="207"/>
        <v>17.826082440068333</v>
      </c>
      <c r="V885" s="25">
        <f>(0.75+2*10^(-5)*Dados!$B$7)*R885</f>
        <v>32.253151955391132</v>
      </c>
      <c r="W885" s="23">
        <f t="shared" si="208"/>
        <v>1.8876761446843024</v>
      </c>
      <c r="X885" s="25">
        <f>(1-Dados!$C$20)*U885</f>
        <v>13.726083478852617</v>
      </c>
      <c r="Y885" s="18">
        <f t="shared" si="209"/>
        <v>11.838407334168314</v>
      </c>
      <c r="Z885" s="27">
        <f>((0.408*I885*(Y885-0)+Dados!$C$35*(900/(H885+273))*J885*(M885-N885))/(I885+Dados!$C$35*(1+(0.34*J885))))</f>
        <v>3.8794365595685543</v>
      </c>
    </row>
    <row r="886" spans="1:26" x14ac:dyDescent="0.25">
      <c r="A886" s="1">
        <v>36180</v>
      </c>
      <c r="B886">
        <v>20.9</v>
      </c>
      <c r="C886">
        <v>33</v>
      </c>
      <c r="D886">
        <v>20</v>
      </c>
      <c r="E886">
        <v>2.266667</v>
      </c>
      <c r="F886">
        <v>60</v>
      </c>
      <c r="H886" s="22">
        <f t="shared" si="196"/>
        <v>26.95</v>
      </c>
      <c r="I886" s="23">
        <f t="shared" si="197"/>
        <v>0.20862615347804067</v>
      </c>
      <c r="J886" s="24">
        <f t="shared" si="198"/>
        <v>1.6953560196976984</v>
      </c>
      <c r="K886" s="25">
        <f t="shared" si="199"/>
        <v>5.030147795606851</v>
      </c>
      <c r="L886" s="25">
        <f t="shared" si="200"/>
        <v>2.4717700446226427</v>
      </c>
      <c r="M886" s="25">
        <f t="shared" si="201"/>
        <v>3.7509589201147469</v>
      </c>
      <c r="N886" s="25">
        <f t="shared" si="202"/>
        <v>2.2505753520688478</v>
      </c>
      <c r="O886" s="25">
        <f t="shared" si="203"/>
        <v>-0.35390099838142475</v>
      </c>
      <c r="P886" s="26">
        <f>ACOS(-TAN(Dados!$C$31)*TAN(O886))</f>
        <v>1.7719132889338518</v>
      </c>
      <c r="Q886" s="25">
        <f t="shared" si="204"/>
        <v>1.0310634714779239</v>
      </c>
      <c r="R886" s="25">
        <f>(24*60/PI())*Dados!$C$28*Q886*(P886*SIN(Dados!$C$31)*SIN(O886)+COS(Dados!$C$31)*COS(O886)*SIN(P886))</f>
        <v>42.651104583042716</v>
      </c>
      <c r="S886" s="17">
        <f t="shared" si="205"/>
        <v>306.16000000000003</v>
      </c>
      <c r="T886" s="17">
        <f t="shared" si="206"/>
        <v>294.06</v>
      </c>
      <c r="U886" s="17">
        <f t="shared" si="207"/>
        <v>23.737935795985166</v>
      </c>
      <c r="V886" s="25">
        <f>(0.75+2*10^(-5)*Dados!$B$7)*R886</f>
        <v>32.197412682169031</v>
      </c>
      <c r="W886" s="23">
        <f t="shared" si="208"/>
        <v>3.3439480293164903</v>
      </c>
      <c r="X886" s="25">
        <f>(1-Dados!$C$20)*U886</f>
        <v>18.27821056290858</v>
      </c>
      <c r="Y886" s="18">
        <f t="shared" si="209"/>
        <v>14.93426253359209</v>
      </c>
      <c r="Z886" s="27">
        <f>((0.408*I886*(Y886-0)+Dados!$C$35*(900/(H886+273))*J886*(M886-N886))/(I886+Dados!$C$35*(1+(0.34*J886))))</f>
        <v>5.6789690052141388</v>
      </c>
    </row>
    <row r="887" spans="1:26" x14ac:dyDescent="0.25">
      <c r="A887" s="1">
        <v>36181</v>
      </c>
      <c r="B887">
        <v>23</v>
      </c>
      <c r="C887">
        <v>32.9</v>
      </c>
      <c r="D887">
        <v>21</v>
      </c>
      <c r="E887">
        <v>1.0333330000000001</v>
      </c>
      <c r="F887">
        <v>72.5</v>
      </c>
      <c r="H887" s="22">
        <f t="shared" si="196"/>
        <v>27.95</v>
      </c>
      <c r="I887" s="23">
        <f t="shared" si="197"/>
        <v>0.21952317339604846</v>
      </c>
      <c r="J887" s="24">
        <f t="shared" si="198"/>
        <v>0.77288252835651727</v>
      </c>
      <c r="K887" s="25">
        <f t="shared" si="199"/>
        <v>5.0020014811114493</v>
      </c>
      <c r="L887" s="25">
        <f t="shared" si="200"/>
        <v>2.809437622397069</v>
      </c>
      <c r="M887" s="25">
        <f t="shared" si="201"/>
        <v>3.9057195517542591</v>
      </c>
      <c r="N887" s="25">
        <f t="shared" si="202"/>
        <v>2.8316466750218376</v>
      </c>
      <c r="O887" s="25">
        <f t="shared" si="203"/>
        <v>-0.35031940280597534</v>
      </c>
      <c r="P887" s="26">
        <f>ACOS(-TAN(Dados!$C$31)*TAN(O887))</f>
        <v>1.7696705875895009</v>
      </c>
      <c r="Q887" s="25">
        <f t="shared" si="204"/>
        <v>1.0308671423273339</v>
      </c>
      <c r="R887" s="25">
        <f>(24*60/PI())*Dados!$C$28*Q887*(P887*SIN(Dados!$C$31)*SIN(O887)+COS(Dados!$C$31)*COS(O887)*SIN(P887))</f>
        <v>42.57453580243228</v>
      </c>
      <c r="S887" s="17">
        <f t="shared" si="205"/>
        <v>306.06</v>
      </c>
      <c r="T887" s="17">
        <f t="shared" si="206"/>
        <v>296.16000000000003</v>
      </c>
      <c r="U887" s="17">
        <f t="shared" si="207"/>
        <v>21.433223931037379</v>
      </c>
      <c r="V887" s="25">
        <f>(0.75+2*10^(-5)*Dados!$B$7)*R887</f>
        <v>32.13961074123489</v>
      </c>
      <c r="W887" s="23">
        <f t="shared" si="208"/>
        <v>2.3196263992095671</v>
      </c>
      <c r="X887" s="25">
        <f>(1-Dados!$C$20)*U887</f>
        <v>16.503582426898781</v>
      </c>
      <c r="Y887" s="18">
        <f t="shared" si="209"/>
        <v>14.183956027689213</v>
      </c>
      <c r="Z887" s="27">
        <f>((0.408*I887*(Y887-0)+Dados!$C$35*(900/(H887+273))*J887*(M887-N887))/(I887+Dados!$C$35*(1+(0.34*J887))))</f>
        <v>4.7417991639200707</v>
      </c>
    </row>
    <row r="888" spans="1:26" x14ac:dyDescent="0.25">
      <c r="A888" s="1">
        <v>36182</v>
      </c>
      <c r="B888">
        <v>21</v>
      </c>
      <c r="C888">
        <v>34.700000000000003</v>
      </c>
      <c r="D888">
        <v>22</v>
      </c>
      <c r="E888">
        <v>2.5333329999999998</v>
      </c>
      <c r="F888">
        <v>60.25</v>
      </c>
      <c r="H888" s="22">
        <f t="shared" si="196"/>
        <v>27.85</v>
      </c>
      <c r="I888" s="23">
        <f t="shared" si="197"/>
        <v>0.21841239036576388</v>
      </c>
      <c r="J888" s="24">
        <f t="shared" si="198"/>
        <v>1.8948091411084333</v>
      </c>
      <c r="K888" s="25">
        <f t="shared" si="199"/>
        <v>5.5301179659422894</v>
      </c>
      <c r="L888" s="25">
        <f t="shared" si="200"/>
        <v>2.4870053972720654</v>
      </c>
      <c r="M888" s="25">
        <f t="shared" si="201"/>
        <v>4.0085616816071772</v>
      </c>
      <c r="N888" s="25">
        <f t="shared" si="202"/>
        <v>2.4151584131683244</v>
      </c>
      <c r="O888" s="25">
        <f t="shared" si="203"/>
        <v>-0.34663400003096273</v>
      </c>
      <c r="P888" s="26">
        <f>ACOS(-TAN(Dados!$C$31)*TAN(O888))</f>
        <v>1.7673700570893165</v>
      </c>
      <c r="Q888" s="25">
        <f t="shared" si="204"/>
        <v>1.0306616665763046</v>
      </c>
      <c r="R888" s="25">
        <f>(24*60/PI())*Dados!$C$28*Q888*(P888*SIN(Dados!$C$31)*SIN(O888)+COS(Dados!$C$31)*COS(O888)*SIN(P888))</f>
        <v>42.495226734604927</v>
      </c>
      <c r="S888" s="17">
        <f t="shared" si="205"/>
        <v>307.86</v>
      </c>
      <c r="T888" s="17">
        <f t="shared" si="206"/>
        <v>294.16000000000003</v>
      </c>
      <c r="U888" s="17">
        <f t="shared" si="207"/>
        <v>25.166360706734714</v>
      </c>
      <c r="V888" s="25">
        <f>(0.75+2*10^(-5)*Dados!$B$7)*R888</f>
        <v>32.079740151452071</v>
      </c>
      <c r="W888" s="23">
        <f t="shared" si="208"/>
        <v>3.5051352541740139</v>
      </c>
      <c r="X888" s="25">
        <f>(1-Dados!$C$20)*U888</f>
        <v>19.37809774418573</v>
      </c>
      <c r="Y888" s="18">
        <f t="shared" si="209"/>
        <v>15.872962490011716</v>
      </c>
      <c r="Z888" s="27">
        <f>((0.408*I888*(Y888-0)+Dados!$C$35*(900/(H888+273))*J888*(M888-N888))/(I888+Dados!$C$35*(1+(0.34*J888))))</f>
        <v>6.1516537252506653</v>
      </c>
    </row>
    <row r="889" spans="1:26" x14ac:dyDescent="0.25">
      <c r="A889" s="1">
        <v>36183</v>
      </c>
      <c r="B889">
        <v>22.2</v>
      </c>
      <c r="C889">
        <v>37.700000000000003</v>
      </c>
      <c r="D889">
        <v>23</v>
      </c>
      <c r="E889">
        <v>1.266667</v>
      </c>
      <c r="F889">
        <v>56.5</v>
      </c>
      <c r="H889" s="22">
        <f t="shared" si="196"/>
        <v>29.950000000000003</v>
      </c>
      <c r="I889" s="23">
        <f t="shared" si="197"/>
        <v>0.24275628140844813</v>
      </c>
      <c r="J889" s="24">
        <f t="shared" si="198"/>
        <v>0.94740494452975432</v>
      </c>
      <c r="K889" s="25">
        <f t="shared" si="199"/>
        <v>6.5180437616532609</v>
      </c>
      <c r="L889" s="25">
        <f t="shared" si="200"/>
        <v>2.6763336594163714</v>
      </c>
      <c r="M889" s="25">
        <f t="shared" si="201"/>
        <v>4.5971887105348159</v>
      </c>
      <c r="N889" s="25">
        <f t="shared" si="202"/>
        <v>2.5974116214521707</v>
      </c>
      <c r="O889" s="25">
        <f t="shared" si="203"/>
        <v>-0.3428458821207665</v>
      </c>
      <c r="P889" s="26">
        <f>ACOS(-TAN(Dados!$C$31)*TAN(O889))</f>
        <v>1.7650128765676671</v>
      </c>
      <c r="Q889" s="25">
        <f t="shared" si="204"/>
        <v>1.0304471051117361</v>
      </c>
      <c r="R889" s="25">
        <f>(24*60/PI())*Dados!$C$28*Q889*(P889*SIN(Dados!$C$31)*SIN(O889)+COS(Dados!$C$31)*COS(O889)*SIN(P889))</f>
        <v>42.413169825442097</v>
      </c>
      <c r="S889" s="17">
        <f t="shared" si="205"/>
        <v>310.86</v>
      </c>
      <c r="T889" s="17">
        <f t="shared" si="206"/>
        <v>295.36</v>
      </c>
      <c r="U889" s="17">
        <f t="shared" si="207"/>
        <v>26.716930653386502</v>
      </c>
      <c r="V889" s="25">
        <f>(0.75+2*10^(-5)*Dados!$B$7)*R889</f>
        <v>32.01779521019985</v>
      </c>
      <c r="W889" s="23">
        <f t="shared" si="208"/>
        <v>3.6898646196452303</v>
      </c>
      <c r="X889" s="25">
        <f>(1-Dados!$C$20)*U889</f>
        <v>20.572036603107605</v>
      </c>
      <c r="Y889" s="18">
        <f t="shared" si="209"/>
        <v>16.882171983462374</v>
      </c>
      <c r="Z889" s="27">
        <f>((0.408*I889*(Y889-0)+Dados!$C$35*(900/(H889+273))*J889*(M889-N889))/(I889+Dados!$C$35*(1+(0.34*J889))))</f>
        <v>6.1965161429314906</v>
      </c>
    </row>
    <row r="890" spans="1:26" x14ac:dyDescent="0.25">
      <c r="A890" s="1">
        <v>36184</v>
      </c>
      <c r="B890">
        <v>25.2</v>
      </c>
      <c r="C890">
        <v>38.700000000000003</v>
      </c>
      <c r="D890">
        <v>24</v>
      </c>
      <c r="E890">
        <v>2.9666670000000002</v>
      </c>
      <c r="F890">
        <v>65.25</v>
      </c>
      <c r="H890" s="22">
        <f t="shared" si="196"/>
        <v>31.950000000000003</v>
      </c>
      <c r="I890" s="23">
        <f t="shared" si="197"/>
        <v>0.26801754968627323</v>
      </c>
      <c r="J890" s="24">
        <f t="shared" si="198"/>
        <v>2.2189217723152592</v>
      </c>
      <c r="K890" s="25">
        <f t="shared" si="199"/>
        <v>6.8796559414762575</v>
      </c>
      <c r="L890" s="25">
        <f t="shared" si="200"/>
        <v>3.2057122429156886</v>
      </c>
      <c r="M890" s="25">
        <f t="shared" si="201"/>
        <v>5.042684092195973</v>
      </c>
      <c r="N890" s="25">
        <f t="shared" si="202"/>
        <v>3.2903513701578722</v>
      </c>
      <c r="O890" s="25">
        <f t="shared" si="203"/>
        <v>-0.33895617157647767</v>
      </c>
      <c r="P890" s="26">
        <f>ACOS(-TAN(Dados!$C$31)*TAN(O890))</f>
        <v>1.7626002347180736</v>
      </c>
      <c r="Q890" s="25">
        <f t="shared" si="204"/>
        <v>1.0302235215128204</v>
      </c>
      <c r="R890" s="25">
        <f>(24*60/PI())*Dados!$C$28*Q890*(P890*SIN(Dados!$C$31)*SIN(O890)+COS(Dados!$C$31)*COS(O890)*SIN(P890))</f>
        <v>42.328357939439776</v>
      </c>
      <c r="S890" s="17">
        <f t="shared" si="205"/>
        <v>311.86</v>
      </c>
      <c r="T890" s="17">
        <f t="shared" si="206"/>
        <v>298.36</v>
      </c>
      <c r="U890" s="17">
        <f t="shared" si="207"/>
        <v>24.883890864363035</v>
      </c>
      <c r="V890" s="25">
        <f>(0.75+2*10^(-5)*Dados!$B$7)*R890</f>
        <v>31.953770530870553</v>
      </c>
      <c r="W890" s="23">
        <f t="shared" si="208"/>
        <v>2.5716866649471712</v>
      </c>
      <c r="X890" s="25">
        <f>(1-Dados!$C$20)*U890</f>
        <v>19.160595965559537</v>
      </c>
      <c r="Y890" s="18">
        <f t="shared" si="209"/>
        <v>16.588909300612364</v>
      </c>
      <c r="Z890" s="27">
        <f>((0.408*I890*(Y890-0)+Dados!$C$35*(900/(H890+273))*J890*(M890-N890))/(I890+Dados!$C$35*(1+(0.34*J890))))</f>
        <v>6.7000617587360622</v>
      </c>
    </row>
    <row r="891" spans="1:26" x14ac:dyDescent="0.25">
      <c r="A891" s="1">
        <v>36185</v>
      </c>
      <c r="B891">
        <v>24</v>
      </c>
      <c r="C891">
        <v>34.9</v>
      </c>
      <c r="D891">
        <v>25</v>
      </c>
      <c r="E891">
        <v>2.1666669999999999</v>
      </c>
      <c r="F891">
        <v>58.25</v>
      </c>
      <c r="H891" s="22">
        <f t="shared" si="196"/>
        <v>29.45</v>
      </c>
      <c r="I891" s="23">
        <f t="shared" si="197"/>
        <v>0.23676306506070144</v>
      </c>
      <c r="J891" s="24">
        <f t="shared" si="198"/>
        <v>1.6205609121809039</v>
      </c>
      <c r="K891" s="25">
        <f t="shared" si="199"/>
        <v>5.5916786681589672</v>
      </c>
      <c r="L891" s="25">
        <f t="shared" si="200"/>
        <v>2.9839174771655594</v>
      </c>
      <c r="M891" s="25">
        <f t="shared" si="201"/>
        <v>4.2877980726622633</v>
      </c>
      <c r="N891" s="25">
        <f t="shared" si="202"/>
        <v>2.4976423773257683</v>
      </c>
      <c r="O891" s="25">
        <f t="shared" si="203"/>
        <v>-0.33496602100327749</v>
      </c>
      <c r="P891" s="26">
        <f>ACOS(-TAN(Dados!$C$31)*TAN(O891))</f>
        <v>1.7601333280948612</v>
      </c>
      <c r="Q891" s="25">
        <f t="shared" si="204"/>
        <v>1.0299909820322035</v>
      </c>
      <c r="R891" s="25">
        <f>(24*60/PI())*Dados!$C$28*Q891*(P891*SIN(Dados!$C$31)*SIN(O891)+COS(Dados!$C$31)*COS(O891)*SIN(P891))</f>
        <v>42.240784410189782</v>
      </c>
      <c r="S891" s="17">
        <f t="shared" si="205"/>
        <v>308.06</v>
      </c>
      <c r="T891" s="17">
        <f t="shared" si="206"/>
        <v>297.16000000000003</v>
      </c>
      <c r="U891" s="17">
        <f t="shared" si="207"/>
        <v>22.313372008994797</v>
      </c>
      <c r="V891" s="25">
        <f>(0.75+2*10^(-5)*Dados!$B$7)*R891</f>
        <v>31.887661080977967</v>
      </c>
      <c r="W891" s="23">
        <f t="shared" si="208"/>
        <v>2.9088719094822366</v>
      </c>
      <c r="X891" s="25">
        <f>(1-Dados!$C$20)*U891</f>
        <v>17.181296446925995</v>
      </c>
      <c r="Y891" s="18">
        <f t="shared" si="209"/>
        <v>14.272424537443758</v>
      </c>
      <c r="Z891" s="27">
        <f>((0.408*I891*(Y891-0)+Dados!$C$35*(900/(H891+273))*J891*(M891-N891))/(I891+Dados!$C$35*(1+(0.34*J891))))</f>
        <v>5.74594551979727</v>
      </c>
    </row>
    <row r="892" spans="1:26" x14ac:dyDescent="0.25">
      <c r="A892" s="1">
        <v>36186</v>
      </c>
      <c r="B892">
        <v>23</v>
      </c>
      <c r="C892">
        <v>37.5</v>
      </c>
      <c r="D892">
        <v>26</v>
      </c>
      <c r="E892">
        <v>1.5</v>
      </c>
      <c r="F892">
        <v>53.5</v>
      </c>
      <c r="H892" s="22">
        <f t="shared" si="196"/>
        <v>30.25</v>
      </c>
      <c r="I892" s="23">
        <f t="shared" si="197"/>
        <v>0.24641290831485549</v>
      </c>
      <c r="J892" s="24">
        <f t="shared" si="198"/>
        <v>1.1219266127519161</v>
      </c>
      <c r="K892" s="25">
        <f t="shared" si="199"/>
        <v>6.4477308851637058</v>
      </c>
      <c r="L892" s="25">
        <f t="shared" si="200"/>
        <v>2.809437622397069</v>
      </c>
      <c r="M892" s="25">
        <f t="shared" si="201"/>
        <v>4.628584253780387</v>
      </c>
      <c r="N892" s="25">
        <f t="shared" si="202"/>
        <v>2.4762925757725074</v>
      </c>
      <c r="O892" s="25">
        <f t="shared" si="203"/>
        <v>-0.33087661276889524</v>
      </c>
      <c r="P892" s="26">
        <f>ACOS(-TAN(Dados!$C$31)*TAN(O892))</f>
        <v>1.7576133594588603</v>
      </c>
      <c r="Q892" s="25">
        <f t="shared" si="204"/>
        <v>1.0297495555763523</v>
      </c>
      <c r="R892" s="25">
        <f>(24*60/PI())*Dados!$C$28*Q892*(P892*SIN(Dados!$C$31)*SIN(O892)+COS(Dados!$C$31)*COS(O892)*SIN(P892))</f>
        <v>42.150443091579611</v>
      </c>
      <c r="S892" s="17">
        <f t="shared" si="205"/>
        <v>310.66000000000003</v>
      </c>
      <c r="T892" s="17">
        <f t="shared" si="206"/>
        <v>296.16000000000003</v>
      </c>
      <c r="U892" s="17">
        <f t="shared" si="207"/>
        <v>25.680656871767933</v>
      </c>
      <c r="V892" s="25">
        <f>(0.75+2*10^(-5)*Dados!$B$7)*R892</f>
        <v>31.819462220808248</v>
      </c>
      <c r="W892" s="23">
        <f t="shared" si="208"/>
        <v>3.6906401289395832</v>
      </c>
      <c r="X892" s="25">
        <f>(1-Dados!$C$20)*U892</f>
        <v>19.774105791261309</v>
      </c>
      <c r="Y892" s="18">
        <f t="shared" si="209"/>
        <v>16.083465662321725</v>
      </c>
      <c r="Z892" s="27">
        <f>((0.408*I892*(Y892-0)+Dados!$C$35*(900/(H892+273))*J892*(M892-N892))/(I892+Dados!$C$35*(1+(0.34*J892))))</f>
        <v>6.1930764104541716</v>
      </c>
    </row>
    <row r="893" spans="1:26" x14ac:dyDescent="0.25">
      <c r="A893" s="1">
        <v>36187</v>
      </c>
      <c r="B893">
        <v>21</v>
      </c>
      <c r="C893">
        <v>38.1</v>
      </c>
      <c r="D893">
        <v>27</v>
      </c>
      <c r="E893">
        <v>2.5333329999999998</v>
      </c>
      <c r="F893">
        <v>50.5</v>
      </c>
      <c r="H893" s="22">
        <f t="shared" si="196"/>
        <v>29.55</v>
      </c>
      <c r="I893" s="23">
        <f t="shared" si="197"/>
        <v>0.23795166976480819</v>
      </c>
      <c r="J893" s="24">
        <f t="shared" si="198"/>
        <v>1.8948091411084333</v>
      </c>
      <c r="K893" s="25">
        <f t="shared" si="199"/>
        <v>6.6606633879406205</v>
      </c>
      <c r="L893" s="25">
        <f t="shared" si="200"/>
        <v>2.4870053972720654</v>
      </c>
      <c r="M893" s="25">
        <f t="shared" si="201"/>
        <v>4.5738343926063427</v>
      </c>
      <c r="N893" s="25">
        <f t="shared" si="202"/>
        <v>2.3097863682662032</v>
      </c>
      <c r="O893" s="25">
        <f t="shared" si="203"/>
        <v>-0.32668915865324738</v>
      </c>
      <c r="P893" s="26">
        <f>ACOS(-TAN(Dados!$C$31)*TAN(O893))</f>
        <v>1.7550415361709275</v>
      </c>
      <c r="Q893" s="25">
        <f t="shared" si="204"/>
        <v>1.0294993136851356</v>
      </c>
      <c r="R893" s="25">
        <f>(24*60/PI())*Dados!$C$28*Q893*(P893*SIN(Dados!$C$31)*SIN(O893)+COS(Dados!$C$31)*COS(O893)*SIN(P893))</f>
        <v>42.05732840961516</v>
      </c>
      <c r="S893" s="17">
        <f t="shared" si="205"/>
        <v>311.26000000000005</v>
      </c>
      <c r="T893" s="17">
        <f t="shared" si="206"/>
        <v>294.16000000000003</v>
      </c>
      <c r="U893" s="17">
        <f t="shared" si="207"/>
        <v>27.826572728678617</v>
      </c>
      <c r="V893" s="25">
        <f>(0.75+2*10^(-5)*Dados!$B$7)*R893</f>
        <v>31.749169742540985</v>
      </c>
      <c r="W893" s="23">
        <f t="shared" si="208"/>
        <v>4.3851064164420395</v>
      </c>
      <c r="X893" s="25">
        <f>(1-Dados!$C$20)*U893</f>
        <v>21.426461001082536</v>
      </c>
      <c r="Y893" s="18">
        <f t="shared" si="209"/>
        <v>17.041354584640498</v>
      </c>
      <c r="Z893" s="27">
        <f>((0.408*I893*(Y893-0)+Dados!$C$35*(900/(H893+273))*J893*(M893-N893))/(I893+Dados!$C$35*(1+(0.34*J893))))</f>
        <v>7.2046457935150476</v>
      </c>
    </row>
    <row r="894" spans="1:26" x14ac:dyDescent="0.25">
      <c r="A894" s="1">
        <v>36188</v>
      </c>
      <c r="B894">
        <v>23</v>
      </c>
      <c r="C894">
        <v>32</v>
      </c>
      <c r="D894">
        <v>28</v>
      </c>
      <c r="E894">
        <v>2.4</v>
      </c>
      <c r="F894">
        <v>85.25</v>
      </c>
      <c r="H894" s="22">
        <f t="shared" si="196"/>
        <v>27.5</v>
      </c>
      <c r="I894" s="23">
        <f t="shared" si="197"/>
        <v>0.21456176978003969</v>
      </c>
      <c r="J894" s="24">
        <f t="shared" si="198"/>
        <v>1.7950825804030659</v>
      </c>
      <c r="K894" s="25">
        <f t="shared" si="199"/>
        <v>4.7547753962618131</v>
      </c>
      <c r="L894" s="25">
        <f t="shared" si="200"/>
        <v>2.809437622397069</v>
      </c>
      <c r="M894" s="25">
        <f t="shared" si="201"/>
        <v>3.782106509329441</v>
      </c>
      <c r="N894" s="25">
        <f t="shared" si="202"/>
        <v>3.2242457992033486</v>
      </c>
      <c r="O894" s="25">
        <f t="shared" si="203"/>
        <v>-0.32240489948936107</v>
      </c>
      <c r="P894" s="26">
        <f>ACOS(-TAN(Dados!$C$31)*TAN(O894))</f>
        <v>1.7524190686367291</v>
      </c>
      <c r="Q894" s="25">
        <f t="shared" si="204"/>
        <v>1.0292403305106266</v>
      </c>
      <c r="R894" s="25">
        <f>(24*60/PI())*Dados!$C$28*Q894*(P894*SIN(Dados!$C$31)*SIN(O894)+COS(Dados!$C$31)*COS(O894)*SIN(P894))</f>
        <v>41.961435414766676</v>
      </c>
      <c r="S894" s="17">
        <f t="shared" si="205"/>
        <v>305.16000000000003</v>
      </c>
      <c r="T894" s="17">
        <f t="shared" si="206"/>
        <v>296.16000000000003</v>
      </c>
      <c r="U894" s="17">
        <f t="shared" si="207"/>
        <v>20.141488999088004</v>
      </c>
      <c r="V894" s="25">
        <f>(0.75+2*10^(-5)*Dados!$B$7)*R894</f>
        <v>31.676779909765276</v>
      </c>
      <c r="W894" s="23">
        <f t="shared" si="208"/>
        <v>1.807356166132019</v>
      </c>
      <c r="X894" s="25">
        <f>(1-Dados!$C$20)*U894</f>
        <v>15.508946529297763</v>
      </c>
      <c r="Y894" s="18">
        <f t="shared" si="209"/>
        <v>13.701590363165744</v>
      </c>
      <c r="Z894" s="27">
        <f>((0.408*I894*(Y894-0)+Dados!$C$35*(900/(H894+273))*J894*(M894-N894))/(I894+Dados!$C$35*(1+(0.34*J894))))</f>
        <v>4.3621778669342941</v>
      </c>
    </row>
    <row r="895" spans="1:26" x14ac:dyDescent="0.25">
      <c r="A895" s="1">
        <v>36189</v>
      </c>
      <c r="B895">
        <v>20.9</v>
      </c>
      <c r="C895">
        <v>31.2</v>
      </c>
      <c r="D895">
        <v>29</v>
      </c>
      <c r="E895">
        <v>2.9</v>
      </c>
      <c r="F895">
        <v>60.75</v>
      </c>
      <c r="H895" s="22">
        <f t="shared" si="196"/>
        <v>26.049999999999997</v>
      </c>
      <c r="I895" s="23">
        <f t="shared" si="197"/>
        <v>0.19921133453623621</v>
      </c>
      <c r="J895" s="24">
        <f t="shared" si="198"/>
        <v>2.1690581179870381</v>
      </c>
      <c r="K895" s="25">
        <f t="shared" si="199"/>
        <v>4.5439995866454055</v>
      </c>
      <c r="L895" s="25">
        <f t="shared" si="200"/>
        <v>2.4717700446226427</v>
      </c>
      <c r="M895" s="25">
        <f t="shared" si="201"/>
        <v>3.5078848156340241</v>
      </c>
      <c r="N895" s="25">
        <f t="shared" si="202"/>
        <v>2.1310400254976698</v>
      </c>
      <c r="O895" s="25">
        <f t="shared" si="203"/>
        <v>-0.31802510479568846</v>
      </c>
      <c r="P895" s="26">
        <f>ACOS(-TAN(Dados!$C$31)*TAN(O895))</f>
        <v>1.7497471688058961</v>
      </c>
      <c r="Q895" s="25">
        <f t="shared" si="204"/>
        <v>1.0289726827951293</v>
      </c>
      <c r="R895" s="25">
        <f>(24*60/PI())*Dados!$C$28*Q895*(P895*SIN(Dados!$C$31)*SIN(O895)+COS(Dados!$C$31)*COS(O895)*SIN(P895))</f>
        <v>41.862759834734192</v>
      </c>
      <c r="S895" s="17">
        <f t="shared" si="205"/>
        <v>304.36</v>
      </c>
      <c r="T895" s="17">
        <f t="shared" si="206"/>
        <v>294.06</v>
      </c>
      <c r="U895" s="17">
        <f t="shared" si="207"/>
        <v>21.496435460033222</v>
      </c>
      <c r="V895" s="25">
        <f>(0.75+2*10^(-5)*Dados!$B$7)*R895</f>
        <v>31.602289497312476</v>
      </c>
      <c r="W895" s="23">
        <f t="shared" si="208"/>
        <v>3.0342841849878854</v>
      </c>
      <c r="X895" s="25">
        <f>(1-Dados!$C$20)*U895</f>
        <v>16.552255304225582</v>
      </c>
      <c r="Y895" s="18">
        <f t="shared" si="209"/>
        <v>13.517971119237696</v>
      </c>
      <c r="Z895" s="27">
        <f>((0.408*I895*(Y895-0)+Dados!$C$35*(900/(H895+273))*J895*(M895-N895))/(I895+Dados!$C$35*(1+(0.34*J895))))</f>
        <v>5.3908853518860855</v>
      </c>
    </row>
    <row r="896" spans="1:26" x14ac:dyDescent="0.25">
      <c r="A896" s="1">
        <v>36190</v>
      </c>
      <c r="B896">
        <v>20.2</v>
      </c>
      <c r="C896">
        <v>31.9</v>
      </c>
      <c r="D896">
        <v>30</v>
      </c>
      <c r="E896">
        <v>2.9666670000000002</v>
      </c>
      <c r="F896">
        <v>54.25</v>
      </c>
      <c r="H896" s="22">
        <f t="shared" si="196"/>
        <v>26.049999999999997</v>
      </c>
      <c r="I896" s="23">
        <f t="shared" si="197"/>
        <v>0.19921133453623621</v>
      </c>
      <c r="J896" s="24">
        <f t="shared" si="198"/>
        <v>2.2189217723152592</v>
      </c>
      <c r="K896" s="25">
        <f t="shared" si="199"/>
        <v>4.727972500374011</v>
      </c>
      <c r="L896" s="25">
        <f t="shared" si="200"/>
        <v>2.3673876975032684</v>
      </c>
      <c r="M896" s="25">
        <f t="shared" si="201"/>
        <v>3.5476800989386397</v>
      </c>
      <c r="N896" s="25">
        <f t="shared" si="202"/>
        <v>1.9246164536742119</v>
      </c>
      <c r="O896" s="25">
        <f t="shared" si="203"/>
        <v>-0.31355107239992103</v>
      </c>
      <c r="P896" s="26">
        <f>ACOS(-TAN(Dados!$C$31)*TAN(O896))</f>
        <v>1.7470270487283313</v>
      </c>
      <c r="Q896" s="25">
        <f t="shared" si="204"/>
        <v>1.0286964498484381</v>
      </c>
      <c r="R896" s="25">
        <f>(24*60/PI())*Dados!$C$28*Q896*(P896*SIN(Dados!$C$31)*SIN(O896)+COS(Dados!$C$31)*COS(O896)*SIN(P896))</f>
        <v>41.761298127524682</v>
      </c>
      <c r="S896" s="17">
        <f t="shared" si="205"/>
        <v>305.06</v>
      </c>
      <c r="T896" s="17">
        <f t="shared" si="206"/>
        <v>293.36</v>
      </c>
      <c r="U896" s="17">
        <f t="shared" si="207"/>
        <v>22.855298805716302</v>
      </c>
      <c r="V896" s="25">
        <f>(0.75+2*10^(-5)*Dados!$B$7)*R896</f>
        <v>31.525695831324263</v>
      </c>
      <c r="W896" s="23">
        <f t="shared" si="208"/>
        <v>3.609977126583642</v>
      </c>
      <c r="X896" s="25">
        <f>(1-Dados!$C$20)*U896</f>
        <v>17.598580080401554</v>
      </c>
      <c r="Y896" s="18">
        <f t="shared" si="209"/>
        <v>13.988602953817912</v>
      </c>
      <c r="Z896" s="27">
        <f>((0.408*I896*(Y896-0)+Dados!$C$35*(900/(H896+273))*J896*(M896-N896))/(I896+Dados!$C$35*(1+(0.34*J896))))</f>
        <v>5.8794142569005894</v>
      </c>
    </row>
    <row r="897" spans="1:26" x14ac:dyDescent="0.25">
      <c r="A897" s="1">
        <v>36191</v>
      </c>
      <c r="B897">
        <v>22.8</v>
      </c>
      <c r="C897">
        <v>33.5</v>
      </c>
      <c r="D897">
        <v>31</v>
      </c>
      <c r="E897">
        <v>1.566667</v>
      </c>
      <c r="F897">
        <v>53.25</v>
      </c>
      <c r="H897" s="22">
        <f t="shared" si="196"/>
        <v>28.15</v>
      </c>
      <c r="I897" s="23">
        <f t="shared" si="197"/>
        <v>0.22175898387159163</v>
      </c>
      <c r="J897" s="24">
        <f t="shared" si="198"/>
        <v>1.1717902670801374</v>
      </c>
      <c r="K897" s="25">
        <f t="shared" si="199"/>
        <v>5.1729513859624818</v>
      </c>
      <c r="L897" s="25">
        <f t="shared" si="200"/>
        <v>2.7756312335019815</v>
      </c>
      <c r="M897" s="25">
        <f t="shared" si="201"/>
        <v>3.9742913097322319</v>
      </c>
      <c r="N897" s="25">
        <f t="shared" si="202"/>
        <v>2.1163101224324135</v>
      </c>
      <c r="O897" s="25">
        <f t="shared" si="203"/>
        <v>-0.30898412805441511</v>
      </c>
      <c r="P897" s="26">
        <f>ACOS(-TAN(Dados!$C$31)*TAN(O897))</f>
        <v>1.7442599191701209</v>
      </c>
      <c r="Q897" s="25">
        <f t="shared" si="204"/>
        <v>1.0284117135243369</v>
      </c>
      <c r="R897" s="25">
        <f>(24*60/PI())*Dados!$C$28*Q897*(P897*SIN(Dados!$C$31)*SIN(O897)+COS(Dados!$C$31)*COS(O897)*SIN(P897))</f>
        <v>41.657047534730346</v>
      </c>
      <c r="S897" s="17">
        <f t="shared" si="205"/>
        <v>306.66000000000003</v>
      </c>
      <c r="T897" s="17">
        <f t="shared" si="206"/>
        <v>295.96000000000004</v>
      </c>
      <c r="U897" s="17">
        <f t="shared" si="207"/>
        <v>21.802201911330187</v>
      </c>
      <c r="V897" s="25">
        <f>(0.75+2*10^(-5)*Dados!$B$7)*R897</f>
        <v>31.446996829472514</v>
      </c>
      <c r="W897" s="23">
        <f t="shared" si="208"/>
        <v>3.234495329743194</v>
      </c>
      <c r="X897" s="25">
        <f>(1-Dados!$C$20)*U897</f>
        <v>16.787695471724245</v>
      </c>
      <c r="Y897" s="18">
        <f t="shared" si="209"/>
        <v>13.553200141981051</v>
      </c>
      <c r="Z897" s="27">
        <f>((0.408*I897*(Y897-0)+Dados!$C$35*(900/(H897+273))*J897*(M897-N897))/(I897+Dados!$C$35*(1+(0.34*J897))))</f>
        <v>5.2734983360406185</v>
      </c>
    </row>
    <row r="898" spans="1:26" x14ac:dyDescent="0.25">
      <c r="A898" s="1">
        <v>36526</v>
      </c>
      <c r="B898">
        <v>15.9</v>
      </c>
      <c r="C898">
        <v>29</v>
      </c>
      <c r="D898">
        <v>1</v>
      </c>
      <c r="E898">
        <v>3.8666670000000001</v>
      </c>
      <c r="F898">
        <v>61.25</v>
      </c>
      <c r="H898" s="22">
        <f t="shared" si="196"/>
        <v>22.45</v>
      </c>
      <c r="I898" s="23">
        <f t="shared" si="197"/>
        <v>0.16504496359864701</v>
      </c>
      <c r="J898" s="24">
        <f t="shared" si="198"/>
        <v>2.892077739966409</v>
      </c>
      <c r="K898" s="25">
        <f t="shared" si="199"/>
        <v>4.0056776000859209</v>
      </c>
      <c r="L898" s="25">
        <f t="shared" si="200"/>
        <v>1.8067051290327525</v>
      </c>
      <c r="M898" s="25">
        <f t="shared" si="201"/>
        <v>2.9061913645593367</v>
      </c>
      <c r="N898" s="25">
        <f t="shared" si="202"/>
        <v>1.7800422107925939</v>
      </c>
      <c r="O898" s="25">
        <f t="shared" si="203"/>
        <v>-0.40100809259462372</v>
      </c>
      <c r="P898" s="26">
        <f>ACOS(-TAN(Dados!$C$31)*TAN(O898))</f>
        <v>1.8020995380098959</v>
      </c>
      <c r="Q898" s="25">
        <f t="shared" si="204"/>
        <v>1.0329951106939008</v>
      </c>
      <c r="R898" s="25">
        <f>(24*60/PI())*Dados!$C$28*Q898*(P898*SIN(Dados!$C$31)*SIN(O898)+COS(Dados!$C$31)*COS(O898)*SIN(P898))</f>
        <v>43.596802901252339</v>
      </c>
      <c r="S898" s="17">
        <f t="shared" si="205"/>
        <v>302.16000000000003</v>
      </c>
      <c r="T898" s="17">
        <f t="shared" si="206"/>
        <v>289.06</v>
      </c>
      <c r="U898" s="17">
        <f t="shared" si="207"/>
        <v>25.247028637364863</v>
      </c>
      <c r="V898" s="25">
        <f>(0.75+2*10^(-5)*Dados!$B$7)*R898</f>
        <v>32.911322423121774</v>
      </c>
      <c r="W898" s="23">
        <f t="shared" si="208"/>
        <v>3.9445424898319263</v>
      </c>
      <c r="X898" s="25">
        <f>(1-Dados!$C$20)*U898</f>
        <v>19.440212050770945</v>
      </c>
      <c r="Y898" s="18">
        <f t="shared" si="209"/>
        <v>15.495669560939019</v>
      </c>
      <c r="Z898" s="27">
        <f>((0.408*I898*(Y898-0)+Dados!$C$35*(900/(H898+273))*J898*(M898-N898))/(I898+Dados!$C$35*(1+(0.34*J898))))</f>
        <v>5.7411137719744429</v>
      </c>
    </row>
    <row r="899" spans="1:26" x14ac:dyDescent="0.25">
      <c r="A899" s="1">
        <v>36527</v>
      </c>
      <c r="B899">
        <v>17.399999999999999</v>
      </c>
      <c r="C899">
        <v>33.4</v>
      </c>
      <c r="D899">
        <v>2</v>
      </c>
      <c r="E899">
        <v>4.4666670000000002</v>
      </c>
      <c r="F899">
        <v>47.75</v>
      </c>
      <c r="H899" s="22">
        <f t="shared" si="196"/>
        <v>25.4</v>
      </c>
      <c r="I899" s="23">
        <f t="shared" si="197"/>
        <v>0.1926363801049692</v>
      </c>
      <c r="J899" s="24">
        <f t="shared" si="198"/>
        <v>3.3408483850671757</v>
      </c>
      <c r="K899" s="25">
        <f t="shared" si="199"/>
        <v>5.1441125216319277</v>
      </c>
      <c r="L899" s="25">
        <f t="shared" si="200"/>
        <v>1.9873971889021356</v>
      </c>
      <c r="M899" s="25">
        <f t="shared" si="201"/>
        <v>3.5657548552670315</v>
      </c>
      <c r="N899" s="25">
        <f t="shared" si="202"/>
        <v>1.7026479433900075</v>
      </c>
      <c r="O899" s="25">
        <f t="shared" si="203"/>
        <v>-0.39956372457913614</v>
      </c>
      <c r="P899" s="26">
        <f>ACOS(-TAN(Dados!$C$31)*TAN(O899))</f>
        <v>1.8011536593991815</v>
      </c>
      <c r="Q899" s="25">
        <f t="shared" si="204"/>
        <v>1.0329804442244102</v>
      </c>
      <c r="R899" s="25">
        <f>(24*60/PI())*Dados!$C$28*Q899*(P899*SIN(Dados!$C$31)*SIN(O899)+COS(Dados!$C$31)*COS(O899)*SIN(P899))</f>
        <v>43.570641955749437</v>
      </c>
      <c r="S899" s="17">
        <f t="shared" si="205"/>
        <v>306.56</v>
      </c>
      <c r="T899" s="17">
        <f t="shared" si="206"/>
        <v>290.56</v>
      </c>
      <c r="U899" s="17">
        <f t="shared" si="207"/>
        <v>27.885210851679641</v>
      </c>
      <c r="V899" s="25">
        <f>(0.75+2*10^(-5)*Dados!$B$7)*R899</f>
        <v>32.891573467807554</v>
      </c>
      <c r="W899" s="23">
        <f t="shared" si="208"/>
        <v>4.8904002828819459</v>
      </c>
      <c r="X899" s="25">
        <f>(1-Dados!$C$20)*U899</f>
        <v>21.471612355793326</v>
      </c>
      <c r="Y899" s="18">
        <f t="shared" si="209"/>
        <v>16.581212072911381</v>
      </c>
      <c r="Z899" s="27">
        <f>((0.408*I899*(Y899-0)+Dados!$C$35*(900/(H899+273))*J899*(M899-N899))/(I899+Dados!$C$35*(1+(0.34*J899))))</f>
        <v>7.6164592310279646</v>
      </c>
    </row>
    <row r="900" spans="1:26" x14ac:dyDescent="0.25">
      <c r="A900" s="1">
        <v>36528</v>
      </c>
      <c r="B900">
        <v>16.2</v>
      </c>
      <c r="C900">
        <v>32.700000000000003</v>
      </c>
      <c r="D900">
        <v>3</v>
      </c>
      <c r="E900">
        <v>4.0999999999999996</v>
      </c>
      <c r="F900">
        <v>48.75</v>
      </c>
      <c r="H900" s="22">
        <f t="shared" si="196"/>
        <v>24.450000000000003</v>
      </c>
      <c r="I900" s="23">
        <f t="shared" si="197"/>
        <v>0.18335615232868385</v>
      </c>
      <c r="J900" s="24">
        <f t="shared" si="198"/>
        <v>3.0665994081885706</v>
      </c>
      <c r="K900" s="25">
        <f t="shared" si="199"/>
        <v>4.9461187754219553</v>
      </c>
      <c r="L900" s="25">
        <f t="shared" si="200"/>
        <v>1.841645130417793</v>
      </c>
      <c r="M900" s="25">
        <f t="shared" si="201"/>
        <v>3.393881952919874</v>
      </c>
      <c r="N900" s="25">
        <f t="shared" si="202"/>
        <v>1.6545174520484385</v>
      </c>
      <c r="O900" s="25">
        <f t="shared" si="203"/>
        <v>-0.39800095720876433</v>
      </c>
      <c r="P900" s="26">
        <f>ACOS(-TAN(Dados!$C$31)*TAN(O900))</f>
        <v>1.8001317785621451</v>
      </c>
      <c r="Q900" s="25">
        <f t="shared" si="204"/>
        <v>1.0329560049375197</v>
      </c>
      <c r="R900" s="25">
        <f>(24*60/PI())*Dados!$C$28*Q900*(P900*SIN(Dados!$C$31)*SIN(O900)+COS(Dados!$C$31)*COS(O900)*SIN(P900))</f>
        <v>43.541904505350651</v>
      </c>
      <c r="S900" s="17">
        <f t="shared" si="205"/>
        <v>305.86</v>
      </c>
      <c r="T900" s="17">
        <f t="shared" si="206"/>
        <v>289.36</v>
      </c>
      <c r="U900" s="17">
        <f t="shared" si="207"/>
        <v>28.298888352996819</v>
      </c>
      <c r="V900" s="25">
        <f>(0.75+2*10^(-5)*Dados!$B$7)*R900</f>
        <v>32.869879503279115</v>
      </c>
      <c r="W900" s="23">
        <f t="shared" si="208"/>
        <v>5.0194062446743013</v>
      </c>
      <c r="X900" s="25">
        <f>(1-Dados!$C$20)*U900</f>
        <v>21.79014403180755</v>
      </c>
      <c r="Y900" s="18">
        <f t="shared" si="209"/>
        <v>16.77073778713325</v>
      </c>
      <c r="Z900" s="27">
        <f>((0.408*I900*(Y900-0)+Dados!$C$35*(900/(H900+273))*J900*(M900-N900))/(I900+Dados!$C$35*(1+(0.34*J900))))</f>
        <v>7.2888715846119743</v>
      </c>
    </row>
    <row r="901" spans="1:26" x14ac:dyDescent="0.25">
      <c r="A901" s="1">
        <v>36529</v>
      </c>
      <c r="B901">
        <v>16.2</v>
      </c>
      <c r="C901">
        <v>35.1</v>
      </c>
      <c r="D901">
        <v>4</v>
      </c>
      <c r="E901">
        <v>2.4333330000000002</v>
      </c>
      <c r="F901">
        <v>53.5</v>
      </c>
      <c r="H901" s="22">
        <f t="shared" si="196"/>
        <v>25.65</v>
      </c>
      <c r="I901" s="23">
        <f t="shared" si="197"/>
        <v>0.19514324251732765</v>
      </c>
      <c r="J901" s="24">
        <f t="shared" si="198"/>
        <v>1.820014033591639</v>
      </c>
      <c r="K901" s="25">
        <f t="shared" si="199"/>
        <v>5.6538327478295347</v>
      </c>
      <c r="L901" s="25">
        <f t="shared" si="200"/>
        <v>1.841645130417793</v>
      </c>
      <c r="M901" s="25">
        <f t="shared" si="201"/>
        <v>3.7477389391236637</v>
      </c>
      <c r="N901" s="25">
        <f t="shared" si="202"/>
        <v>2.0050403324311601</v>
      </c>
      <c r="O901" s="25">
        <f t="shared" si="203"/>
        <v>-0.39632025356520739</v>
      </c>
      <c r="P901" s="26">
        <f>ACOS(-TAN(Dados!$C$31)*TAN(O901))</f>
        <v>1.7990345490421549</v>
      </c>
      <c r="Q901" s="25">
        <f t="shared" si="204"/>
        <v>1.0329218000751172</v>
      </c>
      <c r="R901" s="25">
        <f>(24*60/PI())*Dados!$C$28*Q901*(P901*SIN(Dados!$C$31)*SIN(O901)+COS(Dados!$C$31)*COS(O901)*SIN(P901))</f>
        <v>43.510583132946387</v>
      </c>
      <c r="S901" s="17">
        <f t="shared" si="205"/>
        <v>308.26000000000005</v>
      </c>
      <c r="T901" s="17">
        <f t="shared" si="206"/>
        <v>289.36</v>
      </c>
      <c r="U901" s="17">
        <f t="shared" si="207"/>
        <v>30.265356126044242</v>
      </c>
      <c r="V901" s="25">
        <f>(0.75+2*10^(-5)*Dados!$B$7)*R901</f>
        <v>32.846234930344117</v>
      </c>
      <c r="W901" s="23">
        <f t="shared" si="208"/>
        <v>4.9830826259185352</v>
      </c>
      <c r="X901" s="25">
        <f>(1-Dados!$C$20)*U901</f>
        <v>23.304324217054067</v>
      </c>
      <c r="Y901" s="18">
        <f t="shared" si="209"/>
        <v>18.321241591135532</v>
      </c>
      <c r="Z901" s="27">
        <f>((0.408*I901*(Y901-0)+Dados!$C$35*(900/(H901+273))*J901*(M901-N901))/(I901+Dados!$C$35*(1+(0.34*J901))))</f>
        <v>6.9223489238195404</v>
      </c>
    </row>
    <row r="902" spans="1:26" x14ac:dyDescent="0.25">
      <c r="A902" s="1">
        <v>36530</v>
      </c>
      <c r="B902">
        <v>18.7</v>
      </c>
      <c r="C902">
        <v>35.299999999999997</v>
      </c>
      <c r="D902">
        <v>5</v>
      </c>
      <c r="E902">
        <v>1.7</v>
      </c>
      <c r="F902">
        <v>43.75</v>
      </c>
      <c r="H902" s="22">
        <f t="shared" si="196"/>
        <v>27</v>
      </c>
      <c r="I902" s="23">
        <f t="shared" si="197"/>
        <v>0.20915998442580921</v>
      </c>
      <c r="J902" s="24">
        <f t="shared" si="198"/>
        <v>1.2715168277855049</v>
      </c>
      <c r="K902" s="25">
        <f t="shared" si="199"/>
        <v>5.7165849731789038</v>
      </c>
      <c r="L902" s="25">
        <f t="shared" si="200"/>
        <v>2.1566019800756622</v>
      </c>
      <c r="M902" s="25">
        <f t="shared" si="201"/>
        <v>3.9365934766272828</v>
      </c>
      <c r="N902" s="25">
        <f t="shared" si="202"/>
        <v>1.7222596460244362</v>
      </c>
      <c r="O902" s="25">
        <f t="shared" si="203"/>
        <v>-0.3945221116772275</v>
      </c>
      <c r="P902" s="26">
        <f>ACOS(-TAN(Dados!$C$31)*TAN(O902))</f>
        <v>1.7978626675349139</v>
      </c>
      <c r="Q902" s="25">
        <f t="shared" si="204"/>
        <v>1.032877839772842</v>
      </c>
      <c r="R902" s="25">
        <f>(24*60/PI())*Dados!$C$28*Q902*(P902*SIN(Dados!$C$31)*SIN(O902)+COS(Dados!$C$31)*COS(O902)*SIN(P902))</f>
        <v>43.476670111019743</v>
      </c>
      <c r="S902" s="17">
        <f t="shared" si="205"/>
        <v>308.46000000000004</v>
      </c>
      <c r="T902" s="17">
        <f t="shared" si="206"/>
        <v>291.86</v>
      </c>
      <c r="U902" s="17">
        <f t="shared" si="207"/>
        <v>28.341987401058841</v>
      </c>
      <c r="V902" s="25">
        <f>(0.75+2*10^(-5)*Dados!$B$7)*R902</f>
        <v>32.82063391548305</v>
      </c>
      <c r="W902" s="23">
        <f t="shared" si="208"/>
        <v>5.0969912921733247</v>
      </c>
      <c r="X902" s="25">
        <f>(1-Dados!$C$20)*U902</f>
        <v>21.823330298815307</v>
      </c>
      <c r="Y902" s="18">
        <f t="shared" si="209"/>
        <v>16.726339006641982</v>
      </c>
      <c r="Z902" s="27">
        <f>((0.408*I902*(Y902-0)+Dados!$C$35*(900/(H902+273))*J902*(M902-N902))/(I902+Dados!$C$35*(1+(0.34*J902))))</f>
        <v>6.5373845865389306</v>
      </c>
    </row>
    <row r="903" spans="1:26" x14ac:dyDescent="0.25">
      <c r="A903" s="1">
        <v>36531</v>
      </c>
      <c r="B903">
        <v>20</v>
      </c>
      <c r="C903">
        <v>37.299999999999997</v>
      </c>
      <c r="D903">
        <v>6</v>
      </c>
      <c r="E903">
        <v>1.7</v>
      </c>
      <c r="F903">
        <v>41.25</v>
      </c>
      <c r="H903" s="22">
        <f t="shared" si="196"/>
        <v>28.65</v>
      </c>
      <c r="I903" s="23">
        <f t="shared" si="197"/>
        <v>0.22743235016149782</v>
      </c>
      <c r="J903" s="24">
        <f t="shared" si="198"/>
        <v>1.2715168277855049</v>
      </c>
      <c r="K903" s="25">
        <f t="shared" si="199"/>
        <v>6.3780757350809081</v>
      </c>
      <c r="L903" s="25">
        <f t="shared" si="200"/>
        <v>2.3382812709274461</v>
      </c>
      <c r="M903" s="25">
        <f t="shared" si="201"/>
        <v>4.3581785030041775</v>
      </c>
      <c r="N903" s="25">
        <f t="shared" si="202"/>
        <v>1.7977486324892231</v>
      </c>
      <c r="O903" s="25">
        <f t="shared" si="203"/>
        <v>-0.39260706437307313</v>
      </c>
      <c r="P903" s="26">
        <f>ACOS(-TAN(Dados!$C$31)*TAN(O903))</f>
        <v>1.7966168724134355</v>
      </c>
      <c r="Q903" s="25">
        <f t="shared" si="204"/>
        <v>1.0328241370570801</v>
      </c>
      <c r="R903" s="25">
        <f>(24*60/PI())*Dados!$C$28*Q903*(P903*SIN(Dados!$C$31)*SIN(O903)+COS(Dados!$C$31)*COS(O903)*SIN(P903))</f>
        <v>43.440157426390698</v>
      </c>
      <c r="S903" s="17">
        <f t="shared" si="205"/>
        <v>310.46000000000004</v>
      </c>
      <c r="T903" s="17">
        <f t="shared" si="206"/>
        <v>293.16000000000003</v>
      </c>
      <c r="U903" s="17">
        <f t="shared" si="207"/>
        <v>28.90909023368685</v>
      </c>
      <c r="V903" s="25">
        <f>(0.75+2*10^(-5)*Dados!$B$7)*R903</f>
        <v>32.793070409528674</v>
      </c>
      <c r="W903" s="23">
        <f t="shared" si="208"/>
        <v>5.2303613385732026</v>
      </c>
      <c r="X903" s="25">
        <f>(1-Dados!$C$20)*U903</f>
        <v>22.259999479938877</v>
      </c>
      <c r="Y903" s="18">
        <f t="shared" si="209"/>
        <v>17.029638141365673</v>
      </c>
      <c r="Z903" s="27">
        <f>((0.408*I903*(Y903-0)+Dados!$C$35*(900/(H903+273))*J903*(M903-N903))/(I903+Dados!$C$35*(1+(0.34*J903))))</f>
        <v>6.8995062532442297</v>
      </c>
    </row>
    <row r="904" spans="1:26" x14ac:dyDescent="0.25">
      <c r="A904" s="1">
        <v>36532</v>
      </c>
      <c r="B904">
        <v>20.5</v>
      </c>
      <c r="C904">
        <v>38.200000000000003</v>
      </c>
      <c r="D904">
        <v>7</v>
      </c>
      <c r="E904">
        <v>2.8666670000000001</v>
      </c>
      <c r="F904">
        <v>39</v>
      </c>
      <c r="H904" s="22">
        <f t="shared" si="196"/>
        <v>29.35</v>
      </c>
      <c r="I904" s="23">
        <f t="shared" si="197"/>
        <v>0.2355794465421393</v>
      </c>
      <c r="J904" s="24">
        <f t="shared" si="198"/>
        <v>2.1441266647984651</v>
      </c>
      <c r="K904" s="25">
        <f t="shared" si="199"/>
        <v>6.6967374829686319</v>
      </c>
      <c r="L904" s="25">
        <f t="shared" si="200"/>
        <v>2.4116412804606884</v>
      </c>
      <c r="M904" s="25">
        <f t="shared" si="201"/>
        <v>4.5541893817146599</v>
      </c>
      <c r="N904" s="25">
        <f t="shared" si="202"/>
        <v>1.7761338588687174</v>
      </c>
      <c r="O904" s="25">
        <f t="shared" si="203"/>
        <v>-0.39057567912259061</v>
      </c>
      <c r="P904" s="26">
        <f>ACOS(-TAN(Dados!$C$31)*TAN(O904))</f>
        <v>1.7952979421830866</v>
      </c>
      <c r="Q904" s="25">
        <f t="shared" si="204"/>
        <v>1.0327607078411054</v>
      </c>
      <c r="R904" s="25">
        <f>(24*60/PI())*Dados!$C$28*Q904*(P904*SIN(Dados!$C$31)*SIN(O904)+COS(Dados!$C$31)*COS(O904)*SIN(P904))</f>
        <v>43.40103680664042</v>
      </c>
      <c r="S904" s="17">
        <f t="shared" si="205"/>
        <v>311.36</v>
      </c>
      <c r="T904" s="17">
        <f t="shared" si="206"/>
        <v>293.66000000000003</v>
      </c>
      <c r="U904" s="17">
        <f t="shared" si="207"/>
        <v>29.215055812684859</v>
      </c>
      <c r="V904" s="25">
        <f>(0.75+2*10^(-5)*Dados!$B$7)*R904</f>
        <v>32.763538167613824</v>
      </c>
      <c r="W904" s="23">
        <f t="shared" si="208"/>
        <v>5.4060026332734106</v>
      </c>
      <c r="X904" s="25">
        <f>(1-Dados!$C$20)*U904</f>
        <v>22.495592975767341</v>
      </c>
      <c r="Y904" s="18">
        <f t="shared" si="209"/>
        <v>17.089590342493931</v>
      </c>
      <c r="Z904" s="27">
        <f>((0.408*I904*(Y904-0)+Dados!$C$35*(900/(H904+273))*J904*(M904-N904))/(I904+Dados!$C$35*(1+(0.34*J904))))</f>
        <v>8.0377231867181536</v>
      </c>
    </row>
    <row r="905" spans="1:26" x14ac:dyDescent="0.25">
      <c r="A905" s="1">
        <v>36533</v>
      </c>
      <c r="B905">
        <v>23</v>
      </c>
      <c r="C905">
        <v>37.799999999999997</v>
      </c>
      <c r="D905">
        <v>8</v>
      </c>
      <c r="E905">
        <v>2.3666670000000001</v>
      </c>
      <c r="F905">
        <v>58.25</v>
      </c>
      <c r="H905" s="22">
        <f t="shared" si="196"/>
        <v>30.4</v>
      </c>
      <c r="I905" s="23">
        <f t="shared" si="197"/>
        <v>0.24825847143132679</v>
      </c>
      <c r="J905" s="24">
        <f t="shared" si="198"/>
        <v>1.770151127214493</v>
      </c>
      <c r="K905" s="25">
        <f t="shared" si="199"/>
        <v>6.5534484603429339</v>
      </c>
      <c r="L905" s="25">
        <f t="shared" si="200"/>
        <v>2.809437622397069</v>
      </c>
      <c r="M905" s="25">
        <f t="shared" si="201"/>
        <v>4.6814430413700014</v>
      </c>
      <c r="N905" s="25">
        <f t="shared" si="202"/>
        <v>2.7269405715980257</v>
      </c>
      <c r="O905" s="25">
        <f t="shared" si="203"/>
        <v>-0.38842855786907049</v>
      </c>
      <c r="P905" s="26">
        <f>ACOS(-TAN(Dados!$C$31)*TAN(O905))</f>
        <v>1.7939066938731225</v>
      </c>
      <c r="Q905" s="25">
        <f t="shared" si="204"/>
        <v>1.0326875709203633</v>
      </c>
      <c r="R905" s="25">
        <f>(24*60/PI())*Dados!$C$28*Q905*(P905*SIN(Dados!$C$31)*SIN(O905)+COS(Dados!$C$31)*COS(O905)*SIN(P905))</f>
        <v>43.35929974820008</v>
      </c>
      <c r="S905" s="17">
        <f t="shared" si="205"/>
        <v>310.96000000000004</v>
      </c>
      <c r="T905" s="17">
        <f t="shared" si="206"/>
        <v>296.16000000000003</v>
      </c>
      <c r="U905" s="17">
        <f t="shared" si="207"/>
        <v>26.68904906565626</v>
      </c>
      <c r="V905" s="25">
        <f>(0.75+2*10^(-5)*Dados!$B$7)*R905</f>
        <v>32.732030770375687</v>
      </c>
      <c r="W905" s="23">
        <f t="shared" si="208"/>
        <v>3.4132218321254206</v>
      </c>
      <c r="X905" s="25">
        <f>(1-Dados!$C$20)*U905</f>
        <v>20.550567780555319</v>
      </c>
      <c r="Y905" s="18">
        <f t="shared" si="209"/>
        <v>17.1373459484299</v>
      </c>
      <c r="Z905" s="27">
        <f>((0.408*I905*(Y905-0)+Dados!$C$35*(900/(H905+273))*J905*(M905-N905))/(I905+Dados!$C$35*(1+(0.34*J905))))</f>
        <v>6.8182962313808062</v>
      </c>
    </row>
    <row r="906" spans="1:26" x14ac:dyDescent="0.25">
      <c r="A906" s="1">
        <v>36534</v>
      </c>
      <c r="B906">
        <v>24.1</v>
      </c>
      <c r="C906">
        <v>36.200000000000003</v>
      </c>
      <c r="D906">
        <v>9</v>
      </c>
      <c r="E906">
        <v>3.3</v>
      </c>
      <c r="F906">
        <v>61.5</v>
      </c>
      <c r="H906" s="22">
        <f t="shared" si="196"/>
        <v>30.150000000000002</v>
      </c>
      <c r="I906" s="23">
        <f t="shared" si="197"/>
        <v>0.2451889356487342</v>
      </c>
      <c r="J906" s="24">
        <f t="shared" si="198"/>
        <v>2.4682385480542153</v>
      </c>
      <c r="K906" s="25">
        <f t="shared" si="199"/>
        <v>6.0065013919942043</v>
      </c>
      <c r="L906" s="25">
        <f t="shared" si="200"/>
        <v>3.0018745443431598</v>
      </c>
      <c r="M906" s="25">
        <f t="shared" si="201"/>
        <v>4.5041879681686821</v>
      </c>
      <c r="N906" s="25">
        <f t="shared" si="202"/>
        <v>2.7700756004237395</v>
      </c>
      <c r="O906" s="25">
        <f t="shared" si="203"/>
        <v>-0.38616633685087898</v>
      </c>
      <c r="P906" s="26">
        <f>ACOS(-TAN(Dados!$C$31)*TAN(O906))</f>
        <v>1.7924439813713136</v>
      </c>
      <c r="Q906" s="25">
        <f t="shared" si="204"/>
        <v>1.032604747966902</v>
      </c>
      <c r="R906" s="25">
        <f>(24*60/PI())*Dados!$C$28*Q906*(P906*SIN(Dados!$C$31)*SIN(O906)+COS(Dados!$C$31)*COS(O906)*SIN(P906))</f>
        <v>43.314937546086441</v>
      </c>
      <c r="S906" s="17">
        <f t="shared" si="205"/>
        <v>309.36</v>
      </c>
      <c r="T906" s="17">
        <f t="shared" si="206"/>
        <v>297.26000000000005</v>
      </c>
      <c r="U906" s="17">
        <f t="shared" si="207"/>
        <v>24.107399246229679</v>
      </c>
      <c r="V906" s="25">
        <f>(0.75+2*10^(-5)*Dados!$B$7)*R906</f>
        <v>32.698541646403257</v>
      </c>
      <c r="W906" s="23">
        <f t="shared" si="208"/>
        <v>2.871795305649659</v>
      </c>
      <c r="X906" s="25">
        <f>(1-Dados!$C$20)*U906</f>
        <v>18.562697419596855</v>
      </c>
      <c r="Y906" s="18">
        <f t="shared" si="209"/>
        <v>15.690902113947196</v>
      </c>
      <c r="Z906" s="27">
        <f>((0.408*I906*(Y906-0)+Dados!$C$35*(900/(H906+273))*J906*(M906-N906))/(I906+Dados!$C$35*(1+(0.34*J906))))</f>
        <v>6.5689161037553134</v>
      </c>
    </row>
    <row r="907" spans="1:26" x14ac:dyDescent="0.25">
      <c r="A907" s="1">
        <v>36535</v>
      </c>
      <c r="B907">
        <v>22.5</v>
      </c>
      <c r="C907">
        <v>36.6</v>
      </c>
      <c r="D907">
        <v>10</v>
      </c>
      <c r="E907">
        <v>3.5333329999999998</v>
      </c>
      <c r="F907">
        <v>67</v>
      </c>
      <c r="H907" s="22">
        <f t="shared" si="196"/>
        <v>29.55</v>
      </c>
      <c r="I907" s="23">
        <f t="shared" si="197"/>
        <v>0.23795166976480819</v>
      </c>
      <c r="J907" s="24">
        <f t="shared" si="198"/>
        <v>2.6427602162763772</v>
      </c>
      <c r="K907" s="25">
        <f t="shared" si="199"/>
        <v>6.1393884592980328</v>
      </c>
      <c r="L907" s="25">
        <f t="shared" si="200"/>
        <v>2.7255876066054592</v>
      </c>
      <c r="M907" s="25">
        <f t="shared" si="201"/>
        <v>4.4324880329517455</v>
      </c>
      <c r="N907" s="25">
        <f t="shared" si="202"/>
        <v>2.9697669820776698</v>
      </c>
      <c r="O907" s="25">
        <f t="shared" si="203"/>
        <v>-0.38378968641292643</v>
      </c>
      <c r="P907" s="26">
        <f>ACOS(-TAN(Dados!$C$31)*TAN(O907))</f>
        <v>1.7909106937083643</v>
      </c>
      <c r="Q907" s="25">
        <f t="shared" si="204"/>
        <v>1.03251226352295</v>
      </c>
      <c r="R907" s="25">
        <f>(24*60/PI())*Dados!$C$28*Q907*(P907*SIN(Dados!$C$31)*SIN(O907)+COS(Dados!$C$31)*COS(O907)*SIN(P907))</f>
        <v>43.267941325262903</v>
      </c>
      <c r="S907" s="17">
        <f t="shared" si="205"/>
        <v>309.76000000000005</v>
      </c>
      <c r="T907" s="17">
        <f t="shared" si="206"/>
        <v>295.66000000000003</v>
      </c>
      <c r="U907" s="17">
        <f t="shared" si="207"/>
        <v>25.995356102699709</v>
      </c>
      <c r="V907" s="25">
        <f>(0.75+2*10^(-5)*Dados!$B$7)*R907</f>
        <v>32.663064095911878</v>
      </c>
      <c r="W907" s="23">
        <f t="shared" si="208"/>
        <v>2.9542825728226787</v>
      </c>
      <c r="X907" s="25">
        <f>(1-Dados!$C$20)*U907</f>
        <v>20.016424199078777</v>
      </c>
      <c r="Y907" s="18">
        <f t="shared" si="209"/>
        <v>17.0621416262561</v>
      </c>
      <c r="Z907" s="27">
        <f>((0.408*I907*(Y907-0)+Dados!$C$35*(900/(H907+273))*J907*(M907-N907))/(I907+Dados!$C$35*(1+(0.34*J907))))</f>
        <v>6.6510180276976936</v>
      </c>
    </row>
    <row r="908" spans="1:26" x14ac:dyDescent="0.25">
      <c r="A908" s="1">
        <v>36536</v>
      </c>
      <c r="B908">
        <v>22</v>
      </c>
      <c r="C908">
        <v>34.700000000000003</v>
      </c>
      <c r="D908">
        <v>11</v>
      </c>
      <c r="E908">
        <v>4.766667</v>
      </c>
      <c r="F908">
        <v>83.75</v>
      </c>
      <c r="H908" s="22">
        <f t="shared" si="196"/>
        <v>28.35</v>
      </c>
      <c r="I908" s="23">
        <f t="shared" si="197"/>
        <v>0.22401389352802836</v>
      </c>
      <c r="J908" s="24">
        <f t="shared" si="198"/>
        <v>3.5652337076175589</v>
      </c>
      <c r="K908" s="25">
        <f t="shared" si="199"/>
        <v>5.5301179659422894</v>
      </c>
      <c r="L908" s="25">
        <f t="shared" si="200"/>
        <v>2.6439311922105757</v>
      </c>
      <c r="M908" s="25">
        <f t="shared" si="201"/>
        <v>4.0870245790764326</v>
      </c>
      <c r="N908" s="25">
        <f t="shared" si="202"/>
        <v>3.4228830849765122</v>
      </c>
      <c r="O908" s="25">
        <f t="shared" si="203"/>
        <v>-0.38129931080802987</v>
      </c>
      <c r="P908" s="26">
        <f>ACOS(-TAN(Dados!$C$31)*TAN(O908))</f>
        <v>1.7893077532989132</v>
      </c>
      <c r="Q908" s="25">
        <f t="shared" si="204"/>
        <v>1.032410144993644</v>
      </c>
      <c r="R908" s="25">
        <f>(24*60/PI())*Dados!$C$28*Q908*(P908*SIN(Dados!$C$31)*SIN(O908)+COS(Dados!$C$31)*COS(O908)*SIN(P908))</f>
        <v>43.218302073601429</v>
      </c>
      <c r="S908" s="17">
        <f t="shared" si="205"/>
        <v>307.86</v>
      </c>
      <c r="T908" s="17">
        <f t="shared" si="206"/>
        <v>295.16000000000003</v>
      </c>
      <c r="U908" s="17">
        <f t="shared" si="207"/>
        <v>24.642771144632661</v>
      </c>
      <c r="V908" s="25">
        <f>(0.75+2*10^(-5)*Dados!$B$7)*R908</f>
        <v>32.625591315626281</v>
      </c>
      <c r="W908" s="23">
        <f t="shared" si="208"/>
        <v>2.2034301879741767</v>
      </c>
      <c r="X908" s="25">
        <f>(1-Dados!$C$20)*U908</f>
        <v>18.974933781367149</v>
      </c>
      <c r="Y908" s="18">
        <f t="shared" si="209"/>
        <v>16.771503593392971</v>
      </c>
      <c r="Z908" s="27">
        <f>((0.408*I908*(Y908-0)+Dados!$C$35*(900/(H908+273))*J908*(M908-N908))/(I908+Dados!$C$35*(1+(0.34*J908))))</f>
        <v>5.4112272511111046</v>
      </c>
    </row>
    <row r="909" spans="1:26" x14ac:dyDescent="0.25">
      <c r="A909" s="1">
        <v>36537</v>
      </c>
      <c r="B909">
        <v>19.600000000000001</v>
      </c>
      <c r="C909">
        <v>28.7</v>
      </c>
      <c r="D909">
        <v>12</v>
      </c>
      <c r="E909">
        <v>1.3</v>
      </c>
      <c r="F909">
        <v>79</v>
      </c>
      <c r="H909" s="22">
        <f t="shared" ref="H909:H970" si="210">(C909+B909)/2</f>
        <v>24.15</v>
      </c>
      <c r="I909" s="23">
        <f t="shared" ref="I909:I970" si="211">4098*(0.6108*EXP(17.27*H909/(H909+237.3)))/(H909+237.3)^2</f>
        <v>0.18050503360802694</v>
      </c>
      <c r="J909" s="24">
        <f t="shared" ref="J909:J970" si="212">E909*(4.87/(LN(67.8*10-5.42)))</f>
        <v>0.97233639771832736</v>
      </c>
      <c r="K909" s="25">
        <f t="shared" ref="K909:K970" si="213">0.6108*EXP((17.27*C909)/(C909+237.3))</f>
        <v>3.9367535029497236</v>
      </c>
      <c r="L909" s="25">
        <f t="shared" ref="L909:L970" si="214">0.6108*EXP((17.27*B909)/(B909+237.3))</f>
        <v>2.2810057729824531</v>
      </c>
      <c r="M909" s="25">
        <f t="shared" ref="M909:M970" si="215">(K909+L909)/2</f>
        <v>3.1088796379660883</v>
      </c>
      <c r="N909" s="25">
        <f t="shared" ref="N909:N970" si="216">F909/100*((K909+L909)/2)</f>
        <v>2.4560149139932097</v>
      </c>
      <c r="O909" s="25">
        <f t="shared" ref="O909:O970" si="217">0.409*SIN((2*PI()/365*D909)-1.39)</f>
        <v>-0.37869594798822787</v>
      </c>
      <c r="P909" s="26">
        <f>ACOS(-TAN(Dados!$C$31)*TAN(O909))</f>
        <v>1.7876361141459312</v>
      </c>
      <c r="Q909" s="25">
        <f t="shared" ref="Q909:Q970" si="218">1+0.033*COS((2*PI()/365)*D909)</f>
        <v>1.0322984226389083</v>
      </c>
      <c r="R909" s="25">
        <f>(24*60/PI())*Dados!$C$28*Q909*(P909*SIN(Dados!$C$31)*SIN(O909)+COS(Dados!$C$31)*COS(O909)*SIN(P909))</f>
        <v>43.166010676417521</v>
      </c>
      <c r="S909" s="17">
        <f t="shared" ref="S909:S970" si="219">C909+273.16</f>
        <v>301.86</v>
      </c>
      <c r="T909" s="17">
        <f t="shared" ref="T909:T970" si="220">B909+273.16</f>
        <v>292.76000000000005</v>
      </c>
      <c r="U909" s="17">
        <f t="shared" ref="U909:U970" si="221">0.16*SQRT(C909-B909)*R909</f>
        <v>20.834476502395184</v>
      </c>
      <c r="V909" s="25">
        <f>(0.75+2*10^(-5)*Dados!$B$7)*R909</f>
        <v>32.58611642485107</v>
      </c>
      <c r="W909" s="23">
        <f t="shared" ref="W909:W970" si="222">(4.903*10^-9)*((S909^4+T909^4)/2)*(0.34-0.14*SQRT(N909))*(1.35*(U909/V909)-0.35)</f>
        <v>2.3740216752537333</v>
      </c>
      <c r="X909" s="25">
        <f>(1-Dados!$C$20)*U909</f>
        <v>16.04254690684429</v>
      </c>
      <c r="Y909" s="18">
        <f t="shared" ref="Y909:Y970" si="223">X909-W909</f>
        <v>13.668525231590557</v>
      </c>
      <c r="Z909" s="27">
        <f>((0.408*I909*(Y909-0)+Dados!$C$35*(900/(H909+273))*J909*(M909-N909))/(I909+Dados!$C$35*(1+(0.34*J909))))</f>
        <v>4.231940778886198</v>
      </c>
    </row>
    <row r="910" spans="1:26" x14ac:dyDescent="0.25">
      <c r="A910" s="1">
        <v>36538</v>
      </c>
      <c r="B910">
        <v>22.7</v>
      </c>
      <c r="C910">
        <v>30.1</v>
      </c>
      <c r="D910">
        <v>13</v>
      </c>
      <c r="E910">
        <v>2.1</v>
      </c>
      <c r="F910">
        <v>77.25</v>
      </c>
      <c r="H910" s="22">
        <f t="shared" si="210"/>
        <v>26.4</v>
      </c>
      <c r="I910" s="23">
        <f t="shared" si="211"/>
        <v>0.20282924107339942</v>
      </c>
      <c r="J910" s="24">
        <f t="shared" si="212"/>
        <v>1.5706972578526828</v>
      </c>
      <c r="K910" s="25">
        <f t="shared" si="213"/>
        <v>4.2674631045407558</v>
      </c>
      <c r="L910" s="25">
        <f t="shared" si="214"/>
        <v>2.7588616266004506</v>
      </c>
      <c r="M910" s="25">
        <f t="shared" si="215"/>
        <v>3.5131623655706035</v>
      </c>
      <c r="N910" s="25">
        <f t="shared" si="216"/>
        <v>2.713917927403291</v>
      </c>
      <c r="O910" s="25">
        <f t="shared" si="217"/>
        <v>-0.37598036938610901</v>
      </c>
      <c r="P910" s="26">
        <f>ACOS(-TAN(Dados!$C$31)*TAN(O910))</f>
        <v>1.7858967600153355</v>
      </c>
      <c r="Q910" s="25">
        <f t="shared" si="218"/>
        <v>1.0321771295644875</v>
      </c>
      <c r="R910" s="25">
        <f>(24*60/PI())*Dados!$C$28*Q910*(P910*SIN(Dados!$C$31)*SIN(O910)+COS(Dados!$C$31)*COS(O910)*SIN(P910))</f>
        <v>43.111057952545892</v>
      </c>
      <c r="S910" s="17">
        <f t="shared" si="219"/>
        <v>303.26000000000005</v>
      </c>
      <c r="T910" s="17">
        <f t="shared" si="220"/>
        <v>295.86</v>
      </c>
      <c r="U910" s="17">
        <f t="shared" si="221"/>
        <v>18.763961066942006</v>
      </c>
      <c r="V910" s="25">
        <f>(0.75+2*10^(-5)*Dados!$B$7)*R910</f>
        <v>32.544632492704388</v>
      </c>
      <c r="W910" s="23">
        <f t="shared" si="222"/>
        <v>1.851298455984324</v>
      </c>
      <c r="X910" s="25">
        <f>(1-Dados!$C$20)*U910</f>
        <v>14.448250021545345</v>
      </c>
      <c r="Y910" s="18">
        <f t="shared" si="223"/>
        <v>12.596951565561021</v>
      </c>
      <c r="Z910" s="27">
        <f>((0.408*I910*(Y910-0)+Dados!$C$35*(900/(H910+273))*J910*(M910-N910))/(I910+Dados!$C$35*(1+(0.34*J910))))</f>
        <v>4.2522265906404453</v>
      </c>
    </row>
    <row r="911" spans="1:26" x14ac:dyDescent="0.25">
      <c r="A911" s="1">
        <v>36539</v>
      </c>
      <c r="B911">
        <v>22.2</v>
      </c>
      <c r="C911">
        <v>33.1</v>
      </c>
      <c r="D911">
        <v>14</v>
      </c>
      <c r="E911">
        <v>2.233333</v>
      </c>
      <c r="F911">
        <v>74.25</v>
      </c>
      <c r="H911" s="22">
        <f t="shared" si="210"/>
        <v>27.65</v>
      </c>
      <c r="I911" s="23">
        <f t="shared" si="211"/>
        <v>0.21620498907075034</v>
      </c>
      <c r="J911" s="24">
        <f t="shared" si="212"/>
        <v>1.6704238185580502</v>
      </c>
      <c r="K911" s="25">
        <f t="shared" si="213"/>
        <v>5.0584314955346112</v>
      </c>
      <c r="L911" s="25">
        <f t="shared" si="214"/>
        <v>2.6763336594163714</v>
      </c>
      <c r="M911" s="25">
        <f t="shared" si="215"/>
        <v>3.8673825774754915</v>
      </c>
      <c r="N911" s="25">
        <f t="shared" si="216"/>
        <v>2.8715315637755525</v>
      </c>
      <c r="O911" s="25">
        <f t="shared" si="217"/>
        <v>-0.37315337968622003</v>
      </c>
      <c r="P911" s="26">
        <f>ACOS(-TAN(Dados!$C$31)*TAN(O911))</f>
        <v>1.7840907025875921</v>
      </c>
      <c r="Q911" s="25">
        <f t="shared" si="218"/>
        <v>1.0320463017121373</v>
      </c>
      <c r="R911" s="25">
        <f>(24*60/PI())*Dados!$C$28*Q911*(P911*SIN(Dados!$C$31)*SIN(O911)+COS(Dados!$C$31)*COS(O911)*SIN(P911))</f>
        <v>43.053434691921325</v>
      </c>
      <c r="S911" s="17">
        <f t="shared" si="219"/>
        <v>306.26000000000005</v>
      </c>
      <c r="T911" s="17">
        <f t="shared" si="220"/>
        <v>295.36</v>
      </c>
      <c r="U911" s="17">
        <f t="shared" si="221"/>
        <v>22.742648318672323</v>
      </c>
      <c r="V911" s="25">
        <f>(0.75+2*10^(-5)*Dados!$B$7)*R911</f>
        <v>32.501132566487726</v>
      </c>
      <c r="W911" s="23">
        <f t="shared" si="222"/>
        <v>2.4580273435453051</v>
      </c>
      <c r="X911" s="25">
        <f>(1-Dados!$C$20)*U911</f>
        <v>17.51183920537769</v>
      </c>
      <c r="Y911" s="18">
        <f t="shared" si="223"/>
        <v>15.053811861832385</v>
      </c>
      <c r="Z911" s="27">
        <f>((0.408*I911*(Y911-0)+Dados!$C$35*(900/(H911+273))*J911*(M911-N911))/(I911+Dados!$C$35*(1+(0.34*J911))))</f>
        <v>5.1871739634830778</v>
      </c>
    </row>
    <row r="912" spans="1:26" x14ac:dyDescent="0.25">
      <c r="A912" s="1">
        <v>36540</v>
      </c>
      <c r="B912">
        <v>22.9</v>
      </c>
      <c r="C912">
        <v>31.8</v>
      </c>
      <c r="D912">
        <v>15</v>
      </c>
      <c r="E912">
        <v>2.8</v>
      </c>
      <c r="F912">
        <v>78</v>
      </c>
      <c r="H912" s="22">
        <f t="shared" si="210"/>
        <v>27.35</v>
      </c>
      <c r="I912" s="23">
        <f t="shared" si="211"/>
        <v>0.21292906119357313</v>
      </c>
      <c r="J912" s="24">
        <f t="shared" si="212"/>
        <v>2.0942630104702435</v>
      </c>
      <c r="K912" s="25">
        <f t="shared" si="213"/>
        <v>4.7013009415600848</v>
      </c>
      <c r="L912" s="25">
        <f t="shared" si="214"/>
        <v>2.7924897662121242</v>
      </c>
      <c r="M912" s="25">
        <f t="shared" si="215"/>
        <v>3.7468953538861047</v>
      </c>
      <c r="N912" s="25">
        <f t="shared" si="216"/>
        <v>2.9225783760311619</v>
      </c>
      <c r="O912" s="25">
        <f t="shared" si="217"/>
        <v>-0.37021581658662056</v>
      </c>
      <c r="P912" s="26">
        <f>ACOS(-TAN(Dados!$C$31)*TAN(O912))</f>
        <v>1.7822189795930035</v>
      </c>
      <c r="Q912" s="25">
        <f t="shared" si="218"/>
        <v>1.0319059778489741</v>
      </c>
      <c r="R912" s="25">
        <f>(24*60/PI())*Dados!$C$28*Q912*(P912*SIN(Dados!$C$31)*SIN(O912)+COS(Dados!$C$31)*COS(O912)*SIN(P912))</f>
        <v>42.993131694624417</v>
      </c>
      <c r="S912" s="17">
        <f t="shared" si="219"/>
        <v>304.96000000000004</v>
      </c>
      <c r="T912" s="17">
        <f t="shared" si="220"/>
        <v>296.06</v>
      </c>
      <c r="U912" s="17">
        <f t="shared" si="221"/>
        <v>20.521734612944272</v>
      </c>
      <c r="V912" s="25">
        <f>(0.75+2*10^(-5)*Dados!$B$7)*R912</f>
        <v>32.455609701161698</v>
      </c>
      <c r="W912" s="23">
        <f t="shared" si="222"/>
        <v>2.0296792168117421</v>
      </c>
      <c r="X912" s="25">
        <f>(1-Dados!$C$20)*U912</f>
        <v>15.801735651967089</v>
      </c>
      <c r="Y912" s="18">
        <f t="shared" si="223"/>
        <v>13.772056435155347</v>
      </c>
      <c r="Z912" s="27">
        <f>((0.408*I912*(Y912-0)+Dados!$C$35*(900/(H912+273))*J912*(M912-N912))/(I912+Dados!$C$35*(1+(0.34*J912))))</f>
        <v>4.7232988794724209</v>
      </c>
    </row>
    <row r="913" spans="1:26" x14ac:dyDescent="0.25">
      <c r="A913" s="1">
        <v>36541</v>
      </c>
      <c r="B913">
        <v>23.5</v>
      </c>
      <c r="C913">
        <v>29.5</v>
      </c>
      <c r="D913">
        <v>16</v>
      </c>
      <c r="E913">
        <v>3.1333329999999999</v>
      </c>
      <c r="F913">
        <v>87.5</v>
      </c>
      <c r="H913" s="22">
        <f t="shared" si="210"/>
        <v>26.5</v>
      </c>
      <c r="I913" s="23">
        <f t="shared" si="211"/>
        <v>0.20387302489183121</v>
      </c>
      <c r="J913" s="24">
        <f t="shared" si="212"/>
        <v>2.3435797862091996</v>
      </c>
      <c r="K913" s="25">
        <f t="shared" si="213"/>
        <v>4.1228854693811812</v>
      </c>
      <c r="L913" s="25">
        <f t="shared" si="214"/>
        <v>2.8955307729089892</v>
      </c>
      <c r="M913" s="25">
        <f t="shared" si="215"/>
        <v>3.5092081211450852</v>
      </c>
      <c r="N913" s="25">
        <f t="shared" si="216"/>
        <v>3.0705571060019494</v>
      </c>
      <c r="O913" s="25">
        <f t="shared" si="217"/>
        <v>-0.36716855055065478</v>
      </c>
      <c r="P913" s="26">
        <f>ACOS(-TAN(Dados!$C$31)*TAN(O913))</f>
        <v>1.7802826529372653</v>
      </c>
      <c r="Q913" s="25">
        <f t="shared" si="218"/>
        <v>1.031756199555987</v>
      </c>
      <c r="R913" s="25">
        <f>(24*60/PI())*Dados!$C$28*Q913*(P913*SIN(Dados!$C$31)*SIN(O913)+COS(Dados!$C$31)*COS(O913)*SIN(P913))</f>
        <v>42.930139811347644</v>
      </c>
      <c r="S913" s="17">
        <f t="shared" si="219"/>
        <v>302.66000000000003</v>
      </c>
      <c r="T913" s="17">
        <f t="shared" si="220"/>
        <v>296.66000000000003</v>
      </c>
      <c r="U913" s="17">
        <f t="shared" si="221"/>
        <v>16.825109939863008</v>
      </c>
      <c r="V913" s="25">
        <f>(0.75+2*10^(-5)*Dados!$B$7)*R913</f>
        <v>32.408056989893922</v>
      </c>
      <c r="W913" s="23">
        <f t="shared" si="222"/>
        <v>1.3141214171861184</v>
      </c>
      <c r="X913" s="25">
        <f>(1-Dados!$C$20)*U913</f>
        <v>12.955334653694516</v>
      </c>
      <c r="Y913" s="18">
        <f t="shared" si="223"/>
        <v>11.641213236508397</v>
      </c>
      <c r="Z913" s="27">
        <f>((0.408*I913*(Y913-0)+Dados!$C$35*(900/(H913+273))*J913*(M913-N913))/(I913+Dados!$C$35*(1+(0.34*J913))))</f>
        <v>3.6409443307000959</v>
      </c>
    </row>
    <row r="914" spans="1:26" x14ac:dyDescent="0.25">
      <c r="A914" s="1">
        <v>36542</v>
      </c>
      <c r="B914">
        <v>22.8</v>
      </c>
      <c r="C914">
        <v>30.1</v>
      </c>
      <c r="D914">
        <v>17</v>
      </c>
      <c r="E914">
        <v>2.6666669999999999</v>
      </c>
      <c r="F914">
        <v>86</v>
      </c>
      <c r="H914" s="22">
        <f t="shared" si="210"/>
        <v>26.450000000000003</v>
      </c>
      <c r="I914" s="23">
        <f t="shared" si="211"/>
        <v>0.20335056951978117</v>
      </c>
      <c r="J914" s="24">
        <f t="shared" si="212"/>
        <v>1.9945364497648759</v>
      </c>
      <c r="K914" s="25">
        <f t="shared" si="213"/>
        <v>4.2674631045407558</v>
      </c>
      <c r="L914" s="25">
        <f t="shared" si="214"/>
        <v>2.7756312335019815</v>
      </c>
      <c r="M914" s="25">
        <f t="shared" si="215"/>
        <v>3.5215471690213684</v>
      </c>
      <c r="N914" s="25">
        <f t="shared" si="216"/>
        <v>3.0285305653583769</v>
      </c>
      <c r="O914" s="25">
        <f t="shared" si="217"/>
        <v>-0.36401248454901453</v>
      </c>
      <c r="P914" s="26">
        <f>ACOS(-TAN(Dados!$C$31)*TAN(O914))</f>
        <v>1.7782828068237315</v>
      </c>
      <c r="Q914" s="25">
        <f t="shared" si="218"/>
        <v>1.0315970112157162</v>
      </c>
      <c r="R914" s="25">
        <f>(24*60/PI())*Dados!$C$28*Q914*(P914*SIN(Dados!$C$31)*SIN(O914)+COS(Dados!$C$31)*COS(O914)*SIN(P914))</f>
        <v>42.864449985232994</v>
      </c>
      <c r="S914" s="17">
        <f t="shared" si="219"/>
        <v>303.26000000000005</v>
      </c>
      <c r="T914" s="17">
        <f t="shared" si="220"/>
        <v>295.96000000000004</v>
      </c>
      <c r="U914" s="17">
        <f t="shared" si="221"/>
        <v>18.53013861889945</v>
      </c>
      <c r="V914" s="25">
        <f>(0.75+2*10^(-5)*Dados!$B$7)*R914</f>
        <v>32.358467595642352</v>
      </c>
      <c r="W914" s="23">
        <f t="shared" si="222"/>
        <v>1.6121469595819642</v>
      </c>
      <c r="X914" s="25">
        <f>(1-Dados!$C$20)*U914</f>
        <v>14.268206736552576</v>
      </c>
      <c r="Y914" s="18">
        <f t="shared" si="223"/>
        <v>12.656059776970611</v>
      </c>
      <c r="Z914" s="27">
        <f>((0.408*I914*(Y914-0)+Dados!$C$35*(900/(H914+273))*J914*(M914-N914))/(I914+Dados!$C$35*(1+(0.34*J914))))</f>
        <v>3.9702803840523</v>
      </c>
    </row>
    <row r="915" spans="1:26" x14ac:dyDescent="0.25">
      <c r="A915" s="1">
        <v>36543</v>
      </c>
      <c r="B915">
        <v>22.9</v>
      </c>
      <c r="C915">
        <v>33.4</v>
      </c>
      <c r="D915">
        <v>18</v>
      </c>
      <c r="E915">
        <v>3.0666669999999998</v>
      </c>
      <c r="F915">
        <v>69.75</v>
      </c>
      <c r="H915" s="22">
        <f t="shared" si="210"/>
        <v>28.15</v>
      </c>
      <c r="I915" s="23">
        <f t="shared" si="211"/>
        <v>0.22175898387159163</v>
      </c>
      <c r="J915" s="24">
        <f t="shared" si="212"/>
        <v>2.2937168798320537</v>
      </c>
      <c r="K915" s="25">
        <f t="shared" si="213"/>
        <v>5.1441125216319277</v>
      </c>
      <c r="L915" s="25">
        <f t="shared" si="214"/>
        <v>2.7924897662121242</v>
      </c>
      <c r="M915" s="25">
        <f t="shared" si="215"/>
        <v>3.9683011439220257</v>
      </c>
      <c r="N915" s="25">
        <f t="shared" si="216"/>
        <v>2.7678900478856128</v>
      </c>
      <c r="O915" s="25">
        <f t="shared" si="217"/>
        <v>-0.36074855379216958</v>
      </c>
      <c r="P915" s="26">
        <f>ACOS(-TAN(Dados!$C$31)*TAN(O915))</f>
        <v>1.7762205458786531</v>
      </c>
      <c r="Q915" s="25">
        <f t="shared" si="218"/>
        <v>1.031428459999103</v>
      </c>
      <c r="R915" s="25">
        <f>(24*60/PI())*Dados!$C$28*Q915*(P915*SIN(Dados!$C$31)*SIN(O915)+COS(Dados!$C$31)*COS(O915)*SIN(P915))</f>
        <v>42.796053295027434</v>
      </c>
      <c r="S915" s="17">
        <f t="shared" si="219"/>
        <v>306.56</v>
      </c>
      <c r="T915" s="17">
        <f t="shared" si="220"/>
        <v>296.06</v>
      </c>
      <c r="U915" s="17">
        <f t="shared" si="221"/>
        <v>22.188009945625289</v>
      </c>
      <c r="V915" s="25">
        <f>(0.75+2*10^(-5)*Dados!$B$7)*R915</f>
        <v>32.306834783733457</v>
      </c>
      <c r="W915" s="23">
        <f t="shared" si="222"/>
        <v>2.5022191662485755</v>
      </c>
      <c r="X915" s="25">
        <f>(1-Dados!$C$20)*U915</f>
        <v>17.084767658131472</v>
      </c>
      <c r="Y915" s="18">
        <f t="shared" si="223"/>
        <v>14.582548491882896</v>
      </c>
      <c r="Z915" s="27">
        <f>((0.408*I915*(Y915-0)+Dados!$C$35*(900/(H915+273))*J915*(M915-N915))/(I915+Dados!$C$35*(1+(0.34*J915))))</f>
        <v>5.4928009328621892</v>
      </c>
    </row>
    <row r="916" spans="1:26" x14ac:dyDescent="0.25">
      <c r="A916" s="1">
        <v>36544</v>
      </c>
      <c r="B916">
        <v>19.2</v>
      </c>
      <c r="C916">
        <v>33.299999999999997</v>
      </c>
      <c r="D916">
        <v>19</v>
      </c>
      <c r="E916">
        <v>2.9</v>
      </c>
      <c r="F916">
        <v>53.75</v>
      </c>
      <c r="H916" s="22">
        <f t="shared" si="210"/>
        <v>26.25</v>
      </c>
      <c r="I916" s="23">
        <f t="shared" si="211"/>
        <v>0.2012719980595416</v>
      </c>
      <c r="J916" s="24">
        <f t="shared" si="212"/>
        <v>2.1690581179870381</v>
      </c>
      <c r="K916" s="25">
        <f t="shared" si="213"/>
        <v>5.1154132953859861</v>
      </c>
      <c r="L916" s="25">
        <f t="shared" si="214"/>
        <v>2.2249611183378328</v>
      </c>
      <c r="M916" s="25">
        <f t="shared" si="215"/>
        <v>3.6701872068619092</v>
      </c>
      <c r="N916" s="25">
        <f t="shared" si="216"/>
        <v>1.9727256236882762</v>
      </c>
      <c r="O916" s="25">
        <f t="shared" si="217"/>
        <v>-0.35737772545324453</v>
      </c>
      <c r="P916" s="26">
        <f>ACOS(-TAN(Dados!$C$31)*TAN(O916))</f>
        <v>1.7740969932854493</v>
      </c>
      <c r="Q916" s="25">
        <f t="shared" si="218"/>
        <v>1.0312505958515106</v>
      </c>
      <c r="R916" s="25">
        <f>(24*60/PI())*Dados!$C$28*Q916*(P916*SIN(Dados!$C$31)*SIN(O916)+COS(Dados!$C$31)*COS(O916)*SIN(P916))</f>
        <v>42.724940999497861</v>
      </c>
      <c r="S916" s="17">
        <f t="shared" si="219"/>
        <v>306.46000000000004</v>
      </c>
      <c r="T916" s="17">
        <f t="shared" si="220"/>
        <v>292.36</v>
      </c>
      <c r="U916" s="17">
        <f t="shared" si="221"/>
        <v>25.669121796194748</v>
      </c>
      <c r="V916" s="25">
        <f>(0.75+2*10^(-5)*Dados!$B$7)*R916</f>
        <v>32.253151955391132</v>
      </c>
      <c r="W916" s="23">
        <f t="shared" si="222"/>
        <v>4.1058225650588343</v>
      </c>
      <c r="X916" s="25">
        <f>(1-Dados!$C$20)*U916</f>
        <v>19.765223783069956</v>
      </c>
      <c r="Y916" s="18">
        <f t="shared" si="223"/>
        <v>15.659401218011123</v>
      </c>
      <c r="Z916" s="27">
        <f>((0.408*I916*(Y916-0)+Dados!$C$35*(900/(H916+273))*J916*(M916-N916))/(I916+Dados!$C$35*(1+(0.34*J916))))</f>
        <v>6.3833297332953656</v>
      </c>
    </row>
    <row r="917" spans="1:26" x14ac:dyDescent="0.25">
      <c r="A917" s="1">
        <v>36545</v>
      </c>
      <c r="B917">
        <v>17.5</v>
      </c>
      <c r="C917">
        <v>35.700000000000003</v>
      </c>
      <c r="D917">
        <v>20</v>
      </c>
      <c r="E917">
        <v>1.9</v>
      </c>
      <c r="F917">
        <v>53.5</v>
      </c>
      <c r="H917" s="22">
        <f t="shared" si="210"/>
        <v>26.6</v>
      </c>
      <c r="I917" s="23">
        <f t="shared" si="211"/>
        <v>0.20492132412027941</v>
      </c>
      <c r="J917" s="24">
        <f t="shared" si="212"/>
        <v>1.4211070428190937</v>
      </c>
      <c r="K917" s="25">
        <f t="shared" si="213"/>
        <v>5.8439030830807326</v>
      </c>
      <c r="L917" s="25">
        <f t="shared" si="214"/>
        <v>1.9999869748999506</v>
      </c>
      <c r="M917" s="25">
        <f t="shared" si="215"/>
        <v>3.9219450289903417</v>
      </c>
      <c r="N917" s="25">
        <f t="shared" si="216"/>
        <v>2.0982405905098331</v>
      </c>
      <c r="O917" s="25">
        <f t="shared" si="217"/>
        <v>-0.35390099838142475</v>
      </c>
      <c r="P917" s="26">
        <f>ACOS(-TAN(Dados!$C$31)*TAN(O917))</f>
        <v>1.7719132889338518</v>
      </c>
      <c r="Q917" s="25">
        <f t="shared" si="218"/>
        <v>1.0310634714779239</v>
      </c>
      <c r="R917" s="25">
        <f>(24*60/PI())*Dados!$C$28*Q917*(P917*SIN(Dados!$C$31)*SIN(O917)+COS(Dados!$C$31)*COS(O917)*SIN(P917))</f>
        <v>42.651104583042716</v>
      </c>
      <c r="S917" s="17">
        <f t="shared" si="219"/>
        <v>308.86</v>
      </c>
      <c r="T917" s="17">
        <f t="shared" si="220"/>
        <v>290.66000000000003</v>
      </c>
      <c r="U917" s="17">
        <f t="shared" si="221"/>
        <v>29.112932919680688</v>
      </c>
      <c r="V917" s="25">
        <f>(0.75+2*10^(-5)*Dados!$B$7)*R917</f>
        <v>32.197412682169031</v>
      </c>
      <c r="W917" s="23">
        <f t="shared" si="222"/>
        <v>4.7553042687357516</v>
      </c>
      <c r="X917" s="25">
        <f>(1-Dados!$C$20)*U917</f>
        <v>22.416958348154129</v>
      </c>
      <c r="Y917" s="18">
        <f t="shared" si="223"/>
        <v>17.661654079418376</v>
      </c>
      <c r="Z917" s="27">
        <f>((0.408*I917*(Y917-0)+Dados!$C$35*(900/(H917+273))*J917*(M917-N917))/(I917+Dados!$C$35*(1+(0.34*J917))))</f>
        <v>6.576891720433804</v>
      </c>
    </row>
    <row r="918" spans="1:26" x14ac:dyDescent="0.25">
      <c r="A918" s="1">
        <v>36546</v>
      </c>
      <c r="B918">
        <v>23</v>
      </c>
      <c r="C918">
        <v>37.5</v>
      </c>
      <c r="D918">
        <v>21</v>
      </c>
      <c r="E918">
        <v>2.1333329999999999</v>
      </c>
      <c r="F918">
        <v>46.25</v>
      </c>
      <c r="H918" s="22">
        <f t="shared" si="210"/>
        <v>30.25</v>
      </c>
      <c r="I918" s="23">
        <f t="shared" si="211"/>
        <v>0.24641290831485549</v>
      </c>
      <c r="J918" s="24">
        <f t="shared" si="212"/>
        <v>1.5956287110412557</v>
      </c>
      <c r="K918" s="25">
        <f t="shared" si="213"/>
        <v>6.4477308851637058</v>
      </c>
      <c r="L918" s="25">
        <f t="shared" si="214"/>
        <v>2.809437622397069</v>
      </c>
      <c r="M918" s="25">
        <f t="shared" si="215"/>
        <v>4.628584253780387</v>
      </c>
      <c r="N918" s="25">
        <f t="shared" si="216"/>
        <v>2.140720217373429</v>
      </c>
      <c r="O918" s="25">
        <f t="shared" si="217"/>
        <v>-0.35031940280597534</v>
      </c>
      <c r="P918" s="26">
        <f>ACOS(-TAN(Dados!$C$31)*TAN(O918))</f>
        <v>1.7696705875895009</v>
      </c>
      <c r="Q918" s="25">
        <f t="shared" si="218"/>
        <v>1.0308671423273339</v>
      </c>
      <c r="R918" s="25">
        <f>(24*60/PI())*Dados!$C$28*Q918*(P918*SIN(Dados!$C$31)*SIN(O918)+COS(Dados!$C$31)*COS(O918)*SIN(P918))</f>
        <v>42.57453580243228</v>
      </c>
      <c r="S918" s="17">
        <f t="shared" si="219"/>
        <v>310.66000000000003</v>
      </c>
      <c r="T918" s="17">
        <f t="shared" si="220"/>
        <v>296.16000000000003</v>
      </c>
      <c r="U918" s="17">
        <f t="shared" si="221"/>
        <v>25.939040380704309</v>
      </c>
      <c r="V918" s="25">
        <f>(0.75+2*10^(-5)*Dados!$B$7)*R918</f>
        <v>32.13961074123489</v>
      </c>
      <c r="W918" s="23">
        <f t="shared" si="222"/>
        <v>4.1676641980725169</v>
      </c>
      <c r="X918" s="25">
        <f>(1-Dados!$C$20)*U918</f>
        <v>19.97306109314232</v>
      </c>
      <c r="Y918" s="18">
        <f t="shared" si="223"/>
        <v>15.805396895069803</v>
      </c>
      <c r="Z918" s="27">
        <f>((0.408*I918*(Y918-0)+Dados!$C$35*(900/(H918+273))*J918*(M918-N918))/(I918+Dados!$C$35*(1+(0.34*J918))))</f>
        <v>6.7942747037099869</v>
      </c>
    </row>
    <row r="919" spans="1:26" x14ac:dyDescent="0.25">
      <c r="A919" s="1">
        <v>36547</v>
      </c>
      <c r="B919">
        <v>24.1</v>
      </c>
      <c r="C919">
        <v>32.5</v>
      </c>
      <c r="D919">
        <v>22</v>
      </c>
      <c r="E919">
        <v>2.6333329999999999</v>
      </c>
      <c r="F919">
        <v>64</v>
      </c>
      <c r="H919" s="22">
        <f t="shared" si="210"/>
        <v>28.3</v>
      </c>
      <c r="I919" s="23">
        <f t="shared" si="211"/>
        <v>0.22344836855018341</v>
      </c>
      <c r="J919" s="24">
        <f t="shared" si="212"/>
        <v>1.9696042486252276</v>
      </c>
      <c r="K919" s="25">
        <f t="shared" si="213"/>
        <v>4.8907789302521092</v>
      </c>
      <c r="L919" s="25">
        <f t="shared" si="214"/>
        <v>3.0018745443431598</v>
      </c>
      <c r="M919" s="25">
        <f t="shared" si="215"/>
        <v>3.9463267372976345</v>
      </c>
      <c r="N919" s="25">
        <f t="shared" si="216"/>
        <v>2.5256491118704862</v>
      </c>
      <c r="O919" s="25">
        <f t="shared" si="217"/>
        <v>-0.34663400003096273</v>
      </c>
      <c r="P919" s="26">
        <f>ACOS(-TAN(Dados!$C$31)*TAN(O919))</f>
        <v>1.7673700570893165</v>
      </c>
      <c r="Q919" s="25">
        <f t="shared" si="218"/>
        <v>1.0306616665763046</v>
      </c>
      <c r="R919" s="25">
        <f>(24*60/PI())*Dados!$C$28*Q919*(P919*SIN(Dados!$C$31)*SIN(O919)+COS(Dados!$C$31)*COS(O919)*SIN(P919))</f>
        <v>42.495226734604927</v>
      </c>
      <c r="S919" s="17">
        <f t="shared" si="219"/>
        <v>305.66000000000003</v>
      </c>
      <c r="T919" s="17">
        <f t="shared" si="220"/>
        <v>297.26000000000005</v>
      </c>
      <c r="U919" s="17">
        <f t="shared" si="221"/>
        <v>19.70605889682885</v>
      </c>
      <c r="V919" s="25">
        <f>(0.75+2*10^(-5)*Dados!$B$7)*R919</f>
        <v>32.079740151452071</v>
      </c>
      <c r="W919" s="23">
        <f t="shared" si="222"/>
        <v>2.283206942618305</v>
      </c>
      <c r="X919" s="25">
        <f>(1-Dados!$C$20)*U919</f>
        <v>15.173665350558215</v>
      </c>
      <c r="Y919" s="18">
        <f t="shared" si="223"/>
        <v>12.89045840793991</v>
      </c>
      <c r="Z919" s="27">
        <f>((0.408*I919*(Y919-0)+Dados!$C$35*(900/(H919+273))*J919*(M919-N919))/(I919+Dados!$C$35*(1+(0.34*J919))))</f>
        <v>5.1760944416131096</v>
      </c>
    </row>
    <row r="920" spans="1:26" x14ac:dyDescent="0.25">
      <c r="A920" s="1">
        <v>36548</v>
      </c>
      <c r="B920">
        <v>21.9</v>
      </c>
      <c r="C920">
        <v>32.200000000000003</v>
      </c>
      <c r="D920">
        <v>23</v>
      </c>
      <c r="E920">
        <v>2.8666670000000001</v>
      </c>
      <c r="F920">
        <v>76.5</v>
      </c>
      <c r="H920" s="22">
        <f t="shared" si="210"/>
        <v>27.05</v>
      </c>
      <c r="I920" s="23">
        <f t="shared" si="211"/>
        <v>0.20969496361300413</v>
      </c>
      <c r="J920" s="24">
        <f t="shared" si="212"/>
        <v>2.1441266647984651</v>
      </c>
      <c r="K920" s="25">
        <f t="shared" si="213"/>
        <v>4.8087773652629577</v>
      </c>
      <c r="L920" s="25">
        <f t="shared" si="214"/>
        <v>2.6278588442730206</v>
      </c>
      <c r="M920" s="25">
        <f t="shared" si="215"/>
        <v>3.718318104767989</v>
      </c>
      <c r="N920" s="25">
        <f t="shared" si="216"/>
        <v>2.8445133501475115</v>
      </c>
      <c r="O920" s="25">
        <f t="shared" si="217"/>
        <v>-0.3428458821207665</v>
      </c>
      <c r="P920" s="26">
        <f>ACOS(-TAN(Dados!$C$31)*TAN(O920))</f>
        <v>1.7650128765676671</v>
      </c>
      <c r="Q920" s="25">
        <f t="shared" si="218"/>
        <v>1.0304471051117361</v>
      </c>
      <c r="R920" s="25">
        <f>(24*60/PI())*Dados!$C$28*Q920*(P920*SIN(Dados!$C$31)*SIN(O920)+COS(Dados!$C$31)*COS(O920)*SIN(P920))</f>
        <v>42.413169825442097</v>
      </c>
      <c r="S920" s="17">
        <f t="shared" si="219"/>
        <v>305.36</v>
      </c>
      <c r="T920" s="17">
        <f t="shared" si="220"/>
        <v>295.06</v>
      </c>
      <c r="U920" s="17">
        <f t="shared" si="221"/>
        <v>21.779069784395013</v>
      </c>
      <c r="V920" s="25">
        <f>(0.75+2*10^(-5)*Dados!$B$7)*R920</f>
        <v>32.01779521019985</v>
      </c>
      <c r="W920" s="23">
        <f t="shared" si="222"/>
        <v>2.3552407228928689</v>
      </c>
      <c r="X920" s="25">
        <f>(1-Dados!$C$20)*U920</f>
        <v>16.769883733984159</v>
      </c>
      <c r="Y920" s="18">
        <f t="shared" si="223"/>
        <v>14.41464301109129</v>
      </c>
      <c r="Z920" s="27">
        <f>((0.408*I920*(Y920-0)+Dados!$C$35*(900/(H920+273))*J920*(M920-N920))/(I920+Dados!$C$35*(1+(0.34*J920))))</f>
        <v>4.9589357216920185</v>
      </c>
    </row>
    <row r="921" spans="1:26" x14ac:dyDescent="0.25">
      <c r="A921" s="1">
        <v>36549</v>
      </c>
      <c r="B921">
        <v>20.6</v>
      </c>
      <c r="C921">
        <v>34.5</v>
      </c>
      <c r="D921">
        <v>24</v>
      </c>
      <c r="E921">
        <v>2.8666670000000001</v>
      </c>
      <c r="F921">
        <v>66</v>
      </c>
      <c r="H921" s="22">
        <f t="shared" si="210"/>
        <v>27.55</v>
      </c>
      <c r="I921" s="23">
        <f t="shared" si="211"/>
        <v>0.21510833905626109</v>
      </c>
      <c r="J921" s="24">
        <f t="shared" si="212"/>
        <v>2.1441266647984651</v>
      </c>
      <c r="K921" s="25">
        <f t="shared" si="213"/>
        <v>5.4691459026600384</v>
      </c>
      <c r="L921" s="25">
        <f t="shared" si="214"/>
        <v>2.4265523121060211</v>
      </c>
      <c r="M921" s="25">
        <f t="shared" si="215"/>
        <v>3.9478491073830297</v>
      </c>
      <c r="N921" s="25">
        <f t="shared" si="216"/>
        <v>2.6055804108727996</v>
      </c>
      <c r="O921" s="25">
        <f t="shared" si="217"/>
        <v>-0.33895617157647767</v>
      </c>
      <c r="P921" s="26">
        <f>ACOS(-TAN(Dados!$C$31)*TAN(O921))</f>
        <v>1.7626002347180736</v>
      </c>
      <c r="Q921" s="25">
        <f t="shared" si="218"/>
        <v>1.0302235215128204</v>
      </c>
      <c r="R921" s="25">
        <f>(24*60/PI())*Dados!$C$28*Q921*(P921*SIN(Dados!$C$31)*SIN(O921)+COS(Dados!$C$31)*COS(O921)*SIN(P921))</f>
        <v>42.328357939439776</v>
      </c>
      <c r="S921" s="17">
        <f t="shared" si="219"/>
        <v>307.66000000000003</v>
      </c>
      <c r="T921" s="17">
        <f t="shared" si="220"/>
        <v>293.76000000000005</v>
      </c>
      <c r="U921" s="17">
        <f t="shared" si="221"/>
        <v>25.249850078379222</v>
      </c>
      <c r="V921" s="25">
        <f>(0.75+2*10^(-5)*Dados!$B$7)*R921</f>
        <v>31.953770530870553</v>
      </c>
      <c r="W921" s="23">
        <f t="shared" si="222"/>
        <v>3.2868749364084233</v>
      </c>
      <c r="X921" s="25">
        <f>(1-Dados!$C$20)*U921</f>
        <v>19.442384560352</v>
      </c>
      <c r="Y921" s="18">
        <f t="shared" si="223"/>
        <v>16.155509623943576</v>
      </c>
      <c r="Z921" s="27">
        <f>((0.408*I921*(Y921-0)+Dados!$C$35*(900/(H921+273))*J921*(M921-N921))/(I921+Dados!$C$35*(1+(0.34*J921))))</f>
        <v>6.0374318386888328</v>
      </c>
    </row>
    <row r="922" spans="1:26" x14ac:dyDescent="0.25">
      <c r="A922" s="1">
        <v>36550</v>
      </c>
      <c r="B922">
        <v>21.2</v>
      </c>
      <c r="C922">
        <v>28.9</v>
      </c>
      <c r="D922">
        <v>25</v>
      </c>
      <c r="E922">
        <v>3.3666670000000001</v>
      </c>
      <c r="F922">
        <v>72.25</v>
      </c>
      <c r="H922" s="22">
        <f t="shared" si="210"/>
        <v>25.049999999999997</v>
      </c>
      <c r="I922" s="23">
        <f t="shared" si="211"/>
        <v>0.18917237426716424</v>
      </c>
      <c r="J922" s="24">
        <f t="shared" si="212"/>
        <v>2.5181022023824369</v>
      </c>
      <c r="K922" s="25">
        <f t="shared" si="213"/>
        <v>3.9825871656612759</v>
      </c>
      <c r="L922" s="25">
        <f t="shared" si="214"/>
        <v>2.5177224920902961</v>
      </c>
      <c r="M922" s="25">
        <f t="shared" si="215"/>
        <v>3.250154828875786</v>
      </c>
      <c r="N922" s="25">
        <f t="shared" si="216"/>
        <v>2.3482368638627555</v>
      </c>
      <c r="O922" s="25">
        <f t="shared" si="217"/>
        <v>-0.33496602100327749</v>
      </c>
      <c r="P922" s="26">
        <f>ACOS(-TAN(Dados!$C$31)*TAN(O922))</f>
        <v>1.7601333280948612</v>
      </c>
      <c r="Q922" s="25">
        <f t="shared" si="218"/>
        <v>1.0299909820322035</v>
      </c>
      <c r="R922" s="25">
        <f>(24*60/PI())*Dados!$C$28*Q922*(P922*SIN(Dados!$C$31)*SIN(O922)+COS(Dados!$C$31)*COS(O922)*SIN(P922))</f>
        <v>42.240784410189782</v>
      </c>
      <c r="S922" s="17">
        <f t="shared" si="219"/>
        <v>302.06</v>
      </c>
      <c r="T922" s="17">
        <f t="shared" si="220"/>
        <v>294.36</v>
      </c>
      <c r="U922" s="17">
        <f t="shared" si="221"/>
        <v>18.754147167465987</v>
      </c>
      <c r="V922" s="25">
        <f>(0.75+2*10^(-5)*Dados!$B$7)*R922</f>
        <v>31.887661080977967</v>
      </c>
      <c r="W922" s="23">
        <f t="shared" si="222"/>
        <v>2.1620580905271165</v>
      </c>
      <c r="X922" s="25">
        <f>(1-Dados!$C$20)*U922</f>
        <v>14.44069331894881</v>
      </c>
      <c r="Y922" s="18">
        <f t="shared" si="223"/>
        <v>12.278635228421694</v>
      </c>
      <c r="Z922" s="27">
        <f>((0.408*I922*(Y922-0)+Dados!$C$35*(900/(H922+273))*J922*(M922-N922))/(I922+Dados!$C$35*(1+(0.34*J922))))</f>
        <v>4.4954016630141522</v>
      </c>
    </row>
    <row r="923" spans="1:26" x14ac:dyDescent="0.25">
      <c r="A923" s="1">
        <v>36551</v>
      </c>
      <c r="B923">
        <v>15.8</v>
      </c>
      <c r="C923">
        <v>29.6</v>
      </c>
      <c r="D923">
        <v>26</v>
      </c>
      <c r="E923">
        <v>3.3</v>
      </c>
      <c r="F923">
        <v>55</v>
      </c>
      <c r="H923" s="22">
        <f t="shared" si="210"/>
        <v>22.700000000000003</v>
      </c>
      <c r="I923" s="23">
        <f t="shared" si="211"/>
        <v>0.16724578322202141</v>
      </c>
      <c r="J923" s="24">
        <f t="shared" si="212"/>
        <v>2.4682385480542153</v>
      </c>
      <c r="K923" s="25">
        <f t="shared" si="213"/>
        <v>4.1466816501200547</v>
      </c>
      <c r="L923" s="25">
        <f t="shared" si="214"/>
        <v>1.7951882816867184</v>
      </c>
      <c r="M923" s="25">
        <f t="shared" si="215"/>
        <v>2.9709349659033863</v>
      </c>
      <c r="N923" s="25">
        <f t="shared" si="216"/>
        <v>1.6340142312468626</v>
      </c>
      <c r="O923" s="25">
        <f t="shared" si="217"/>
        <v>-0.33087661276889524</v>
      </c>
      <c r="P923" s="26">
        <f>ACOS(-TAN(Dados!$C$31)*TAN(O923))</f>
        <v>1.7576133594588603</v>
      </c>
      <c r="Q923" s="25">
        <f t="shared" si="218"/>
        <v>1.0297495555763523</v>
      </c>
      <c r="R923" s="25">
        <f>(24*60/PI())*Dados!$C$28*Q923*(P923*SIN(Dados!$C$31)*SIN(O923)+COS(Dados!$C$31)*COS(O923)*SIN(P923))</f>
        <v>42.150443091579611</v>
      </c>
      <c r="S923" s="17">
        <f t="shared" si="219"/>
        <v>302.76000000000005</v>
      </c>
      <c r="T923" s="17">
        <f t="shared" si="220"/>
        <v>288.96000000000004</v>
      </c>
      <c r="U923" s="17">
        <f t="shared" si="221"/>
        <v>25.053111439559959</v>
      </c>
      <c r="V923" s="25">
        <f>(0.75+2*10^(-5)*Dados!$B$7)*R923</f>
        <v>31.819462220808248</v>
      </c>
      <c r="W923" s="23">
        <f t="shared" si="222"/>
        <v>4.3271268056730721</v>
      </c>
      <c r="X923" s="25">
        <f>(1-Dados!$C$20)*U923</f>
        <v>19.290895808461169</v>
      </c>
      <c r="Y923" s="18">
        <f t="shared" si="223"/>
        <v>14.963769002788098</v>
      </c>
      <c r="Z923" s="27">
        <f>((0.408*I923*(Y923-0)+Dados!$C$35*(900/(H923+273))*J923*(M923-N923))/(I923+Dados!$C$35*(1+(0.34*J923))))</f>
        <v>5.8354834204152928</v>
      </c>
    </row>
    <row r="924" spans="1:26" x14ac:dyDescent="0.25">
      <c r="A924" s="1">
        <v>36552</v>
      </c>
      <c r="B924">
        <v>14.3</v>
      </c>
      <c r="C924">
        <v>30.4</v>
      </c>
      <c r="D924">
        <v>27</v>
      </c>
      <c r="E924">
        <v>3.5666669999999998</v>
      </c>
      <c r="F924">
        <v>55</v>
      </c>
      <c r="H924" s="22">
        <f t="shared" si="210"/>
        <v>22.35</v>
      </c>
      <c r="I924" s="23">
        <f t="shared" si="211"/>
        <v>0.16417150852897852</v>
      </c>
      <c r="J924" s="24">
        <f t="shared" si="212"/>
        <v>2.6676924174160255</v>
      </c>
      <c r="K924" s="25">
        <f t="shared" si="213"/>
        <v>4.3413906376622462</v>
      </c>
      <c r="L924" s="25">
        <f t="shared" si="214"/>
        <v>1.6299939408502728</v>
      </c>
      <c r="M924" s="25">
        <f t="shared" si="215"/>
        <v>2.9856922892562596</v>
      </c>
      <c r="N924" s="25">
        <f t="shared" si="216"/>
        <v>1.6421307590909429</v>
      </c>
      <c r="O924" s="25">
        <f t="shared" si="217"/>
        <v>-0.32668915865324738</v>
      </c>
      <c r="P924" s="26">
        <f>ACOS(-TAN(Dados!$C$31)*TAN(O924))</f>
        <v>1.7550415361709275</v>
      </c>
      <c r="Q924" s="25">
        <f t="shared" si="218"/>
        <v>1.0294993136851356</v>
      </c>
      <c r="R924" s="25">
        <f>(24*60/PI())*Dados!$C$28*Q924*(P924*SIN(Dados!$C$31)*SIN(O924)+COS(Dados!$C$31)*COS(O924)*SIN(P924))</f>
        <v>42.05732840961516</v>
      </c>
      <c r="S924" s="17">
        <f t="shared" si="219"/>
        <v>303.56</v>
      </c>
      <c r="T924" s="17">
        <f t="shared" si="220"/>
        <v>287.46000000000004</v>
      </c>
      <c r="U924" s="17">
        <f t="shared" si="221"/>
        <v>27.000673818940374</v>
      </c>
      <c r="V924" s="25">
        <f>(0.75+2*10^(-5)*Dados!$B$7)*R924</f>
        <v>31.749169742540985</v>
      </c>
      <c r="W924" s="23">
        <f t="shared" si="222"/>
        <v>4.8135686327926699</v>
      </c>
      <c r="X924" s="25">
        <f>(1-Dados!$C$20)*U924</f>
        <v>20.790518840584088</v>
      </c>
      <c r="Y924" s="18">
        <f t="shared" si="223"/>
        <v>15.976950207791418</v>
      </c>
      <c r="Z924" s="27">
        <f>((0.408*I924*(Y924-0)+Dados!$C$35*(900/(H924+273))*J924*(M924-N924))/(I924+Dados!$C$35*(1+(0.34*J924))))</f>
        <v>6.1767720414713976</v>
      </c>
    </row>
    <row r="925" spans="1:26" x14ac:dyDescent="0.25">
      <c r="A925" s="1">
        <v>36553</v>
      </c>
      <c r="B925">
        <v>16.399999999999999</v>
      </c>
      <c r="C925">
        <v>32.6</v>
      </c>
      <c r="D925">
        <v>28</v>
      </c>
      <c r="E925">
        <v>2.3666670000000001</v>
      </c>
      <c r="F925">
        <v>49.75</v>
      </c>
      <c r="H925" s="22">
        <f t="shared" si="210"/>
        <v>24.5</v>
      </c>
      <c r="I925" s="23">
        <f t="shared" si="211"/>
        <v>0.18383500912050901</v>
      </c>
      <c r="J925" s="24">
        <f t="shared" si="212"/>
        <v>1.770151127214493</v>
      </c>
      <c r="K925" s="25">
        <f t="shared" si="213"/>
        <v>4.9183812721762612</v>
      </c>
      <c r="L925" s="25">
        <f t="shared" si="214"/>
        <v>1.8652661127239329</v>
      </c>
      <c r="M925" s="25">
        <f t="shared" si="215"/>
        <v>3.3918236924500968</v>
      </c>
      <c r="N925" s="25">
        <f t="shared" si="216"/>
        <v>1.6874322869939231</v>
      </c>
      <c r="O925" s="25">
        <f t="shared" si="217"/>
        <v>-0.32240489948936107</v>
      </c>
      <c r="P925" s="26">
        <f>ACOS(-TAN(Dados!$C$31)*TAN(O925))</f>
        <v>1.7524190686367291</v>
      </c>
      <c r="Q925" s="25">
        <f t="shared" si="218"/>
        <v>1.0292403305106266</v>
      </c>
      <c r="R925" s="25">
        <f>(24*60/PI())*Dados!$C$28*Q925*(P925*SIN(Dados!$C$31)*SIN(O925)+COS(Dados!$C$31)*COS(O925)*SIN(P925))</f>
        <v>41.961435414766676</v>
      </c>
      <c r="S925" s="17">
        <f t="shared" si="219"/>
        <v>305.76000000000005</v>
      </c>
      <c r="T925" s="17">
        <f t="shared" si="220"/>
        <v>289.56</v>
      </c>
      <c r="U925" s="17">
        <f t="shared" si="221"/>
        <v>27.022643142014989</v>
      </c>
      <c r="V925" s="25">
        <f>(0.75+2*10^(-5)*Dados!$B$7)*R925</f>
        <v>31.676779909765276</v>
      </c>
      <c r="W925" s="23">
        <f t="shared" si="222"/>
        <v>4.9010748500400378</v>
      </c>
      <c r="X925" s="25">
        <f>(1-Dados!$C$20)*U925</f>
        <v>20.807435219351543</v>
      </c>
      <c r="Y925" s="18">
        <f t="shared" si="223"/>
        <v>15.906360369311505</v>
      </c>
      <c r="Z925" s="27">
        <f>((0.408*I925*(Y925-0)+Dados!$C$35*(900/(H925+273))*J925*(M925-N925))/(I925+Dados!$C$35*(1+(0.34*J925))))</f>
        <v>6.2021587545725092</v>
      </c>
    </row>
    <row r="926" spans="1:26" x14ac:dyDescent="0.25">
      <c r="A926" s="1">
        <v>36554</v>
      </c>
      <c r="B926">
        <v>20.100000000000001</v>
      </c>
      <c r="C926">
        <v>33.200000000000003</v>
      </c>
      <c r="D926">
        <v>29</v>
      </c>
      <c r="E926">
        <v>2.4</v>
      </c>
      <c r="F926">
        <v>65.75</v>
      </c>
      <c r="H926" s="22">
        <f t="shared" si="210"/>
        <v>26.650000000000002</v>
      </c>
      <c r="I926" s="23">
        <f t="shared" si="211"/>
        <v>0.20544717183601544</v>
      </c>
      <c r="J926" s="24">
        <f t="shared" si="212"/>
        <v>1.7950825804030659</v>
      </c>
      <c r="K926" s="25">
        <f t="shared" si="213"/>
        <v>5.0868531413725142</v>
      </c>
      <c r="L926" s="25">
        <f t="shared" si="214"/>
        <v>2.3527951289901101</v>
      </c>
      <c r="M926" s="25">
        <f t="shared" si="215"/>
        <v>3.7198241351813124</v>
      </c>
      <c r="N926" s="25">
        <f t="shared" si="216"/>
        <v>2.4457843688817129</v>
      </c>
      <c r="O926" s="25">
        <f t="shared" si="217"/>
        <v>-0.31802510479568846</v>
      </c>
      <c r="P926" s="26">
        <f>ACOS(-TAN(Dados!$C$31)*TAN(O926))</f>
        <v>1.7497471688058961</v>
      </c>
      <c r="Q926" s="25">
        <f t="shared" si="218"/>
        <v>1.0289726827951293</v>
      </c>
      <c r="R926" s="25">
        <f>(24*60/PI())*Dados!$C$28*Q926*(P926*SIN(Dados!$C$31)*SIN(O926)+COS(Dados!$C$31)*COS(O926)*SIN(P926))</f>
        <v>41.862759834734192</v>
      </c>
      <c r="S926" s="17">
        <f t="shared" si="219"/>
        <v>306.36</v>
      </c>
      <c r="T926" s="17">
        <f t="shared" si="220"/>
        <v>293.26000000000005</v>
      </c>
      <c r="U926" s="17">
        <f t="shared" si="221"/>
        <v>24.242839521526054</v>
      </c>
      <c r="V926" s="25">
        <f>(0.75+2*10^(-5)*Dados!$B$7)*R926</f>
        <v>31.602289497312476</v>
      </c>
      <c r="W926" s="23">
        <f t="shared" si="222"/>
        <v>3.2972223730739243</v>
      </c>
      <c r="X926" s="25">
        <f>(1-Dados!$C$20)*U926</f>
        <v>18.666986431575062</v>
      </c>
      <c r="Y926" s="18">
        <f t="shared" si="223"/>
        <v>15.369764058501136</v>
      </c>
      <c r="Z926" s="27">
        <f>((0.408*I926*(Y926-0)+Dados!$C$35*(900/(H926+273))*J926*(M926-N926))/(I926+Dados!$C$35*(1+(0.34*J926))))</f>
        <v>5.5908849360975932</v>
      </c>
    </row>
    <row r="927" spans="1:26" x14ac:dyDescent="0.25">
      <c r="A927" s="1">
        <v>36555</v>
      </c>
      <c r="B927">
        <v>23.1</v>
      </c>
      <c r="C927">
        <v>29.3</v>
      </c>
      <c r="D927">
        <v>30</v>
      </c>
      <c r="E927">
        <v>2.9666670000000002</v>
      </c>
      <c r="F927">
        <v>70.75</v>
      </c>
      <c r="H927" s="22">
        <f t="shared" si="210"/>
        <v>26.200000000000003</v>
      </c>
      <c r="I927" s="23">
        <f t="shared" si="211"/>
        <v>0.2007551580984272</v>
      </c>
      <c r="J927" s="24">
        <f t="shared" si="212"/>
        <v>2.2189217723152592</v>
      </c>
      <c r="K927" s="25">
        <f t="shared" si="213"/>
        <v>4.0756492057609837</v>
      </c>
      <c r="L927" s="25">
        <f t="shared" si="214"/>
        <v>2.8264752011366077</v>
      </c>
      <c r="M927" s="25">
        <f t="shared" si="215"/>
        <v>3.4510622034487959</v>
      </c>
      <c r="N927" s="25">
        <f t="shared" si="216"/>
        <v>2.4416265089400233</v>
      </c>
      <c r="O927" s="25">
        <f t="shared" si="217"/>
        <v>-0.31355107239992103</v>
      </c>
      <c r="P927" s="26">
        <f>ACOS(-TAN(Dados!$C$31)*TAN(O927))</f>
        <v>1.7470270487283313</v>
      </c>
      <c r="Q927" s="25">
        <f t="shared" si="218"/>
        <v>1.0286964498484381</v>
      </c>
      <c r="R927" s="25">
        <f>(24*60/PI())*Dados!$C$28*Q927*(P927*SIN(Dados!$C$31)*SIN(O927)+COS(Dados!$C$31)*COS(O927)*SIN(P927))</f>
        <v>41.761298127524682</v>
      </c>
      <c r="S927" s="17">
        <f t="shared" si="219"/>
        <v>302.46000000000004</v>
      </c>
      <c r="T927" s="17">
        <f t="shared" si="220"/>
        <v>296.26000000000005</v>
      </c>
      <c r="U927" s="17">
        <f t="shared" si="221"/>
        <v>16.637567000619427</v>
      </c>
      <c r="V927" s="25">
        <f>(0.75+2*10^(-5)*Dados!$B$7)*R927</f>
        <v>31.525695831324263</v>
      </c>
      <c r="W927" s="23">
        <f t="shared" si="222"/>
        <v>1.7314888444294432</v>
      </c>
      <c r="X927" s="25">
        <f>(1-Dados!$C$20)*U927</f>
        <v>12.810926590476958</v>
      </c>
      <c r="Y927" s="18">
        <f t="shared" si="223"/>
        <v>11.079437746047516</v>
      </c>
      <c r="Z927" s="27">
        <f>((0.408*I927*(Y927-0)+Dados!$C$35*(900/(H927+273))*J927*(M927-N927))/(I927+Dados!$C$35*(1+(0.34*J927))))</f>
        <v>4.2729207801471167</v>
      </c>
    </row>
    <row r="928" spans="1:26" x14ac:dyDescent="0.25">
      <c r="A928" s="1">
        <v>36556</v>
      </c>
      <c r="B928">
        <v>20.5</v>
      </c>
      <c r="C928">
        <v>25.6</v>
      </c>
      <c r="D928">
        <v>31</v>
      </c>
      <c r="E928">
        <v>1.6</v>
      </c>
      <c r="F928">
        <v>91</v>
      </c>
      <c r="H928" s="22">
        <f t="shared" si="210"/>
        <v>23.05</v>
      </c>
      <c r="I928" s="23">
        <f t="shared" si="211"/>
        <v>0.17036851144047491</v>
      </c>
      <c r="J928" s="24">
        <f t="shared" si="212"/>
        <v>1.1967217202687106</v>
      </c>
      <c r="K928" s="25">
        <f t="shared" si="213"/>
        <v>3.2827711697769288</v>
      </c>
      <c r="L928" s="25">
        <f t="shared" si="214"/>
        <v>2.4116412804606884</v>
      </c>
      <c r="M928" s="25">
        <f t="shared" si="215"/>
        <v>2.8472062251188088</v>
      </c>
      <c r="N928" s="25">
        <f t="shared" si="216"/>
        <v>2.5909576648581161</v>
      </c>
      <c r="O928" s="25">
        <f t="shared" si="217"/>
        <v>-0.30898412805441511</v>
      </c>
      <c r="P928" s="26">
        <f>ACOS(-TAN(Dados!$C$31)*TAN(O928))</f>
        <v>1.7442599191701209</v>
      </c>
      <c r="Q928" s="25">
        <f t="shared" si="218"/>
        <v>1.0284117135243369</v>
      </c>
      <c r="R928" s="25">
        <f>(24*60/PI())*Dados!$C$28*Q928*(P928*SIN(Dados!$C$31)*SIN(O928)+COS(Dados!$C$31)*COS(O928)*SIN(P928))</f>
        <v>41.657047534730346</v>
      </c>
      <c r="S928" s="17">
        <f t="shared" si="219"/>
        <v>298.76000000000005</v>
      </c>
      <c r="T928" s="17">
        <f t="shared" si="220"/>
        <v>293.66000000000003</v>
      </c>
      <c r="U928" s="17">
        <f t="shared" si="221"/>
        <v>15.051977364838679</v>
      </c>
      <c r="V928" s="25">
        <f>(0.75+2*10^(-5)*Dados!$B$7)*R928</f>
        <v>31.446996829472514</v>
      </c>
      <c r="W928" s="23">
        <f t="shared" si="222"/>
        <v>1.2822440022273331</v>
      </c>
      <c r="X928" s="25">
        <f>(1-Dados!$C$20)*U928</f>
        <v>11.590022570925782</v>
      </c>
      <c r="Y928" s="18">
        <f t="shared" si="223"/>
        <v>10.307778568698449</v>
      </c>
      <c r="Z928" s="27">
        <f>((0.408*I928*(Y928-0)+Dados!$C$35*(900/(H928+273))*J928*(M928-N928))/(I928+Dados!$C$35*(1+(0.34*J928))))</f>
        <v>2.9624056364239553</v>
      </c>
    </row>
    <row r="929" spans="1:26" x14ac:dyDescent="0.25">
      <c r="A929" s="1">
        <v>37257</v>
      </c>
      <c r="B929">
        <v>19.7</v>
      </c>
      <c r="C929">
        <v>33.5</v>
      </c>
      <c r="D929">
        <v>1</v>
      </c>
      <c r="E929">
        <v>3.1333329999999999</v>
      </c>
      <c r="F929">
        <v>51.5</v>
      </c>
      <c r="H929" s="22">
        <f t="shared" si="210"/>
        <v>26.6</v>
      </c>
      <c r="I929" s="23">
        <f t="shared" si="211"/>
        <v>0.20492132412027941</v>
      </c>
      <c r="J929" s="24">
        <f t="shared" si="212"/>
        <v>2.3435797862091996</v>
      </c>
      <c r="K929" s="25">
        <f t="shared" si="213"/>
        <v>5.1729513859624818</v>
      </c>
      <c r="L929" s="25">
        <f t="shared" si="214"/>
        <v>2.2952083710657747</v>
      </c>
      <c r="M929" s="25">
        <f t="shared" si="215"/>
        <v>3.7340798785141285</v>
      </c>
      <c r="N929" s="25">
        <f t="shared" si="216"/>
        <v>1.9230511374347763</v>
      </c>
      <c r="O929" s="25">
        <f t="shared" si="217"/>
        <v>-0.40100809259462372</v>
      </c>
      <c r="P929" s="26">
        <f>ACOS(-TAN(Dados!$C$31)*TAN(O929))</f>
        <v>1.8020995380098959</v>
      </c>
      <c r="Q929" s="25">
        <f t="shared" si="218"/>
        <v>1.0329951106939008</v>
      </c>
      <c r="R929" s="25">
        <f>(24*60/PI())*Dados!$C$28*Q929*(P929*SIN(Dados!$C$31)*SIN(O929)+COS(Dados!$C$31)*COS(O929)*SIN(P929))</f>
        <v>43.596802901252339</v>
      </c>
      <c r="S929" s="17">
        <f t="shared" si="219"/>
        <v>306.66000000000003</v>
      </c>
      <c r="T929" s="17">
        <f t="shared" si="220"/>
        <v>292.86</v>
      </c>
      <c r="U929" s="17">
        <f t="shared" si="221"/>
        <v>25.912789555272823</v>
      </c>
      <c r="V929" s="25">
        <f>(0.75+2*10^(-5)*Dados!$B$7)*R929</f>
        <v>32.911322423121774</v>
      </c>
      <c r="W929" s="23">
        <f t="shared" si="222"/>
        <v>4.1295622151932943</v>
      </c>
      <c r="X929" s="25">
        <f>(1-Dados!$C$20)*U929</f>
        <v>19.952847957560074</v>
      </c>
      <c r="Y929" s="18">
        <f t="shared" si="223"/>
        <v>15.82328574236678</v>
      </c>
      <c r="Z929" s="27">
        <f>((0.408*I929*(Y929-0)+Dados!$C$35*(900/(H929+273))*J929*(M929-N929))/(I929+Dados!$C$35*(1+(0.34*J929))))</f>
        <v>6.6892530869307771</v>
      </c>
    </row>
    <row r="930" spans="1:26" x14ac:dyDescent="0.25">
      <c r="A930" s="1">
        <v>37258</v>
      </c>
      <c r="B930">
        <v>20.5</v>
      </c>
      <c r="C930">
        <v>33.9</v>
      </c>
      <c r="D930">
        <v>2</v>
      </c>
      <c r="E930">
        <v>2.4666670000000002</v>
      </c>
      <c r="F930">
        <v>56.5</v>
      </c>
      <c r="H930" s="22">
        <f t="shared" si="210"/>
        <v>27.2</v>
      </c>
      <c r="I930" s="23">
        <f t="shared" si="211"/>
        <v>0.21130681013503458</v>
      </c>
      <c r="J930" s="24">
        <f t="shared" si="212"/>
        <v>1.8449462347312873</v>
      </c>
      <c r="K930" s="25">
        <f t="shared" si="213"/>
        <v>5.2897146042222154</v>
      </c>
      <c r="L930" s="25">
        <f t="shared" si="214"/>
        <v>2.4116412804606884</v>
      </c>
      <c r="M930" s="25">
        <f t="shared" si="215"/>
        <v>3.8506779423414521</v>
      </c>
      <c r="N930" s="25">
        <f t="shared" si="216"/>
        <v>2.1756330374229202</v>
      </c>
      <c r="O930" s="25">
        <f t="shared" si="217"/>
        <v>-0.39956372457913614</v>
      </c>
      <c r="P930" s="26">
        <f>ACOS(-TAN(Dados!$C$31)*TAN(O930))</f>
        <v>1.8011536593991815</v>
      </c>
      <c r="Q930" s="25">
        <f t="shared" si="218"/>
        <v>1.0329804442244102</v>
      </c>
      <c r="R930" s="25">
        <f>(24*60/PI())*Dados!$C$28*Q930*(P930*SIN(Dados!$C$31)*SIN(O930)+COS(Dados!$C$31)*COS(O930)*SIN(P930))</f>
        <v>43.570641955749437</v>
      </c>
      <c r="S930" s="17">
        <f t="shared" si="219"/>
        <v>307.06</v>
      </c>
      <c r="T930" s="17">
        <f t="shared" si="220"/>
        <v>293.66000000000003</v>
      </c>
      <c r="U930" s="17">
        <f t="shared" si="221"/>
        <v>25.519157985780097</v>
      </c>
      <c r="V930" s="25">
        <f>(0.75+2*10^(-5)*Dados!$B$7)*R930</f>
        <v>32.891573467807554</v>
      </c>
      <c r="W930" s="23">
        <f t="shared" si="222"/>
        <v>3.7264160715311849</v>
      </c>
      <c r="X930" s="25">
        <f>(1-Dados!$C$20)*U930</f>
        <v>19.649751649050675</v>
      </c>
      <c r="Y930" s="18">
        <f t="shared" si="223"/>
        <v>15.92333557751949</v>
      </c>
      <c r="Z930" s="27">
        <f>((0.408*I930*(Y930-0)+Dados!$C$35*(900/(H930+273))*J930*(M930-N930))/(I930+Dados!$C$35*(1+(0.34*J930))))</f>
        <v>6.2275172318774592</v>
      </c>
    </row>
    <row r="931" spans="1:26" x14ac:dyDescent="0.25">
      <c r="A931" s="1">
        <v>37259</v>
      </c>
      <c r="B931">
        <v>19.399999999999999</v>
      </c>
      <c r="C931">
        <v>34</v>
      </c>
      <c r="D931">
        <v>3</v>
      </c>
      <c r="E931">
        <v>2.5333329999999998</v>
      </c>
      <c r="F931">
        <v>55.25</v>
      </c>
      <c r="H931" s="22">
        <f t="shared" si="210"/>
        <v>26.7</v>
      </c>
      <c r="I931" s="23">
        <f t="shared" si="211"/>
        <v>0.20597415419609683</v>
      </c>
      <c r="J931" s="24">
        <f t="shared" si="212"/>
        <v>1.8948091411084333</v>
      </c>
      <c r="K931" s="25">
        <f t="shared" si="213"/>
        <v>5.3192602098598769</v>
      </c>
      <c r="L931" s="25">
        <f t="shared" si="214"/>
        <v>2.2528310020993629</v>
      </c>
      <c r="M931" s="25">
        <f t="shared" si="215"/>
        <v>3.7860456059796199</v>
      </c>
      <c r="N931" s="25">
        <f t="shared" si="216"/>
        <v>2.0917901973037401</v>
      </c>
      <c r="O931" s="25">
        <f t="shared" si="217"/>
        <v>-0.39800095720876433</v>
      </c>
      <c r="P931" s="26">
        <f>ACOS(-TAN(Dados!$C$31)*TAN(O931))</f>
        <v>1.8001317785621451</v>
      </c>
      <c r="Q931" s="25">
        <f t="shared" si="218"/>
        <v>1.0329560049375197</v>
      </c>
      <c r="R931" s="25">
        <f>(24*60/PI())*Dados!$C$28*Q931*(P931*SIN(Dados!$C$31)*SIN(O931)+COS(Dados!$C$31)*COS(O931)*SIN(P931))</f>
        <v>43.541904505350651</v>
      </c>
      <c r="S931" s="17">
        <f t="shared" si="219"/>
        <v>307.16000000000003</v>
      </c>
      <c r="T931" s="17">
        <f t="shared" si="220"/>
        <v>292.56</v>
      </c>
      <c r="U931" s="17">
        <f t="shared" si="221"/>
        <v>26.619741361383312</v>
      </c>
      <c r="V931" s="25">
        <f>(0.75+2*10^(-5)*Dados!$B$7)*R931</f>
        <v>32.869879503279115</v>
      </c>
      <c r="W931" s="23">
        <f t="shared" si="222"/>
        <v>4.066311910878718</v>
      </c>
      <c r="X931" s="25">
        <f>(1-Dados!$C$20)*U931</f>
        <v>20.497200848265152</v>
      </c>
      <c r="Y931" s="18">
        <f t="shared" si="223"/>
        <v>16.430888937386435</v>
      </c>
      <c r="Z931" s="27">
        <f>((0.408*I931*(Y931-0)+Dados!$C$35*(900/(H931+273))*J931*(M931-N931))/(I931+Dados!$C$35*(1+(0.34*J931))))</f>
        <v>6.4153092326005252</v>
      </c>
    </row>
    <row r="932" spans="1:26" x14ac:dyDescent="0.25">
      <c r="A932" s="1">
        <v>37260</v>
      </c>
      <c r="B932">
        <v>18.7</v>
      </c>
      <c r="C932">
        <v>33.6</v>
      </c>
      <c r="D932">
        <v>4</v>
      </c>
      <c r="E932">
        <v>3.3</v>
      </c>
      <c r="F932">
        <v>52</v>
      </c>
      <c r="H932" s="22">
        <f t="shared" si="210"/>
        <v>26.15</v>
      </c>
      <c r="I932" s="23">
        <f t="shared" si="211"/>
        <v>0.20023943546559078</v>
      </c>
      <c r="J932" s="24">
        <f t="shared" si="212"/>
        <v>2.4682385480542153</v>
      </c>
      <c r="K932" s="25">
        <f t="shared" si="213"/>
        <v>5.2019304560289008</v>
      </c>
      <c r="L932" s="25">
        <f t="shared" si="214"/>
        <v>2.1566019800756622</v>
      </c>
      <c r="M932" s="25">
        <f t="shared" si="215"/>
        <v>3.6792662180522813</v>
      </c>
      <c r="N932" s="25">
        <f t="shared" si="216"/>
        <v>1.9132184333871862</v>
      </c>
      <c r="O932" s="25">
        <f t="shared" si="217"/>
        <v>-0.39632025356520739</v>
      </c>
      <c r="P932" s="26">
        <f>ACOS(-TAN(Dados!$C$31)*TAN(O932))</f>
        <v>1.7990345490421549</v>
      </c>
      <c r="Q932" s="25">
        <f t="shared" si="218"/>
        <v>1.0329218000751172</v>
      </c>
      <c r="R932" s="25">
        <f>(24*60/PI())*Dados!$C$28*Q932*(P932*SIN(Dados!$C$31)*SIN(O932)+COS(Dados!$C$31)*COS(O932)*SIN(P932))</f>
        <v>43.510583132946387</v>
      </c>
      <c r="S932" s="17">
        <f t="shared" si="219"/>
        <v>306.76000000000005</v>
      </c>
      <c r="T932" s="17">
        <f t="shared" si="220"/>
        <v>291.86</v>
      </c>
      <c r="U932" s="17">
        <f t="shared" si="221"/>
        <v>26.872496849984266</v>
      </c>
      <c r="V932" s="25">
        <f>(0.75+2*10^(-5)*Dados!$B$7)*R932</f>
        <v>32.846234930344117</v>
      </c>
      <c r="W932" s="23">
        <f t="shared" si="222"/>
        <v>4.3611988581339691</v>
      </c>
      <c r="X932" s="25">
        <f>(1-Dados!$C$20)*U932</f>
        <v>20.691822574487887</v>
      </c>
      <c r="Y932" s="18">
        <f t="shared" si="223"/>
        <v>16.330623716353919</v>
      </c>
      <c r="Z932" s="27">
        <f>((0.408*I932*(Y932-0)+Dados!$C$35*(900/(H932+273))*J932*(M932-N932))/(I932+Dados!$C$35*(1+(0.34*J932))))</f>
        <v>6.8384369939260932</v>
      </c>
    </row>
    <row r="933" spans="1:26" x14ac:dyDescent="0.25">
      <c r="A933" s="1">
        <v>37261</v>
      </c>
      <c r="B933">
        <v>21.4</v>
      </c>
      <c r="C933">
        <v>27.2</v>
      </c>
      <c r="D933">
        <v>5</v>
      </c>
      <c r="E933">
        <v>3.0666669999999998</v>
      </c>
      <c r="F933">
        <v>72</v>
      </c>
      <c r="H933" s="22">
        <f t="shared" si="210"/>
        <v>24.299999999999997</v>
      </c>
      <c r="I933" s="23">
        <f t="shared" si="211"/>
        <v>0.18192588494728226</v>
      </c>
      <c r="J933" s="24">
        <f t="shared" si="212"/>
        <v>2.2937168798320537</v>
      </c>
      <c r="K933" s="25">
        <f t="shared" si="213"/>
        <v>3.6073883025255133</v>
      </c>
      <c r="L933" s="25">
        <f t="shared" si="214"/>
        <v>2.548770598472057</v>
      </c>
      <c r="M933" s="25">
        <f t="shared" si="215"/>
        <v>3.0780794504987852</v>
      </c>
      <c r="N933" s="25">
        <f t="shared" si="216"/>
        <v>2.2162172043591251</v>
      </c>
      <c r="O933" s="25">
        <f t="shared" si="217"/>
        <v>-0.3945221116772275</v>
      </c>
      <c r="P933" s="26">
        <f>ACOS(-TAN(Dados!$C$31)*TAN(O933))</f>
        <v>1.7978626675349139</v>
      </c>
      <c r="Q933" s="25">
        <f t="shared" si="218"/>
        <v>1.032877839772842</v>
      </c>
      <c r="R933" s="25">
        <f>(24*60/PI())*Dados!$C$28*Q933*(P933*SIN(Dados!$C$31)*SIN(O933)+COS(Dados!$C$31)*COS(O933)*SIN(P933))</f>
        <v>43.476670111019743</v>
      </c>
      <c r="S933" s="17">
        <f t="shared" si="219"/>
        <v>300.36</v>
      </c>
      <c r="T933" s="17">
        <f t="shared" si="220"/>
        <v>294.56</v>
      </c>
      <c r="U933" s="17">
        <f t="shared" si="221"/>
        <v>16.752909923609486</v>
      </c>
      <c r="V933" s="25">
        <f>(0.75+2*10^(-5)*Dados!$B$7)*R933</f>
        <v>32.82063391548305</v>
      </c>
      <c r="W933" s="23">
        <f t="shared" si="222"/>
        <v>1.7137171339393669</v>
      </c>
      <c r="X933" s="25">
        <f>(1-Dados!$C$20)*U933</f>
        <v>12.899740641179305</v>
      </c>
      <c r="Y933" s="18">
        <f t="shared" si="223"/>
        <v>11.186023507239938</v>
      </c>
      <c r="Z933" s="27">
        <f>((0.408*I933*(Y933-0)+Dados!$C$35*(900/(H933+273))*J933*(M933-N933))/(I933+Dados!$C$35*(1+(0.34*J933))))</f>
        <v>4.094798101102338</v>
      </c>
    </row>
    <row r="934" spans="1:26" x14ac:dyDescent="0.25">
      <c r="A934" s="1">
        <v>37262</v>
      </c>
      <c r="B934">
        <v>19.899999999999999</v>
      </c>
      <c r="C934">
        <v>27.7</v>
      </c>
      <c r="D934">
        <v>6</v>
      </c>
      <c r="E934">
        <v>3.5333329999999998</v>
      </c>
      <c r="F934">
        <v>64.25</v>
      </c>
      <c r="H934" s="22">
        <f t="shared" si="210"/>
        <v>23.799999999999997</v>
      </c>
      <c r="I934" s="23">
        <f t="shared" si="211"/>
        <v>0.17722605524927609</v>
      </c>
      <c r="J934" s="24">
        <f t="shared" si="212"/>
        <v>2.6427602162763772</v>
      </c>
      <c r="K934" s="25">
        <f t="shared" si="213"/>
        <v>3.7144033809363424</v>
      </c>
      <c r="L934" s="25">
        <f t="shared" si="214"/>
        <v>2.3238457638211925</v>
      </c>
      <c r="M934" s="25">
        <f t="shared" si="215"/>
        <v>3.0191245723787672</v>
      </c>
      <c r="N934" s="25">
        <f t="shared" si="216"/>
        <v>1.9397875377533578</v>
      </c>
      <c r="O934" s="25">
        <f t="shared" si="217"/>
        <v>-0.39260706437307313</v>
      </c>
      <c r="P934" s="26">
        <f>ACOS(-TAN(Dados!$C$31)*TAN(O934))</f>
        <v>1.7966168724134355</v>
      </c>
      <c r="Q934" s="25">
        <f t="shared" si="218"/>
        <v>1.0328241370570801</v>
      </c>
      <c r="R934" s="25">
        <f>(24*60/PI())*Dados!$C$28*Q934*(P934*SIN(Dados!$C$31)*SIN(O934)+COS(Dados!$C$31)*COS(O934)*SIN(P934))</f>
        <v>43.440157426390698</v>
      </c>
      <c r="S934" s="17">
        <f t="shared" si="219"/>
        <v>300.86</v>
      </c>
      <c r="T934" s="17">
        <f t="shared" si="220"/>
        <v>293.06</v>
      </c>
      <c r="U934" s="17">
        <f t="shared" si="221"/>
        <v>19.411481146919417</v>
      </c>
      <c r="V934" s="25">
        <f>(0.75+2*10^(-5)*Dados!$B$7)*R934</f>
        <v>32.793070409528674</v>
      </c>
      <c r="W934" s="23">
        <f t="shared" si="222"/>
        <v>2.4858222502032752</v>
      </c>
      <c r="X934" s="25">
        <f>(1-Dados!$C$20)*U934</f>
        <v>14.946840483127952</v>
      </c>
      <c r="Y934" s="18">
        <f t="shared" si="223"/>
        <v>12.461018232924676</v>
      </c>
      <c r="Z934" s="27">
        <f>((0.408*I934*(Y934-0)+Dados!$C$35*(900/(H934+273))*J934*(M934-N934))/(I934+Dados!$C$35*(1+(0.34*J934))))</f>
        <v>4.8663759320942725</v>
      </c>
    </row>
    <row r="935" spans="1:26" x14ac:dyDescent="0.25">
      <c r="A935" s="1">
        <v>37263</v>
      </c>
      <c r="B935">
        <v>18.100000000000001</v>
      </c>
      <c r="C935">
        <v>32.700000000000003</v>
      </c>
      <c r="D935">
        <v>7</v>
      </c>
      <c r="E935">
        <v>1.733333</v>
      </c>
      <c r="F935">
        <v>55</v>
      </c>
      <c r="H935" s="22">
        <f t="shared" si="210"/>
        <v>25.400000000000002</v>
      </c>
      <c r="I935" s="23">
        <f t="shared" si="211"/>
        <v>0.19263638010496922</v>
      </c>
      <c r="J935" s="24">
        <f t="shared" si="212"/>
        <v>1.296448280974078</v>
      </c>
      <c r="K935" s="25">
        <f t="shared" si="213"/>
        <v>4.9461187754219553</v>
      </c>
      <c r="L935" s="25">
        <f t="shared" si="214"/>
        <v>2.0770026187312354</v>
      </c>
      <c r="M935" s="25">
        <f t="shared" si="215"/>
        <v>3.5115606970765953</v>
      </c>
      <c r="N935" s="25">
        <f t="shared" si="216"/>
        <v>1.9313583833921275</v>
      </c>
      <c r="O935" s="25">
        <f t="shared" si="217"/>
        <v>-0.39057567912259061</v>
      </c>
      <c r="P935" s="26">
        <f>ACOS(-TAN(Dados!$C$31)*TAN(O935))</f>
        <v>1.7952979421830866</v>
      </c>
      <c r="Q935" s="25">
        <f t="shared" si="218"/>
        <v>1.0327607078411054</v>
      </c>
      <c r="R935" s="25">
        <f>(24*60/PI())*Dados!$C$28*Q935*(P935*SIN(Dados!$C$31)*SIN(O935)+COS(Dados!$C$31)*COS(O935)*SIN(P935))</f>
        <v>43.40103680664042</v>
      </c>
      <c r="S935" s="17">
        <f t="shared" si="219"/>
        <v>305.86</v>
      </c>
      <c r="T935" s="17">
        <f t="shared" si="220"/>
        <v>291.26000000000005</v>
      </c>
      <c r="U935" s="17">
        <f t="shared" si="221"/>
        <v>26.533620606022719</v>
      </c>
      <c r="V935" s="25">
        <f>(0.75+2*10^(-5)*Dados!$B$7)*R935</f>
        <v>32.763538167613824</v>
      </c>
      <c r="W935" s="23">
        <f t="shared" si="222"/>
        <v>4.2265291288635254</v>
      </c>
      <c r="X935" s="25">
        <f>(1-Dados!$C$20)*U935</f>
        <v>20.430887866637494</v>
      </c>
      <c r="Y935" s="18">
        <f t="shared" si="223"/>
        <v>16.204358737773969</v>
      </c>
      <c r="Z935" s="27">
        <f>((0.408*I935*(Y935-0)+Dados!$C$35*(900/(H935+273))*J935*(M935-N935))/(I935+Dados!$C$35*(1+(0.34*J935))))</f>
        <v>5.8479159939284706</v>
      </c>
    </row>
    <row r="936" spans="1:26" x14ac:dyDescent="0.25">
      <c r="A936" s="1">
        <v>37264</v>
      </c>
      <c r="B936">
        <v>17</v>
      </c>
      <c r="C936">
        <v>35.200000000000003</v>
      </c>
      <c r="D936">
        <v>8</v>
      </c>
      <c r="E936">
        <v>2.6</v>
      </c>
      <c r="F936">
        <v>44.75</v>
      </c>
      <c r="H936" s="22">
        <f t="shared" si="210"/>
        <v>26.1</v>
      </c>
      <c r="I936" s="23">
        <f t="shared" si="211"/>
        <v>0.1997248282483387</v>
      </c>
      <c r="J936" s="24">
        <f t="shared" si="212"/>
        <v>1.9446727954366547</v>
      </c>
      <c r="K936" s="25">
        <f t="shared" si="213"/>
        <v>5.6851337931165737</v>
      </c>
      <c r="L936" s="25">
        <f t="shared" si="214"/>
        <v>1.9377293518704448</v>
      </c>
      <c r="M936" s="25">
        <f t="shared" si="215"/>
        <v>3.8114315724935093</v>
      </c>
      <c r="N936" s="25">
        <f t="shared" si="216"/>
        <v>1.7056156286908455</v>
      </c>
      <c r="O936" s="25">
        <f t="shared" si="217"/>
        <v>-0.38842855786907049</v>
      </c>
      <c r="P936" s="26">
        <f>ACOS(-TAN(Dados!$C$31)*TAN(O936))</f>
        <v>1.7939066938731225</v>
      </c>
      <c r="Q936" s="25">
        <f t="shared" si="218"/>
        <v>1.0326875709203633</v>
      </c>
      <c r="R936" s="25">
        <f>(24*60/PI())*Dados!$C$28*Q936*(P936*SIN(Dados!$C$31)*SIN(O936)+COS(Dados!$C$31)*COS(O936)*SIN(P936))</f>
        <v>43.35929974820008</v>
      </c>
      <c r="S936" s="17">
        <f t="shared" si="219"/>
        <v>308.36</v>
      </c>
      <c r="T936" s="17">
        <f t="shared" si="220"/>
        <v>290.16000000000003</v>
      </c>
      <c r="U936" s="17">
        <f t="shared" si="221"/>
        <v>29.596335132561848</v>
      </c>
      <c r="V936" s="25">
        <f>(0.75+2*10^(-5)*Dados!$B$7)*R936</f>
        <v>32.732030770375687</v>
      </c>
      <c r="W936" s="23">
        <f t="shared" si="222"/>
        <v>5.4107697310802978</v>
      </c>
      <c r="X936" s="25">
        <f>(1-Dados!$C$20)*U936</f>
        <v>22.789178052072621</v>
      </c>
      <c r="Y936" s="18">
        <f t="shared" si="223"/>
        <v>17.378408320992325</v>
      </c>
      <c r="Z936" s="27">
        <f>((0.408*I936*(Y936-0)+Dados!$C$35*(900/(H936+273))*J936*(M936-N936))/(I936+Dados!$C$35*(1+(0.34*J936))))</f>
        <v>7.2058034824164068</v>
      </c>
    </row>
    <row r="937" spans="1:26" x14ac:dyDescent="0.25">
      <c r="A937" s="1">
        <v>37265</v>
      </c>
      <c r="B937">
        <v>19.100000000000001</v>
      </c>
      <c r="C937">
        <v>37.4</v>
      </c>
      <c r="D937">
        <v>9</v>
      </c>
      <c r="E937">
        <v>3.2</v>
      </c>
      <c r="F937">
        <v>63.5</v>
      </c>
      <c r="H937" s="22">
        <f t="shared" si="210"/>
        <v>28.25</v>
      </c>
      <c r="I937" s="23">
        <f t="shared" si="211"/>
        <v>0.22288404328675204</v>
      </c>
      <c r="J937" s="24">
        <f t="shared" si="212"/>
        <v>2.3934434405374212</v>
      </c>
      <c r="K937" s="25">
        <f t="shared" si="213"/>
        <v>6.4128214159504626</v>
      </c>
      <c r="L937" s="25">
        <f t="shared" si="214"/>
        <v>2.2111396340059919</v>
      </c>
      <c r="M937" s="25">
        <f t="shared" si="215"/>
        <v>4.3119805249782273</v>
      </c>
      <c r="N937" s="25">
        <f t="shared" si="216"/>
        <v>2.7381076333611745</v>
      </c>
      <c r="O937" s="25">
        <f t="shared" si="217"/>
        <v>-0.38616633685087898</v>
      </c>
      <c r="P937" s="26">
        <f>ACOS(-TAN(Dados!$C$31)*TAN(O937))</f>
        <v>1.7924439813713136</v>
      </c>
      <c r="Q937" s="25">
        <f t="shared" si="218"/>
        <v>1.032604747966902</v>
      </c>
      <c r="R937" s="25">
        <f>(24*60/PI())*Dados!$C$28*Q937*(P937*SIN(Dados!$C$31)*SIN(O937)+COS(Dados!$C$31)*COS(O937)*SIN(P937))</f>
        <v>43.314937546086441</v>
      </c>
      <c r="S937" s="17">
        <f t="shared" si="219"/>
        <v>310.56</v>
      </c>
      <c r="T937" s="17">
        <f t="shared" si="220"/>
        <v>292.26000000000005</v>
      </c>
      <c r="U937" s="17">
        <f t="shared" si="221"/>
        <v>29.647168388799273</v>
      </c>
      <c r="V937" s="25">
        <f>(0.75+2*10^(-5)*Dados!$B$7)*R937</f>
        <v>32.698541646403257</v>
      </c>
      <c r="W937" s="23">
        <f t="shared" si="222"/>
        <v>3.8529484427091321</v>
      </c>
      <c r="X937" s="25">
        <f>(1-Dados!$C$20)*U937</f>
        <v>22.828319659375442</v>
      </c>
      <c r="Y937" s="18">
        <f t="shared" si="223"/>
        <v>18.975371216666311</v>
      </c>
      <c r="Z937" s="27">
        <f>((0.408*I937*(Y937-0)+Dados!$C$35*(900/(H937+273))*J937*(M937-N937))/(I937+Dados!$C$35*(1+(0.34*J937))))</f>
        <v>7.2076977864162837</v>
      </c>
    </row>
    <row r="938" spans="1:26" x14ac:dyDescent="0.25">
      <c r="A938" s="1">
        <v>37266</v>
      </c>
      <c r="B938">
        <v>20.9</v>
      </c>
      <c r="C938">
        <v>35.5</v>
      </c>
      <c r="D938">
        <v>10</v>
      </c>
      <c r="E938">
        <v>4.0333329999999998</v>
      </c>
      <c r="F938">
        <v>66</v>
      </c>
      <c r="H938" s="22">
        <f t="shared" si="210"/>
        <v>28.2</v>
      </c>
      <c r="I938" s="23">
        <f t="shared" si="211"/>
        <v>0.22232091572927459</v>
      </c>
      <c r="J938" s="24">
        <f t="shared" si="212"/>
        <v>3.0167357538603494</v>
      </c>
      <c r="K938" s="25">
        <f t="shared" si="213"/>
        <v>5.7799401422607124</v>
      </c>
      <c r="L938" s="25">
        <f t="shared" si="214"/>
        <v>2.4717700446226427</v>
      </c>
      <c r="M938" s="25">
        <f t="shared" si="215"/>
        <v>4.1258550934416771</v>
      </c>
      <c r="N938" s="25">
        <f t="shared" si="216"/>
        <v>2.7230643616715069</v>
      </c>
      <c r="O938" s="25">
        <f t="shared" si="217"/>
        <v>-0.38378968641292643</v>
      </c>
      <c r="P938" s="26">
        <f>ACOS(-TAN(Dados!$C$31)*TAN(O938))</f>
        <v>1.7909106937083643</v>
      </c>
      <c r="Q938" s="25">
        <f t="shared" si="218"/>
        <v>1.03251226352295</v>
      </c>
      <c r="R938" s="25">
        <f>(24*60/PI())*Dados!$C$28*Q938*(P938*SIN(Dados!$C$31)*SIN(O938)+COS(Dados!$C$31)*COS(O938)*SIN(P938))</f>
        <v>43.267941325262903</v>
      </c>
      <c r="S938" s="17">
        <f t="shared" si="219"/>
        <v>308.66000000000003</v>
      </c>
      <c r="T938" s="17">
        <f t="shared" si="220"/>
        <v>294.06</v>
      </c>
      <c r="U938" s="17">
        <f t="shared" si="221"/>
        <v>26.452251466778868</v>
      </c>
      <c r="V938" s="25">
        <f>(0.75+2*10^(-5)*Dados!$B$7)*R938</f>
        <v>32.663064095911878</v>
      </c>
      <c r="W938" s="23">
        <f t="shared" si="222"/>
        <v>3.2872007702240524</v>
      </c>
      <c r="X938" s="25">
        <f>(1-Dados!$C$20)*U938</f>
        <v>20.368233629419731</v>
      </c>
      <c r="Y938" s="18">
        <f t="shared" si="223"/>
        <v>17.081032859195677</v>
      </c>
      <c r="Z938" s="27">
        <f>((0.408*I938*(Y938-0)+Dados!$C$35*(900/(H938+273))*J938*(M938-N938))/(I938+Dados!$C$35*(1+(0.34*J938))))</f>
        <v>6.6975384248286653</v>
      </c>
    </row>
    <row r="939" spans="1:26" x14ac:dyDescent="0.25">
      <c r="A939" s="1">
        <v>37267</v>
      </c>
      <c r="B939">
        <v>20.6</v>
      </c>
      <c r="C939">
        <v>30.8</v>
      </c>
      <c r="D939">
        <v>11</v>
      </c>
      <c r="E939">
        <v>3.3666670000000001</v>
      </c>
      <c r="F939">
        <v>73.5</v>
      </c>
      <c r="H939" s="22">
        <f t="shared" si="210"/>
        <v>25.700000000000003</v>
      </c>
      <c r="I939" s="23">
        <f t="shared" si="211"/>
        <v>0.19564789669312863</v>
      </c>
      <c r="J939" s="24">
        <f t="shared" si="212"/>
        <v>2.5181022023824369</v>
      </c>
      <c r="K939" s="25">
        <f t="shared" si="213"/>
        <v>4.4416910990407947</v>
      </c>
      <c r="L939" s="25">
        <f t="shared" si="214"/>
        <v>2.4265523121060211</v>
      </c>
      <c r="M939" s="25">
        <f t="shared" si="215"/>
        <v>3.4341217055734079</v>
      </c>
      <c r="N939" s="25">
        <f t="shared" si="216"/>
        <v>2.5240794535964546</v>
      </c>
      <c r="O939" s="25">
        <f t="shared" si="217"/>
        <v>-0.38129931080802987</v>
      </c>
      <c r="P939" s="26">
        <f>ACOS(-TAN(Dados!$C$31)*TAN(O939))</f>
        <v>1.7893077532989132</v>
      </c>
      <c r="Q939" s="25">
        <f t="shared" si="218"/>
        <v>1.032410144993644</v>
      </c>
      <c r="R939" s="25">
        <f>(24*60/PI())*Dados!$C$28*Q939*(P939*SIN(Dados!$C$31)*SIN(O939)+COS(Dados!$C$31)*COS(O939)*SIN(P939))</f>
        <v>43.218302073601429</v>
      </c>
      <c r="S939" s="17">
        <f t="shared" si="219"/>
        <v>303.96000000000004</v>
      </c>
      <c r="T939" s="17">
        <f t="shared" si="220"/>
        <v>293.76000000000005</v>
      </c>
      <c r="U939" s="17">
        <f t="shared" si="221"/>
        <v>22.084510071603038</v>
      </c>
      <c r="V939" s="25">
        <f>(0.75+2*10^(-5)*Dados!$B$7)*R939</f>
        <v>32.625591315626281</v>
      </c>
      <c r="W939" s="23">
        <f t="shared" si="222"/>
        <v>2.5975171374503079</v>
      </c>
      <c r="X939" s="25">
        <f>(1-Dados!$C$20)*U939</f>
        <v>17.005072755134339</v>
      </c>
      <c r="Y939" s="18">
        <f t="shared" si="223"/>
        <v>14.407555617684032</v>
      </c>
      <c r="Z939" s="27">
        <f>((0.408*I939*(Y939-0)+Dados!$C$35*(900/(H939+273))*J939*(M939-N939))/(I939+Dados!$C$35*(1+(0.34*J939))))</f>
        <v>5.0513753785339688</v>
      </c>
    </row>
    <row r="940" spans="1:26" x14ac:dyDescent="0.25">
      <c r="A940" s="1">
        <v>37268</v>
      </c>
      <c r="B940">
        <v>20.6</v>
      </c>
      <c r="C940">
        <v>32.4</v>
      </c>
      <c r="D940">
        <v>12</v>
      </c>
      <c r="E940">
        <v>3.266667</v>
      </c>
      <c r="F940">
        <v>60.25</v>
      </c>
      <c r="H940" s="22">
        <f t="shared" si="210"/>
        <v>26.5</v>
      </c>
      <c r="I940" s="23">
        <f t="shared" si="211"/>
        <v>0.20387302489183121</v>
      </c>
      <c r="J940" s="24">
        <f t="shared" si="212"/>
        <v>2.4433070948656423</v>
      </c>
      <c r="K940" s="25">
        <f t="shared" si="213"/>
        <v>4.8633111980528723</v>
      </c>
      <c r="L940" s="25">
        <f t="shared" si="214"/>
        <v>2.4265523121060211</v>
      </c>
      <c r="M940" s="25">
        <f t="shared" si="215"/>
        <v>3.6449317550794467</v>
      </c>
      <c r="N940" s="25">
        <f t="shared" si="216"/>
        <v>2.1960713824353668</v>
      </c>
      <c r="O940" s="25">
        <f t="shared" si="217"/>
        <v>-0.37869594798822787</v>
      </c>
      <c r="P940" s="26">
        <f>ACOS(-TAN(Dados!$C$31)*TAN(O940))</f>
        <v>1.7876361141459312</v>
      </c>
      <c r="Q940" s="25">
        <f t="shared" si="218"/>
        <v>1.0322984226389083</v>
      </c>
      <c r="R940" s="25">
        <f>(24*60/PI())*Dados!$C$28*Q940*(P940*SIN(Dados!$C$31)*SIN(O940)+COS(Dados!$C$31)*COS(O940)*SIN(P940))</f>
        <v>43.166010676417521</v>
      </c>
      <c r="S940" s="17">
        <f t="shared" si="219"/>
        <v>305.56</v>
      </c>
      <c r="T940" s="17">
        <f t="shared" si="220"/>
        <v>293.76000000000005</v>
      </c>
      <c r="U940" s="17">
        <f t="shared" si="221"/>
        <v>23.724818579467112</v>
      </c>
      <c r="V940" s="25">
        <f>(0.75+2*10^(-5)*Dados!$B$7)*R940</f>
        <v>32.58611642485107</v>
      </c>
      <c r="W940" s="23">
        <f t="shared" si="222"/>
        <v>3.3237891563381572</v>
      </c>
      <c r="X940" s="25">
        <f>(1-Dados!$C$20)*U940</f>
        <v>18.268110306189676</v>
      </c>
      <c r="Y940" s="18">
        <f t="shared" si="223"/>
        <v>14.944321149851518</v>
      </c>
      <c r="Z940" s="27">
        <f>((0.408*I940*(Y940-0)+Dados!$C$35*(900/(H940+273))*J940*(M940-N940))/(I940+Dados!$C$35*(1+(0.34*J940))))</f>
        <v>5.9911834989379908</v>
      </c>
    </row>
    <row r="941" spans="1:26" x14ac:dyDescent="0.25">
      <c r="A941" s="1">
        <v>37269</v>
      </c>
      <c r="B941">
        <v>19.600000000000001</v>
      </c>
      <c r="C941">
        <v>32.200000000000003</v>
      </c>
      <c r="D941">
        <v>13</v>
      </c>
      <c r="E941">
        <v>2.6</v>
      </c>
      <c r="F941">
        <v>65.75</v>
      </c>
      <c r="H941" s="22">
        <f t="shared" si="210"/>
        <v>25.900000000000002</v>
      </c>
      <c r="I941" s="23">
        <f t="shared" si="211"/>
        <v>0.1976775153603442</v>
      </c>
      <c r="J941" s="24">
        <f t="shared" si="212"/>
        <v>1.9446727954366547</v>
      </c>
      <c r="K941" s="25">
        <f t="shared" si="213"/>
        <v>4.8087773652629577</v>
      </c>
      <c r="L941" s="25">
        <f t="shared" si="214"/>
        <v>2.2810057729824531</v>
      </c>
      <c r="M941" s="25">
        <f t="shared" si="215"/>
        <v>3.5448915691227052</v>
      </c>
      <c r="N941" s="25">
        <f t="shared" si="216"/>
        <v>2.3307662066981787</v>
      </c>
      <c r="O941" s="25">
        <f t="shared" si="217"/>
        <v>-0.37598036938610901</v>
      </c>
      <c r="P941" s="26">
        <f>ACOS(-TAN(Dados!$C$31)*TAN(O941))</f>
        <v>1.7858967600153355</v>
      </c>
      <c r="Q941" s="25">
        <f t="shared" si="218"/>
        <v>1.0321771295644875</v>
      </c>
      <c r="R941" s="25">
        <f>(24*60/PI())*Dados!$C$28*Q941*(P941*SIN(Dados!$C$31)*SIN(O941)+COS(Dados!$C$31)*COS(O941)*SIN(P941))</f>
        <v>43.111057952545892</v>
      </c>
      <c r="S941" s="17">
        <f t="shared" si="219"/>
        <v>305.36</v>
      </c>
      <c r="T941" s="17">
        <f t="shared" si="220"/>
        <v>292.76000000000005</v>
      </c>
      <c r="U941" s="17">
        <f t="shared" si="221"/>
        <v>24.484652004584898</v>
      </c>
      <c r="V941" s="25">
        <f>(0.75+2*10^(-5)*Dados!$B$7)*R941</f>
        <v>32.544632492704388</v>
      </c>
      <c r="W941" s="23">
        <f t="shared" si="222"/>
        <v>3.3050847384900601</v>
      </c>
      <c r="X941" s="25">
        <f>(1-Dados!$C$20)*U941</f>
        <v>18.853182043530371</v>
      </c>
      <c r="Y941" s="18">
        <f t="shared" si="223"/>
        <v>15.548097305040312</v>
      </c>
      <c r="Z941" s="27">
        <f>((0.408*I941*(Y941-0)+Dados!$C$35*(900/(H941+273))*J941*(M941-N941))/(I941+Dados!$C$35*(1+(0.34*J941))))</f>
        <v>5.6111627408013582</v>
      </c>
    </row>
    <row r="942" spans="1:26" x14ac:dyDescent="0.25">
      <c r="A942" s="1">
        <v>37270</v>
      </c>
      <c r="B942">
        <v>21.7</v>
      </c>
      <c r="C942">
        <v>33.9</v>
      </c>
      <c r="D942">
        <v>14</v>
      </c>
      <c r="E942">
        <v>4.7</v>
      </c>
      <c r="F942">
        <v>68.5</v>
      </c>
      <c r="H942" s="22">
        <f t="shared" si="210"/>
        <v>27.799999999999997</v>
      </c>
      <c r="I942" s="23">
        <f t="shared" si="211"/>
        <v>0.21785877242715074</v>
      </c>
      <c r="J942" s="24">
        <f t="shared" si="212"/>
        <v>3.5153700532893377</v>
      </c>
      <c r="K942" s="25">
        <f t="shared" si="213"/>
        <v>5.2897146042222154</v>
      </c>
      <c r="L942" s="25">
        <f t="shared" si="214"/>
        <v>2.5959699942202965</v>
      </c>
      <c r="M942" s="25">
        <f t="shared" si="215"/>
        <v>3.942842299221256</v>
      </c>
      <c r="N942" s="25">
        <f t="shared" si="216"/>
        <v>2.7008469749665607</v>
      </c>
      <c r="O942" s="25">
        <f t="shared" si="217"/>
        <v>-0.37315337968622003</v>
      </c>
      <c r="P942" s="26">
        <f>ACOS(-TAN(Dados!$C$31)*TAN(O942))</f>
        <v>1.7840907025875921</v>
      </c>
      <c r="Q942" s="25">
        <f t="shared" si="218"/>
        <v>1.0320463017121373</v>
      </c>
      <c r="R942" s="25">
        <f>(24*60/PI())*Dados!$C$28*Q942*(P942*SIN(Dados!$C$31)*SIN(O942)+COS(Dados!$C$31)*COS(O942)*SIN(P942))</f>
        <v>43.053434691921325</v>
      </c>
      <c r="S942" s="17">
        <f t="shared" si="219"/>
        <v>307.06</v>
      </c>
      <c r="T942" s="17">
        <f t="shared" si="220"/>
        <v>294.86</v>
      </c>
      <c r="U942" s="17">
        <f t="shared" si="221"/>
        <v>24.060669191299016</v>
      </c>
      <c r="V942" s="25">
        <f>(0.75+2*10^(-5)*Dados!$B$7)*R942</f>
        <v>32.501132566487726</v>
      </c>
      <c r="W942" s="23">
        <f t="shared" si="222"/>
        <v>2.8784758949874343</v>
      </c>
      <c r="X942" s="25">
        <f>(1-Dados!$C$20)*U942</f>
        <v>18.526715277300244</v>
      </c>
      <c r="Y942" s="18">
        <f t="shared" si="223"/>
        <v>15.648239382312809</v>
      </c>
      <c r="Z942" s="27">
        <f>((0.408*I942*(Y942-0)+Dados!$C$35*(900/(H942+273))*J942*(M942-N942))/(I942+Dados!$C$35*(1+(0.34*J942))))</f>
        <v>6.2121233545708785</v>
      </c>
    </row>
    <row r="943" spans="1:26" x14ac:dyDescent="0.25">
      <c r="A943" s="1">
        <v>37271</v>
      </c>
      <c r="B943">
        <v>15.6</v>
      </c>
      <c r="C943">
        <v>30.1</v>
      </c>
      <c r="D943">
        <v>15</v>
      </c>
      <c r="E943">
        <v>3.9666670000000002</v>
      </c>
      <c r="F943">
        <v>53.5</v>
      </c>
      <c r="H943" s="22">
        <f t="shared" si="210"/>
        <v>22.85</v>
      </c>
      <c r="I943" s="23">
        <f t="shared" si="211"/>
        <v>0.1685781270345493</v>
      </c>
      <c r="J943" s="24">
        <f t="shared" si="212"/>
        <v>2.9668728474832036</v>
      </c>
      <c r="K943" s="25">
        <f t="shared" si="213"/>
        <v>4.2674631045407558</v>
      </c>
      <c r="L943" s="25">
        <f t="shared" si="214"/>
        <v>1.7723474716742158</v>
      </c>
      <c r="M943" s="25">
        <f t="shared" si="215"/>
        <v>3.0199052881074859</v>
      </c>
      <c r="N943" s="25">
        <f t="shared" si="216"/>
        <v>1.6156493291375051</v>
      </c>
      <c r="O943" s="25">
        <f t="shared" si="217"/>
        <v>-0.37021581658662056</v>
      </c>
      <c r="P943" s="26">
        <f>ACOS(-TAN(Dados!$C$31)*TAN(O943))</f>
        <v>1.7822189795930035</v>
      </c>
      <c r="Q943" s="25">
        <f t="shared" si="218"/>
        <v>1.0319059778489741</v>
      </c>
      <c r="R943" s="25">
        <f>(24*60/PI())*Dados!$C$28*Q943*(P943*SIN(Dados!$C$31)*SIN(O943)+COS(Dados!$C$31)*COS(O943)*SIN(P943))</f>
        <v>42.993131694624417</v>
      </c>
      <c r="S943" s="17">
        <f t="shared" si="219"/>
        <v>303.26000000000005</v>
      </c>
      <c r="T943" s="17">
        <f t="shared" si="220"/>
        <v>288.76000000000005</v>
      </c>
      <c r="U943" s="17">
        <f t="shared" si="221"/>
        <v>26.194074887742868</v>
      </c>
      <c r="V943" s="25">
        <f>(0.75+2*10^(-5)*Dados!$B$7)*R943</f>
        <v>32.455609701161698</v>
      </c>
      <c r="W943" s="23">
        <f t="shared" si="222"/>
        <v>4.5275201623812515</v>
      </c>
      <c r="X943" s="25">
        <f>(1-Dados!$C$20)*U943</f>
        <v>20.169437663562007</v>
      </c>
      <c r="Y943" s="18">
        <f t="shared" si="223"/>
        <v>15.641917501180757</v>
      </c>
      <c r="Z943" s="27">
        <f>((0.408*I943*(Y943-0)+Dados!$C$35*(900/(H943+273))*J943*(M943-N943))/(I943+Dados!$C$35*(1+(0.34*J943))))</f>
        <v>6.3501637162611928</v>
      </c>
    </row>
    <row r="944" spans="1:26" x14ac:dyDescent="0.25">
      <c r="A944" s="1">
        <v>37272</v>
      </c>
      <c r="B944">
        <v>13.8</v>
      </c>
      <c r="C944">
        <v>29.7</v>
      </c>
      <c r="D944">
        <v>16</v>
      </c>
      <c r="E944">
        <v>3.4333330000000002</v>
      </c>
      <c r="F944">
        <v>54.25</v>
      </c>
      <c r="H944" s="22">
        <f t="shared" si="210"/>
        <v>21.75</v>
      </c>
      <c r="I944" s="23">
        <f t="shared" si="211"/>
        <v>0.15901232510851224</v>
      </c>
      <c r="J944" s="24">
        <f t="shared" si="212"/>
        <v>2.5679651087595832</v>
      </c>
      <c r="K944" s="25">
        <f t="shared" si="213"/>
        <v>4.1705971966496023</v>
      </c>
      <c r="L944" s="25">
        <f t="shared" si="214"/>
        <v>1.5779746093220435</v>
      </c>
      <c r="M944" s="25">
        <f t="shared" si="215"/>
        <v>2.874285902985823</v>
      </c>
      <c r="N944" s="25">
        <f t="shared" si="216"/>
        <v>1.559300102369809</v>
      </c>
      <c r="O944" s="25">
        <f t="shared" si="217"/>
        <v>-0.36716855055065478</v>
      </c>
      <c r="P944" s="26">
        <f>ACOS(-TAN(Dados!$C$31)*TAN(O944))</f>
        <v>1.7802826529372653</v>
      </c>
      <c r="Q944" s="25">
        <f t="shared" si="218"/>
        <v>1.031756199555987</v>
      </c>
      <c r="R944" s="25">
        <f>(24*60/PI())*Dados!$C$28*Q944*(P944*SIN(Dados!$C$31)*SIN(O944)+COS(Dados!$C$31)*COS(O944)*SIN(P944))</f>
        <v>42.930139811347644</v>
      </c>
      <c r="S944" s="17">
        <f t="shared" si="219"/>
        <v>302.86</v>
      </c>
      <c r="T944" s="17">
        <f t="shared" si="220"/>
        <v>286.96000000000004</v>
      </c>
      <c r="U944" s="17">
        <f t="shared" si="221"/>
        <v>27.389294622068387</v>
      </c>
      <c r="V944" s="25">
        <f>(0.75+2*10^(-5)*Dados!$B$7)*R944</f>
        <v>32.408056989893922</v>
      </c>
      <c r="W944" s="23">
        <f t="shared" si="222"/>
        <v>4.866391328185018</v>
      </c>
      <c r="X944" s="25">
        <f>(1-Dados!$C$20)*U944</f>
        <v>21.089756858992658</v>
      </c>
      <c r="Y944" s="18">
        <f t="shared" si="223"/>
        <v>16.223365530807641</v>
      </c>
      <c r="Z944" s="27">
        <f>((0.408*I944*(Y944-0)+Dados!$C$35*(900/(H944+273))*J944*(M944-N944))/(I944+Dados!$C$35*(1+(0.34*J944))))</f>
        <v>6.1339471884734982</v>
      </c>
    </row>
    <row r="945" spans="1:26" x14ac:dyDescent="0.25">
      <c r="A945" s="1">
        <v>37273</v>
      </c>
      <c r="B945">
        <v>14.4</v>
      </c>
      <c r="C945">
        <v>30.5</v>
      </c>
      <c r="D945">
        <v>17</v>
      </c>
      <c r="E945">
        <v>3.6</v>
      </c>
      <c r="F945">
        <v>51</v>
      </c>
      <c r="H945" s="22">
        <f t="shared" si="210"/>
        <v>22.45</v>
      </c>
      <c r="I945" s="23">
        <f t="shared" si="211"/>
        <v>0.16504496359864701</v>
      </c>
      <c r="J945" s="24">
        <f t="shared" si="212"/>
        <v>2.6926238706045988</v>
      </c>
      <c r="K945" s="25">
        <f t="shared" si="213"/>
        <v>4.3662793205014685</v>
      </c>
      <c r="L945" s="25">
        <f t="shared" si="214"/>
        <v>1.6405764392484408</v>
      </c>
      <c r="M945" s="25">
        <f t="shared" si="215"/>
        <v>3.0034278798749545</v>
      </c>
      <c r="N945" s="25">
        <f t="shared" si="216"/>
        <v>1.5317482187362268</v>
      </c>
      <c r="O945" s="25">
        <f t="shared" si="217"/>
        <v>-0.36401248454901453</v>
      </c>
      <c r="P945" s="26">
        <f>ACOS(-TAN(Dados!$C$31)*TAN(O945))</f>
        <v>1.7782828068237315</v>
      </c>
      <c r="Q945" s="25">
        <f t="shared" si="218"/>
        <v>1.0315970112157162</v>
      </c>
      <c r="R945" s="25">
        <f>(24*60/PI())*Dados!$C$28*Q945*(P945*SIN(Dados!$C$31)*SIN(O945)+COS(Dados!$C$31)*COS(O945)*SIN(P945))</f>
        <v>42.864449985232994</v>
      </c>
      <c r="S945" s="17">
        <f t="shared" si="219"/>
        <v>303.66000000000003</v>
      </c>
      <c r="T945" s="17">
        <f t="shared" si="220"/>
        <v>287.56</v>
      </c>
      <c r="U945" s="17">
        <f t="shared" si="221"/>
        <v>27.518843356083501</v>
      </c>
      <c r="V945" s="25">
        <f>(0.75+2*10^(-5)*Dados!$B$7)*R945</f>
        <v>32.358467595642352</v>
      </c>
      <c r="W945" s="23">
        <f t="shared" si="222"/>
        <v>5.0041937807252275</v>
      </c>
      <c r="X945" s="25">
        <f>(1-Dados!$C$20)*U945</f>
        <v>21.189509384184298</v>
      </c>
      <c r="Y945" s="18">
        <f t="shared" si="223"/>
        <v>16.18531560345907</v>
      </c>
      <c r="Z945" s="27">
        <f>((0.408*I945*(Y945-0)+Dados!$C$35*(900/(H945+273))*J945*(M945-N945))/(I945+Dados!$C$35*(1+(0.34*J945))))</f>
        <v>6.4733252372187904</v>
      </c>
    </row>
    <row r="946" spans="1:26" x14ac:dyDescent="0.25">
      <c r="A946" s="1">
        <v>37274</v>
      </c>
      <c r="B946">
        <v>15.2</v>
      </c>
      <c r="C946">
        <v>32.700000000000003</v>
      </c>
      <c r="D946">
        <v>18</v>
      </c>
      <c r="E946">
        <v>3.1333329999999999</v>
      </c>
      <c r="F946">
        <v>45.5</v>
      </c>
      <c r="H946" s="22">
        <f t="shared" si="210"/>
        <v>23.950000000000003</v>
      </c>
      <c r="I946" s="23">
        <f t="shared" si="211"/>
        <v>0.17862512717512005</v>
      </c>
      <c r="J946" s="24">
        <f t="shared" si="212"/>
        <v>2.3435797862091996</v>
      </c>
      <c r="K946" s="25">
        <f t="shared" si="213"/>
        <v>4.9461187754219553</v>
      </c>
      <c r="L946" s="25">
        <f t="shared" si="214"/>
        <v>1.727428862466867</v>
      </c>
      <c r="M946" s="25">
        <f t="shared" si="215"/>
        <v>3.3367738189444109</v>
      </c>
      <c r="N946" s="25">
        <f t="shared" si="216"/>
        <v>1.5182320876197071</v>
      </c>
      <c r="O946" s="25">
        <f t="shared" si="217"/>
        <v>-0.36074855379216958</v>
      </c>
      <c r="P946" s="26">
        <f>ACOS(-TAN(Dados!$C$31)*TAN(O946))</f>
        <v>1.7762205458786531</v>
      </c>
      <c r="Q946" s="25">
        <f t="shared" si="218"/>
        <v>1.031428459999103</v>
      </c>
      <c r="R946" s="25">
        <f>(24*60/PI())*Dados!$C$28*Q946*(P946*SIN(Dados!$C$31)*SIN(O946)+COS(Dados!$C$31)*COS(O946)*SIN(P946))</f>
        <v>42.796053295027434</v>
      </c>
      <c r="S946" s="17">
        <f t="shared" si="219"/>
        <v>305.86</v>
      </c>
      <c r="T946" s="17">
        <f t="shared" si="220"/>
        <v>288.36</v>
      </c>
      <c r="U946" s="17">
        <f t="shared" si="221"/>
        <v>28.644597668297092</v>
      </c>
      <c r="V946" s="25">
        <f>(0.75+2*10^(-5)*Dados!$B$7)*R946</f>
        <v>32.306834783733457</v>
      </c>
      <c r="W946" s="23">
        <f t="shared" si="222"/>
        <v>5.4482671119651158</v>
      </c>
      <c r="X946" s="25">
        <f>(1-Dados!$C$20)*U946</f>
        <v>22.056340204588761</v>
      </c>
      <c r="Y946" s="18">
        <f t="shared" si="223"/>
        <v>16.608073092623645</v>
      </c>
      <c r="Z946" s="27">
        <f>((0.408*I946*(Y946-0)+Dados!$C$35*(900/(H946+273))*J946*(M946-N946))/(I946+Dados!$C$35*(1+(0.34*J946))))</f>
        <v>6.9399652625693733</v>
      </c>
    </row>
    <row r="947" spans="1:26" x14ac:dyDescent="0.25">
      <c r="A947" s="1">
        <v>37275</v>
      </c>
      <c r="B947">
        <v>18</v>
      </c>
      <c r="C947">
        <v>36.1</v>
      </c>
      <c r="D947">
        <v>19</v>
      </c>
      <c r="E947">
        <v>2.1333329999999999</v>
      </c>
      <c r="F947">
        <v>44</v>
      </c>
      <c r="H947" s="22">
        <f t="shared" si="210"/>
        <v>27.05</v>
      </c>
      <c r="I947" s="23">
        <f t="shared" si="211"/>
        <v>0.20969496361300413</v>
      </c>
      <c r="J947" s="24">
        <f t="shared" si="212"/>
        <v>1.5956287110412557</v>
      </c>
      <c r="K947" s="25">
        <f t="shared" si="213"/>
        <v>5.9736717424605885</v>
      </c>
      <c r="L947" s="25">
        <f t="shared" si="214"/>
        <v>2.0639892026604851</v>
      </c>
      <c r="M947" s="25">
        <f t="shared" si="215"/>
        <v>4.0188304725605368</v>
      </c>
      <c r="N947" s="25">
        <f t="shared" si="216"/>
        <v>1.7682854079266361</v>
      </c>
      <c r="O947" s="25">
        <f t="shared" si="217"/>
        <v>-0.35737772545324453</v>
      </c>
      <c r="P947" s="26">
        <f>ACOS(-TAN(Dados!$C$31)*TAN(O947))</f>
        <v>1.7740969932854493</v>
      </c>
      <c r="Q947" s="25">
        <f t="shared" si="218"/>
        <v>1.0312505958515106</v>
      </c>
      <c r="R947" s="25">
        <f>(24*60/PI())*Dados!$C$28*Q947*(P947*SIN(Dados!$C$31)*SIN(O947)+COS(Dados!$C$31)*COS(O947)*SIN(P947))</f>
        <v>42.724940999497861</v>
      </c>
      <c r="S947" s="17">
        <f t="shared" si="219"/>
        <v>309.26000000000005</v>
      </c>
      <c r="T947" s="17">
        <f t="shared" si="220"/>
        <v>291.16000000000003</v>
      </c>
      <c r="U947" s="17">
        <f t="shared" si="221"/>
        <v>29.083103024421639</v>
      </c>
      <c r="V947" s="25">
        <f>(0.75+2*10^(-5)*Dados!$B$7)*R947</f>
        <v>32.253151955391132</v>
      </c>
      <c r="W947" s="23">
        <f t="shared" si="222"/>
        <v>5.3425438105155827</v>
      </c>
      <c r="X947" s="25">
        <f>(1-Dados!$C$20)*U947</f>
        <v>22.393989328804661</v>
      </c>
      <c r="Y947" s="18">
        <f t="shared" si="223"/>
        <v>17.051445518289079</v>
      </c>
      <c r="Z947" s="27">
        <f>((0.408*I947*(Y947-0)+Dados!$C$35*(900/(H947+273))*J947*(M947-N947))/(I947+Dados!$C$35*(1+(0.34*J947))))</f>
        <v>6.9654297068677078</v>
      </c>
    </row>
    <row r="948" spans="1:26" x14ac:dyDescent="0.25">
      <c r="A948" s="1">
        <v>37276</v>
      </c>
      <c r="B948">
        <v>24.1</v>
      </c>
      <c r="C948">
        <v>37.4</v>
      </c>
      <c r="D948">
        <v>20</v>
      </c>
      <c r="E948">
        <v>1.9666669999999999</v>
      </c>
      <c r="F948">
        <v>40.75</v>
      </c>
      <c r="H948" s="22">
        <f t="shared" si="210"/>
        <v>30.75</v>
      </c>
      <c r="I948" s="23">
        <f t="shared" si="211"/>
        <v>0.25260989948646662</v>
      </c>
      <c r="J948" s="24">
        <f t="shared" si="212"/>
        <v>1.4709706971473151</v>
      </c>
      <c r="K948" s="25">
        <f t="shared" si="213"/>
        <v>6.4128214159504626</v>
      </c>
      <c r="L948" s="25">
        <f t="shared" si="214"/>
        <v>3.0018745443431598</v>
      </c>
      <c r="M948" s="25">
        <f t="shared" si="215"/>
        <v>4.7073479801468112</v>
      </c>
      <c r="N948" s="25">
        <f t="shared" si="216"/>
        <v>1.9182443019098254</v>
      </c>
      <c r="O948" s="25">
        <f t="shared" si="217"/>
        <v>-0.35390099838142475</v>
      </c>
      <c r="P948" s="26">
        <f>ACOS(-TAN(Dados!$C$31)*TAN(O948))</f>
        <v>1.7719132889338518</v>
      </c>
      <c r="Q948" s="25">
        <f t="shared" si="218"/>
        <v>1.0310634714779239</v>
      </c>
      <c r="R948" s="25">
        <f>(24*60/PI())*Dados!$C$28*Q948*(P948*SIN(Dados!$C$31)*SIN(O948)+COS(Dados!$C$31)*COS(O948)*SIN(P948))</f>
        <v>42.651104583042716</v>
      </c>
      <c r="S948" s="17">
        <f t="shared" si="219"/>
        <v>310.56</v>
      </c>
      <c r="T948" s="17">
        <f t="shared" si="220"/>
        <v>297.26000000000005</v>
      </c>
      <c r="U948" s="17">
        <f t="shared" si="221"/>
        <v>24.8872027668614</v>
      </c>
      <c r="V948" s="25">
        <f>(0.75+2*10^(-5)*Dados!$B$7)*R948</f>
        <v>32.197412682169031</v>
      </c>
      <c r="W948" s="23">
        <f t="shared" si="222"/>
        <v>4.2498755267570916</v>
      </c>
      <c r="X948" s="25">
        <f>(1-Dados!$C$20)*U948</f>
        <v>19.163146130483277</v>
      </c>
      <c r="Y948" s="18">
        <f t="shared" si="223"/>
        <v>14.913270603726186</v>
      </c>
      <c r="Z948" s="27">
        <f>((0.408*I948*(Y948-0)+Dados!$C$35*(900/(H948+273))*J948*(M948-N948))/(I948+Dados!$C$35*(1+(0.34*J948))))</f>
        <v>6.6497070916761709</v>
      </c>
    </row>
    <row r="949" spans="1:26" x14ac:dyDescent="0.25">
      <c r="A949" s="1">
        <v>37277</v>
      </c>
      <c r="B949">
        <v>23.3</v>
      </c>
      <c r="C949">
        <v>35.799999999999997</v>
      </c>
      <c r="D949">
        <v>21</v>
      </c>
      <c r="E949">
        <v>3.1333329999999999</v>
      </c>
      <c r="F949">
        <v>58.5</v>
      </c>
      <c r="H949" s="22">
        <f t="shared" si="210"/>
        <v>29.549999999999997</v>
      </c>
      <c r="I949" s="23">
        <f t="shared" si="211"/>
        <v>0.23795166976480814</v>
      </c>
      <c r="J949" s="24">
        <f t="shared" si="212"/>
        <v>2.3435797862091996</v>
      </c>
      <c r="K949" s="25">
        <f t="shared" si="213"/>
        <v>5.8761139848648147</v>
      </c>
      <c r="L949" s="25">
        <f t="shared" si="214"/>
        <v>2.8608211296876744</v>
      </c>
      <c r="M949" s="25">
        <f t="shared" si="215"/>
        <v>4.3684675572762446</v>
      </c>
      <c r="N949" s="25">
        <f t="shared" si="216"/>
        <v>2.5555535210066029</v>
      </c>
      <c r="O949" s="25">
        <f t="shared" si="217"/>
        <v>-0.35031940280597534</v>
      </c>
      <c r="P949" s="26">
        <f>ACOS(-TAN(Dados!$C$31)*TAN(O949))</f>
        <v>1.7696705875895009</v>
      </c>
      <c r="Q949" s="25">
        <f t="shared" si="218"/>
        <v>1.0308671423273339</v>
      </c>
      <c r="R949" s="25">
        <f>(24*60/PI())*Dados!$C$28*Q949*(P949*SIN(Dados!$C$31)*SIN(O949)+COS(Dados!$C$31)*COS(O949)*SIN(P949))</f>
        <v>42.57453580243228</v>
      </c>
      <c r="S949" s="17">
        <f t="shared" si="219"/>
        <v>308.96000000000004</v>
      </c>
      <c r="T949" s="17">
        <f t="shared" si="220"/>
        <v>296.46000000000004</v>
      </c>
      <c r="U949" s="17">
        <f t="shared" si="221"/>
        <v>24.083794377415451</v>
      </c>
      <c r="V949" s="25">
        <f>(0.75+2*10^(-5)*Dados!$B$7)*R949</f>
        <v>32.13961074123489</v>
      </c>
      <c r="W949" s="23">
        <f t="shared" si="222"/>
        <v>3.1730293417847042</v>
      </c>
      <c r="X949" s="25">
        <f>(1-Dados!$C$20)*U949</f>
        <v>18.544521670609896</v>
      </c>
      <c r="Y949" s="18">
        <f t="shared" si="223"/>
        <v>15.371492328825191</v>
      </c>
      <c r="Z949" s="27">
        <f>((0.408*I949*(Y949-0)+Dados!$C$35*(900/(H949+273))*J949*(M949-N949))/(I949+Dados!$C$35*(1+(0.34*J949))))</f>
        <v>6.5237526851407237</v>
      </c>
    </row>
    <row r="950" spans="1:26" x14ac:dyDescent="0.25">
      <c r="A950" s="1">
        <v>37278</v>
      </c>
      <c r="B950">
        <v>24.6</v>
      </c>
      <c r="C950">
        <v>36.4</v>
      </c>
      <c r="D950">
        <v>22</v>
      </c>
      <c r="E950">
        <v>3.7</v>
      </c>
      <c r="F950">
        <v>68.75</v>
      </c>
      <c r="H950" s="22">
        <f t="shared" si="210"/>
        <v>30.5</v>
      </c>
      <c r="I950" s="23">
        <f t="shared" si="211"/>
        <v>0.24949527412829423</v>
      </c>
      <c r="J950" s="24">
        <f t="shared" si="212"/>
        <v>2.7674189781213934</v>
      </c>
      <c r="K950" s="25">
        <f t="shared" si="213"/>
        <v>6.0726299897773925</v>
      </c>
      <c r="L950" s="25">
        <f t="shared" si="214"/>
        <v>3.0930813295225428</v>
      </c>
      <c r="M950" s="25">
        <f t="shared" si="215"/>
        <v>4.5828556596499679</v>
      </c>
      <c r="N950" s="25">
        <f t="shared" si="216"/>
        <v>3.1507132660093529</v>
      </c>
      <c r="O950" s="25">
        <f t="shared" si="217"/>
        <v>-0.34663400003096273</v>
      </c>
      <c r="P950" s="26">
        <f>ACOS(-TAN(Dados!$C$31)*TAN(O950))</f>
        <v>1.7673700570893165</v>
      </c>
      <c r="Q950" s="25">
        <f t="shared" si="218"/>
        <v>1.0306616665763046</v>
      </c>
      <c r="R950" s="25">
        <f>(24*60/PI())*Dados!$C$28*Q950*(P950*SIN(Dados!$C$31)*SIN(O950)+COS(Dados!$C$31)*COS(O950)*SIN(P950))</f>
        <v>42.495226734604927</v>
      </c>
      <c r="S950" s="17">
        <f t="shared" si="219"/>
        <v>309.56</v>
      </c>
      <c r="T950" s="17">
        <f t="shared" si="220"/>
        <v>297.76000000000005</v>
      </c>
      <c r="U950" s="17">
        <f t="shared" si="221"/>
        <v>23.356143617937303</v>
      </c>
      <c r="V950" s="25">
        <f>(0.75+2*10^(-5)*Dados!$B$7)*R950</f>
        <v>32.079740151452071</v>
      </c>
      <c r="W950" s="23">
        <f t="shared" si="222"/>
        <v>2.419504190834465</v>
      </c>
      <c r="X950" s="25">
        <f>(1-Dados!$C$20)*U950</f>
        <v>17.984230585811723</v>
      </c>
      <c r="Y950" s="18">
        <f t="shared" si="223"/>
        <v>15.564726394977258</v>
      </c>
      <c r="Z950" s="27">
        <f>((0.408*I950*(Y950-0)+Dados!$C$35*(900/(H950+273))*J950*(M950-N950))/(I950+Dados!$C$35*(1+(0.34*J950))))</f>
        <v>6.2508396642610631</v>
      </c>
    </row>
    <row r="951" spans="1:26" x14ac:dyDescent="0.25">
      <c r="A951" s="1">
        <v>37279</v>
      </c>
      <c r="B951">
        <v>22.3</v>
      </c>
      <c r="C951">
        <v>34.200000000000003</v>
      </c>
      <c r="D951">
        <v>23</v>
      </c>
      <c r="E951">
        <v>2.9666670000000002</v>
      </c>
      <c r="F951">
        <v>66.25</v>
      </c>
      <c r="H951" s="22">
        <f t="shared" si="210"/>
        <v>28.25</v>
      </c>
      <c r="I951" s="23">
        <f t="shared" si="211"/>
        <v>0.22288404328675204</v>
      </c>
      <c r="J951" s="24">
        <f t="shared" si="212"/>
        <v>2.2189217723152592</v>
      </c>
      <c r="K951" s="25">
        <f t="shared" si="213"/>
        <v>5.3787812129973753</v>
      </c>
      <c r="L951" s="25">
        <f t="shared" si="214"/>
        <v>2.6926645530366384</v>
      </c>
      <c r="M951" s="25">
        <f t="shared" si="215"/>
        <v>4.0357228830170069</v>
      </c>
      <c r="N951" s="25">
        <f t="shared" si="216"/>
        <v>2.6736664099987668</v>
      </c>
      <c r="O951" s="25">
        <f t="shared" si="217"/>
        <v>-0.3428458821207665</v>
      </c>
      <c r="P951" s="26">
        <f>ACOS(-TAN(Dados!$C$31)*TAN(O951))</f>
        <v>1.7650128765676671</v>
      </c>
      <c r="Q951" s="25">
        <f t="shared" si="218"/>
        <v>1.0304471051117361</v>
      </c>
      <c r="R951" s="25">
        <f>(24*60/PI())*Dados!$C$28*Q951*(P951*SIN(Dados!$C$31)*SIN(O951)+COS(Dados!$C$31)*COS(O951)*SIN(P951))</f>
        <v>42.413169825442097</v>
      </c>
      <c r="S951" s="17">
        <f t="shared" si="219"/>
        <v>307.36</v>
      </c>
      <c r="T951" s="17">
        <f t="shared" si="220"/>
        <v>295.46000000000004</v>
      </c>
      <c r="U951" s="17">
        <f t="shared" si="221"/>
        <v>23.409610880039754</v>
      </c>
      <c r="V951" s="25">
        <f>(0.75+2*10^(-5)*Dados!$B$7)*R951</f>
        <v>32.01779521019985</v>
      </c>
      <c r="W951" s="23">
        <f t="shared" si="222"/>
        <v>2.8702286552093867</v>
      </c>
      <c r="X951" s="25">
        <f>(1-Dados!$C$20)*U951</f>
        <v>18.025400377630611</v>
      </c>
      <c r="Y951" s="18">
        <f t="shared" si="223"/>
        <v>15.155171722421224</v>
      </c>
      <c r="Z951" s="27">
        <f>((0.408*I951*(Y951-0)+Dados!$C$35*(900/(H951+273))*J951*(M951-N951))/(I951+Dados!$C$35*(1+(0.34*J951))))</f>
        <v>5.8307567389097441</v>
      </c>
    </row>
    <row r="952" spans="1:26" x14ac:dyDescent="0.25">
      <c r="A952" s="1">
        <v>37280</v>
      </c>
      <c r="B952">
        <v>22.2</v>
      </c>
      <c r="C952">
        <v>28.6</v>
      </c>
      <c r="D952">
        <v>24</v>
      </c>
      <c r="E952">
        <v>2.3666670000000001</v>
      </c>
      <c r="F952">
        <v>79.75</v>
      </c>
      <c r="H952" s="22">
        <f t="shared" si="210"/>
        <v>25.4</v>
      </c>
      <c r="I952" s="23">
        <f t="shared" si="211"/>
        <v>0.1926363801049692</v>
      </c>
      <c r="J952" s="24">
        <f t="shared" si="212"/>
        <v>1.770151127214493</v>
      </c>
      <c r="K952" s="25">
        <f t="shared" si="213"/>
        <v>3.9140092986798436</v>
      </c>
      <c r="L952" s="25">
        <f t="shared" si="214"/>
        <v>2.6763336594163714</v>
      </c>
      <c r="M952" s="25">
        <f t="shared" si="215"/>
        <v>3.2951714790481077</v>
      </c>
      <c r="N952" s="25">
        <f t="shared" si="216"/>
        <v>2.6278992545408659</v>
      </c>
      <c r="O952" s="25">
        <f t="shared" si="217"/>
        <v>-0.33895617157647767</v>
      </c>
      <c r="P952" s="26">
        <f>ACOS(-TAN(Dados!$C$31)*TAN(O952))</f>
        <v>1.7626002347180736</v>
      </c>
      <c r="Q952" s="25">
        <f t="shared" si="218"/>
        <v>1.0302235215128204</v>
      </c>
      <c r="R952" s="25">
        <f>(24*60/PI())*Dados!$C$28*Q952*(P952*SIN(Dados!$C$31)*SIN(O952)+COS(Dados!$C$31)*COS(O952)*SIN(P952))</f>
        <v>42.328357939439776</v>
      </c>
      <c r="S952" s="17">
        <f t="shared" si="219"/>
        <v>301.76000000000005</v>
      </c>
      <c r="T952" s="17">
        <f t="shared" si="220"/>
        <v>295.36</v>
      </c>
      <c r="U952" s="17">
        <f t="shared" si="221"/>
        <v>17.133314650048163</v>
      </c>
      <c r="V952" s="25">
        <f>(0.75+2*10^(-5)*Dados!$B$7)*R952</f>
        <v>31.953770530870553</v>
      </c>
      <c r="W952" s="23">
        <f t="shared" si="222"/>
        <v>1.6476304405329012</v>
      </c>
      <c r="X952" s="25">
        <f>(1-Dados!$C$20)*U952</f>
        <v>13.192652280537086</v>
      </c>
      <c r="Y952" s="18">
        <f t="shared" si="223"/>
        <v>11.545021840004186</v>
      </c>
      <c r="Z952" s="27">
        <f>((0.408*I952*(Y952-0)+Dados!$C$35*(900/(H952+273))*J952*(M952-N952))/(I952+Dados!$C$35*(1+(0.34*J952))))</f>
        <v>3.8340021813881342</v>
      </c>
    </row>
    <row r="953" spans="1:26" x14ac:dyDescent="0.25">
      <c r="A953" s="1">
        <v>37281</v>
      </c>
      <c r="B953">
        <v>19.600000000000001</v>
      </c>
      <c r="C953">
        <v>35.5</v>
      </c>
      <c r="D953">
        <v>25</v>
      </c>
      <c r="E953">
        <v>1.8666670000000001</v>
      </c>
      <c r="F953">
        <v>61.5</v>
      </c>
      <c r="H953" s="22">
        <f t="shared" si="210"/>
        <v>27.55</v>
      </c>
      <c r="I953" s="23">
        <f t="shared" si="211"/>
        <v>0.21510833905626109</v>
      </c>
      <c r="J953" s="24">
        <f t="shared" si="212"/>
        <v>1.3961755896305208</v>
      </c>
      <c r="K953" s="25">
        <f t="shared" si="213"/>
        <v>5.7799401422607124</v>
      </c>
      <c r="L953" s="25">
        <f t="shared" si="214"/>
        <v>2.2810057729824531</v>
      </c>
      <c r="M953" s="25">
        <f t="shared" si="215"/>
        <v>4.0304729576215825</v>
      </c>
      <c r="N953" s="25">
        <f t="shared" si="216"/>
        <v>2.4787408689372734</v>
      </c>
      <c r="O953" s="25">
        <f t="shared" si="217"/>
        <v>-0.33496602100327749</v>
      </c>
      <c r="P953" s="26">
        <f>ACOS(-TAN(Dados!$C$31)*TAN(O953))</f>
        <v>1.7601333280948612</v>
      </c>
      <c r="Q953" s="25">
        <f t="shared" si="218"/>
        <v>1.0299909820322035</v>
      </c>
      <c r="R953" s="25">
        <f>(24*60/PI())*Dados!$C$28*Q953*(P953*SIN(Dados!$C$31)*SIN(O953)+COS(Dados!$C$31)*COS(O953)*SIN(P953))</f>
        <v>42.240784410189782</v>
      </c>
      <c r="S953" s="17">
        <f t="shared" si="219"/>
        <v>308.66000000000003</v>
      </c>
      <c r="T953" s="17">
        <f t="shared" si="220"/>
        <v>292.76000000000005</v>
      </c>
      <c r="U953" s="17">
        <f t="shared" si="221"/>
        <v>26.9494880371237</v>
      </c>
      <c r="V953" s="25">
        <f>(0.75+2*10^(-5)*Dados!$B$7)*R953</f>
        <v>31.887661080977967</v>
      </c>
      <c r="W953" s="23">
        <f t="shared" si="222"/>
        <v>3.8078958907506784</v>
      </c>
      <c r="X953" s="25">
        <f>(1-Dados!$C$20)*U953</f>
        <v>20.751105788585249</v>
      </c>
      <c r="Y953" s="18">
        <f t="shared" si="223"/>
        <v>16.943209897834571</v>
      </c>
      <c r="Z953" s="27">
        <f>((0.408*I953*(Y953-0)+Dados!$C$35*(900/(H953+273))*J953*(M953-N953))/(I953+Dados!$C$35*(1+(0.34*J953))))</f>
        <v>6.134228249089472</v>
      </c>
    </row>
    <row r="954" spans="1:26" x14ac:dyDescent="0.25">
      <c r="A954" s="1">
        <v>37282</v>
      </c>
      <c r="B954">
        <v>21</v>
      </c>
      <c r="C954">
        <v>30.8</v>
      </c>
      <c r="D954">
        <v>26</v>
      </c>
      <c r="E954">
        <v>4.0666669999999998</v>
      </c>
      <c r="F954">
        <v>91.75</v>
      </c>
      <c r="H954" s="22">
        <f t="shared" si="210"/>
        <v>25.9</v>
      </c>
      <c r="I954" s="23">
        <f t="shared" si="211"/>
        <v>0.19767751536034411</v>
      </c>
      <c r="J954" s="24">
        <f t="shared" si="212"/>
        <v>3.0416679549999976</v>
      </c>
      <c r="K954" s="25">
        <f t="shared" si="213"/>
        <v>4.4416910990407947</v>
      </c>
      <c r="L954" s="25">
        <f t="shared" si="214"/>
        <v>2.4870053972720654</v>
      </c>
      <c r="M954" s="25">
        <f t="shared" si="215"/>
        <v>3.4643482481564298</v>
      </c>
      <c r="N954" s="25">
        <f t="shared" si="216"/>
        <v>3.1785395176835243</v>
      </c>
      <c r="O954" s="25">
        <f t="shared" si="217"/>
        <v>-0.33087661276889524</v>
      </c>
      <c r="P954" s="26">
        <f>ACOS(-TAN(Dados!$C$31)*TAN(O954))</f>
        <v>1.7576133594588603</v>
      </c>
      <c r="Q954" s="25">
        <f t="shared" si="218"/>
        <v>1.0297495555763523</v>
      </c>
      <c r="R954" s="25">
        <f>(24*60/PI())*Dados!$C$28*Q954*(P954*SIN(Dados!$C$31)*SIN(O954)+COS(Dados!$C$31)*COS(O954)*SIN(P954))</f>
        <v>42.150443091579611</v>
      </c>
      <c r="S954" s="17">
        <f t="shared" si="219"/>
        <v>303.96000000000004</v>
      </c>
      <c r="T954" s="17">
        <f t="shared" si="220"/>
        <v>294.16000000000003</v>
      </c>
      <c r="U954" s="17">
        <f t="shared" si="221"/>
        <v>21.112281351729884</v>
      </c>
      <c r="V954" s="25">
        <f>(0.75+2*10^(-5)*Dados!$B$7)*R954</f>
        <v>31.819462220808248</v>
      </c>
      <c r="W954" s="23">
        <f t="shared" si="222"/>
        <v>1.9379669027667727</v>
      </c>
      <c r="X954" s="25">
        <f>(1-Dados!$C$20)*U954</f>
        <v>16.25645664083201</v>
      </c>
      <c r="Y954" s="18">
        <f t="shared" si="223"/>
        <v>14.318489738065237</v>
      </c>
      <c r="Z954" s="27">
        <f>((0.408*I954*(Y954-0)+Dados!$C$35*(900/(H954+273))*J954*(M954-N954))/(I954+Dados!$C$35*(1+(0.34*J954))))</f>
        <v>4.0085638618651052</v>
      </c>
    </row>
    <row r="955" spans="1:26" x14ac:dyDescent="0.25">
      <c r="A955" s="1">
        <v>37283</v>
      </c>
      <c r="B955">
        <v>19.100000000000001</v>
      </c>
      <c r="C955">
        <v>25.1</v>
      </c>
      <c r="D955">
        <v>27</v>
      </c>
      <c r="E955">
        <v>2.9666670000000002</v>
      </c>
      <c r="F955">
        <v>92.25</v>
      </c>
      <c r="H955" s="22">
        <f t="shared" si="210"/>
        <v>22.1</v>
      </c>
      <c r="I955" s="23">
        <f t="shared" si="211"/>
        <v>0.16200493064816465</v>
      </c>
      <c r="J955" s="24">
        <f t="shared" si="212"/>
        <v>2.2189217723152592</v>
      </c>
      <c r="K955" s="25">
        <f t="shared" si="213"/>
        <v>3.1866957622050229</v>
      </c>
      <c r="L955" s="25">
        <f t="shared" si="214"/>
        <v>2.2111396340059919</v>
      </c>
      <c r="M955" s="25">
        <f t="shared" si="215"/>
        <v>2.6989176981055074</v>
      </c>
      <c r="N955" s="25">
        <f t="shared" si="216"/>
        <v>2.4897515765023304</v>
      </c>
      <c r="O955" s="25">
        <f t="shared" si="217"/>
        <v>-0.32668915865324738</v>
      </c>
      <c r="P955" s="26">
        <f>ACOS(-TAN(Dados!$C$31)*TAN(O955))</f>
        <v>1.7550415361709275</v>
      </c>
      <c r="Q955" s="25">
        <f t="shared" si="218"/>
        <v>1.0294993136851356</v>
      </c>
      <c r="R955" s="25">
        <f>(24*60/PI())*Dados!$C$28*Q955*(P955*SIN(Dados!$C$31)*SIN(O955)+COS(Dados!$C$31)*COS(O955)*SIN(P955))</f>
        <v>42.05732840961516</v>
      </c>
      <c r="S955" s="17">
        <f t="shared" si="219"/>
        <v>298.26000000000005</v>
      </c>
      <c r="T955" s="17">
        <f t="shared" si="220"/>
        <v>292.26000000000005</v>
      </c>
      <c r="U955" s="17">
        <f t="shared" si="221"/>
        <v>16.483039127714541</v>
      </c>
      <c r="V955" s="25">
        <f>(0.75+2*10^(-5)*Dados!$B$7)*R955</f>
        <v>31.749169742540985</v>
      </c>
      <c r="W955" s="23">
        <f t="shared" si="222"/>
        <v>1.5580828763980601</v>
      </c>
      <c r="X955" s="25">
        <f>(1-Dados!$C$20)*U955</f>
        <v>12.691940128340196</v>
      </c>
      <c r="Y955" s="18">
        <f t="shared" si="223"/>
        <v>11.133857251942135</v>
      </c>
      <c r="Z955" s="27">
        <f>((0.408*I955*(Y955-0)+Dados!$C$35*(900/(H955+273))*J955*(M955-N955))/(I955+Dados!$C$35*(1+(0.34*J955))))</f>
        <v>2.9928971128971447</v>
      </c>
    </row>
    <row r="956" spans="1:26" x14ac:dyDescent="0.25">
      <c r="A956" s="1">
        <v>37284</v>
      </c>
      <c r="B956">
        <v>20.3</v>
      </c>
      <c r="C956">
        <v>34.200000000000003</v>
      </c>
      <c r="D956">
        <v>28</v>
      </c>
      <c r="E956">
        <v>1.733333</v>
      </c>
      <c r="F956">
        <v>61.75</v>
      </c>
      <c r="H956" s="22">
        <f t="shared" si="210"/>
        <v>27.25</v>
      </c>
      <c r="I956" s="23">
        <f t="shared" si="211"/>
        <v>0.21184640181521044</v>
      </c>
      <c r="J956" s="24">
        <f t="shared" si="212"/>
        <v>1.296448280974078</v>
      </c>
      <c r="K956" s="25">
        <f t="shared" si="213"/>
        <v>5.3787812129973753</v>
      </c>
      <c r="L956" s="25">
        <f t="shared" si="214"/>
        <v>2.3820593372779197</v>
      </c>
      <c r="M956" s="25">
        <f t="shared" si="215"/>
        <v>3.8804202751376478</v>
      </c>
      <c r="N956" s="25">
        <f t="shared" si="216"/>
        <v>2.3961595198974979</v>
      </c>
      <c r="O956" s="25">
        <f t="shared" si="217"/>
        <v>-0.32240489948936107</v>
      </c>
      <c r="P956" s="26">
        <f>ACOS(-TAN(Dados!$C$31)*TAN(O956))</f>
        <v>1.7524190686367291</v>
      </c>
      <c r="Q956" s="25">
        <f t="shared" si="218"/>
        <v>1.0292403305106266</v>
      </c>
      <c r="R956" s="25">
        <f>(24*60/PI())*Dados!$C$28*Q956*(P956*SIN(Dados!$C$31)*SIN(O956)+COS(Dados!$C$31)*COS(O956)*SIN(P956))</f>
        <v>41.961435414766676</v>
      </c>
      <c r="S956" s="17">
        <f t="shared" si="219"/>
        <v>307.36</v>
      </c>
      <c r="T956" s="17">
        <f t="shared" si="220"/>
        <v>293.46000000000004</v>
      </c>
      <c r="U956" s="17">
        <f t="shared" si="221"/>
        <v>25.030972257707997</v>
      </c>
      <c r="V956" s="25">
        <f>(0.75+2*10^(-5)*Dados!$B$7)*R956</f>
        <v>31.676779909765276</v>
      </c>
      <c r="W956" s="23">
        <f t="shared" si="222"/>
        <v>3.5400302598708295</v>
      </c>
      <c r="X956" s="25">
        <f>(1-Dados!$C$20)*U956</f>
        <v>19.273848638435158</v>
      </c>
      <c r="Y956" s="18">
        <f t="shared" si="223"/>
        <v>15.73381837856433</v>
      </c>
      <c r="Z956" s="27">
        <f>((0.408*I956*(Y956-0)+Dados!$C$35*(900/(H956+273))*J956*(M956-N956))/(I956+Dados!$C$35*(1+(0.34*J956))))</f>
        <v>5.6751229228598215</v>
      </c>
    </row>
    <row r="957" spans="1:26" x14ac:dyDescent="0.25">
      <c r="A957" s="1">
        <v>37285</v>
      </c>
      <c r="B957">
        <v>21.3</v>
      </c>
      <c r="C957">
        <v>32.5</v>
      </c>
      <c r="D957">
        <v>29</v>
      </c>
      <c r="E957">
        <v>2.6666669999999999</v>
      </c>
      <c r="F957">
        <v>68</v>
      </c>
      <c r="H957" s="22">
        <f t="shared" si="210"/>
        <v>26.9</v>
      </c>
      <c r="I957" s="23">
        <f t="shared" si="211"/>
        <v>0.20809346882072433</v>
      </c>
      <c r="J957" s="24">
        <f t="shared" si="212"/>
        <v>1.9945364497648759</v>
      </c>
      <c r="K957" s="25">
        <f t="shared" si="213"/>
        <v>4.8907789302521092</v>
      </c>
      <c r="L957" s="25">
        <f t="shared" si="214"/>
        <v>2.5332049812438213</v>
      </c>
      <c r="M957" s="25">
        <f t="shared" si="215"/>
        <v>3.7119919557479655</v>
      </c>
      <c r="N957" s="25">
        <f t="shared" si="216"/>
        <v>2.5241545299086168</v>
      </c>
      <c r="O957" s="25">
        <f t="shared" si="217"/>
        <v>-0.31802510479568846</v>
      </c>
      <c r="P957" s="26">
        <f>ACOS(-TAN(Dados!$C$31)*TAN(O957))</f>
        <v>1.7497471688058961</v>
      </c>
      <c r="Q957" s="25">
        <f t="shared" si="218"/>
        <v>1.0289726827951293</v>
      </c>
      <c r="R957" s="25">
        <f>(24*60/PI())*Dados!$C$28*Q957*(P957*SIN(Dados!$C$31)*SIN(O957)+COS(Dados!$C$31)*COS(O957)*SIN(P957))</f>
        <v>41.862759834734192</v>
      </c>
      <c r="S957" s="17">
        <f t="shared" si="219"/>
        <v>305.66000000000003</v>
      </c>
      <c r="T957" s="17">
        <f t="shared" si="220"/>
        <v>294.46000000000004</v>
      </c>
      <c r="U957" s="17">
        <f t="shared" si="221"/>
        <v>22.415934562635741</v>
      </c>
      <c r="V957" s="25">
        <f>(0.75+2*10^(-5)*Dados!$B$7)*R957</f>
        <v>31.602289497312476</v>
      </c>
      <c r="W957" s="23">
        <f t="shared" si="222"/>
        <v>2.8451829985297223</v>
      </c>
      <c r="X957" s="25">
        <f>(1-Dados!$C$20)*U957</f>
        <v>17.260269613229521</v>
      </c>
      <c r="Y957" s="18">
        <f t="shared" si="223"/>
        <v>14.415086614699799</v>
      </c>
      <c r="Z957" s="27">
        <f>((0.408*I957*(Y957-0)+Dados!$C$35*(900/(H957+273))*J957*(M957-N957))/(I957+Dados!$C$35*(1+(0.34*J957))))</f>
        <v>5.3131490972355246</v>
      </c>
    </row>
    <row r="958" spans="1:26" x14ac:dyDescent="0.25">
      <c r="A958" s="1">
        <v>37286</v>
      </c>
      <c r="B958">
        <v>21.4</v>
      </c>
      <c r="C958">
        <v>32.799999999999997</v>
      </c>
      <c r="D958">
        <v>30</v>
      </c>
      <c r="E958">
        <v>3.8</v>
      </c>
      <c r="F958">
        <v>67</v>
      </c>
      <c r="H958" s="22">
        <f t="shared" si="210"/>
        <v>27.099999999999998</v>
      </c>
      <c r="I958" s="23">
        <f t="shared" si="211"/>
        <v>0.21023109299087561</v>
      </c>
      <c r="J958" s="24">
        <f t="shared" si="212"/>
        <v>2.8422140856381874</v>
      </c>
      <c r="K958" s="25">
        <f t="shared" si="213"/>
        <v>4.9739919933544527</v>
      </c>
      <c r="L958" s="25">
        <f t="shared" si="214"/>
        <v>2.548770598472057</v>
      </c>
      <c r="M958" s="25">
        <f t="shared" si="215"/>
        <v>3.7613812959132549</v>
      </c>
      <c r="N958" s="25">
        <f t="shared" si="216"/>
        <v>2.520125468261881</v>
      </c>
      <c r="O958" s="25">
        <f t="shared" si="217"/>
        <v>-0.31355107239992103</v>
      </c>
      <c r="P958" s="26">
        <f>ACOS(-TAN(Dados!$C$31)*TAN(O958))</f>
        <v>1.7470270487283313</v>
      </c>
      <c r="Q958" s="25">
        <f t="shared" si="218"/>
        <v>1.0286964498484381</v>
      </c>
      <c r="R958" s="25">
        <f>(24*60/PI())*Dados!$C$28*Q958*(P958*SIN(Dados!$C$31)*SIN(O958)+COS(Dados!$C$31)*COS(O958)*SIN(P958))</f>
        <v>41.761298127524682</v>
      </c>
      <c r="S958" s="17">
        <f t="shared" si="219"/>
        <v>305.96000000000004</v>
      </c>
      <c r="T958" s="17">
        <f t="shared" si="220"/>
        <v>294.56</v>
      </c>
      <c r="U958" s="17">
        <f t="shared" si="221"/>
        <v>22.560379368597143</v>
      </c>
      <c r="V958" s="25">
        <f>(0.75+2*10^(-5)*Dados!$B$7)*R958</f>
        <v>31.525695831324263</v>
      </c>
      <c r="W958" s="23">
        <f t="shared" si="222"/>
        <v>2.8973215541086974</v>
      </c>
      <c r="X958" s="25">
        <f>(1-Dados!$C$20)*U958</f>
        <v>17.371492113819802</v>
      </c>
      <c r="Y958" s="18">
        <f t="shared" si="223"/>
        <v>14.474170559711105</v>
      </c>
      <c r="Z958" s="27">
        <f>((0.408*I958*(Y958-0)+Dados!$C$35*(900/(H958+273))*J958*(M958-N958))/(I958+Dados!$C$35*(1+(0.34*J958))))</f>
        <v>5.7061543663521048</v>
      </c>
    </row>
    <row r="959" spans="1:26" x14ac:dyDescent="0.25">
      <c r="A959" s="1">
        <v>37287</v>
      </c>
      <c r="B959">
        <v>19.7</v>
      </c>
      <c r="C959">
        <v>28.1</v>
      </c>
      <c r="D959">
        <v>31</v>
      </c>
      <c r="E959">
        <v>4.2</v>
      </c>
      <c r="F959">
        <v>89</v>
      </c>
      <c r="H959" s="22">
        <f t="shared" si="210"/>
        <v>23.9</v>
      </c>
      <c r="I959" s="23">
        <f t="shared" si="211"/>
        <v>0.17815773880284058</v>
      </c>
      <c r="J959" s="24">
        <f t="shared" si="212"/>
        <v>3.1413945157053655</v>
      </c>
      <c r="K959" s="25">
        <f t="shared" si="213"/>
        <v>3.8019951744225149</v>
      </c>
      <c r="L959" s="25">
        <f t="shared" si="214"/>
        <v>2.2952083710657747</v>
      </c>
      <c r="M959" s="25">
        <f t="shared" si="215"/>
        <v>3.0486017727441448</v>
      </c>
      <c r="N959" s="25">
        <f t="shared" si="216"/>
        <v>2.7132555777422889</v>
      </c>
      <c r="O959" s="25">
        <f t="shared" si="217"/>
        <v>-0.30898412805441511</v>
      </c>
      <c r="P959" s="26">
        <f>ACOS(-TAN(Dados!$C$31)*TAN(O959))</f>
        <v>1.7442599191701209</v>
      </c>
      <c r="Q959" s="25">
        <f t="shared" si="218"/>
        <v>1.0284117135243369</v>
      </c>
      <c r="R959" s="25">
        <f>(24*60/PI())*Dados!$C$28*Q959*(P959*SIN(Dados!$C$31)*SIN(O959)+COS(Dados!$C$31)*COS(O959)*SIN(P959))</f>
        <v>41.657047534730346</v>
      </c>
      <c r="S959" s="17">
        <f t="shared" si="219"/>
        <v>301.26000000000005</v>
      </c>
      <c r="T959" s="17">
        <f t="shared" si="220"/>
        <v>292.86</v>
      </c>
      <c r="U959" s="17">
        <f t="shared" si="221"/>
        <v>19.317375038710384</v>
      </c>
      <c r="V959" s="25">
        <f>(0.75+2*10^(-5)*Dados!$B$7)*R959</f>
        <v>31.446996829472514</v>
      </c>
      <c r="W959" s="23">
        <f t="shared" si="222"/>
        <v>2.0041893431848932</v>
      </c>
      <c r="X959" s="25">
        <f>(1-Dados!$C$20)*U959</f>
        <v>14.874378779806996</v>
      </c>
      <c r="Y959" s="18">
        <f t="shared" si="223"/>
        <v>12.870189436622102</v>
      </c>
      <c r="Z959" s="27">
        <f>((0.408*I959*(Y959-0)+Dados!$C$35*(900/(H959+273))*J959*(M959-N959))/(I959+Dados!$C$35*(1+(0.34*J959))))</f>
        <v>3.6504849182220425</v>
      </c>
    </row>
    <row r="960" spans="1:26" x14ac:dyDescent="0.25">
      <c r="A960" s="1">
        <v>37622</v>
      </c>
      <c r="B960">
        <v>21.7</v>
      </c>
      <c r="C960">
        <v>33.9</v>
      </c>
      <c r="D960">
        <v>1</v>
      </c>
      <c r="E960">
        <v>1.3666670000000001</v>
      </c>
      <c r="F960">
        <v>71.75</v>
      </c>
      <c r="H960" s="22">
        <f t="shared" si="210"/>
        <v>27.799999999999997</v>
      </c>
      <c r="I960" s="23">
        <f t="shared" si="211"/>
        <v>0.21785877242715074</v>
      </c>
      <c r="J960" s="24">
        <f t="shared" si="212"/>
        <v>1.0222000520465488</v>
      </c>
      <c r="K960" s="25">
        <f t="shared" si="213"/>
        <v>5.2897146042222154</v>
      </c>
      <c r="L960" s="25">
        <f t="shared" si="214"/>
        <v>2.5959699942202965</v>
      </c>
      <c r="M960" s="25">
        <f t="shared" si="215"/>
        <v>3.942842299221256</v>
      </c>
      <c r="N960" s="25">
        <f t="shared" si="216"/>
        <v>2.828989349691251</v>
      </c>
      <c r="O960" s="25">
        <f t="shared" si="217"/>
        <v>-0.40100809259462372</v>
      </c>
      <c r="P960" s="26">
        <f>ACOS(-TAN(Dados!$C$31)*TAN(O960))</f>
        <v>1.8020995380098959</v>
      </c>
      <c r="Q960" s="25">
        <f t="shared" si="218"/>
        <v>1.0329951106939008</v>
      </c>
      <c r="R960" s="25">
        <f>(24*60/PI())*Dados!$C$28*Q960*(P960*SIN(Dados!$C$31)*SIN(O960)+COS(Dados!$C$31)*COS(O960)*SIN(P960))</f>
        <v>43.596802901252339</v>
      </c>
      <c r="S960" s="17">
        <f t="shared" si="219"/>
        <v>307.06</v>
      </c>
      <c r="T960" s="17">
        <f t="shared" si="220"/>
        <v>294.86</v>
      </c>
      <c r="U960" s="17">
        <f t="shared" si="221"/>
        <v>24.364333761323095</v>
      </c>
      <c r="V960" s="25">
        <f>(0.75+2*10^(-5)*Dados!$B$7)*R960</f>
        <v>32.911322423121774</v>
      </c>
      <c r="W960" s="23">
        <f t="shared" si="222"/>
        <v>2.7372016693438379</v>
      </c>
      <c r="X960" s="25">
        <f>(1-Dados!$C$20)*U960</f>
        <v>18.760536996218782</v>
      </c>
      <c r="Y960" s="18">
        <f t="shared" si="223"/>
        <v>16.023335326874943</v>
      </c>
      <c r="Z960" s="27">
        <f>((0.408*I960*(Y960-0)+Dados!$C$35*(900/(H960+273))*J960*(M960-N960))/(I960+Dados!$C$35*(1+(0.34*J960))))</f>
        <v>5.3819721471608464</v>
      </c>
    </row>
    <row r="961" spans="1:26" x14ac:dyDescent="0.25">
      <c r="A961" s="1">
        <v>37623</v>
      </c>
      <c r="B961">
        <v>22</v>
      </c>
      <c r="C961">
        <v>32.5</v>
      </c>
      <c r="D961">
        <v>2</v>
      </c>
      <c r="E961">
        <v>2.6</v>
      </c>
      <c r="F961">
        <v>73.75</v>
      </c>
      <c r="H961" s="22">
        <f t="shared" si="210"/>
        <v>27.25</v>
      </c>
      <c r="I961" s="23">
        <f t="shared" si="211"/>
        <v>0.21184640181521044</v>
      </c>
      <c r="J961" s="24">
        <f t="shared" si="212"/>
        <v>1.9446727954366547</v>
      </c>
      <c r="K961" s="25">
        <f t="shared" si="213"/>
        <v>4.8907789302521092</v>
      </c>
      <c r="L961" s="25">
        <f t="shared" si="214"/>
        <v>2.6439311922105757</v>
      </c>
      <c r="M961" s="25">
        <f t="shared" si="215"/>
        <v>3.7673550612313425</v>
      </c>
      <c r="N961" s="25">
        <f t="shared" si="216"/>
        <v>2.7784243576581154</v>
      </c>
      <c r="O961" s="25">
        <f t="shared" si="217"/>
        <v>-0.39956372457913614</v>
      </c>
      <c r="P961" s="26">
        <f>ACOS(-TAN(Dados!$C$31)*TAN(O961))</f>
        <v>1.8011536593991815</v>
      </c>
      <c r="Q961" s="25">
        <f t="shared" si="218"/>
        <v>1.0329804442244102</v>
      </c>
      <c r="R961" s="25">
        <f>(24*60/PI())*Dados!$C$28*Q961*(P961*SIN(Dados!$C$31)*SIN(O961)+COS(Dados!$C$31)*COS(O961)*SIN(P961))</f>
        <v>43.570641955749437</v>
      </c>
      <c r="S961" s="17">
        <f t="shared" si="219"/>
        <v>305.66000000000003</v>
      </c>
      <c r="T961" s="17">
        <f t="shared" si="220"/>
        <v>295.16000000000003</v>
      </c>
      <c r="U961" s="17">
        <f t="shared" si="221"/>
        <v>22.589602606270596</v>
      </c>
      <c r="V961" s="25">
        <f>(0.75+2*10^(-5)*Dados!$B$7)*R961</f>
        <v>32.891573467807554</v>
      </c>
      <c r="W961" s="23">
        <f t="shared" si="222"/>
        <v>2.4622594626936913</v>
      </c>
      <c r="X961" s="25">
        <f>(1-Dados!$C$20)*U961</f>
        <v>17.393994006828358</v>
      </c>
      <c r="Y961" s="18">
        <f t="shared" si="223"/>
        <v>14.931734544134667</v>
      </c>
      <c r="Z961" s="27">
        <f>((0.408*I961*(Y961-0)+Dados!$C$35*(900/(H961+273))*J961*(M961-N961))/(I961+Dados!$C$35*(1+(0.34*J961))))</f>
        <v>5.2027953649372076</v>
      </c>
    </row>
    <row r="962" spans="1:26" x14ac:dyDescent="0.25">
      <c r="A962" s="1">
        <v>37624</v>
      </c>
      <c r="B962">
        <v>20.6</v>
      </c>
      <c r="C962">
        <v>30.6</v>
      </c>
      <c r="D962">
        <v>3</v>
      </c>
      <c r="E962">
        <v>2.0666669999999998</v>
      </c>
      <c r="F962">
        <v>82.25</v>
      </c>
      <c r="H962" s="22">
        <f t="shared" si="210"/>
        <v>25.6</v>
      </c>
      <c r="I962" s="23">
        <f t="shared" si="211"/>
        <v>0.19463968475425519</v>
      </c>
      <c r="J962" s="24">
        <f t="shared" si="212"/>
        <v>1.5457658046641094</v>
      </c>
      <c r="K962" s="25">
        <f t="shared" si="213"/>
        <v>4.3912919467167955</v>
      </c>
      <c r="L962" s="25">
        <f t="shared" si="214"/>
        <v>2.4265523121060211</v>
      </c>
      <c r="M962" s="25">
        <f t="shared" si="215"/>
        <v>3.4089221294114083</v>
      </c>
      <c r="N962" s="25">
        <f t="shared" si="216"/>
        <v>2.8038384514408832</v>
      </c>
      <c r="O962" s="25">
        <f t="shared" si="217"/>
        <v>-0.39800095720876433</v>
      </c>
      <c r="P962" s="26">
        <f>ACOS(-TAN(Dados!$C$31)*TAN(O962))</f>
        <v>1.8001317785621451</v>
      </c>
      <c r="Q962" s="25">
        <f t="shared" si="218"/>
        <v>1.0329560049375197</v>
      </c>
      <c r="R962" s="25">
        <f>(24*60/PI())*Dados!$C$28*Q962*(P962*SIN(Dados!$C$31)*SIN(O962)+COS(Dados!$C$31)*COS(O962)*SIN(P962))</f>
        <v>43.541904505350651</v>
      </c>
      <c r="S962" s="17">
        <f t="shared" si="219"/>
        <v>303.76000000000005</v>
      </c>
      <c r="T962" s="17">
        <f t="shared" si="220"/>
        <v>293.76000000000005</v>
      </c>
      <c r="U962" s="17">
        <f t="shared" si="221"/>
        <v>22.030654703752848</v>
      </c>
      <c r="V962" s="25">
        <f>(0.75+2*10^(-5)*Dados!$B$7)*R962</f>
        <v>32.869879503279115</v>
      </c>
      <c r="W962" s="23">
        <f t="shared" si="222"/>
        <v>2.2918924540839893</v>
      </c>
      <c r="X962" s="25">
        <f>(1-Dados!$C$20)*U962</f>
        <v>16.963604121889695</v>
      </c>
      <c r="Y962" s="18">
        <f t="shared" si="223"/>
        <v>14.671711667805706</v>
      </c>
      <c r="Z962" s="27">
        <f>((0.408*I962*(Y962-0)+Dados!$C$35*(900/(H962+273))*J962*(M962-N962))/(I962+Dados!$C$35*(1+(0.34*J962))))</f>
        <v>4.5828539182122716</v>
      </c>
    </row>
    <row r="963" spans="1:26" x14ac:dyDescent="0.25">
      <c r="A963" s="1">
        <v>37625</v>
      </c>
      <c r="B963">
        <v>22.1</v>
      </c>
      <c r="C963">
        <v>32.1</v>
      </c>
      <c r="D963">
        <v>4</v>
      </c>
      <c r="E963">
        <v>1.6</v>
      </c>
      <c r="F963">
        <v>74.75</v>
      </c>
      <c r="H963" s="22">
        <f t="shared" si="210"/>
        <v>27.1</v>
      </c>
      <c r="I963" s="23">
        <f t="shared" si="211"/>
        <v>0.2102310929908757</v>
      </c>
      <c r="J963" s="24">
        <f t="shared" si="212"/>
        <v>1.1967217202687106</v>
      </c>
      <c r="K963" s="25">
        <f t="shared" si="213"/>
        <v>4.7817101702880001</v>
      </c>
      <c r="L963" s="25">
        <f t="shared" si="214"/>
        <v>2.6600893350973012</v>
      </c>
      <c r="M963" s="25">
        <f t="shared" si="215"/>
        <v>3.7208997526926506</v>
      </c>
      <c r="N963" s="25">
        <f t="shared" si="216"/>
        <v>2.7813725651377563</v>
      </c>
      <c r="O963" s="25">
        <f t="shared" si="217"/>
        <v>-0.39632025356520739</v>
      </c>
      <c r="P963" s="26">
        <f>ACOS(-TAN(Dados!$C$31)*TAN(O963))</f>
        <v>1.7990345490421549</v>
      </c>
      <c r="Q963" s="25">
        <f t="shared" si="218"/>
        <v>1.0329218000751172</v>
      </c>
      <c r="R963" s="25">
        <f>(24*60/PI())*Dados!$C$28*Q963*(P963*SIN(Dados!$C$31)*SIN(O963)+COS(Dados!$C$31)*COS(O963)*SIN(P963))</f>
        <v>43.510583132946387</v>
      </c>
      <c r="S963" s="17">
        <f t="shared" si="219"/>
        <v>305.26000000000005</v>
      </c>
      <c r="T963" s="17">
        <f t="shared" si="220"/>
        <v>295.26000000000005</v>
      </c>
      <c r="U963" s="17">
        <f t="shared" si="221"/>
        <v>22.014807203554476</v>
      </c>
      <c r="V963" s="25">
        <f>(0.75+2*10^(-5)*Dados!$B$7)*R963</f>
        <v>32.846234930344117</v>
      </c>
      <c r="W963" s="23">
        <f t="shared" si="222"/>
        <v>2.3590715270024076</v>
      </c>
      <c r="X963" s="25">
        <f>(1-Dados!$C$20)*U963</f>
        <v>16.951401546736946</v>
      </c>
      <c r="Y963" s="18">
        <f t="shared" si="223"/>
        <v>14.592330019734538</v>
      </c>
      <c r="Z963" s="27">
        <f>((0.408*I963*(Y963-0)+Dados!$C$35*(900/(H963+273))*J963*(M963-N963))/(I963+Dados!$C$35*(1+(0.34*J963))))</f>
        <v>4.8701553940881528</v>
      </c>
    </row>
    <row r="964" spans="1:26" x14ac:dyDescent="0.25">
      <c r="A964" s="1">
        <v>37626</v>
      </c>
      <c r="B964">
        <v>19.5</v>
      </c>
      <c r="C964">
        <v>34.5</v>
      </c>
      <c r="D964">
        <v>5</v>
      </c>
      <c r="E964">
        <v>1.5</v>
      </c>
      <c r="F964">
        <v>62.5</v>
      </c>
      <c r="H964" s="22">
        <f t="shared" si="210"/>
        <v>27</v>
      </c>
      <c r="I964" s="23">
        <f t="shared" si="211"/>
        <v>0.20915998442580921</v>
      </c>
      <c r="J964" s="24">
        <f t="shared" si="212"/>
        <v>1.1219266127519161</v>
      </c>
      <c r="K964" s="25">
        <f t="shared" si="213"/>
        <v>5.4691459026600384</v>
      </c>
      <c r="L964" s="25">
        <f t="shared" si="214"/>
        <v>2.2668801009804516</v>
      </c>
      <c r="M964" s="25">
        <f t="shared" si="215"/>
        <v>3.8680130018202448</v>
      </c>
      <c r="N964" s="25">
        <f t="shared" si="216"/>
        <v>2.417508126137653</v>
      </c>
      <c r="O964" s="25">
        <f t="shared" si="217"/>
        <v>-0.3945221116772275</v>
      </c>
      <c r="P964" s="26">
        <f>ACOS(-TAN(Dados!$C$31)*TAN(O964))</f>
        <v>1.7978626675349139</v>
      </c>
      <c r="Q964" s="25">
        <f t="shared" si="218"/>
        <v>1.032877839772842</v>
      </c>
      <c r="R964" s="25">
        <f>(24*60/PI())*Dados!$C$28*Q964*(P964*SIN(Dados!$C$31)*SIN(O964)+COS(Dados!$C$31)*COS(O964)*SIN(P964))</f>
        <v>43.476670111019743</v>
      </c>
      <c r="S964" s="17">
        <f t="shared" si="219"/>
        <v>307.66000000000003</v>
      </c>
      <c r="T964" s="17">
        <f t="shared" si="220"/>
        <v>292.66000000000003</v>
      </c>
      <c r="U964" s="17">
        <f t="shared" si="221"/>
        <v>26.941507086165316</v>
      </c>
      <c r="V964" s="25">
        <f>(0.75+2*10^(-5)*Dados!$B$7)*R964</f>
        <v>32.82063391548305</v>
      </c>
      <c r="W964" s="23">
        <f t="shared" si="222"/>
        <v>3.7048974781091193</v>
      </c>
      <c r="X964" s="25">
        <f>(1-Dados!$C$20)*U964</f>
        <v>20.744960456347293</v>
      </c>
      <c r="Y964" s="18">
        <f t="shared" si="223"/>
        <v>17.040062978238176</v>
      </c>
      <c r="Z964" s="27">
        <f>((0.408*I964*(Y964-0)+Dados!$C$35*(900/(H964+273))*J964*(M964-N964))/(I964+Dados!$C$35*(1+(0.34*J964))))</f>
        <v>5.9205363351954849</v>
      </c>
    </row>
    <row r="965" spans="1:26" x14ac:dyDescent="0.25">
      <c r="A965" s="1">
        <v>37627</v>
      </c>
      <c r="B965">
        <v>22</v>
      </c>
      <c r="C965">
        <v>34.700000000000003</v>
      </c>
      <c r="D965">
        <v>6</v>
      </c>
      <c r="E965">
        <v>2.1</v>
      </c>
      <c r="F965">
        <v>59.25</v>
      </c>
      <c r="H965" s="22">
        <f t="shared" si="210"/>
        <v>28.35</v>
      </c>
      <c r="I965" s="23">
        <f t="shared" si="211"/>
        <v>0.22401389352802836</v>
      </c>
      <c r="J965" s="24">
        <f t="shared" si="212"/>
        <v>1.5706972578526828</v>
      </c>
      <c r="K965" s="25">
        <f t="shared" si="213"/>
        <v>5.5301179659422894</v>
      </c>
      <c r="L965" s="25">
        <f t="shared" si="214"/>
        <v>2.6439311922105757</v>
      </c>
      <c r="M965" s="25">
        <f t="shared" si="215"/>
        <v>4.0870245790764326</v>
      </c>
      <c r="N965" s="25">
        <f t="shared" si="216"/>
        <v>2.4215620631027863</v>
      </c>
      <c r="O965" s="25">
        <f t="shared" si="217"/>
        <v>-0.39260706437307313</v>
      </c>
      <c r="P965" s="26">
        <f>ACOS(-TAN(Dados!$C$31)*TAN(O965))</f>
        <v>1.7966168724134355</v>
      </c>
      <c r="Q965" s="25">
        <f t="shared" si="218"/>
        <v>1.0328241370570801</v>
      </c>
      <c r="R965" s="25">
        <f>(24*60/PI())*Dados!$C$28*Q965*(P965*SIN(Dados!$C$31)*SIN(O965)+COS(Dados!$C$31)*COS(O965)*SIN(P965))</f>
        <v>43.440157426390698</v>
      </c>
      <c r="S965" s="17">
        <f t="shared" si="219"/>
        <v>307.86</v>
      </c>
      <c r="T965" s="17">
        <f t="shared" si="220"/>
        <v>295.16000000000003</v>
      </c>
      <c r="U965" s="17">
        <f t="shared" si="221"/>
        <v>24.769271502668179</v>
      </c>
      <c r="V965" s="25">
        <f>(0.75+2*10^(-5)*Dados!$B$7)*R965</f>
        <v>32.793070409528674</v>
      </c>
      <c r="W965" s="23">
        <f t="shared" si="222"/>
        <v>3.3231724452726232</v>
      </c>
      <c r="X965" s="25">
        <f>(1-Dados!$C$20)*U965</f>
        <v>19.072339057054499</v>
      </c>
      <c r="Y965" s="18">
        <f t="shared" si="223"/>
        <v>15.749166611781876</v>
      </c>
      <c r="Z965" s="27">
        <f>((0.408*I965*(Y965-0)+Dados!$C$35*(900/(H965+273))*J965*(M965-N965))/(I965+Dados!$C$35*(1+(0.34*J965))))</f>
        <v>6.0131363325340077</v>
      </c>
    </row>
    <row r="966" spans="1:26" x14ac:dyDescent="0.25">
      <c r="A966" s="1">
        <v>37628</v>
      </c>
      <c r="B966">
        <v>19.600000000000001</v>
      </c>
      <c r="C966">
        <v>34.1</v>
      </c>
      <c r="D966">
        <v>7</v>
      </c>
      <c r="E966">
        <v>2.1333329999999999</v>
      </c>
      <c r="F966">
        <v>49.5</v>
      </c>
      <c r="H966" s="22">
        <f t="shared" si="210"/>
        <v>26.85</v>
      </c>
      <c r="I966" s="23">
        <f t="shared" si="211"/>
        <v>0.20756192850716065</v>
      </c>
      <c r="J966" s="24">
        <f t="shared" si="212"/>
        <v>1.5956287110412557</v>
      </c>
      <c r="K966" s="25">
        <f t="shared" si="213"/>
        <v>5.3489488866095956</v>
      </c>
      <c r="L966" s="25">
        <f t="shared" si="214"/>
        <v>2.2810057729824531</v>
      </c>
      <c r="M966" s="25">
        <f t="shared" si="215"/>
        <v>3.8149773297960241</v>
      </c>
      <c r="N966" s="25">
        <f t="shared" si="216"/>
        <v>1.888413778249032</v>
      </c>
      <c r="O966" s="25">
        <f t="shared" si="217"/>
        <v>-0.39057567912259061</v>
      </c>
      <c r="P966" s="26">
        <f>ACOS(-TAN(Dados!$C$31)*TAN(O966))</f>
        <v>1.7952979421830866</v>
      </c>
      <c r="Q966" s="25">
        <f t="shared" si="218"/>
        <v>1.0327607078411054</v>
      </c>
      <c r="R966" s="25">
        <f>(24*60/PI())*Dados!$C$28*Q966*(P966*SIN(Dados!$C$31)*SIN(O966)+COS(Dados!$C$31)*COS(O966)*SIN(P966))</f>
        <v>43.40103680664042</v>
      </c>
      <c r="S966" s="17">
        <f t="shared" si="219"/>
        <v>307.26000000000005</v>
      </c>
      <c r="T966" s="17">
        <f t="shared" si="220"/>
        <v>292.76000000000005</v>
      </c>
      <c r="U966" s="17">
        <f t="shared" si="221"/>
        <v>26.442595910289739</v>
      </c>
      <c r="V966" s="25">
        <f>(0.75+2*10^(-5)*Dados!$B$7)*R966</f>
        <v>32.763538167613824</v>
      </c>
      <c r="W966" s="23">
        <f t="shared" si="222"/>
        <v>4.3512583970433063</v>
      </c>
      <c r="X966" s="25">
        <f>(1-Dados!$C$20)*U966</f>
        <v>20.3607988509231</v>
      </c>
      <c r="Y966" s="18">
        <f t="shared" si="223"/>
        <v>16.009540453879794</v>
      </c>
      <c r="Z966" s="27">
        <f>((0.408*I966*(Y966-0)+Dados!$C$35*(900/(H966+273))*J966*(M966-N966))/(I966+Dados!$C$35*(1+(0.34*J966))))</f>
        <v>6.351833188456764</v>
      </c>
    </row>
    <row r="967" spans="1:26" x14ac:dyDescent="0.25">
      <c r="A967" s="1">
        <v>37629</v>
      </c>
      <c r="B967">
        <v>20</v>
      </c>
      <c r="C967">
        <v>36.6</v>
      </c>
      <c r="D967">
        <v>8</v>
      </c>
      <c r="E967">
        <v>2.7</v>
      </c>
      <c r="F967">
        <v>51.25</v>
      </c>
      <c r="H967" s="22">
        <f t="shared" si="210"/>
        <v>28.3</v>
      </c>
      <c r="I967" s="23">
        <f t="shared" si="211"/>
        <v>0.22344836855018341</v>
      </c>
      <c r="J967" s="24">
        <f t="shared" si="212"/>
        <v>2.0194679029534495</v>
      </c>
      <c r="K967" s="25">
        <f t="shared" si="213"/>
        <v>6.1393884592980328</v>
      </c>
      <c r="L967" s="25">
        <f t="shared" si="214"/>
        <v>2.3382812709274461</v>
      </c>
      <c r="M967" s="25">
        <f t="shared" si="215"/>
        <v>4.2388348651127394</v>
      </c>
      <c r="N967" s="25">
        <f t="shared" si="216"/>
        <v>2.1724028683702787</v>
      </c>
      <c r="O967" s="25">
        <f t="shared" si="217"/>
        <v>-0.38842855786907049</v>
      </c>
      <c r="P967" s="26">
        <f>ACOS(-TAN(Dados!$C$31)*TAN(O967))</f>
        <v>1.7939066938731225</v>
      </c>
      <c r="Q967" s="25">
        <f t="shared" si="218"/>
        <v>1.0326875709203633</v>
      </c>
      <c r="R967" s="25">
        <f>(24*60/PI())*Dados!$C$28*Q967*(P967*SIN(Dados!$C$31)*SIN(O967)+COS(Dados!$C$31)*COS(O967)*SIN(P967))</f>
        <v>43.35929974820008</v>
      </c>
      <c r="S967" s="17">
        <f t="shared" si="219"/>
        <v>309.76000000000005</v>
      </c>
      <c r="T967" s="17">
        <f t="shared" si="220"/>
        <v>293.16000000000003</v>
      </c>
      <c r="U967" s="17">
        <f t="shared" si="221"/>
        <v>28.265474886742584</v>
      </c>
      <c r="V967" s="25">
        <f>(0.75+2*10^(-5)*Dados!$B$7)*R967</f>
        <v>32.732030770375687</v>
      </c>
      <c r="W967" s="23">
        <f t="shared" si="222"/>
        <v>4.4351073003450843</v>
      </c>
      <c r="X967" s="25">
        <f>(1-Dados!$C$20)*U967</f>
        <v>21.764415662791791</v>
      </c>
      <c r="Y967" s="18">
        <f t="shared" si="223"/>
        <v>17.329308362446707</v>
      </c>
      <c r="Z967" s="27">
        <f>((0.408*I967*(Y967-0)+Dados!$C$35*(900/(H967+273))*J967*(M967-N967))/(I967+Dados!$C$35*(1+(0.34*J967))))</f>
        <v>7.176288928477037</v>
      </c>
    </row>
    <row r="968" spans="1:26" x14ac:dyDescent="0.25">
      <c r="A968" s="1">
        <v>37630</v>
      </c>
      <c r="B968">
        <v>24.8</v>
      </c>
      <c r="C968">
        <v>35.700000000000003</v>
      </c>
      <c r="D968">
        <v>9</v>
      </c>
      <c r="E968">
        <v>2.4</v>
      </c>
      <c r="F968">
        <v>64.75</v>
      </c>
      <c r="H968" s="22">
        <f t="shared" si="210"/>
        <v>30.25</v>
      </c>
      <c r="I968" s="23">
        <f t="shared" si="211"/>
        <v>0.24641290831485549</v>
      </c>
      <c r="J968" s="24">
        <f t="shared" si="212"/>
        <v>1.7950825804030659</v>
      </c>
      <c r="K968" s="25">
        <f t="shared" si="213"/>
        <v>5.8439030830807326</v>
      </c>
      <c r="L968" s="25">
        <f t="shared" si="214"/>
        <v>3.1302352193130303</v>
      </c>
      <c r="M968" s="25">
        <f t="shared" si="215"/>
        <v>4.4870691511968817</v>
      </c>
      <c r="N968" s="25">
        <f t="shared" si="216"/>
        <v>2.9053772753999807</v>
      </c>
      <c r="O968" s="25">
        <f t="shared" si="217"/>
        <v>-0.38616633685087898</v>
      </c>
      <c r="P968" s="26">
        <f>ACOS(-TAN(Dados!$C$31)*TAN(O968))</f>
        <v>1.7924439813713136</v>
      </c>
      <c r="Q968" s="25">
        <f t="shared" si="218"/>
        <v>1.032604747966902</v>
      </c>
      <c r="R968" s="25">
        <f>(24*60/PI())*Dados!$C$28*Q968*(P968*SIN(Dados!$C$31)*SIN(O968)+COS(Dados!$C$31)*COS(O968)*SIN(P968))</f>
        <v>43.314937546086441</v>
      </c>
      <c r="S968" s="17">
        <f t="shared" si="219"/>
        <v>308.86</v>
      </c>
      <c r="T968" s="17">
        <f t="shared" si="220"/>
        <v>297.96000000000004</v>
      </c>
      <c r="U968" s="17">
        <f t="shared" si="221"/>
        <v>22.880785205756091</v>
      </c>
      <c r="V968" s="25">
        <f>(0.75+2*10^(-5)*Dados!$B$7)*R968</f>
        <v>32.698541646403257</v>
      </c>
      <c r="W968" s="23">
        <f t="shared" si="222"/>
        <v>2.5095209426884804</v>
      </c>
      <c r="X968" s="25">
        <f>(1-Dados!$C$20)*U968</f>
        <v>17.61820460843219</v>
      </c>
      <c r="Y968" s="18">
        <f t="shared" si="223"/>
        <v>15.10868366574371</v>
      </c>
      <c r="Z968" s="27">
        <f>((0.408*I968*(Y968-0)+Dados!$C$35*(900/(H968+273))*J968*(M968-N968))/(I968+Dados!$C$35*(1+(0.34*J968))))</f>
        <v>5.8852370328277583</v>
      </c>
    </row>
    <row r="969" spans="1:26" x14ac:dyDescent="0.25">
      <c r="A969" s="1">
        <v>37631</v>
      </c>
      <c r="B969">
        <v>18.7</v>
      </c>
      <c r="C969">
        <v>31</v>
      </c>
      <c r="D969">
        <v>10</v>
      </c>
      <c r="E969">
        <v>3.3</v>
      </c>
      <c r="F969">
        <v>88.5</v>
      </c>
      <c r="H969" s="22">
        <f t="shared" si="210"/>
        <v>24.85</v>
      </c>
      <c r="I969" s="23">
        <f t="shared" si="211"/>
        <v>0.18721660940746795</v>
      </c>
      <c r="J969" s="24">
        <f t="shared" si="212"/>
        <v>2.4682385480542153</v>
      </c>
      <c r="K969" s="25">
        <f t="shared" si="213"/>
        <v>4.492592251118583</v>
      </c>
      <c r="L969" s="25">
        <f t="shared" si="214"/>
        <v>2.1566019800756622</v>
      </c>
      <c r="M969" s="25">
        <f t="shared" si="215"/>
        <v>3.3245971155971228</v>
      </c>
      <c r="N969" s="25">
        <f t="shared" si="216"/>
        <v>2.9422684473034537</v>
      </c>
      <c r="O969" s="25">
        <f t="shared" si="217"/>
        <v>-0.38378968641292643</v>
      </c>
      <c r="P969" s="26">
        <f>ACOS(-TAN(Dados!$C$31)*TAN(O969))</f>
        <v>1.7909106937083643</v>
      </c>
      <c r="Q969" s="25">
        <f t="shared" si="218"/>
        <v>1.03251226352295</v>
      </c>
      <c r="R969" s="25">
        <f>(24*60/PI())*Dados!$C$28*Q969*(P969*SIN(Dados!$C$31)*SIN(O969)+COS(Dados!$C$31)*COS(O969)*SIN(P969))</f>
        <v>43.267941325262903</v>
      </c>
      <c r="S969" s="17">
        <f t="shared" si="219"/>
        <v>304.16000000000003</v>
      </c>
      <c r="T969" s="17">
        <f t="shared" si="220"/>
        <v>291.86</v>
      </c>
      <c r="U969" s="17">
        <f t="shared" si="221"/>
        <v>24.279445862420971</v>
      </c>
      <c r="V969" s="25">
        <f>(0.75+2*10^(-5)*Dados!$B$7)*R969</f>
        <v>32.663064095911878</v>
      </c>
      <c r="W969" s="23">
        <f t="shared" si="222"/>
        <v>2.5299786528922708</v>
      </c>
      <c r="X969" s="25">
        <f>(1-Dados!$C$20)*U969</f>
        <v>18.695173314064149</v>
      </c>
      <c r="Y969" s="18">
        <f t="shared" si="223"/>
        <v>16.165194661171878</v>
      </c>
      <c r="Z969" s="27">
        <f>((0.408*I969*(Y969-0)+Dados!$C$35*(900/(H969+273))*J969*(M969-N969))/(I969+Dados!$C$35*(1+(0.34*J969))))</f>
        <v>4.6208595700359245</v>
      </c>
    </row>
    <row r="970" spans="1:26" x14ac:dyDescent="0.25">
      <c r="A970" s="1">
        <v>37632</v>
      </c>
      <c r="B970">
        <v>17.5</v>
      </c>
      <c r="C970">
        <v>28.8</v>
      </c>
      <c r="D970">
        <v>11</v>
      </c>
      <c r="E970">
        <v>1.933333</v>
      </c>
      <c r="F970">
        <v>85.75</v>
      </c>
      <c r="H970" s="22">
        <f t="shared" si="210"/>
        <v>23.15</v>
      </c>
      <c r="I970" s="23">
        <f t="shared" si="211"/>
        <v>0.17126970375880821</v>
      </c>
      <c r="J970" s="24">
        <f t="shared" si="212"/>
        <v>1.4460384960076669</v>
      </c>
      <c r="K970" s="25">
        <f t="shared" si="213"/>
        <v>3.9596126295507381</v>
      </c>
      <c r="L970" s="25">
        <f t="shared" si="214"/>
        <v>1.9999869748999506</v>
      </c>
      <c r="M970" s="25">
        <f t="shared" si="215"/>
        <v>2.9797998022253442</v>
      </c>
      <c r="N970" s="25">
        <f t="shared" si="216"/>
        <v>2.5551783304082329</v>
      </c>
      <c r="O970" s="25">
        <f t="shared" si="217"/>
        <v>-0.38129931080802987</v>
      </c>
      <c r="P970" s="26">
        <f>ACOS(-TAN(Dados!$C$31)*TAN(O970))</f>
        <v>1.7893077532989132</v>
      </c>
      <c r="Q970" s="25">
        <f t="shared" si="218"/>
        <v>1.032410144993644</v>
      </c>
      <c r="R970" s="25">
        <f>(24*60/PI())*Dados!$C$28*Q970*(P970*SIN(Dados!$C$31)*SIN(O970)+COS(Dados!$C$31)*COS(O970)*SIN(P970))</f>
        <v>43.218302073601429</v>
      </c>
      <c r="S970" s="17">
        <f t="shared" si="219"/>
        <v>301.96000000000004</v>
      </c>
      <c r="T970" s="17">
        <f t="shared" si="220"/>
        <v>290.66000000000003</v>
      </c>
      <c r="U970" s="17">
        <f t="shared" si="221"/>
        <v>23.244858406101294</v>
      </c>
      <c r="V970" s="25">
        <f>(0.75+2*10^(-5)*Dados!$B$7)*R970</f>
        <v>32.625591315626281</v>
      </c>
      <c r="W970" s="23">
        <f t="shared" si="222"/>
        <v>2.6932581362640486</v>
      </c>
      <c r="X970" s="25">
        <f>(1-Dados!$C$20)*U970</f>
        <v>17.898540972697997</v>
      </c>
      <c r="Y970" s="18">
        <f t="shared" si="223"/>
        <v>15.205282836433948</v>
      </c>
      <c r="Z970" s="27">
        <f>((0.408*I970*(Y970-0)+Dados!$C$35*(900/(H970+273))*J970*(M970-N970))/(I970+Dados!$C$35*(1+(0.34*J970))))</f>
        <v>4.4053759336460692</v>
      </c>
    </row>
    <row r="971" spans="1:26" x14ac:dyDescent="0.25">
      <c r="A971" s="1">
        <v>37633</v>
      </c>
      <c r="B971">
        <v>19.399999999999999</v>
      </c>
      <c r="C971">
        <v>32.6</v>
      </c>
      <c r="D971">
        <v>12</v>
      </c>
      <c r="E971">
        <v>3.1333329999999999</v>
      </c>
      <c r="F971">
        <v>65</v>
      </c>
      <c r="H971" s="22">
        <f t="shared" ref="H971:H1032" si="224">(C971+B971)/2</f>
        <v>26</v>
      </c>
      <c r="I971" s="23">
        <f t="shared" ref="I971:I1032" si="225">4098*(0.6108*EXP(17.27*H971/(H971+237.3)))/(H971+237.3)^2</f>
        <v>0.19869895242110683</v>
      </c>
      <c r="J971" s="24">
        <f t="shared" ref="J971:J1032" si="226">E971*(4.87/(LN(67.8*10-5.42)))</f>
        <v>2.3435797862091996</v>
      </c>
      <c r="K971" s="25">
        <f t="shared" ref="K971:K1032" si="227">0.6108*EXP((17.27*C971)/(C971+237.3))</f>
        <v>4.9183812721762612</v>
      </c>
      <c r="L971" s="25">
        <f t="shared" ref="L971:L1032" si="228">0.6108*EXP((17.27*B971)/(B971+237.3))</f>
        <v>2.2528310020993629</v>
      </c>
      <c r="M971" s="25">
        <f t="shared" ref="M971:M1032" si="229">(K971+L971)/2</f>
        <v>3.5856061371378121</v>
      </c>
      <c r="N971" s="25">
        <f t="shared" ref="N971:N1032" si="230">F971/100*((K971+L971)/2)</f>
        <v>2.330643989139578</v>
      </c>
      <c r="O971" s="25">
        <f t="shared" ref="O971:O1032" si="231">0.409*SIN((2*PI()/365*D971)-1.39)</f>
        <v>-0.37869594798822787</v>
      </c>
      <c r="P971" s="26">
        <f>ACOS(-TAN(Dados!$C$31)*TAN(O971))</f>
        <v>1.7876361141459312</v>
      </c>
      <c r="Q971" s="25">
        <f t="shared" ref="Q971:Q1032" si="232">1+0.033*COS((2*PI()/365)*D971)</f>
        <v>1.0322984226389083</v>
      </c>
      <c r="R971" s="25">
        <f>(24*60/PI())*Dados!$C$28*Q971*(P971*SIN(Dados!$C$31)*SIN(O971)+COS(Dados!$C$31)*COS(O971)*SIN(P971))</f>
        <v>43.166010676417521</v>
      </c>
      <c r="S971" s="17">
        <f t="shared" ref="S971:S1032" si="233">C971+273.16</f>
        <v>305.76000000000005</v>
      </c>
      <c r="T971" s="17">
        <f t="shared" ref="T971:T1032" si="234">B971+273.16</f>
        <v>292.56</v>
      </c>
      <c r="U971" s="17">
        <f t="shared" ref="U971:U1032" si="235">0.16*SQRT(C971-B971)*R971</f>
        <v>25.092784801810872</v>
      </c>
      <c r="V971" s="25">
        <f>(0.75+2*10^(-5)*Dados!$B$7)*R971</f>
        <v>32.58611642485107</v>
      </c>
      <c r="W971" s="23">
        <f t="shared" ref="W971:W1032" si="236">(4.903*10^-9)*((S971^4+T971^4)/2)*(0.34-0.14*SQRT(N971))*(1.35*(U971/V971)-0.35)</f>
        <v>3.4293719627354733</v>
      </c>
      <c r="X971" s="25">
        <f>(1-Dados!$C$20)*U971</f>
        <v>19.321444297394372</v>
      </c>
      <c r="Y971" s="18">
        <f t="shared" ref="Y971:Y1032" si="237">X971-W971</f>
        <v>15.892072334658899</v>
      </c>
      <c r="Z971" s="27">
        <f>((0.408*I971*(Y971-0)+Dados!$C$35*(900/(H971+273))*J971*(M971-N971))/(I971+Dados!$C$35*(1+(0.34*J971))))</f>
        <v>5.9050050211775407</v>
      </c>
    </row>
    <row r="972" spans="1:26" x14ac:dyDescent="0.25">
      <c r="A972" s="1">
        <v>37634</v>
      </c>
      <c r="B972">
        <v>19.100000000000001</v>
      </c>
      <c r="C972">
        <v>33.299999999999997</v>
      </c>
      <c r="D972">
        <v>13</v>
      </c>
      <c r="E972">
        <v>2.266667</v>
      </c>
      <c r="F972">
        <v>62.25</v>
      </c>
      <c r="H972" s="22">
        <f t="shared" si="224"/>
        <v>26.2</v>
      </c>
      <c r="I972" s="23">
        <f t="shared" si="225"/>
        <v>0.20075515809842714</v>
      </c>
      <c r="J972" s="24">
        <f t="shared" si="226"/>
        <v>1.6953560196976984</v>
      </c>
      <c r="K972" s="25">
        <f t="shared" si="227"/>
        <v>5.1154132953859861</v>
      </c>
      <c r="L972" s="25">
        <f t="shared" si="228"/>
        <v>2.2111396340059919</v>
      </c>
      <c r="M972" s="25">
        <f t="shared" si="229"/>
        <v>3.663276464695989</v>
      </c>
      <c r="N972" s="25">
        <f t="shared" si="230"/>
        <v>2.2803895992732532</v>
      </c>
      <c r="O972" s="25">
        <f t="shared" si="231"/>
        <v>-0.37598036938610901</v>
      </c>
      <c r="P972" s="26">
        <f>ACOS(-TAN(Dados!$C$31)*TAN(O972))</f>
        <v>1.7858967600153355</v>
      </c>
      <c r="Q972" s="25">
        <f t="shared" si="232"/>
        <v>1.0321771295644875</v>
      </c>
      <c r="R972" s="25">
        <f>(24*60/PI())*Dados!$C$28*Q972*(P972*SIN(Dados!$C$31)*SIN(O972)+COS(Dados!$C$31)*COS(O972)*SIN(P972))</f>
        <v>43.111057952545892</v>
      </c>
      <c r="S972" s="17">
        <f t="shared" si="233"/>
        <v>306.46000000000004</v>
      </c>
      <c r="T972" s="17">
        <f t="shared" si="234"/>
        <v>292.26000000000005</v>
      </c>
      <c r="U972" s="17">
        <f t="shared" si="235"/>
        <v>25.992786254694014</v>
      </c>
      <c r="V972" s="25">
        <f>(0.75+2*10^(-5)*Dados!$B$7)*R972</f>
        <v>32.544632492704388</v>
      </c>
      <c r="W972" s="23">
        <f t="shared" si="236"/>
        <v>3.6996310655996996</v>
      </c>
      <c r="X972" s="25">
        <f>(1-Dados!$C$20)*U972</f>
        <v>20.014445416114391</v>
      </c>
      <c r="Y972" s="18">
        <f t="shared" si="237"/>
        <v>16.314814350514691</v>
      </c>
      <c r="Z972" s="27">
        <f>((0.408*I972*(Y972-0)+Dados!$C$35*(900/(H972+273))*J972*(M972-N972))/(I972+Dados!$C$35*(1+(0.34*J972))))</f>
        <v>5.9153495468956478</v>
      </c>
    </row>
    <row r="973" spans="1:26" x14ac:dyDescent="0.25">
      <c r="A973" s="1">
        <v>37635</v>
      </c>
      <c r="B973">
        <v>19.600000000000001</v>
      </c>
      <c r="C973">
        <v>34.6</v>
      </c>
      <c r="D973">
        <v>14</v>
      </c>
      <c r="E973">
        <v>2.1333329999999999</v>
      </c>
      <c r="F973">
        <v>67.25</v>
      </c>
      <c r="H973" s="22">
        <f t="shared" si="224"/>
        <v>27.1</v>
      </c>
      <c r="I973" s="23">
        <f t="shared" si="225"/>
        <v>0.2102310929908757</v>
      </c>
      <c r="J973" s="24">
        <f t="shared" si="226"/>
        <v>1.5956287110412557</v>
      </c>
      <c r="K973" s="25">
        <f t="shared" si="227"/>
        <v>5.4995586494348254</v>
      </c>
      <c r="L973" s="25">
        <f t="shared" si="228"/>
        <v>2.2810057729824531</v>
      </c>
      <c r="M973" s="25">
        <f t="shared" si="229"/>
        <v>3.890282211208639</v>
      </c>
      <c r="N973" s="25">
        <f t="shared" si="230"/>
        <v>2.6162147870378099</v>
      </c>
      <c r="O973" s="25">
        <f t="shared" si="231"/>
        <v>-0.37315337968622003</v>
      </c>
      <c r="P973" s="26">
        <f>ACOS(-TAN(Dados!$C$31)*TAN(O973))</f>
        <v>1.7840907025875921</v>
      </c>
      <c r="Q973" s="25">
        <f t="shared" si="232"/>
        <v>1.0320463017121373</v>
      </c>
      <c r="R973" s="25">
        <f>(24*60/PI())*Dados!$C$28*Q973*(P973*SIN(Dados!$C$31)*SIN(O973)+COS(Dados!$C$31)*COS(O973)*SIN(P973))</f>
        <v>43.053434691921325</v>
      </c>
      <c r="S973" s="17">
        <f t="shared" si="233"/>
        <v>307.76000000000005</v>
      </c>
      <c r="T973" s="17">
        <f t="shared" si="234"/>
        <v>292.76000000000005</v>
      </c>
      <c r="U973" s="17">
        <f t="shared" si="235"/>
        <v>26.679237689414389</v>
      </c>
      <c r="V973" s="25">
        <f>(0.75+2*10^(-5)*Dados!$B$7)*R973</f>
        <v>32.501132566487726</v>
      </c>
      <c r="W973" s="23">
        <f t="shared" si="236"/>
        <v>3.4438717376113517</v>
      </c>
      <c r="X973" s="25">
        <f>(1-Dados!$C$20)*U973</f>
        <v>20.543013020849081</v>
      </c>
      <c r="Y973" s="18">
        <f t="shared" si="237"/>
        <v>17.099141283237728</v>
      </c>
      <c r="Z973" s="27">
        <f>((0.408*I973*(Y973-0)+Dados!$C$35*(900/(H973+273))*J973*(M973-N973))/(I973+Dados!$C$35*(1+(0.34*J973))))</f>
        <v>5.9953021056935212</v>
      </c>
    </row>
    <row r="974" spans="1:26" x14ac:dyDescent="0.25">
      <c r="A974" s="1">
        <v>37636</v>
      </c>
      <c r="B974">
        <v>21.9</v>
      </c>
      <c r="C974">
        <v>34.799999999999997</v>
      </c>
      <c r="D974">
        <v>15</v>
      </c>
      <c r="E974">
        <v>3.0333329999999998</v>
      </c>
      <c r="F974">
        <v>71</v>
      </c>
      <c r="H974" s="22">
        <f t="shared" si="224"/>
        <v>28.349999999999998</v>
      </c>
      <c r="I974" s="23">
        <f t="shared" si="225"/>
        <v>0.22401389352802831</v>
      </c>
      <c r="J974" s="24">
        <f t="shared" si="226"/>
        <v>2.2687846786924055</v>
      </c>
      <c r="K974" s="25">
        <f t="shared" si="227"/>
        <v>5.5608244417211337</v>
      </c>
      <c r="L974" s="25">
        <f t="shared" si="228"/>
        <v>2.6278588442730206</v>
      </c>
      <c r="M974" s="25">
        <f t="shared" si="229"/>
        <v>4.0943416429970769</v>
      </c>
      <c r="N974" s="25">
        <f t="shared" si="230"/>
        <v>2.9069825665279243</v>
      </c>
      <c r="O974" s="25">
        <f t="shared" si="231"/>
        <v>-0.37021581658662056</v>
      </c>
      <c r="P974" s="26">
        <f>ACOS(-TAN(Dados!$C$31)*TAN(O974))</f>
        <v>1.7822189795930035</v>
      </c>
      <c r="Q974" s="25">
        <f t="shared" si="232"/>
        <v>1.0319059778489741</v>
      </c>
      <c r="R974" s="25">
        <f>(24*60/PI())*Dados!$C$28*Q974*(P974*SIN(Dados!$C$31)*SIN(O974)+COS(Dados!$C$31)*COS(O974)*SIN(P974))</f>
        <v>42.993131694624417</v>
      </c>
      <c r="S974" s="17">
        <f t="shared" si="233"/>
        <v>307.96000000000004</v>
      </c>
      <c r="T974" s="17">
        <f t="shared" si="234"/>
        <v>295.06</v>
      </c>
      <c r="U974" s="17">
        <f t="shared" si="235"/>
        <v>24.706653179057533</v>
      </c>
      <c r="V974" s="25">
        <f>(0.75+2*10^(-5)*Dados!$B$7)*R974</f>
        <v>32.455609701161698</v>
      </c>
      <c r="W974" s="23">
        <f t="shared" si="236"/>
        <v>2.7893390883041196</v>
      </c>
      <c r="X974" s="25">
        <f>(1-Dados!$C$20)*U974</f>
        <v>19.0241229478743</v>
      </c>
      <c r="Y974" s="18">
        <f t="shared" si="237"/>
        <v>16.234783859570179</v>
      </c>
      <c r="Z974" s="27">
        <f>((0.408*I974*(Y974-0)+Dados!$C$35*(900/(H974+273))*J974*(M974-N974))/(I974+Dados!$C$35*(1+(0.34*J974))))</f>
        <v>5.9136950554581302</v>
      </c>
    </row>
    <row r="975" spans="1:26" x14ac:dyDescent="0.25">
      <c r="A975" s="1">
        <v>37637</v>
      </c>
      <c r="B975">
        <v>21</v>
      </c>
      <c r="C975">
        <v>32.5</v>
      </c>
      <c r="D975">
        <v>16</v>
      </c>
      <c r="E975">
        <v>3.4</v>
      </c>
      <c r="F975">
        <v>77.25</v>
      </c>
      <c r="H975" s="22">
        <f t="shared" si="224"/>
        <v>26.75</v>
      </c>
      <c r="I975" s="23">
        <f t="shared" si="225"/>
        <v>0.20650227313586342</v>
      </c>
      <c r="J975" s="24">
        <f t="shared" si="226"/>
        <v>2.5430336555710098</v>
      </c>
      <c r="K975" s="25">
        <f t="shared" si="227"/>
        <v>4.8907789302521092</v>
      </c>
      <c r="L975" s="25">
        <f t="shared" si="228"/>
        <v>2.4870053972720654</v>
      </c>
      <c r="M975" s="25">
        <f t="shared" si="229"/>
        <v>3.6888921637620875</v>
      </c>
      <c r="N975" s="25">
        <f t="shared" si="230"/>
        <v>2.8496691965062126</v>
      </c>
      <c r="O975" s="25">
        <f t="shared" si="231"/>
        <v>-0.36716855055065478</v>
      </c>
      <c r="P975" s="26">
        <f>ACOS(-TAN(Dados!$C$31)*TAN(O975))</f>
        <v>1.7802826529372653</v>
      </c>
      <c r="Q975" s="25">
        <f t="shared" si="232"/>
        <v>1.031756199555987</v>
      </c>
      <c r="R975" s="25">
        <f>(24*60/PI())*Dados!$C$28*Q975*(P975*SIN(Dados!$C$31)*SIN(O975)+COS(Dados!$C$31)*COS(O975)*SIN(P975))</f>
        <v>42.930139811347644</v>
      </c>
      <c r="S975" s="17">
        <f t="shared" si="233"/>
        <v>305.66000000000003</v>
      </c>
      <c r="T975" s="17">
        <f t="shared" si="234"/>
        <v>294.16000000000003</v>
      </c>
      <c r="U975" s="17">
        <f t="shared" si="235"/>
        <v>23.29330995378103</v>
      </c>
      <c r="V975" s="25">
        <f>(0.75+2*10^(-5)*Dados!$B$7)*R975</f>
        <v>32.408056989893922</v>
      </c>
      <c r="W975" s="23">
        <f t="shared" si="236"/>
        <v>2.5564193785658733</v>
      </c>
      <c r="X975" s="25">
        <f>(1-Dados!$C$20)*U975</f>
        <v>17.935848664411395</v>
      </c>
      <c r="Y975" s="18">
        <f t="shared" si="237"/>
        <v>15.379429285845521</v>
      </c>
      <c r="Z975" s="27">
        <f>((0.408*I975*(Y975-0)+Dados!$C$35*(900/(H975+273))*J975*(M975-N975))/(I975+Dados!$C$35*(1+(0.34*J975))))</f>
        <v>5.2204010218079429</v>
      </c>
    </row>
    <row r="976" spans="1:26" x14ac:dyDescent="0.25">
      <c r="A976" s="1">
        <v>37638</v>
      </c>
      <c r="B976">
        <v>20.8</v>
      </c>
      <c r="C976">
        <v>35.299999999999997</v>
      </c>
      <c r="D976">
        <v>17</v>
      </c>
      <c r="E976">
        <v>1.5</v>
      </c>
      <c r="F976">
        <v>69.25</v>
      </c>
      <c r="H976" s="22">
        <f t="shared" si="224"/>
        <v>28.049999999999997</v>
      </c>
      <c r="I976" s="23">
        <f t="shared" si="225"/>
        <v>0.22063869924246315</v>
      </c>
      <c r="J976" s="24">
        <f t="shared" si="226"/>
        <v>1.1219266127519161</v>
      </c>
      <c r="K976" s="25">
        <f t="shared" si="227"/>
        <v>5.7165849731789038</v>
      </c>
      <c r="L976" s="25">
        <f t="shared" si="228"/>
        <v>2.4566163260716172</v>
      </c>
      <c r="M976" s="25">
        <f t="shared" si="229"/>
        <v>4.0866006496252609</v>
      </c>
      <c r="N976" s="25">
        <f t="shared" si="230"/>
        <v>2.8299709498654932</v>
      </c>
      <c r="O976" s="25">
        <f t="shared" si="231"/>
        <v>-0.36401248454901453</v>
      </c>
      <c r="P976" s="26">
        <f>ACOS(-TAN(Dados!$C$31)*TAN(O976))</f>
        <v>1.7782828068237315</v>
      </c>
      <c r="Q976" s="25">
        <f t="shared" si="232"/>
        <v>1.0315970112157162</v>
      </c>
      <c r="R976" s="25">
        <f>(24*60/PI())*Dados!$C$28*Q976*(P976*SIN(Dados!$C$31)*SIN(O976)+COS(Dados!$C$31)*COS(O976)*SIN(P976))</f>
        <v>42.864449985232994</v>
      </c>
      <c r="S976" s="17">
        <f t="shared" si="233"/>
        <v>308.46000000000004</v>
      </c>
      <c r="T976" s="17">
        <f t="shared" si="234"/>
        <v>293.96000000000004</v>
      </c>
      <c r="U976" s="17">
        <f t="shared" si="235"/>
        <v>26.115674031614883</v>
      </c>
      <c r="V976" s="25">
        <f>(0.75+2*10^(-5)*Dados!$B$7)*R976</f>
        <v>32.358467595642352</v>
      </c>
      <c r="W976" s="23">
        <f t="shared" si="236"/>
        <v>3.1294420970958785</v>
      </c>
      <c r="X976" s="25">
        <f>(1-Dados!$C$20)*U976</f>
        <v>20.109069004343461</v>
      </c>
      <c r="Y976" s="18">
        <f t="shared" si="237"/>
        <v>16.979626907247582</v>
      </c>
      <c r="Z976" s="27">
        <f>((0.408*I976*(Y976-0)+Dados!$C$35*(900/(H976+273))*J976*(M976-N976))/(I976+Dados!$C$35*(1+(0.34*J976))))</f>
        <v>5.8006991263400405</v>
      </c>
    </row>
    <row r="977" spans="1:26" x14ac:dyDescent="0.25">
      <c r="A977" s="1">
        <v>37639</v>
      </c>
      <c r="B977">
        <v>23.4</v>
      </c>
      <c r="C977">
        <v>34.4</v>
      </c>
      <c r="D977">
        <v>18</v>
      </c>
      <c r="E977">
        <v>2.6333329999999999</v>
      </c>
      <c r="F977">
        <v>75.25</v>
      </c>
      <c r="H977" s="22">
        <f t="shared" si="224"/>
        <v>28.9</v>
      </c>
      <c r="I977" s="23">
        <f t="shared" si="225"/>
        <v>0.23031442615975278</v>
      </c>
      <c r="J977" s="24">
        <f t="shared" si="226"/>
        <v>1.9696042486252276</v>
      </c>
      <c r="K977" s="25">
        <f t="shared" si="227"/>
        <v>5.4388791379242765</v>
      </c>
      <c r="L977" s="25">
        <f t="shared" si="228"/>
        <v>2.878130284758361</v>
      </c>
      <c r="M977" s="25">
        <f t="shared" si="229"/>
        <v>4.1585047113413189</v>
      </c>
      <c r="N977" s="25">
        <f t="shared" si="230"/>
        <v>3.1292747952843425</v>
      </c>
      <c r="O977" s="25">
        <f t="shared" si="231"/>
        <v>-0.36074855379216958</v>
      </c>
      <c r="P977" s="26">
        <f>ACOS(-TAN(Dados!$C$31)*TAN(O977))</f>
        <v>1.7762205458786531</v>
      </c>
      <c r="Q977" s="25">
        <f t="shared" si="232"/>
        <v>1.031428459999103</v>
      </c>
      <c r="R977" s="25">
        <f>(24*60/PI())*Dados!$C$28*Q977*(P977*SIN(Dados!$C$31)*SIN(O977)+COS(Dados!$C$31)*COS(O977)*SIN(P977))</f>
        <v>42.796053295027434</v>
      </c>
      <c r="S977" s="17">
        <f t="shared" si="233"/>
        <v>307.56</v>
      </c>
      <c r="T977" s="17">
        <f t="shared" si="234"/>
        <v>296.56</v>
      </c>
      <c r="U977" s="17">
        <f t="shared" si="235"/>
        <v>22.71015220602542</v>
      </c>
      <c r="V977" s="25">
        <f>(0.75+2*10^(-5)*Dados!$B$7)*R977</f>
        <v>32.306834783733457</v>
      </c>
      <c r="W977" s="23">
        <f t="shared" si="236"/>
        <v>2.2621417959683443</v>
      </c>
      <c r="X977" s="25">
        <f>(1-Dados!$C$20)*U977</f>
        <v>17.486817198639574</v>
      </c>
      <c r="Y977" s="18">
        <f t="shared" si="237"/>
        <v>15.224675402671231</v>
      </c>
      <c r="Z977" s="27">
        <f>((0.408*I977*(Y977-0)+Dados!$C$35*(900/(H977+273))*J977*(M977-N977))/(I977+Dados!$C$35*(1+(0.34*J977))))</f>
        <v>5.3774160106200428</v>
      </c>
    </row>
    <row r="978" spans="1:26" x14ac:dyDescent="0.25">
      <c r="A978" s="1">
        <v>37640</v>
      </c>
      <c r="B978">
        <v>21</v>
      </c>
      <c r="C978">
        <v>36.6</v>
      </c>
      <c r="D978">
        <v>19</v>
      </c>
      <c r="E978">
        <v>3.1</v>
      </c>
      <c r="F978">
        <v>63</v>
      </c>
      <c r="H978" s="22">
        <f t="shared" si="224"/>
        <v>28.8</v>
      </c>
      <c r="I978" s="23">
        <f t="shared" si="225"/>
        <v>0.2291579380125682</v>
      </c>
      <c r="J978" s="24">
        <f t="shared" si="226"/>
        <v>2.3186483330206267</v>
      </c>
      <c r="K978" s="25">
        <f t="shared" si="227"/>
        <v>6.1393884592980328</v>
      </c>
      <c r="L978" s="25">
        <f t="shared" si="228"/>
        <v>2.4870053972720654</v>
      </c>
      <c r="M978" s="25">
        <f t="shared" si="229"/>
        <v>4.3131969282850493</v>
      </c>
      <c r="N978" s="25">
        <f t="shared" si="230"/>
        <v>2.7173140648195813</v>
      </c>
      <c r="O978" s="25">
        <f t="shared" si="231"/>
        <v>-0.35737772545324453</v>
      </c>
      <c r="P978" s="26">
        <f>ACOS(-TAN(Dados!$C$31)*TAN(O978))</f>
        <v>1.7740969932854493</v>
      </c>
      <c r="Q978" s="25">
        <f t="shared" si="232"/>
        <v>1.0312505958515106</v>
      </c>
      <c r="R978" s="25">
        <f>(24*60/PI())*Dados!$C$28*Q978*(P978*SIN(Dados!$C$31)*SIN(O978)+COS(Dados!$C$31)*COS(O978)*SIN(P978))</f>
        <v>42.724940999497861</v>
      </c>
      <c r="S978" s="17">
        <f t="shared" si="233"/>
        <v>309.76000000000005</v>
      </c>
      <c r="T978" s="17">
        <f t="shared" si="234"/>
        <v>294.16000000000003</v>
      </c>
      <c r="U978" s="17">
        <f t="shared" si="235"/>
        <v>26.999999336867525</v>
      </c>
      <c r="V978" s="25">
        <f>(0.75+2*10^(-5)*Dados!$B$7)*R978</f>
        <v>32.253151955391132</v>
      </c>
      <c r="W978" s="23">
        <f t="shared" si="236"/>
        <v>3.4870661160519809</v>
      </c>
      <c r="X978" s="25">
        <f>(1-Dados!$C$20)*U978</f>
        <v>20.789999489387995</v>
      </c>
      <c r="Y978" s="18">
        <f t="shared" si="237"/>
        <v>17.302933373336014</v>
      </c>
      <c r="Z978" s="27">
        <f>((0.408*I978*(Y978-0)+Dados!$C$35*(900/(H978+273))*J978*(M978-N978))/(I978+Dados!$C$35*(1+(0.34*J978))))</f>
        <v>6.7589210383291034</v>
      </c>
    </row>
    <row r="979" spans="1:26" x14ac:dyDescent="0.25">
      <c r="A979" s="1">
        <v>37641</v>
      </c>
      <c r="B979">
        <v>20.100000000000001</v>
      </c>
      <c r="C979">
        <v>31.3</v>
      </c>
      <c r="D979">
        <v>20</v>
      </c>
      <c r="E979">
        <v>2.8333330000000001</v>
      </c>
      <c r="F979">
        <v>86.25</v>
      </c>
      <c r="H979" s="22">
        <f t="shared" si="224"/>
        <v>25.700000000000003</v>
      </c>
      <c r="I979" s="23">
        <f t="shared" si="225"/>
        <v>0.19564789669312863</v>
      </c>
      <c r="J979" s="24">
        <f t="shared" si="226"/>
        <v>2.1191944636588169</v>
      </c>
      <c r="K979" s="25">
        <f t="shared" si="227"/>
        <v>4.5698943880770111</v>
      </c>
      <c r="L979" s="25">
        <f t="shared" si="228"/>
        <v>2.3527951289901101</v>
      </c>
      <c r="M979" s="25">
        <f t="shared" si="229"/>
        <v>3.4613447585335608</v>
      </c>
      <c r="N979" s="25">
        <f t="shared" si="230"/>
        <v>2.9854098542351966</v>
      </c>
      <c r="O979" s="25">
        <f t="shared" si="231"/>
        <v>-0.35390099838142475</v>
      </c>
      <c r="P979" s="26">
        <f>ACOS(-TAN(Dados!$C$31)*TAN(O979))</f>
        <v>1.7719132889338518</v>
      </c>
      <c r="Q979" s="25">
        <f t="shared" si="232"/>
        <v>1.0310634714779239</v>
      </c>
      <c r="R979" s="25">
        <f>(24*60/PI())*Dados!$C$28*Q979*(P979*SIN(Dados!$C$31)*SIN(O979)+COS(Dados!$C$31)*COS(O979)*SIN(P979))</f>
        <v>42.651104583042716</v>
      </c>
      <c r="S979" s="17">
        <f t="shared" si="233"/>
        <v>304.46000000000004</v>
      </c>
      <c r="T979" s="17">
        <f t="shared" si="234"/>
        <v>293.26000000000005</v>
      </c>
      <c r="U979" s="17">
        <f t="shared" si="235"/>
        <v>22.838063546979939</v>
      </c>
      <c r="V979" s="25">
        <f>(0.75+2*10^(-5)*Dados!$B$7)*R979</f>
        <v>32.197412682169031</v>
      </c>
      <c r="W979" s="23">
        <f t="shared" si="236"/>
        <v>2.3363034104560483</v>
      </c>
      <c r="X979" s="25">
        <f>(1-Dados!$C$20)*U979</f>
        <v>17.585308931174552</v>
      </c>
      <c r="Y979" s="18">
        <f t="shared" si="237"/>
        <v>15.249005520718503</v>
      </c>
      <c r="Z979" s="27">
        <f>((0.408*I979*(Y979-0)+Dados!$C$35*(900/(H979+273))*J979*(M979-N979))/(I979+Dados!$C$35*(1+(0.34*J979))))</f>
        <v>4.5938835905696616</v>
      </c>
    </row>
    <row r="980" spans="1:26" x14ac:dyDescent="0.25">
      <c r="A980" s="1">
        <v>37642</v>
      </c>
      <c r="B980">
        <v>19.399999999999999</v>
      </c>
      <c r="C980">
        <v>31.6</v>
      </c>
      <c r="D980">
        <v>21</v>
      </c>
      <c r="E980">
        <v>3.1</v>
      </c>
      <c r="F980">
        <v>75.75</v>
      </c>
      <c r="H980" s="22">
        <f t="shared" si="224"/>
        <v>25.5</v>
      </c>
      <c r="I980" s="23">
        <f t="shared" si="225"/>
        <v>0.19363585091694491</v>
      </c>
      <c r="J980" s="24">
        <f t="shared" si="226"/>
        <v>2.3186483330206267</v>
      </c>
      <c r="K980" s="25">
        <f t="shared" si="227"/>
        <v>4.6483496796026218</v>
      </c>
      <c r="L980" s="25">
        <f t="shared" si="228"/>
        <v>2.2528310020993629</v>
      </c>
      <c r="M980" s="25">
        <f t="shared" si="229"/>
        <v>3.4505903408509924</v>
      </c>
      <c r="N980" s="25">
        <f t="shared" si="230"/>
        <v>2.6138221831946264</v>
      </c>
      <c r="O980" s="25">
        <f t="shared" si="231"/>
        <v>-0.35031940280597534</v>
      </c>
      <c r="P980" s="26">
        <f>ACOS(-TAN(Dados!$C$31)*TAN(O980))</f>
        <v>1.7696705875895009</v>
      </c>
      <c r="Q980" s="25">
        <f t="shared" si="232"/>
        <v>1.0308671423273339</v>
      </c>
      <c r="R980" s="25">
        <f>(24*60/PI())*Dados!$C$28*Q980*(P980*SIN(Dados!$C$31)*SIN(O980)+COS(Dados!$C$31)*COS(O980)*SIN(P980))</f>
        <v>42.57453580243228</v>
      </c>
      <c r="S980" s="17">
        <f t="shared" si="233"/>
        <v>304.76000000000005</v>
      </c>
      <c r="T980" s="17">
        <f t="shared" si="234"/>
        <v>292.56</v>
      </c>
      <c r="U980" s="17">
        <f t="shared" si="235"/>
        <v>23.793033685827062</v>
      </c>
      <c r="V980" s="25">
        <f>(0.75+2*10^(-5)*Dados!$B$7)*R980</f>
        <v>32.13961074123489</v>
      </c>
      <c r="W980" s="23">
        <f t="shared" si="236"/>
        <v>2.8865026362984896</v>
      </c>
      <c r="X980" s="25">
        <f>(1-Dados!$C$20)*U980</f>
        <v>18.320635938086838</v>
      </c>
      <c r="Y980" s="18">
        <f t="shared" si="237"/>
        <v>15.434133301788348</v>
      </c>
      <c r="Z980" s="27">
        <f>((0.408*I980*(Y980-0)+Dados!$C$35*(900/(H980+273))*J980*(M980-N980))/(I980+Dados!$C$35*(1+(0.34*J980))))</f>
        <v>5.1569741656201336</v>
      </c>
    </row>
    <row r="981" spans="1:26" x14ac:dyDescent="0.25">
      <c r="A981" s="1">
        <v>37643</v>
      </c>
      <c r="B981">
        <v>22.6</v>
      </c>
      <c r="C981">
        <v>33.299999999999997</v>
      </c>
      <c r="D981">
        <v>22</v>
      </c>
      <c r="E981">
        <v>4.4000000000000004</v>
      </c>
      <c r="F981">
        <v>74.75</v>
      </c>
      <c r="H981" s="22">
        <f t="shared" si="224"/>
        <v>27.95</v>
      </c>
      <c r="I981" s="23">
        <f t="shared" si="225"/>
        <v>0.21952317339604846</v>
      </c>
      <c r="J981" s="24">
        <f t="shared" si="226"/>
        <v>3.2909847307389546</v>
      </c>
      <c r="K981" s="25">
        <f t="shared" si="227"/>
        <v>5.1154132953859861</v>
      </c>
      <c r="L981" s="25">
        <f t="shared" si="228"/>
        <v>2.7421805492514406</v>
      </c>
      <c r="M981" s="25">
        <f t="shared" si="229"/>
        <v>3.9287969223187131</v>
      </c>
      <c r="N981" s="25">
        <f t="shared" si="230"/>
        <v>2.9367756994332384</v>
      </c>
      <c r="O981" s="25">
        <f t="shared" si="231"/>
        <v>-0.34663400003096273</v>
      </c>
      <c r="P981" s="26">
        <f>ACOS(-TAN(Dados!$C$31)*TAN(O981))</f>
        <v>1.7673700570893165</v>
      </c>
      <c r="Q981" s="25">
        <f t="shared" si="232"/>
        <v>1.0306616665763046</v>
      </c>
      <c r="R981" s="25">
        <f>(24*60/PI())*Dados!$C$28*Q981*(P981*SIN(Dados!$C$31)*SIN(O981)+COS(Dados!$C$31)*COS(O981)*SIN(P981))</f>
        <v>42.495226734604927</v>
      </c>
      <c r="S981" s="17">
        <f t="shared" si="233"/>
        <v>306.46000000000004</v>
      </c>
      <c r="T981" s="17">
        <f t="shared" si="234"/>
        <v>295.76000000000005</v>
      </c>
      <c r="U981" s="17">
        <f t="shared" si="235"/>
        <v>22.240882836527952</v>
      </c>
      <c r="V981" s="25">
        <f>(0.75+2*10^(-5)*Dados!$B$7)*R981</f>
        <v>32.079740151452071</v>
      </c>
      <c r="W981" s="23">
        <f t="shared" si="236"/>
        <v>2.3681176263803603</v>
      </c>
      <c r="X981" s="25">
        <f>(1-Dados!$C$20)*U981</f>
        <v>17.125479784126522</v>
      </c>
      <c r="Y981" s="18">
        <f t="shared" si="237"/>
        <v>14.757362157746162</v>
      </c>
      <c r="Z981" s="27">
        <f>((0.408*I981*(Y981-0)+Dados!$C$35*(900/(H981+273))*J981*(M981-N981))/(I981+Dados!$C$35*(1+(0.34*J981))))</f>
        <v>5.473747515575357</v>
      </c>
    </row>
    <row r="982" spans="1:26" x14ac:dyDescent="0.25">
      <c r="A982" s="1">
        <v>37644</v>
      </c>
      <c r="B982">
        <v>20.3</v>
      </c>
      <c r="C982">
        <v>29.2</v>
      </c>
      <c r="D982">
        <v>23</v>
      </c>
      <c r="E982">
        <v>1.9666669999999999</v>
      </c>
      <c r="F982">
        <v>79</v>
      </c>
      <c r="H982" s="22">
        <f t="shared" si="224"/>
        <v>24.75</v>
      </c>
      <c r="I982" s="23">
        <f t="shared" si="225"/>
        <v>0.18624513325562769</v>
      </c>
      <c r="J982" s="24">
        <f t="shared" si="226"/>
        <v>1.4709706971473151</v>
      </c>
      <c r="K982" s="25">
        <f t="shared" si="227"/>
        <v>4.0522081272490516</v>
      </c>
      <c r="L982" s="25">
        <f t="shared" si="228"/>
        <v>2.3820593372779197</v>
      </c>
      <c r="M982" s="25">
        <f t="shared" si="229"/>
        <v>3.2171337322634859</v>
      </c>
      <c r="N982" s="25">
        <f t="shared" si="230"/>
        <v>2.5415356484881539</v>
      </c>
      <c r="O982" s="25">
        <f t="shared" si="231"/>
        <v>-0.3428458821207665</v>
      </c>
      <c r="P982" s="26">
        <f>ACOS(-TAN(Dados!$C$31)*TAN(O982))</f>
        <v>1.7650128765676671</v>
      </c>
      <c r="Q982" s="25">
        <f t="shared" si="232"/>
        <v>1.0304471051117361</v>
      </c>
      <c r="R982" s="25">
        <f>(24*60/PI())*Dados!$C$28*Q982*(P982*SIN(Dados!$C$31)*SIN(O982)+COS(Dados!$C$31)*COS(O982)*SIN(P982))</f>
        <v>42.413169825442097</v>
      </c>
      <c r="S982" s="17">
        <f t="shared" si="233"/>
        <v>302.36</v>
      </c>
      <c r="T982" s="17">
        <f t="shared" si="234"/>
        <v>293.46000000000004</v>
      </c>
      <c r="U982" s="17">
        <f t="shared" si="235"/>
        <v>20.244903800768871</v>
      </c>
      <c r="V982" s="25">
        <f>(0.75+2*10^(-5)*Dados!$B$7)*R982</f>
        <v>32.01779521019985</v>
      </c>
      <c r="W982" s="23">
        <f t="shared" si="236"/>
        <v>2.2748487303191691</v>
      </c>
      <c r="X982" s="25">
        <f>(1-Dados!$C$20)*U982</f>
        <v>15.58857592659203</v>
      </c>
      <c r="Y982" s="18">
        <f t="shared" si="237"/>
        <v>13.313727196272861</v>
      </c>
      <c r="Z982" s="27">
        <f>((0.408*I982*(Y982-0)+Dados!$C$35*(900/(H982+273))*J982*(M982-N982))/(I982+Dados!$C$35*(1+(0.34*J982))))</f>
        <v>4.248005395774455</v>
      </c>
    </row>
    <row r="983" spans="1:26" x14ac:dyDescent="0.25">
      <c r="A983" s="1">
        <v>37645</v>
      </c>
      <c r="B983">
        <v>15.9</v>
      </c>
      <c r="C983">
        <v>29.1</v>
      </c>
      <c r="D983">
        <v>24</v>
      </c>
      <c r="E983">
        <v>2.3666670000000001</v>
      </c>
      <c r="F983">
        <v>67</v>
      </c>
      <c r="H983" s="22">
        <f t="shared" si="224"/>
        <v>22.5</v>
      </c>
      <c r="I983" s="23">
        <f t="shared" si="225"/>
        <v>0.16548316037309999</v>
      </c>
      <c r="J983" s="24">
        <f t="shared" si="226"/>
        <v>1.770151127214493</v>
      </c>
      <c r="K983" s="25">
        <f t="shared" si="227"/>
        <v>4.0288844232591545</v>
      </c>
      <c r="L983" s="25">
        <f t="shared" si="228"/>
        <v>1.8067051290327525</v>
      </c>
      <c r="M983" s="25">
        <f t="shared" si="229"/>
        <v>2.9177947761459535</v>
      </c>
      <c r="N983" s="25">
        <f t="shared" si="230"/>
        <v>1.954922500017789</v>
      </c>
      <c r="O983" s="25">
        <f t="shared" si="231"/>
        <v>-0.33895617157647767</v>
      </c>
      <c r="P983" s="26">
        <f>ACOS(-TAN(Dados!$C$31)*TAN(O983))</f>
        <v>1.7626002347180736</v>
      </c>
      <c r="Q983" s="25">
        <f t="shared" si="232"/>
        <v>1.0302235215128204</v>
      </c>
      <c r="R983" s="25">
        <f>(24*60/PI())*Dados!$C$28*Q983*(P983*SIN(Dados!$C$31)*SIN(O983)+COS(Dados!$C$31)*COS(O983)*SIN(P983))</f>
        <v>42.328357939439776</v>
      </c>
      <c r="S983" s="17">
        <f t="shared" si="233"/>
        <v>302.26000000000005</v>
      </c>
      <c r="T983" s="17">
        <f t="shared" si="234"/>
        <v>289.06</v>
      </c>
      <c r="U983" s="17">
        <f t="shared" si="235"/>
        <v>24.605849837512363</v>
      </c>
      <c r="V983" s="25">
        <f>(0.75+2*10^(-5)*Dados!$B$7)*R983</f>
        <v>31.953770530870553</v>
      </c>
      <c r="W983" s="23">
        <f t="shared" si="236"/>
        <v>3.7379164432155259</v>
      </c>
      <c r="X983" s="25">
        <f>(1-Dados!$C$20)*U983</f>
        <v>18.946504374884519</v>
      </c>
      <c r="Y983" s="18">
        <f t="shared" si="237"/>
        <v>15.208587931668994</v>
      </c>
      <c r="Z983" s="27">
        <f>((0.408*I983*(Y983-0)+Dados!$C$35*(900/(H983+273))*J983*(M983-N983))/(I983+Dados!$C$35*(1+(0.34*J983))))</f>
        <v>5.0553067965491048</v>
      </c>
    </row>
    <row r="984" spans="1:26" x14ac:dyDescent="0.25">
      <c r="A984" s="1">
        <v>37646</v>
      </c>
      <c r="B984">
        <v>15.1</v>
      </c>
      <c r="C984">
        <v>30.1</v>
      </c>
      <c r="D984">
        <v>25</v>
      </c>
      <c r="E984">
        <v>1.6333329999999999</v>
      </c>
      <c r="F984">
        <v>74.5</v>
      </c>
      <c r="H984" s="22">
        <f t="shared" si="224"/>
        <v>22.6</v>
      </c>
      <c r="I984" s="23">
        <f t="shared" si="225"/>
        <v>0.16636250114300036</v>
      </c>
      <c r="J984" s="24">
        <f t="shared" si="226"/>
        <v>1.2216531734572835</v>
      </c>
      <c r="K984" s="25">
        <f t="shared" si="227"/>
        <v>4.2674631045407558</v>
      </c>
      <c r="L984" s="25">
        <f t="shared" si="228"/>
        <v>1.7163564077019398</v>
      </c>
      <c r="M984" s="25">
        <f t="shared" si="229"/>
        <v>2.9919097561213479</v>
      </c>
      <c r="N984" s="25">
        <f t="shared" si="230"/>
        <v>2.2289727683104044</v>
      </c>
      <c r="O984" s="25">
        <f t="shared" si="231"/>
        <v>-0.33496602100327749</v>
      </c>
      <c r="P984" s="26">
        <f>ACOS(-TAN(Dados!$C$31)*TAN(O984))</f>
        <v>1.7601333280948612</v>
      </c>
      <c r="Q984" s="25">
        <f t="shared" si="232"/>
        <v>1.0299909820322035</v>
      </c>
      <c r="R984" s="25">
        <f>(24*60/PI())*Dados!$C$28*Q984*(P984*SIN(Dados!$C$31)*SIN(O984)+COS(Dados!$C$31)*COS(O984)*SIN(P984))</f>
        <v>42.240784410189782</v>
      </c>
      <c r="S984" s="17">
        <f t="shared" si="233"/>
        <v>303.26000000000005</v>
      </c>
      <c r="T984" s="17">
        <f t="shared" si="234"/>
        <v>288.26000000000005</v>
      </c>
      <c r="U984" s="17">
        <f t="shared" si="235"/>
        <v>26.175656728224467</v>
      </c>
      <c r="V984" s="25">
        <f>(0.75+2*10^(-5)*Dados!$B$7)*R984</f>
        <v>31.887661080977967</v>
      </c>
      <c r="W984" s="23">
        <f t="shared" si="236"/>
        <v>3.7400639491569478</v>
      </c>
      <c r="X984" s="25">
        <f>(1-Dados!$C$20)*U984</f>
        <v>20.155255680732839</v>
      </c>
      <c r="Y984" s="18">
        <f t="shared" si="237"/>
        <v>16.415191731575892</v>
      </c>
      <c r="Z984" s="27">
        <f>((0.408*I984*(Y984-0)+Dados!$C$35*(900/(H984+273))*J984*(M984-N984))/(I984+Dados!$C$35*(1+(0.34*J984))))</f>
        <v>5.0188987359230914</v>
      </c>
    </row>
    <row r="985" spans="1:26" x14ac:dyDescent="0.25">
      <c r="A985" s="1">
        <v>37647</v>
      </c>
      <c r="B985">
        <v>21.3</v>
      </c>
      <c r="C985">
        <v>34</v>
      </c>
      <c r="D985">
        <v>26</v>
      </c>
      <c r="E985">
        <v>2.6333329999999999</v>
      </c>
      <c r="F985">
        <v>76</v>
      </c>
      <c r="H985" s="22">
        <f t="shared" si="224"/>
        <v>27.65</v>
      </c>
      <c r="I985" s="23">
        <f t="shared" si="225"/>
        <v>0.21620498907075034</v>
      </c>
      <c r="J985" s="24">
        <f t="shared" si="226"/>
        <v>1.9696042486252276</v>
      </c>
      <c r="K985" s="25">
        <f t="shared" si="227"/>
        <v>5.3192602098598769</v>
      </c>
      <c r="L985" s="25">
        <f t="shared" si="228"/>
        <v>2.5332049812438213</v>
      </c>
      <c r="M985" s="25">
        <f t="shared" si="229"/>
        <v>3.9262325955518493</v>
      </c>
      <c r="N985" s="25">
        <f t="shared" si="230"/>
        <v>2.9839367726194057</v>
      </c>
      <c r="O985" s="25">
        <f t="shared" si="231"/>
        <v>-0.33087661276889524</v>
      </c>
      <c r="P985" s="26">
        <f>ACOS(-TAN(Dados!$C$31)*TAN(O985))</f>
        <v>1.7576133594588603</v>
      </c>
      <c r="Q985" s="25">
        <f t="shared" si="232"/>
        <v>1.0297495555763523</v>
      </c>
      <c r="R985" s="25">
        <f>(24*60/PI())*Dados!$C$28*Q985*(P985*SIN(Dados!$C$31)*SIN(O985)+COS(Dados!$C$31)*COS(O985)*SIN(P985))</f>
        <v>42.150443091579611</v>
      </c>
      <c r="S985" s="17">
        <f t="shared" si="233"/>
        <v>307.16000000000003</v>
      </c>
      <c r="T985" s="17">
        <f t="shared" si="234"/>
        <v>294.46000000000004</v>
      </c>
      <c r="U985" s="17">
        <f t="shared" si="235"/>
        <v>24.033885481704736</v>
      </c>
      <c r="V985" s="25">
        <f>(0.75+2*10^(-5)*Dados!$B$7)*R985</f>
        <v>31.819462220808248</v>
      </c>
      <c r="W985" s="23">
        <f t="shared" si="236"/>
        <v>2.6461054654615666</v>
      </c>
      <c r="X985" s="25">
        <f>(1-Dados!$C$20)*U985</f>
        <v>18.506091820912648</v>
      </c>
      <c r="Y985" s="18">
        <f t="shared" si="237"/>
        <v>15.859986355451081</v>
      </c>
      <c r="Z985" s="27">
        <f>((0.408*I985*(Y985-0)+Dados!$C$35*(900/(H985+273))*J985*(M985-N985))/(I985+Dados!$C$35*(1+(0.34*J985))))</f>
        <v>5.415397877782552</v>
      </c>
    </row>
    <row r="986" spans="1:26" x14ac:dyDescent="0.25">
      <c r="A986" s="1">
        <v>37648</v>
      </c>
      <c r="B986">
        <v>21.2</v>
      </c>
      <c r="C986">
        <v>34.700000000000003</v>
      </c>
      <c r="D986">
        <v>27</v>
      </c>
      <c r="E986">
        <v>1.3666670000000001</v>
      </c>
      <c r="F986">
        <v>72.25</v>
      </c>
      <c r="H986" s="22">
        <f t="shared" si="224"/>
        <v>27.950000000000003</v>
      </c>
      <c r="I986" s="23">
        <f t="shared" si="225"/>
        <v>0.21952317339604849</v>
      </c>
      <c r="J986" s="24">
        <f t="shared" si="226"/>
        <v>1.0222000520465488</v>
      </c>
      <c r="K986" s="25">
        <f t="shared" si="227"/>
        <v>5.5301179659422894</v>
      </c>
      <c r="L986" s="25">
        <f t="shared" si="228"/>
        <v>2.5177224920902961</v>
      </c>
      <c r="M986" s="25">
        <f t="shared" si="229"/>
        <v>4.0239202290162925</v>
      </c>
      <c r="N986" s="25">
        <f t="shared" si="230"/>
        <v>2.9072823654642717</v>
      </c>
      <c r="O986" s="25">
        <f t="shared" si="231"/>
        <v>-0.32668915865324738</v>
      </c>
      <c r="P986" s="26">
        <f>ACOS(-TAN(Dados!$C$31)*TAN(O986))</f>
        <v>1.7550415361709275</v>
      </c>
      <c r="Q986" s="25">
        <f t="shared" si="232"/>
        <v>1.0294993136851356</v>
      </c>
      <c r="R986" s="25">
        <f>(24*60/PI())*Dados!$C$28*Q986*(P986*SIN(Dados!$C$31)*SIN(O986)+COS(Dados!$C$31)*COS(O986)*SIN(P986))</f>
        <v>42.05732840961516</v>
      </c>
      <c r="S986" s="17">
        <f t="shared" si="233"/>
        <v>307.86</v>
      </c>
      <c r="T986" s="17">
        <f t="shared" si="234"/>
        <v>294.36</v>
      </c>
      <c r="U986" s="17">
        <f t="shared" si="235"/>
        <v>24.724558691571819</v>
      </c>
      <c r="V986" s="25">
        <f>(0.75+2*10^(-5)*Dados!$B$7)*R986</f>
        <v>31.749169742540985</v>
      </c>
      <c r="W986" s="23">
        <f t="shared" si="236"/>
        <v>2.8717267205912274</v>
      </c>
      <c r="X986" s="25">
        <f>(1-Dados!$C$20)*U986</f>
        <v>19.037910192510299</v>
      </c>
      <c r="Y986" s="18">
        <f t="shared" si="237"/>
        <v>16.166183471919073</v>
      </c>
      <c r="Z986" s="27">
        <f>((0.408*I986*(Y986-0)+Dados!$C$35*(900/(H986+273))*J986*(M986-N986))/(I986+Dados!$C$35*(1+(0.34*J986))))</f>
        <v>5.4312475125398141</v>
      </c>
    </row>
    <row r="987" spans="1:26" x14ac:dyDescent="0.25">
      <c r="A987" s="1">
        <v>37649</v>
      </c>
      <c r="B987">
        <v>20.5</v>
      </c>
      <c r="C987">
        <v>35.5</v>
      </c>
      <c r="D987">
        <v>28</v>
      </c>
      <c r="E987">
        <v>1.7</v>
      </c>
      <c r="F987">
        <v>67.5</v>
      </c>
      <c r="H987" s="22">
        <f t="shared" si="224"/>
        <v>28</v>
      </c>
      <c r="I987" s="23">
        <f t="shared" si="225"/>
        <v>0.22008034247018871</v>
      </c>
      <c r="J987" s="24">
        <f t="shared" si="226"/>
        <v>1.2715168277855049</v>
      </c>
      <c r="K987" s="25">
        <f t="shared" si="227"/>
        <v>5.7799401422607124</v>
      </c>
      <c r="L987" s="25">
        <f t="shared" si="228"/>
        <v>2.4116412804606884</v>
      </c>
      <c r="M987" s="25">
        <f t="shared" si="229"/>
        <v>4.0957907113607002</v>
      </c>
      <c r="N987" s="25">
        <f t="shared" si="230"/>
        <v>2.7646587301684726</v>
      </c>
      <c r="O987" s="25">
        <f t="shared" si="231"/>
        <v>-0.32240489948936107</v>
      </c>
      <c r="P987" s="26">
        <f>ACOS(-TAN(Dados!$C$31)*TAN(O987))</f>
        <v>1.7524190686367291</v>
      </c>
      <c r="Q987" s="25">
        <f t="shared" si="232"/>
        <v>1.0292403305106266</v>
      </c>
      <c r="R987" s="25">
        <f>(24*60/PI())*Dados!$C$28*Q987*(P987*SIN(Dados!$C$31)*SIN(O987)+COS(Dados!$C$31)*COS(O987)*SIN(P987))</f>
        <v>41.961435414766676</v>
      </c>
      <c r="S987" s="17">
        <f t="shared" si="233"/>
        <v>308.66000000000003</v>
      </c>
      <c r="T987" s="17">
        <f t="shared" si="234"/>
        <v>293.66000000000003</v>
      </c>
      <c r="U987" s="17">
        <f t="shared" si="235"/>
        <v>26.002550487095913</v>
      </c>
      <c r="V987" s="25">
        <f>(0.75+2*10^(-5)*Dados!$B$7)*R987</f>
        <v>31.676779909765276</v>
      </c>
      <c r="W987" s="23">
        <f t="shared" si="236"/>
        <v>3.2908133337680199</v>
      </c>
      <c r="X987" s="25">
        <f>(1-Dados!$C$20)*U987</f>
        <v>20.021963875063854</v>
      </c>
      <c r="Y987" s="18">
        <f t="shared" si="237"/>
        <v>16.731150541295833</v>
      </c>
      <c r="Z987" s="27">
        <f>((0.408*I987*(Y987-0)+Dados!$C$35*(900/(H987+273))*J987*(M987-N987))/(I987+Dados!$C$35*(1+(0.34*J987))))</f>
        <v>5.8425258329881222</v>
      </c>
    </row>
    <row r="988" spans="1:26" x14ac:dyDescent="0.25">
      <c r="A988" s="1">
        <v>37650</v>
      </c>
      <c r="B988">
        <v>20.3</v>
      </c>
      <c r="C988">
        <v>35</v>
      </c>
      <c r="D988">
        <v>29</v>
      </c>
      <c r="E988">
        <v>2.2999999999999998</v>
      </c>
      <c r="F988">
        <v>60</v>
      </c>
      <c r="H988" s="22">
        <f t="shared" si="224"/>
        <v>27.65</v>
      </c>
      <c r="I988" s="23">
        <f t="shared" si="225"/>
        <v>0.21620498907075034</v>
      </c>
      <c r="J988" s="24">
        <f t="shared" si="226"/>
        <v>1.7202874728862714</v>
      </c>
      <c r="K988" s="25">
        <f t="shared" si="227"/>
        <v>5.6226812384961216</v>
      </c>
      <c r="L988" s="25">
        <f t="shared" si="228"/>
        <v>2.3820593372779197</v>
      </c>
      <c r="M988" s="25">
        <f t="shared" si="229"/>
        <v>4.0023702878870209</v>
      </c>
      <c r="N988" s="25">
        <f t="shared" si="230"/>
        <v>2.4014221727322123</v>
      </c>
      <c r="O988" s="25">
        <f t="shared" si="231"/>
        <v>-0.31802510479568846</v>
      </c>
      <c r="P988" s="26">
        <f>ACOS(-TAN(Dados!$C$31)*TAN(O988))</f>
        <v>1.7497471688058961</v>
      </c>
      <c r="Q988" s="25">
        <f t="shared" si="232"/>
        <v>1.0289726827951293</v>
      </c>
      <c r="R988" s="25">
        <f>(24*60/PI())*Dados!$C$28*Q988*(P988*SIN(Dados!$C$31)*SIN(O988)+COS(Dados!$C$31)*COS(O988)*SIN(P988))</f>
        <v>41.862759834734192</v>
      </c>
      <c r="S988" s="17">
        <f t="shared" si="233"/>
        <v>308.16000000000003</v>
      </c>
      <c r="T988" s="17">
        <f t="shared" si="234"/>
        <v>293.46000000000004</v>
      </c>
      <c r="U988" s="17">
        <f t="shared" si="235"/>
        <v>25.680679226613776</v>
      </c>
      <c r="V988" s="25">
        <f>(0.75+2*10^(-5)*Dados!$B$7)*R988</f>
        <v>31.602289497312476</v>
      </c>
      <c r="W988" s="23">
        <f t="shared" si="236"/>
        <v>3.7034269868221052</v>
      </c>
      <c r="X988" s="25">
        <f>(1-Dados!$C$20)*U988</f>
        <v>19.774123004492608</v>
      </c>
      <c r="Y988" s="18">
        <f t="shared" si="237"/>
        <v>16.070696017670503</v>
      </c>
      <c r="Z988" s="27">
        <f>((0.408*I988*(Y988-0)+Dados!$C$35*(900/(H988+273))*J988*(M988-N988))/(I988+Dados!$C$35*(1+(0.34*J988))))</f>
        <v>6.1174774027448597</v>
      </c>
    </row>
    <row r="989" spans="1:26" x14ac:dyDescent="0.25">
      <c r="A989" s="1">
        <v>37651</v>
      </c>
      <c r="B989">
        <v>21.6</v>
      </c>
      <c r="C989">
        <v>36.1</v>
      </c>
      <c r="D989">
        <v>30</v>
      </c>
      <c r="E989">
        <v>2.5</v>
      </c>
      <c r="F989">
        <v>54.5</v>
      </c>
      <c r="H989" s="22">
        <f t="shared" si="224"/>
        <v>28.85</v>
      </c>
      <c r="I989" s="23">
        <f t="shared" si="225"/>
        <v>0.22973557110640525</v>
      </c>
      <c r="J989" s="24">
        <f t="shared" si="226"/>
        <v>1.8698776879198604</v>
      </c>
      <c r="K989" s="25">
        <f t="shared" si="227"/>
        <v>5.9736717424605885</v>
      </c>
      <c r="L989" s="25">
        <f t="shared" si="228"/>
        <v>2.5801527260359443</v>
      </c>
      <c r="M989" s="25">
        <f t="shared" si="229"/>
        <v>4.2769122342482664</v>
      </c>
      <c r="N989" s="25">
        <f t="shared" si="230"/>
        <v>2.3309171676653055</v>
      </c>
      <c r="O989" s="25">
        <f t="shared" si="231"/>
        <v>-0.31355107239992103</v>
      </c>
      <c r="P989" s="26">
        <f>ACOS(-TAN(Dados!$C$31)*TAN(O989))</f>
        <v>1.7470270487283313</v>
      </c>
      <c r="Q989" s="25">
        <f t="shared" si="232"/>
        <v>1.0286964498484381</v>
      </c>
      <c r="R989" s="25">
        <f>(24*60/PI())*Dados!$C$28*Q989*(P989*SIN(Dados!$C$31)*SIN(O989)+COS(Dados!$C$31)*COS(O989)*SIN(P989))</f>
        <v>41.761298127524682</v>
      </c>
      <c r="S989" s="17">
        <f t="shared" si="233"/>
        <v>309.26000000000005</v>
      </c>
      <c r="T989" s="17">
        <f t="shared" si="234"/>
        <v>294.76000000000005</v>
      </c>
      <c r="U989" s="17">
        <f t="shared" si="235"/>
        <v>25.443565691645382</v>
      </c>
      <c r="V989" s="25">
        <f>(0.75+2*10^(-5)*Dados!$B$7)*R989</f>
        <v>31.525695831324263</v>
      </c>
      <c r="W989" s="23">
        <f t="shared" si="236"/>
        <v>3.82181796914361</v>
      </c>
      <c r="X989" s="25">
        <f>(1-Dados!$C$20)*U989</f>
        <v>19.591545582566944</v>
      </c>
      <c r="Y989" s="18">
        <f t="shared" si="237"/>
        <v>15.769727613423335</v>
      </c>
      <c r="Z989" s="27">
        <f>((0.408*I989*(Y989-0)+Dados!$C$35*(900/(H989+273))*J989*(M989-N989))/(I989+Dados!$C$35*(1+(0.34*J989))))</f>
        <v>6.4971866506252871</v>
      </c>
    </row>
    <row r="990" spans="1:26" x14ac:dyDescent="0.25">
      <c r="A990" s="1">
        <v>37652</v>
      </c>
      <c r="B990">
        <v>23.5</v>
      </c>
      <c r="C990">
        <v>35.799999999999997</v>
      </c>
      <c r="D990">
        <v>31</v>
      </c>
      <c r="E990">
        <v>2.3333330000000001</v>
      </c>
      <c r="F990">
        <v>61.5</v>
      </c>
      <c r="H990" s="22">
        <f t="shared" si="224"/>
        <v>29.65</v>
      </c>
      <c r="I990" s="23">
        <f t="shared" si="225"/>
        <v>0.23914527717516107</v>
      </c>
      <c r="J990" s="24">
        <f t="shared" si="226"/>
        <v>1.7452189260748447</v>
      </c>
      <c r="K990" s="25">
        <f t="shared" si="227"/>
        <v>5.8761139848648147</v>
      </c>
      <c r="L990" s="25">
        <f t="shared" si="228"/>
        <v>2.8955307729089892</v>
      </c>
      <c r="M990" s="25">
        <f t="shared" si="229"/>
        <v>4.3858223788869015</v>
      </c>
      <c r="N990" s="25">
        <f t="shared" si="230"/>
        <v>2.6972807630154443</v>
      </c>
      <c r="O990" s="25">
        <f t="shared" si="231"/>
        <v>-0.30898412805441511</v>
      </c>
      <c r="P990" s="26">
        <f>ACOS(-TAN(Dados!$C$31)*TAN(O990))</f>
        <v>1.7442599191701209</v>
      </c>
      <c r="Q990" s="25">
        <f t="shared" si="232"/>
        <v>1.0284117135243369</v>
      </c>
      <c r="R990" s="25">
        <f>(24*60/PI())*Dados!$C$28*Q990*(P990*SIN(Dados!$C$31)*SIN(O990)+COS(Dados!$C$31)*COS(O990)*SIN(P990))</f>
        <v>41.657047534730346</v>
      </c>
      <c r="S990" s="17">
        <f t="shared" si="233"/>
        <v>308.96000000000004</v>
      </c>
      <c r="T990" s="17">
        <f t="shared" si="234"/>
        <v>296.66000000000003</v>
      </c>
      <c r="U990" s="17">
        <f t="shared" si="235"/>
        <v>23.375506193017074</v>
      </c>
      <c r="V990" s="25">
        <f>(0.75+2*10^(-5)*Dados!$B$7)*R990</f>
        <v>31.446996829472514</v>
      </c>
      <c r="W990" s="23">
        <f t="shared" si="236"/>
        <v>2.9726080166760713</v>
      </c>
      <c r="X990" s="25">
        <f>(1-Dados!$C$20)*U990</f>
        <v>17.999139768623149</v>
      </c>
      <c r="Y990" s="18">
        <f t="shared" si="237"/>
        <v>15.026531751947077</v>
      </c>
      <c r="Z990" s="27">
        <f>((0.408*I990*(Y990-0)+Dados!$C$35*(900/(H990+273))*J990*(M990-N990))/(I990+Dados!$C$35*(1+(0.34*J990))))</f>
        <v>5.9391831000045885</v>
      </c>
    </row>
    <row r="991" spans="1:26" x14ac:dyDescent="0.25">
      <c r="A991" s="1">
        <v>37987</v>
      </c>
      <c r="B991">
        <v>13.3</v>
      </c>
      <c r="C991">
        <v>28.1</v>
      </c>
      <c r="D991">
        <v>1</v>
      </c>
      <c r="E991">
        <v>3.233333</v>
      </c>
      <c r="F991">
        <v>60.75</v>
      </c>
      <c r="H991" s="22">
        <f t="shared" si="224"/>
        <v>20.700000000000003</v>
      </c>
      <c r="I991" s="23">
        <f t="shared" si="225"/>
        <v>0.15031318408423217</v>
      </c>
      <c r="J991" s="24">
        <f t="shared" si="226"/>
        <v>2.4183748937259941</v>
      </c>
      <c r="K991" s="25">
        <f t="shared" si="227"/>
        <v>3.8019951744225149</v>
      </c>
      <c r="L991" s="25">
        <f t="shared" si="228"/>
        <v>1.5274177129026663</v>
      </c>
      <c r="M991" s="25">
        <f t="shared" si="229"/>
        <v>2.6647064436625905</v>
      </c>
      <c r="N991" s="25">
        <f t="shared" si="230"/>
        <v>1.6188091645250238</v>
      </c>
      <c r="O991" s="25">
        <f t="shared" si="231"/>
        <v>-0.40100809259462372</v>
      </c>
      <c r="P991" s="26">
        <f>ACOS(-TAN(Dados!$C$31)*TAN(O991))</f>
        <v>1.8020995380098959</v>
      </c>
      <c r="Q991" s="25">
        <f t="shared" si="232"/>
        <v>1.0329951106939008</v>
      </c>
      <c r="R991" s="25">
        <f>(24*60/PI())*Dados!$C$28*Q991*(P991*SIN(Dados!$C$31)*SIN(O991)+COS(Dados!$C$31)*COS(O991)*SIN(P991))</f>
        <v>43.596802901252339</v>
      </c>
      <c r="S991" s="17">
        <f t="shared" si="233"/>
        <v>301.26000000000005</v>
      </c>
      <c r="T991" s="17">
        <f t="shared" si="234"/>
        <v>286.46000000000004</v>
      </c>
      <c r="U991" s="17">
        <f t="shared" si="235"/>
        <v>26.835239925330445</v>
      </c>
      <c r="V991" s="25">
        <f>(0.75+2*10^(-5)*Dados!$B$7)*R991</f>
        <v>32.911322423121774</v>
      </c>
      <c r="W991" s="23">
        <f t="shared" si="236"/>
        <v>4.4602061927276333</v>
      </c>
      <c r="X991" s="25">
        <f>(1-Dados!$C$20)*U991</f>
        <v>20.663134742504443</v>
      </c>
      <c r="Y991" s="18">
        <f t="shared" si="237"/>
        <v>16.202928549776811</v>
      </c>
      <c r="Z991" s="27">
        <f>((0.408*I991*(Y991-0)+Dados!$C$35*(900/(H991+273))*J991*(M991-N991))/(I991+Dados!$C$35*(1+(0.34*J991))))</f>
        <v>5.5677912188112808</v>
      </c>
    </row>
    <row r="992" spans="1:26" x14ac:dyDescent="0.25">
      <c r="A992" s="1">
        <v>37988</v>
      </c>
      <c r="B992">
        <v>12.5</v>
      </c>
      <c r="C992">
        <v>31.7</v>
      </c>
      <c r="D992">
        <v>2</v>
      </c>
      <c r="E992">
        <v>2.6</v>
      </c>
      <c r="F992">
        <v>57</v>
      </c>
      <c r="H992" s="22">
        <f t="shared" si="224"/>
        <v>22.1</v>
      </c>
      <c r="I992" s="23">
        <f t="shared" si="225"/>
        <v>0.16200493064816465</v>
      </c>
      <c r="J992" s="24">
        <f t="shared" si="226"/>
        <v>1.9446727954366547</v>
      </c>
      <c r="K992" s="25">
        <f t="shared" si="227"/>
        <v>4.6747601804976453</v>
      </c>
      <c r="L992" s="25">
        <f t="shared" si="228"/>
        <v>1.4494811248284514</v>
      </c>
      <c r="M992" s="25">
        <f t="shared" si="229"/>
        <v>3.0621206526630482</v>
      </c>
      <c r="N992" s="25">
        <f t="shared" si="230"/>
        <v>1.7454087720179374</v>
      </c>
      <c r="O992" s="25">
        <f t="shared" si="231"/>
        <v>-0.39956372457913614</v>
      </c>
      <c r="P992" s="26">
        <f>ACOS(-TAN(Dados!$C$31)*TAN(O992))</f>
        <v>1.8011536593991815</v>
      </c>
      <c r="Q992" s="25">
        <f t="shared" si="232"/>
        <v>1.0329804442244102</v>
      </c>
      <c r="R992" s="25">
        <f>(24*60/PI())*Dados!$C$28*Q992*(P992*SIN(Dados!$C$31)*SIN(O992)+COS(Dados!$C$31)*COS(O992)*SIN(P992))</f>
        <v>43.570641955749437</v>
      </c>
      <c r="S992" s="17">
        <f t="shared" si="233"/>
        <v>304.86</v>
      </c>
      <c r="T992" s="17">
        <f t="shared" si="234"/>
        <v>285.66000000000003</v>
      </c>
      <c r="U992" s="17">
        <f t="shared" si="235"/>
        <v>30.546718008505565</v>
      </c>
      <c r="V992" s="25">
        <f>(0.75+2*10^(-5)*Dados!$B$7)*R992</f>
        <v>32.891573467807554</v>
      </c>
      <c r="W992" s="23">
        <f t="shared" si="236"/>
        <v>5.2544116515233936</v>
      </c>
      <c r="X992" s="25">
        <f>(1-Dados!$C$20)*U992</f>
        <v>23.520972866549286</v>
      </c>
      <c r="Y992" s="18">
        <f t="shared" si="237"/>
        <v>18.266561215025892</v>
      </c>
      <c r="Z992" s="27">
        <f>((0.408*I992*(Y992-0)+Dados!$C$35*(900/(H992+273))*J992*(M992-N992))/(I992+Dados!$C$35*(1+(0.34*J992))))</f>
        <v>6.347559460074768</v>
      </c>
    </row>
    <row r="993" spans="1:26" x14ac:dyDescent="0.25">
      <c r="A993" s="1">
        <v>37989</v>
      </c>
      <c r="B993">
        <v>17.5</v>
      </c>
      <c r="C993">
        <v>33</v>
      </c>
      <c r="D993">
        <v>3</v>
      </c>
      <c r="E993">
        <v>3.7</v>
      </c>
      <c r="F993">
        <v>49.5</v>
      </c>
      <c r="H993" s="22">
        <f t="shared" si="224"/>
        <v>25.25</v>
      </c>
      <c r="I993" s="23">
        <f t="shared" si="225"/>
        <v>0.19114532166868012</v>
      </c>
      <c r="J993" s="24">
        <f t="shared" si="226"/>
        <v>2.7674189781213934</v>
      </c>
      <c r="K993" s="25">
        <f t="shared" si="227"/>
        <v>5.030147795606851</v>
      </c>
      <c r="L993" s="25">
        <f t="shared" si="228"/>
        <v>1.9999869748999506</v>
      </c>
      <c r="M993" s="25">
        <f t="shared" si="229"/>
        <v>3.5150673852534009</v>
      </c>
      <c r="N993" s="25">
        <f t="shared" si="230"/>
        <v>1.7399583557004334</v>
      </c>
      <c r="O993" s="25">
        <f t="shared" si="231"/>
        <v>-0.39800095720876433</v>
      </c>
      <c r="P993" s="26">
        <f>ACOS(-TAN(Dados!$C$31)*TAN(O993))</f>
        <v>1.8001317785621451</v>
      </c>
      <c r="Q993" s="25">
        <f t="shared" si="232"/>
        <v>1.0329560049375197</v>
      </c>
      <c r="R993" s="25">
        <f>(24*60/PI())*Dados!$C$28*Q993*(P993*SIN(Dados!$C$31)*SIN(O993)+COS(Dados!$C$31)*COS(O993)*SIN(P993))</f>
        <v>43.541904505350651</v>
      </c>
      <c r="S993" s="17">
        <f t="shared" si="233"/>
        <v>306.16000000000003</v>
      </c>
      <c r="T993" s="17">
        <f t="shared" si="234"/>
        <v>290.66000000000003</v>
      </c>
      <c r="U993" s="17">
        <f t="shared" si="235"/>
        <v>27.427943913968111</v>
      </c>
      <c r="V993" s="25">
        <f>(0.75+2*10^(-5)*Dados!$B$7)*R993</f>
        <v>32.869879503279115</v>
      </c>
      <c r="W993" s="23">
        <f t="shared" si="236"/>
        <v>4.7082743707779855</v>
      </c>
      <c r="X993" s="25">
        <f>(1-Dados!$C$20)*U993</f>
        <v>21.119516813755446</v>
      </c>
      <c r="Y993" s="18">
        <f t="shared" si="237"/>
        <v>16.411242442977461</v>
      </c>
      <c r="Z993" s="27">
        <f>((0.408*I993*(Y993-0)+Dados!$C$35*(900/(H993+273))*J993*(M993-N993))/(I993+Dados!$C$35*(1+(0.34*J993))))</f>
        <v>7.0718199844717429</v>
      </c>
    </row>
    <row r="994" spans="1:26" x14ac:dyDescent="0.25">
      <c r="A994" s="1">
        <v>37990</v>
      </c>
      <c r="B994">
        <v>19.600000000000001</v>
      </c>
      <c r="C994">
        <v>33.6</v>
      </c>
      <c r="D994">
        <v>4</v>
      </c>
      <c r="E994">
        <v>3.8666670000000001</v>
      </c>
      <c r="F994">
        <v>50.25</v>
      </c>
      <c r="H994" s="22">
        <f t="shared" si="224"/>
        <v>26.6</v>
      </c>
      <c r="I994" s="23">
        <f t="shared" si="225"/>
        <v>0.20492132412027941</v>
      </c>
      <c r="J994" s="24">
        <f t="shared" si="226"/>
        <v>2.892077739966409</v>
      </c>
      <c r="K994" s="25">
        <f t="shared" si="227"/>
        <v>5.2019304560289008</v>
      </c>
      <c r="L994" s="25">
        <f t="shared" si="228"/>
        <v>2.2810057729824531</v>
      </c>
      <c r="M994" s="25">
        <f t="shared" si="229"/>
        <v>3.7414681145056772</v>
      </c>
      <c r="N994" s="25">
        <f t="shared" si="230"/>
        <v>1.8800877275391026</v>
      </c>
      <c r="O994" s="25">
        <f t="shared" si="231"/>
        <v>-0.39632025356520739</v>
      </c>
      <c r="P994" s="26">
        <f>ACOS(-TAN(Dados!$C$31)*TAN(O994))</f>
        <v>1.7990345490421549</v>
      </c>
      <c r="Q994" s="25">
        <f t="shared" si="232"/>
        <v>1.0329218000751172</v>
      </c>
      <c r="R994" s="25">
        <f>(24*60/PI())*Dados!$C$28*Q994*(P994*SIN(Dados!$C$31)*SIN(O994)+COS(Dados!$C$31)*COS(O994)*SIN(P994))</f>
        <v>43.510583132946387</v>
      </c>
      <c r="S994" s="17">
        <f t="shared" si="233"/>
        <v>306.76000000000005</v>
      </c>
      <c r="T994" s="17">
        <f t="shared" si="234"/>
        <v>292.76000000000005</v>
      </c>
      <c r="U994" s="17">
        <f t="shared" si="235"/>
        <v>26.048271165156883</v>
      </c>
      <c r="V994" s="25">
        <f>(0.75+2*10^(-5)*Dados!$B$7)*R994</f>
        <v>32.846234930344117</v>
      </c>
      <c r="W994" s="23">
        <f t="shared" si="236"/>
        <v>4.2368223006343673</v>
      </c>
      <c r="X994" s="25">
        <f>(1-Dados!$C$20)*U994</f>
        <v>20.057168797170799</v>
      </c>
      <c r="Y994" s="18">
        <f t="shared" si="237"/>
        <v>15.820346496536432</v>
      </c>
      <c r="Z994" s="27">
        <f>((0.408*I994*(Y994-0)+Dados!$C$35*(900/(H994+273))*J994*(M994-N994))/(I994+Dados!$C$35*(1+(0.34*J994))))</f>
        <v>7.113641387182577</v>
      </c>
    </row>
    <row r="995" spans="1:26" x14ac:dyDescent="0.25">
      <c r="A995" s="1">
        <v>37991</v>
      </c>
      <c r="B995">
        <v>21.4</v>
      </c>
      <c r="C995">
        <v>32</v>
      </c>
      <c r="D995">
        <v>5</v>
      </c>
      <c r="E995">
        <v>3.0666669999999998</v>
      </c>
      <c r="F995">
        <v>60.5</v>
      </c>
      <c r="H995" s="22">
        <f t="shared" si="224"/>
        <v>26.7</v>
      </c>
      <c r="I995" s="23">
        <f t="shared" si="225"/>
        <v>0.20597415419609683</v>
      </c>
      <c r="J995" s="24">
        <f t="shared" si="226"/>
        <v>2.2937168798320537</v>
      </c>
      <c r="K995" s="25">
        <f t="shared" si="227"/>
        <v>4.7547753962618131</v>
      </c>
      <c r="L995" s="25">
        <f t="shared" si="228"/>
        <v>2.548770598472057</v>
      </c>
      <c r="M995" s="25">
        <f t="shared" si="229"/>
        <v>3.6517729973669351</v>
      </c>
      <c r="N995" s="25">
        <f t="shared" si="230"/>
        <v>2.2093226634069958</v>
      </c>
      <c r="O995" s="25">
        <f t="shared" si="231"/>
        <v>-0.3945221116772275</v>
      </c>
      <c r="P995" s="26">
        <f>ACOS(-TAN(Dados!$C$31)*TAN(O995))</f>
        <v>1.7978626675349139</v>
      </c>
      <c r="Q995" s="25">
        <f t="shared" si="232"/>
        <v>1.032877839772842</v>
      </c>
      <c r="R995" s="25">
        <f>(24*60/PI())*Dados!$C$28*Q995*(P995*SIN(Dados!$C$31)*SIN(O995)+COS(Dados!$C$31)*COS(O995)*SIN(P995))</f>
        <v>43.476670111019743</v>
      </c>
      <c r="S995" s="17">
        <f t="shared" si="233"/>
        <v>305.16000000000003</v>
      </c>
      <c r="T995" s="17">
        <f t="shared" si="234"/>
        <v>294.56</v>
      </c>
      <c r="U995" s="17">
        <f t="shared" si="235"/>
        <v>22.647965211299223</v>
      </c>
      <c r="V995" s="25">
        <f>(0.75+2*10^(-5)*Dados!$B$7)*R995</f>
        <v>32.82063391548305</v>
      </c>
      <c r="W995" s="23">
        <f t="shared" si="236"/>
        <v>3.0466305170011316</v>
      </c>
      <c r="X995" s="25">
        <f>(1-Dados!$C$20)*U995</f>
        <v>17.438933212700402</v>
      </c>
      <c r="Y995" s="18">
        <f t="shared" si="237"/>
        <v>14.39230269569927</v>
      </c>
      <c r="Z995" s="27">
        <f>((0.408*I995*(Y995-0)+Dados!$C$35*(900/(H995+273))*J995*(M995-N995))/(I995+Dados!$C$35*(1+(0.34*J995))))</f>
        <v>5.7673565178254931</v>
      </c>
    </row>
    <row r="996" spans="1:26" x14ac:dyDescent="0.25">
      <c r="A996" s="1">
        <v>37992</v>
      </c>
      <c r="B996">
        <v>22.3</v>
      </c>
      <c r="C996">
        <v>33.299999999999997</v>
      </c>
      <c r="D996">
        <v>6</v>
      </c>
      <c r="E996">
        <v>4.0333329999999998</v>
      </c>
      <c r="F996">
        <v>79.25</v>
      </c>
      <c r="H996" s="22">
        <f t="shared" si="224"/>
        <v>27.799999999999997</v>
      </c>
      <c r="I996" s="23">
        <f t="shared" si="225"/>
        <v>0.21785877242715074</v>
      </c>
      <c r="J996" s="24">
        <f t="shared" si="226"/>
        <v>3.0167357538603494</v>
      </c>
      <c r="K996" s="25">
        <f t="shared" si="227"/>
        <v>5.1154132953859861</v>
      </c>
      <c r="L996" s="25">
        <f t="shared" si="228"/>
        <v>2.6926645530366384</v>
      </c>
      <c r="M996" s="25">
        <f t="shared" si="229"/>
        <v>3.9040389242113123</v>
      </c>
      <c r="N996" s="25">
        <f t="shared" si="230"/>
        <v>3.0939508474374651</v>
      </c>
      <c r="O996" s="25">
        <f t="shared" si="231"/>
        <v>-0.39260706437307313</v>
      </c>
      <c r="P996" s="26">
        <f>ACOS(-TAN(Dados!$C$31)*TAN(O996))</f>
        <v>1.7966168724134355</v>
      </c>
      <c r="Q996" s="25">
        <f t="shared" si="232"/>
        <v>1.0328241370570801</v>
      </c>
      <c r="R996" s="25">
        <f>(24*60/PI())*Dados!$C$28*Q996*(P996*SIN(Dados!$C$31)*SIN(O996)+COS(Dados!$C$31)*COS(O996)*SIN(P996))</f>
        <v>43.440157426390698</v>
      </c>
      <c r="S996" s="17">
        <f t="shared" si="233"/>
        <v>306.46000000000004</v>
      </c>
      <c r="T996" s="17">
        <f t="shared" si="234"/>
        <v>295.46000000000004</v>
      </c>
      <c r="U996" s="17">
        <f t="shared" si="235"/>
        <v>23.051952482769373</v>
      </c>
      <c r="V996" s="25">
        <f>(0.75+2*10^(-5)*Dados!$B$7)*R996</f>
        <v>32.793070409528674</v>
      </c>
      <c r="W996" s="23">
        <f t="shared" si="236"/>
        <v>2.2632441739391207</v>
      </c>
      <c r="X996" s="25">
        <f>(1-Dados!$C$20)*U996</f>
        <v>17.750003411732418</v>
      </c>
      <c r="Y996" s="18">
        <f t="shared" si="237"/>
        <v>15.486759237793297</v>
      </c>
      <c r="Z996" s="27">
        <f>((0.408*I996*(Y996-0)+Dados!$C$35*(900/(H996+273))*J996*(M996-N996))/(I996+Dados!$C$35*(1+(0.34*J996))))</f>
        <v>5.2936172183902643</v>
      </c>
    </row>
    <row r="997" spans="1:26" x14ac:dyDescent="0.25">
      <c r="A997" s="1">
        <v>37993</v>
      </c>
      <c r="B997">
        <v>22.3</v>
      </c>
      <c r="C997">
        <v>33.799999999999997</v>
      </c>
      <c r="D997">
        <v>7</v>
      </c>
      <c r="E997">
        <v>2.2999999999999998</v>
      </c>
      <c r="F997">
        <v>74.75</v>
      </c>
      <c r="H997" s="22">
        <f t="shared" si="224"/>
        <v>28.049999999999997</v>
      </c>
      <c r="I997" s="23">
        <f t="shared" si="225"/>
        <v>0.22063869924246315</v>
      </c>
      <c r="J997" s="24">
        <f t="shared" si="226"/>
        <v>1.7202874728862714</v>
      </c>
      <c r="K997" s="25">
        <f t="shared" si="227"/>
        <v>5.2603114929926225</v>
      </c>
      <c r="L997" s="25">
        <f t="shared" si="228"/>
        <v>2.6926645530366384</v>
      </c>
      <c r="M997" s="25">
        <f t="shared" si="229"/>
        <v>3.9764880230146304</v>
      </c>
      <c r="N997" s="25">
        <f t="shared" si="230"/>
        <v>2.9724247972034363</v>
      </c>
      <c r="O997" s="25">
        <f t="shared" si="231"/>
        <v>-0.39057567912259061</v>
      </c>
      <c r="P997" s="26">
        <f>ACOS(-TAN(Dados!$C$31)*TAN(O997))</f>
        <v>1.7952979421830866</v>
      </c>
      <c r="Q997" s="25">
        <f t="shared" si="232"/>
        <v>1.0327607078411054</v>
      </c>
      <c r="R997" s="25">
        <f>(24*60/PI())*Dados!$C$28*Q997*(P997*SIN(Dados!$C$31)*SIN(O997)+COS(Dados!$C$31)*COS(O997)*SIN(P997))</f>
        <v>43.40103680664042</v>
      </c>
      <c r="S997" s="17">
        <f t="shared" si="233"/>
        <v>306.96000000000004</v>
      </c>
      <c r="T997" s="17">
        <f t="shared" si="234"/>
        <v>295.46000000000004</v>
      </c>
      <c r="U997" s="17">
        <f t="shared" si="235"/>
        <v>23.548812258592047</v>
      </c>
      <c r="V997" s="25">
        <f>(0.75+2*10^(-5)*Dados!$B$7)*R997</f>
        <v>32.763538167613824</v>
      </c>
      <c r="W997" s="23">
        <f t="shared" si="236"/>
        <v>2.4746154056588363</v>
      </c>
      <c r="X997" s="25">
        <f>(1-Dados!$C$20)*U997</f>
        <v>18.132585439115879</v>
      </c>
      <c r="Y997" s="18">
        <f t="shared" si="237"/>
        <v>15.657970033457042</v>
      </c>
      <c r="Z997" s="27">
        <f>((0.408*I997*(Y997-0)+Dados!$C$35*(900/(H997+273))*J997*(M997-N997))/(I997+Dados!$C$35*(1+(0.34*J997))))</f>
        <v>5.3872823807847405</v>
      </c>
    </row>
    <row r="998" spans="1:26" x14ac:dyDescent="0.25">
      <c r="A998" s="1">
        <v>37994</v>
      </c>
      <c r="B998">
        <v>20.5</v>
      </c>
      <c r="C998">
        <v>34.799999999999997</v>
      </c>
      <c r="D998">
        <v>8</v>
      </c>
      <c r="E998">
        <v>1.9</v>
      </c>
      <c r="F998">
        <v>75.5</v>
      </c>
      <c r="H998" s="22">
        <f t="shared" si="224"/>
        <v>27.65</v>
      </c>
      <c r="I998" s="23">
        <f t="shared" si="225"/>
        <v>0.21620498907075034</v>
      </c>
      <c r="J998" s="24">
        <f t="shared" si="226"/>
        <v>1.4211070428190937</v>
      </c>
      <c r="K998" s="25">
        <f t="shared" si="227"/>
        <v>5.5608244417211337</v>
      </c>
      <c r="L998" s="25">
        <f t="shared" si="228"/>
        <v>2.4116412804606884</v>
      </c>
      <c r="M998" s="25">
        <f t="shared" si="229"/>
        <v>3.9862328610909108</v>
      </c>
      <c r="N998" s="25">
        <f t="shared" si="230"/>
        <v>3.0096058101236376</v>
      </c>
      <c r="O998" s="25">
        <f t="shared" si="231"/>
        <v>-0.38842855786907049</v>
      </c>
      <c r="P998" s="26">
        <f>ACOS(-TAN(Dados!$C$31)*TAN(O998))</f>
        <v>1.7939066938731225</v>
      </c>
      <c r="Q998" s="25">
        <f t="shared" si="232"/>
        <v>1.0326875709203633</v>
      </c>
      <c r="R998" s="25">
        <f>(24*60/PI())*Dados!$C$28*Q998*(P998*SIN(Dados!$C$31)*SIN(O998)+COS(Dados!$C$31)*COS(O998)*SIN(P998))</f>
        <v>43.35929974820008</v>
      </c>
      <c r="S998" s="17">
        <f t="shared" si="233"/>
        <v>307.96000000000004</v>
      </c>
      <c r="T998" s="17">
        <f t="shared" si="234"/>
        <v>293.66000000000003</v>
      </c>
      <c r="U998" s="17">
        <f t="shared" si="235"/>
        <v>26.234347150890432</v>
      </c>
      <c r="V998" s="25">
        <f>(0.75+2*10^(-5)*Dados!$B$7)*R998</f>
        <v>32.732030770375687</v>
      </c>
      <c r="W998" s="23">
        <f t="shared" si="236"/>
        <v>2.8638382704411312</v>
      </c>
      <c r="X998" s="25">
        <f>(1-Dados!$C$20)*U998</f>
        <v>20.200447306185634</v>
      </c>
      <c r="Y998" s="18">
        <f t="shared" si="237"/>
        <v>17.336609035744502</v>
      </c>
      <c r="Z998" s="27">
        <f>((0.408*I998*(Y998-0)+Dados!$C$35*(900/(H998+273))*J998*(M998-N998))/(I998+Dados!$C$35*(1+(0.34*J998))))</f>
        <v>5.7494156162793049</v>
      </c>
    </row>
    <row r="999" spans="1:26" x14ac:dyDescent="0.25">
      <c r="A999" s="1">
        <v>37995</v>
      </c>
      <c r="B999">
        <v>20.2</v>
      </c>
      <c r="C999">
        <v>35.299999999999997</v>
      </c>
      <c r="D999">
        <v>9</v>
      </c>
      <c r="E999">
        <v>1.5</v>
      </c>
      <c r="F999">
        <v>65</v>
      </c>
      <c r="H999" s="22">
        <f t="shared" si="224"/>
        <v>27.75</v>
      </c>
      <c r="I999" s="23">
        <f t="shared" si="225"/>
        <v>0.21730633422173207</v>
      </c>
      <c r="J999" s="24">
        <f t="shared" si="226"/>
        <v>1.1219266127519161</v>
      </c>
      <c r="K999" s="25">
        <f t="shared" si="227"/>
        <v>5.7165849731789038</v>
      </c>
      <c r="L999" s="25">
        <f t="shared" si="228"/>
        <v>2.3673876975032684</v>
      </c>
      <c r="M999" s="25">
        <f t="shared" si="229"/>
        <v>4.0419863353410861</v>
      </c>
      <c r="N999" s="25">
        <f t="shared" si="230"/>
        <v>2.6272911179717062</v>
      </c>
      <c r="O999" s="25">
        <f t="shared" si="231"/>
        <v>-0.38616633685087898</v>
      </c>
      <c r="P999" s="26">
        <f>ACOS(-TAN(Dados!$C$31)*TAN(O999))</f>
        <v>1.7924439813713136</v>
      </c>
      <c r="Q999" s="25">
        <f t="shared" si="232"/>
        <v>1.032604747966902</v>
      </c>
      <c r="R999" s="25">
        <f>(24*60/PI())*Dados!$C$28*Q999*(P999*SIN(Dados!$C$31)*SIN(O999)+COS(Dados!$C$31)*COS(O999)*SIN(P999))</f>
        <v>43.314937546086441</v>
      </c>
      <c r="S999" s="17">
        <f t="shared" si="233"/>
        <v>308.46000000000004</v>
      </c>
      <c r="T999" s="17">
        <f t="shared" si="234"/>
        <v>293.36</v>
      </c>
      <c r="U999" s="17">
        <f t="shared" si="235"/>
        <v>26.930607408300993</v>
      </c>
      <c r="V999" s="25">
        <f>(0.75+2*10^(-5)*Dados!$B$7)*R999</f>
        <v>32.698541646403257</v>
      </c>
      <c r="W999" s="23">
        <f t="shared" si="236"/>
        <v>3.476083130517496</v>
      </c>
      <c r="X999" s="25">
        <f>(1-Dados!$C$20)*U999</f>
        <v>20.736567704391764</v>
      </c>
      <c r="Y999" s="18">
        <f t="shared" si="237"/>
        <v>17.260484573874269</v>
      </c>
      <c r="Z999" s="27">
        <f>((0.408*I999*(Y999-0)+Dados!$C$35*(900/(H999+273))*J999*(M999-N999))/(I999+Dados!$C$35*(1+(0.34*J999))))</f>
        <v>5.9831915143248358</v>
      </c>
    </row>
    <row r="1000" spans="1:26" x14ac:dyDescent="0.25">
      <c r="A1000" s="1">
        <v>37996</v>
      </c>
      <c r="B1000">
        <v>21.8</v>
      </c>
      <c r="C1000">
        <v>35.299999999999997</v>
      </c>
      <c r="D1000">
        <v>10</v>
      </c>
      <c r="E1000">
        <v>1.733333</v>
      </c>
      <c r="F1000">
        <v>68.25</v>
      </c>
      <c r="H1000" s="22">
        <f t="shared" si="224"/>
        <v>28.549999999999997</v>
      </c>
      <c r="I1000" s="23">
        <f t="shared" si="225"/>
        <v>0.2262880308332702</v>
      </c>
      <c r="J1000" s="24">
        <f t="shared" si="226"/>
        <v>1.296448280974078</v>
      </c>
      <c r="K1000" s="25">
        <f t="shared" si="227"/>
        <v>5.7165849731789038</v>
      </c>
      <c r="L1000" s="25">
        <f t="shared" si="228"/>
        <v>2.6118719061836697</v>
      </c>
      <c r="M1000" s="25">
        <f t="shared" si="229"/>
        <v>4.1642284396812865</v>
      </c>
      <c r="N1000" s="25">
        <f t="shared" si="230"/>
        <v>2.8420859100824782</v>
      </c>
      <c r="O1000" s="25">
        <f t="shared" si="231"/>
        <v>-0.38378968641292643</v>
      </c>
      <c r="P1000" s="26">
        <f>ACOS(-TAN(Dados!$C$31)*TAN(O1000))</f>
        <v>1.7909106937083643</v>
      </c>
      <c r="Q1000" s="25">
        <f t="shared" si="232"/>
        <v>1.03251226352295</v>
      </c>
      <c r="R1000" s="25">
        <f>(24*60/PI())*Dados!$C$28*Q1000*(P1000*SIN(Dados!$C$31)*SIN(O1000)+COS(Dados!$C$31)*COS(O1000)*SIN(P1000))</f>
        <v>43.267941325262903</v>
      </c>
      <c r="S1000" s="17">
        <f t="shared" si="233"/>
        <v>308.46000000000004</v>
      </c>
      <c r="T1000" s="17">
        <f t="shared" si="234"/>
        <v>294.96000000000004</v>
      </c>
      <c r="U1000" s="17">
        <f t="shared" si="235"/>
        <v>25.43625083221821</v>
      </c>
      <c r="V1000" s="25">
        <f>(0.75+2*10^(-5)*Dados!$B$7)*R1000</f>
        <v>32.663064095911878</v>
      </c>
      <c r="W1000" s="23">
        <f t="shared" si="236"/>
        <v>2.9715744706391303</v>
      </c>
      <c r="X1000" s="25">
        <f>(1-Dados!$C$20)*U1000</f>
        <v>19.585913140808021</v>
      </c>
      <c r="Y1000" s="18">
        <f t="shared" si="237"/>
        <v>16.614338670168891</v>
      </c>
      <c r="Z1000" s="27">
        <f>((0.408*I1000*(Y1000-0)+Dados!$C$35*(900/(H1000+273))*J1000*(M1000-N1000))/(I1000+Dados!$C$35*(1+(0.34*J1000))))</f>
        <v>5.8290605778479803</v>
      </c>
    </row>
    <row r="1001" spans="1:26" x14ac:dyDescent="0.25">
      <c r="A1001" s="1">
        <v>37997</v>
      </c>
      <c r="B1001">
        <v>22.1</v>
      </c>
      <c r="C1001">
        <v>33.5</v>
      </c>
      <c r="D1001">
        <v>11</v>
      </c>
      <c r="E1001">
        <v>3.3</v>
      </c>
      <c r="F1001">
        <v>61.75</v>
      </c>
      <c r="H1001" s="22">
        <f t="shared" si="224"/>
        <v>27.8</v>
      </c>
      <c r="I1001" s="23">
        <f t="shared" si="225"/>
        <v>0.21785877242715079</v>
      </c>
      <c r="J1001" s="24">
        <f t="shared" si="226"/>
        <v>2.4682385480542153</v>
      </c>
      <c r="K1001" s="25">
        <f t="shared" si="227"/>
        <v>5.1729513859624818</v>
      </c>
      <c r="L1001" s="25">
        <f t="shared" si="228"/>
        <v>2.6600893350973012</v>
      </c>
      <c r="M1001" s="25">
        <f t="shared" si="229"/>
        <v>3.9165203605298915</v>
      </c>
      <c r="N1001" s="25">
        <f t="shared" si="230"/>
        <v>2.4184513226272082</v>
      </c>
      <c r="O1001" s="25">
        <f t="shared" si="231"/>
        <v>-0.38129931080802987</v>
      </c>
      <c r="P1001" s="26">
        <f>ACOS(-TAN(Dados!$C$31)*TAN(O1001))</f>
        <v>1.7893077532989132</v>
      </c>
      <c r="Q1001" s="25">
        <f t="shared" si="232"/>
        <v>1.032410144993644</v>
      </c>
      <c r="R1001" s="25">
        <f>(24*60/PI())*Dados!$C$28*Q1001*(P1001*SIN(Dados!$C$31)*SIN(O1001)+COS(Dados!$C$31)*COS(O1001)*SIN(P1001))</f>
        <v>43.218302073601429</v>
      </c>
      <c r="S1001" s="17">
        <f t="shared" si="233"/>
        <v>306.66000000000003</v>
      </c>
      <c r="T1001" s="17">
        <f t="shared" si="234"/>
        <v>295.26000000000005</v>
      </c>
      <c r="U1001" s="17">
        <f t="shared" si="235"/>
        <v>23.347485211539549</v>
      </c>
      <c r="V1001" s="25">
        <f>(0.75+2*10^(-5)*Dados!$B$7)*R1001</f>
        <v>32.625591315626281</v>
      </c>
      <c r="W1001" s="23">
        <f t="shared" si="236"/>
        <v>3.0368959880579909</v>
      </c>
      <c r="X1001" s="25">
        <f>(1-Dados!$C$20)*U1001</f>
        <v>17.977563612885454</v>
      </c>
      <c r="Y1001" s="18">
        <f t="shared" si="237"/>
        <v>14.940667624827464</v>
      </c>
      <c r="Z1001" s="27">
        <f>((0.408*I1001*(Y1001-0)+Dados!$C$35*(900/(H1001+273))*J1001*(M1001-N1001))/(I1001+Dados!$C$35*(1+(0.34*J1001))))</f>
        <v>6.0671286352950338</v>
      </c>
    </row>
    <row r="1002" spans="1:26" x14ac:dyDescent="0.25">
      <c r="A1002" s="1">
        <v>37998</v>
      </c>
      <c r="B1002">
        <v>18.100000000000001</v>
      </c>
      <c r="C1002">
        <v>30.6</v>
      </c>
      <c r="D1002">
        <v>12</v>
      </c>
      <c r="E1002">
        <v>2.9666670000000002</v>
      </c>
      <c r="F1002">
        <v>69.5</v>
      </c>
      <c r="H1002" s="22">
        <f t="shared" si="224"/>
        <v>24.35</v>
      </c>
      <c r="I1002" s="23">
        <f t="shared" si="225"/>
        <v>0.1824015920751953</v>
      </c>
      <c r="J1002" s="24">
        <f t="shared" si="226"/>
        <v>2.2189217723152592</v>
      </c>
      <c r="K1002" s="25">
        <f t="shared" si="227"/>
        <v>4.3912919467167955</v>
      </c>
      <c r="L1002" s="25">
        <f t="shared" si="228"/>
        <v>2.0770026187312354</v>
      </c>
      <c r="M1002" s="25">
        <f t="shared" si="229"/>
        <v>3.2341472827240154</v>
      </c>
      <c r="N1002" s="25">
        <f t="shared" si="230"/>
        <v>2.2477323614931906</v>
      </c>
      <c r="O1002" s="25">
        <f t="shared" si="231"/>
        <v>-0.37869594798822787</v>
      </c>
      <c r="P1002" s="26">
        <f>ACOS(-TAN(Dados!$C$31)*TAN(O1002))</f>
        <v>1.7876361141459312</v>
      </c>
      <c r="Q1002" s="25">
        <f t="shared" si="232"/>
        <v>1.0322984226389083</v>
      </c>
      <c r="R1002" s="25">
        <f>(24*60/PI())*Dados!$C$28*Q1002*(P1002*SIN(Dados!$C$31)*SIN(O1002)+COS(Dados!$C$31)*COS(O1002)*SIN(P1002))</f>
        <v>43.166010676417521</v>
      </c>
      <c r="S1002" s="17">
        <f t="shared" si="233"/>
        <v>303.76000000000005</v>
      </c>
      <c r="T1002" s="17">
        <f t="shared" si="234"/>
        <v>291.26000000000005</v>
      </c>
      <c r="U1002" s="17">
        <f t="shared" si="235"/>
        <v>24.41838309285259</v>
      </c>
      <c r="V1002" s="25">
        <f>(0.75+2*10^(-5)*Dados!$B$7)*R1002</f>
        <v>32.58611642485107</v>
      </c>
      <c r="W1002" s="23">
        <f t="shared" si="236"/>
        <v>3.3153025886343914</v>
      </c>
      <c r="X1002" s="25">
        <f>(1-Dados!$C$20)*U1002</f>
        <v>18.802154981496496</v>
      </c>
      <c r="Y1002" s="18">
        <f t="shared" si="237"/>
        <v>15.486852392862104</v>
      </c>
      <c r="Z1002" s="27">
        <f>((0.408*I1002*(Y1002-0)+Dados!$C$35*(900/(H1002+273))*J1002*(M1002-N1002))/(I1002+Dados!$C$35*(1+(0.34*J1002))))</f>
        <v>5.3362801303058189</v>
      </c>
    </row>
    <row r="1003" spans="1:26" x14ac:dyDescent="0.25">
      <c r="A1003" s="1">
        <v>37999</v>
      </c>
      <c r="B1003">
        <v>18.7</v>
      </c>
      <c r="C1003">
        <v>33.5</v>
      </c>
      <c r="D1003">
        <v>13</v>
      </c>
      <c r="E1003">
        <v>2.5</v>
      </c>
      <c r="F1003">
        <v>69.5</v>
      </c>
      <c r="H1003" s="22">
        <f t="shared" si="224"/>
        <v>26.1</v>
      </c>
      <c r="I1003" s="23">
        <f t="shared" si="225"/>
        <v>0.1997248282483387</v>
      </c>
      <c r="J1003" s="24">
        <f t="shared" si="226"/>
        <v>1.8698776879198604</v>
      </c>
      <c r="K1003" s="25">
        <f t="shared" si="227"/>
        <v>5.1729513859624818</v>
      </c>
      <c r="L1003" s="25">
        <f t="shared" si="228"/>
        <v>2.1566019800756622</v>
      </c>
      <c r="M1003" s="25">
        <f t="shared" si="229"/>
        <v>3.6647766830190722</v>
      </c>
      <c r="N1003" s="25">
        <f t="shared" si="230"/>
        <v>2.5470197946982549</v>
      </c>
      <c r="O1003" s="25">
        <f t="shared" si="231"/>
        <v>-0.37598036938610901</v>
      </c>
      <c r="P1003" s="26">
        <f>ACOS(-TAN(Dados!$C$31)*TAN(O1003))</f>
        <v>1.7858967600153355</v>
      </c>
      <c r="Q1003" s="25">
        <f t="shared" si="232"/>
        <v>1.0321771295644875</v>
      </c>
      <c r="R1003" s="25">
        <f>(24*60/PI())*Dados!$C$28*Q1003*(P1003*SIN(Dados!$C$31)*SIN(O1003)+COS(Dados!$C$31)*COS(O1003)*SIN(P1003))</f>
        <v>43.111057952545892</v>
      </c>
      <c r="S1003" s="17">
        <f t="shared" si="233"/>
        <v>306.66000000000003</v>
      </c>
      <c r="T1003" s="17">
        <f t="shared" si="234"/>
        <v>291.86</v>
      </c>
      <c r="U1003" s="17">
        <f t="shared" si="235"/>
        <v>26.536248224710111</v>
      </c>
      <c r="V1003" s="25">
        <f>(0.75+2*10^(-5)*Dados!$B$7)*R1003</f>
        <v>32.544632492704388</v>
      </c>
      <c r="W1003" s="23">
        <f t="shared" si="236"/>
        <v>3.454074832907212</v>
      </c>
      <c r="X1003" s="25">
        <f>(1-Dados!$C$20)*U1003</f>
        <v>20.432911133026785</v>
      </c>
      <c r="Y1003" s="18">
        <f t="shared" si="237"/>
        <v>16.978836300119575</v>
      </c>
      <c r="Z1003" s="27">
        <f>((0.408*I1003*(Y1003-0)+Dados!$C$35*(900/(H1003+273))*J1003*(M1003-N1003))/(I1003+Dados!$C$35*(1+(0.34*J1003))))</f>
        <v>5.8515011066407414</v>
      </c>
    </row>
    <row r="1004" spans="1:26" x14ac:dyDescent="0.25">
      <c r="A1004" s="1">
        <v>38000</v>
      </c>
      <c r="B1004">
        <v>19.5</v>
      </c>
      <c r="C1004">
        <v>31.8</v>
      </c>
      <c r="D1004">
        <v>14</v>
      </c>
      <c r="E1004">
        <v>2.5666669999999998</v>
      </c>
      <c r="F1004">
        <v>73.25</v>
      </c>
      <c r="H1004" s="22">
        <f t="shared" si="224"/>
        <v>25.65</v>
      </c>
      <c r="I1004" s="23">
        <f t="shared" si="225"/>
        <v>0.19514324251732765</v>
      </c>
      <c r="J1004" s="24">
        <f t="shared" si="226"/>
        <v>1.9197413422480816</v>
      </c>
      <c r="K1004" s="25">
        <f t="shared" si="227"/>
        <v>4.7013009415600848</v>
      </c>
      <c r="L1004" s="25">
        <f t="shared" si="228"/>
        <v>2.2668801009804516</v>
      </c>
      <c r="M1004" s="25">
        <f t="shared" si="229"/>
        <v>3.484090521270268</v>
      </c>
      <c r="N1004" s="25">
        <f t="shared" si="230"/>
        <v>2.5520963068304714</v>
      </c>
      <c r="O1004" s="25">
        <f t="shared" si="231"/>
        <v>-0.37315337968622003</v>
      </c>
      <c r="P1004" s="26">
        <f>ACOS(-TAN(Dados!$C$31)*TAN(O1004))</f>
        <v>1.7840907025875921</v>
      </c>
      <c r="Q1004" s="25">
        <f t="shared" si="232"/>
        <v>1.0320463017121373</v>
      </c>
      <c r="R1004" s="25">
        <f>(24*60/PI())*Dados!$C$28*Q1004*(P1004*SIN(Dados!$C$31)*SIN(O1004)+COS(Dados!$C$31)*COS(O1004)*SIN(P1004))</f>
        <v>43.053434691921325</v>
      </c>
      <c r="S1004" s="17">
        <f t="shared" si="233"/>
        <v>304.96000000000004</v>
      </c>
      <c r="T1004" s="17">
        <f t="shared" si="234"/>
        <v>292.66000000000003</v>
      </c>
      <c r="U1004" s="17">
        <f t="shared" si="235"/>
        <v>24.159077246955871</v>
      </c>
      <c r="V1004" s="25">
        <f>(0.75+2*10^(-5)*Dados!$B$7)*R1004</f>
        <v>32.501132566487726</v>
      </c>
      <c r="W1004" s="23">
        <f t="shared" si="236"/>
        <v>2.9794728987727059</v>
      </c>
      <c r="X1004" s="25">
        <f>(1-Dados!$C$20)*U1004</f>
        <v>18.60248948015602</v>
      </c>
      <c r="Y1004" s="18">
        <f t="shared" si="237"/>
        <v>15.623016581383315</v>
      </c>
      <c r="Z1004" s="27">
        <f>((0.408*I1004*(Y1004-0)+Dados!$C$35*(900/(H1004+273))*J1004*(M1004-N1004))/(I1004+Dados!$C$35*(1+(0.34*J1004))))</f>
        <v>5.2643345944932012</v>
      </c>
    </row>
    <row r="1005" spans="1:26" x14ac:dyDescent="0.25">
      <c r="A1005" s="1">
        <v>38001</v>
      </c>
      <c r="B1005">
        <v>18.8</v>
      </c>
      <c r="C1005">
        <v>34</v>
      </c>
      <c r="D1005">
        <v>15</v>
      </c>
      <c r="E1005">
        <v>1.7</v>
      </c>
      <c r="F1005">
        <v>61.75</v>
      </c>
      <c r="H1005" s="22">
        <f t="shared" si="224"/>
        <v>26.4</v>
      </c>
      <c r="I1005" s="23">
        <f t="shared" si="225"/>
        <v>0.20282924107339942</v>
      </c>
      <c r="J1005" s="24">
        <f t="shared" si="226"/>
        <v>1.2715168277855049</v>
      </c>
      <c r="K1005" s="25">
        <f t="shared" si="227"/>
        <v>5.3192602098598769</v>
      </c>
      <c r="L1005" s="25">
        <f t="shared" si="228"/>
        <v>2.1701248415136294</v>
      </c>
      <c r="M1005" s="25">
        <f t="shared" si="229"/>
        <v>3.7446925256867534</v>
      </c>
      <c r="N1005" s="25">
        <f t="shared" si="230"/>
        <v>2.3123476346115703</v>
      </c>
      <c r="O1005" s="25">
        <f t="shared" si="231"/>
        <v>-0.37021581658662056</v>
      </c>
      <c r="P1005" s="26">
        <f>ACOS(-TAN(Dados!$C$31)*TAN(O1005))</f>
        <v>1.7822189795930035</v>
      </c>
      <c r="Q1005" s="25">
        <f t="shared" si="232"/>
        <v>1.0319059778489741</v>
      </c>
      <c r="R1005" s="25">
        <f>(24*60/PI())*Dados!$C$28*Q1005*(P1005*SIN(Dados!$C$31)*SIN(O1005)+COS(Dados!$C$31)*COS(O1005)*SIN(P1005))</f>
        <v>42.993131694624417</v>
      </c>
      <c r="S1005" s="17">
        <f t="shared" si="233"/>
        <v>307.16000000000003</v>
      </c>
      <c r="T1005" s="17">
        <f t="shared" si="234"/>
        <v>291.96000000000004</v>
      </c>
      <c r="U1005" s="17">
        <f t="shared" si="235"/>
        <v>26.818893623474708</v>
      </c>
      <c r="V1005" s="25">
        <f>(0.75+2*10^(-5)*Dados!$B$7)*R1005</f>
        <v>32.455609701161698</v>
      </c>
      <c r="W1005" s="23">
        <f t="shared" si="236"/>
        <v>3.8567337601067169</v>
      </c>
      <c r="X1005" s="25">
        <f>(1-Dados!$C$20)*U1005</f>
        <v>20.650548090075524</v>
      </c>
      <c r="Y1005" s="18">
        <f t="shared" si="237"/>
        <v>16.793814329968807</v>
      </c>
      <c r="Z1005" s="27">
        <f>((0.408*I1005*(Y1005-0)+Dados!$C$35*(900/(H1005+273))*J1005*(M1005-N1005))/(I1005+Dados!$C$35*(1+(0.34*J1005))))</f>
        <v>5.8941402731745498</v>
      </c>
    </row>
    <row r="1006" spans="1:26" x14ac:dyDescent="0.25">
      <c r="A1006" s="1">
        <v>38002</v>
      </c>
      <c r="B1006">
        <v>20</v>
      </c>
      <c r="C1006">
        <v>34.9</v>
      </c>
      <c r="D1006">
        <v>16</v>
      </c>
      <c r="E1006">
        <v>2.5</v>
      </c>
      <c r="F1006">
        <v>64.25</v>
      </c>
      <c r="H1006" s="22">
        <f t="shared" si="224"/>
        <v>27.45</v>
      </c>
      <c r="I1006" s="23">
        <f t="shared" si="225"/>
        <v>0.21401636835832163</v>
      </c>
      <c r="J1006" s="24">
        <f t="shared" si="226"/>
        <v>1.8698776879198604</v>
      </c>
      <c r="K1006" s="25">
        <f t="shared" si="227"/>
        <v>5.5916786681589672</v>
      </c>
      <c r="L1006" s="25">
        <f t="shared" si="228"/>
        <v>2.3382812709274461</v>
      </c>
      <c r="M1006" s="25">
        <f t="shared" si="229"/>
        <v>3.9649799695432066</v>
      </c>
      <c r="N1006" s="25">
        <f t="shared" si="230"/>
        <v>2.5474996304315103</v>
      </c>
      <c r="O1006" s="25">
        <f t="shared" si="231"/>
        <v>-0.36716855055065478</v>
      </c>
      <c r="P1006" s="26">
        <f>ACOS(-TAN(Dados!$C$31)*TAN(O1006))</f>
        <v>1.7802826529372653</v>
      </c>
      <c r="Q1006" s="25">
        <f t="shared" si="232"/>
        <v>1.031756199555987</v>
      </c>
      <c r="R1006" s="25">
        <f>(24*60/PI())*Dados!$C$28*Q1006*(P1006*SIN(Dados!$C$31)*SIN(O1006)+COS(Dados!$C$31)*COS(O1006)*SIN(P1006))</f>
        <v>42.930139811347644</v>
      </c>
      <c r="S1006" s="17">
        <f t="shared" si="233"/>
        <v>308.06</v>
      </c>
      <c r="T1006" s="17">
        <f t="shared" si="234"/>
        <v>293.16000000000003</v>
      </c>
      <c r="U1006" s="17">
        <f t="shared" si="235"/>
        <v>26.514010242631812</v>
      </c>
      <c r="V1006" s="25">
        <f>(0.75+2*10^(-5)*Dados!$B$7)*R1006</f>
        <v>32.408056989893922</v>
      </c>
      <c r="W1006" s="23">
        <f t="shared" si="236"/>
        <v>3.5336354445978468</v>
      </c>
      <c r="X1006" s="25">
        <f>(1-Dados!$C$20)*U1006</f>
        <v>20.415787886826497</v>
      </c>
      <c r="Y1006" s="18">
        <f t="shared" si="237"/>
        <v>16.882152442228652</v>
      </c>
      <c r="Z1006" s="27">
        <f>((0.408*I1006*(Y1006-0)+Dados!$C$35*(900/(H1006+273))*J1006*(M1006-N1006))/(I1006+Dados!$C$35*(1+(0.34*J1006))))</f>
        <v>6.2095877923792262</v>
      </c>
    </row>
    <row r="1007" spans="1:26" x14ac:dyDescent="0.25">
      <c r="A1007" s="1">
        <v>38003</v>
      </c>
      <c r="B1007">
        <v>20.5</v>
      </c>
      <c r="C1007">
        <v>36.5</v>
      </c>
      <c r="D1007">
        <v>17</v>
      </c>
      <c r="E1007">
        <v>2.9666670000000002</v>
      </c>
      <c r="F1007">
        <v>54</v>
      </c>
      <c r="H1007" s="22">
        <f t="shared" si="224"/>
        <v>28.5</v>
      </c>
      <c r="I1007" s="23">
        <f t="shared" si="225"/>
        <v>0.22571768686715199</v>
      </c>
      <c r="J1007" s="24">
        <f t="shared" si="226"/>
        <v>2.2189217723152592</v>
      </c>
      <c r="K1007" s="25">
        <f t="shared" si="227"/>
        <v>6.1059301791053064</v>
      </c>
      <c r="L1007" s="25">
        <f t="shared" si="228"/>
        <v>2.4116412804606884</v>
      </c>
      <c r="M1007" s="25">
        <f t="shared" si="229"/>
        <v>4.2587857297829972</v>
      </c>
      <c r="N1007" s="25">
        <f t="shared" si="230"/>
        <v>2.2997442940828186</v>
      </c>
      <c r="O1007" s="25">
        <f t="shared" si="231"/>
        <v>-0.36401248454901453</v>
      </c>
      <c r="P1007" s="26">
        <f>ACOS(-TAN(Dados!$C$31)*TAN(O1007))</f>
        <v>1.7782828068237315</v>
      </c>
      <c r="Q1007" s="25">
        <f t="shared" si="232"/>
        <v>1.0315970112157162</v>
      </c>
      <c r="R1007" s="25">
        <f>(24*60/PI())*Dados!$C$28*Q1007*(P1007*SIN(Dados!$C$31)*SIN(O1007)+COS(Dados!$C$31)*COS(O1007)*SIN(P1007))</f>
        <v>42.864449985232994</v>
      </c>
      <c r="S1007" s="17">
        <f t="shared" si="233"/>
        <v>309.66000000000003</v>
      </c>
      <c r="T1007" s="17">
        <f t="shared" si="234"/>
        <v>293.66000000000003</v>
      </c>
      <c r="U1007" s="17">
        <f t="shared" si="235"/>
        <v>27.433247990549116</v>
      </c>
      <c r="V1007" s="25">
        <f>(0.75+2*10^(-5)*Dados!$B$7)*R1007</f>
        <v>32.358467595642352</v>
      </c>
      <c r="W1007" s="23">
        <f t="shared" si="236"/>
        <v>4.1364467515359991</v>
      </c>
      <c r="X1007" s="25">
        <f>(1-Dados!$C$20)*U1007</f>
        <v>21.123600952722821</v>
      </c>
      <c r="Y1007" s="18">
        <f t="shared" si="237"/>
        <v>16.987154201186822</v>
      </c>
      <c r="Z1007" s="27">
        <f>((0.408*I1007*(Y1007-0)+Dados!$C$35*(900/(H1007+273))*J1007*(M1007-N1007))/(I1007+Dados!$C$35*(1+(0.34*J1007))))</f>
        <v>7.0876885230374223</v>
      </c>
    </row>
    <row r="1008" spans="1:26" x14ac:dyDescent="0.25">
      <c r="A1008" s="1">
        <v>38004</v>
      </c>
      <c r="B1008">
        <v>22.6</v>
      </c>
      <c r="C1008">
        <v>35</v>
      </c>
      <c r="D1008">
        <v>18</v>
      </c>
      <c r="E1008">
        <v>3.1333329999999999</v>
      </c>
      <c r="F1008">
        <v>72.25</v>
      </c>
      <c r="H1008" s="22">
        <f t="shared" si="224"/>
        <v>28.8</v>
      </c>
      <c r="I1008" s="23">
        <f t="shared" si="225"/>
        <v>0.2291579380125682</v>
      </c>
      <c r="J1008" s="24">
        <f t="shared" si="226"/>
        <v>2.3435797862091996</v>
      </c>
      <c r="K1008" s="25">
        <f t="shared" si="227"/>
        <v>5.6226812384961216</v>
      </c>
      <c r="L1008" s="25">
        <f t="shared" si="228"/>
        <v>2.7421805492514406</v>
      </c>
      <c r="M1008" s="25">
        <f t="shared" si="229"/>
        <v>4.1824308938737813</v>
      </c>
      <c r="N1008" s="25">
        <f t="shared" si="230"/>
        <v>3.0218063208238073</v>
      </c>
      <c r="O1008" s="25">
        <f t="shared" si="231"/>
        <v>-0.36074855379216958</v>
      </c>
      <c r="P1008" s="26">
        <f>ACOS(-TAN(Dados!$C$31)*TAN(O1008))</f>
        <v>1.7762205458786531</v>
      </c>
      <c r="Q1008" s="25">
        <f t="shared" si="232"/>
        <v>1.031428459999103</v>
      </c>
      <c r="R1008" s="25">
        <f>(24*60/PI())*Dados!$C$28*Q1008*(P1008*SIN(Dados!$C$31)*SIN(O1008)+COS(Dados!$C$31)*COS(O1008)*SIN(P1008))</f>
        <v>42.796053295027434</v>
      </c>
      <c r="S1008" s="17">
        <f t="shared" si="233"/>
        <v>308.16000000000003</v>
      </c>
      <c r="T1008" s="17">
        <f t="shared" si="234"/>
        <v>295.76000000000005</v>
      </c>
      <c r="U1008" s="17">
        <f t="shared" si="235"/>
        <v>24.112072728555091</v>
      </c>
      <c r="V1008" s="25">
        <f>(0.75+2*10^(-5)*Dados!$B$7)*R1008</f>
        <v>32.306834783733457</v>
      </c>
      <c r="W1008" s="23">
        <f t="shared" si="236"/>
        <v>2.5967077891856793</v>
      </c>
      <c r="X1008" s="25">
        <f>(1-Dados!$C$20)*U1008</f>
        <v>18.566296000987421</v>
      </c>
      <c r="Y1008" s="18">
        <f t="shared" si="237"/>
        <v>15.969588211801742</v>
      </c>
      <c r="Z1008" s="27">
        <f>((0.408*I1008*(Y1008-0)+Dados!$C$35*(900/(H1008+273))*J1008*(M1008-N1008))/(I1008+Dados!$C$35*(1+(0.34*J1008))))</f>
        <v>5.8367980256227048</v>
      </c>
    </row>
    <row r="1009" spans="1:26" x14ac:dyDescent="0.25">
      <c r="A1009" s="1">
        <v>38005</v>
      </c>
      <c r="B1009">
        <v>21.7</v>
      </c>
      <c r="C1009">
        <v>29.7</v>
      </c>
      <c r="D1009">
        <v>19</v>
      </c>
      <c r="E1009">
        <v>3.733333</v>
      </c>
      <c r="F1009">
        <v>87.75</v>
      </c>
      <c r="H1009" s="22">
        <f t="shared" si="224"/>
        <v>25.7</v>
      </c>
      <c r="I1009" s="23">
        <f t="shared" si="225"/>
        <v>0.1956478966931286</v>
      </c>
      <c r="J1009" s="24">
        <f t="shared" si="226"/>
        <v>2.7923504313099663</v>
      </c>
      <c r="K1009" s="25">
        <f t="shared" si="227"/>
        <v>4.1705971966496023</v>
      </c>
      <c r="L1009" s="25">
        <f t="shared" si="228"/>
        <v>2.5959699942202965</v>
      </c>
      <c r="M1009" s="25">
        <f t="shared" si="229"/>
        <v>3.3832835954349494</v>
      </c>
      <c r="N1009" s="25">
        <f t="shared" si="230"/>
        <v>2.9688313549941681</v>
      </c>
      <c r="O1009" s="25">
        <f t="shared" si="231"/>
        <v>-0.35737772545324453</v>
      </c>
      <c r="P1009" s="26">
        <f>ACOS(-TAN(Dados!$C$31)*TAN(O1009))</f>
        <v>1.7740969932854493</v>
      </c>
      <c r="Q1009" s="25">
        <f t="shared" si="232"/>
        <v>1.0312505958515106</v>
      </c>
      <c r="R1009" s="25">
        <f>(24*60/PI())*Dados!$C$28*Q1009*(P1009*SIN(Dados!$C$31)*SIN(O1009)+COS(Dados!$C$31)*COS(O1009)*SIN(P1009))</f>
        <v>42.724940999497861</v>
      </c>
      <c r="S1009" s="17">
        <f t="shared" si="233"/>
        <v>302.86</v>
      </c>
      <c r="T1009" s="17">
        <f t="shared" si="234"/>
        <v>294.86</v>
      </c>
      <c r="U1009" s="17">
        <f t="shared" si="235"/>
        <v>19.335101124185659</v>
      </c>
      <c r="V1009" s="25">
        <f>(0.75+2*10^(-5)*Dados!$B$7)*R1009</f>
        <v>32.253151955391132</v>
      </c>
      <c r="W1009" s="23">
        <f t="shared" si="236"/>
        <v>1.7764139621570121</v>
      </c>
      <c r="X1009" s="25">
        <f>(1-Dados!$C$20)*U1009</f>
        <v>14.888027865622957</v>
      </c>
      <c r="Y1009" s="18">
        <f t="shared" si="237"/>
        <v>13.111613903465946</v>
      </c>
      <c r="Z1009" s="27">
        <f>((0.408*I1009*(Y1009-0)+Dados!$C$35*(900/(H1009+273))*J1009*(M1009-N1009))/(I1009+Dados!$C$35*(1+(0.34*J1009))))</f>
        <v>3.9438921453474576</v>
      </c>
    </row>
    <row r="1010" spans="1:26" x14ac:dyDescent="0.25">
      <c r="A1010" s="1">
        <v>38006</v>
      </c>
      <c r="B1010">
        <v>19.5</v>
      </c>
      <c r="C1010">
        <v>32.6</v>
      </c>
      <c r="D1010">
        <v>20</v>
      </c>
      <c r="E1010">
        <v>2.766667</v>
      </c>
      <c r="F1010">
        <v>78</v>
      </c>
      <c r="H1010" s="22">
        <f t="shared" si="224"/>
        <v>26.05</v>
      </c>
      <c r="I1010" s="23">
        <f t="shared" si="225"/>
        <v>0.19921133453623632</v>
      </c>
      <c r="J1010" s="24">
        <f t="shared" si="226"/>
        <v>2.0693315572816706</v>
      </c>
      <c r="K1010" s="25">
        <f t="shared" si="227"/>
        <v>4.9183812721762612</v>
      </c>
      <c r="L1010" s="25">
        <f t="shared" si="228"/>
        <v>2.2668801009804516</v>
      </c>
      <c r="M1010" s="25">
        <f t="shared" si="229"/>
        <v>3.5926306865783566</v>
      </c>
      <c r="N1010" s="25">
        <f t="shared" si="230"/>
        <v>2.8022519355311184</v>
      </c>
      <c r="O1010" s="25">
        <f t="shared" si="231"/>
        <v>-0.35390099838142475</v>
      </c>
      <c r="P1010" s="26">
        <f>ACOS(-TAN(Dados!$C$31)*TAN(O1010))</f>
        <v>1.7719132889338518</v>
      </c>
      <c r="Q1010" s="25">
        <f t="shared" si="232"/>
        <v>1.0310634714779239</v>
      </c>
      <c r="R1010" s="25">
        <f>(24*60/PI())*Dados!$C$28*Q1010*(P1010*SIN(Dados!$C$31)*SIN(O1010)+COS(Dados!$C$31)*COS(O1010)*SIN(P1010))</f>
        <v>42.651104583042716</v>
      </c>
      <c r="S1010" s="17">
        <f t="shared" si="233"/>
        <v>305.76000000000005</v>
      </c>
      <c r="T1010" s="17">
        <f t="shared" si="234"/>
        <v>292.66000000000003</v>
      </c>
      <c r="U1010" s="17">
        <f t="shared" si="235"/>
        <v>24.699372136583701</v>
      </c>
      <c r="V1010" s="25">
        <f>(0.75+2*10^(-5)*Dados!$B$7)*R1010</f>
        <v>32.197412682169031</v>
      </c>
      <c r="W1010" s="23">
        <f t="shared" si="236"/>
        <v>2.8544783117415196</v>
      </c>
      <c r="X1010" s="25">
        <f>(1-Dados!$C$20)*U1010</f>
        <v>19.018516545169451</v>
      </c>
      <c r="Y1010" s="18">
        <f t="shared" si="237"/>
        <v>16.164038233427931</v>
      </c>
      <c r="Z1010" s="27">
        <f>((0.408*I1010*(Y1010-0)+Dados!$C$35*(900/(H1010+273))*J1010*(M1010-N1010))/(I1010+Dados!$C$35*(1+(0.34*J1010))))</f>
        <v>5.2650533814841625</v>
      </c>
    </row>
    <row r="1011" spans="1:26" x14ac:dyDescent="0.25">
      <c r="A1011" s="1">
        <v>38007</v>
      </c>
      <c r="B1011">
        <v>20.100000000000001</v>
      </c>
      <c r="C1011">
        <v>31.1</v>
      </c>
      <c r="D1011">
        <v>21</v>
      </c>
      <c r="E1011">
        <v>1.2</v>
      </c>
      <c r="F1011">
        <v>83.75</v>
      </c>
      <c r="H1011" s="22">
        <f t="shared" si="224"/>
        <v>25.6</v>
      </c>
      <c r="I1011" s="23">
        <f t="shared" si="225"/>
        <v>0.19463968475425519</v>
      </c>
      <c r="J1011" s="24">
        <f t="shared" si="226"/>
        <v>0.89754129020153295</v>
      </c>
      <c r="K1011" s="25">
        <f t="shared" si="227"/>
        <v>4.5182323834037019</v>
      </c>
      <c r="L1011" s="25">
        <f t="shared" si="228"/>
        <v>2.3527951289901101</v>
      </c>
      <c r="M1011" s="25">
        <f t="shared" si="229"/>
        <v>3.4355137561969062</v>
      </c>
      <c r="N1011" s="25">
        <f t="shared" si="230"/>
        <v>2.8772427708149091</v>
      </c>
      <c r="O1011" s="25">
        <f t="shared" si="231"/>
        <v>-0.35031940280597534</v>
      </c>
      <c r="P1011" s="26">
        <f>ACOS(-TAN(Dados!$C$31)*TAN(O1011))</f>
        <v>1.7696705875895009</v>
      </c>
      <c r="Q1011" s="25">
        <f t="shared" si="232"/>
        <v>1.0308671423273339</v>
      </c>
      <c r="R1011" s="25">
        <f>(24*60/PI())*Dados!$C$28*Q1011*(P1011*SIN(Dados!$C$31)*SIN(O1011)+COS(Dados!$C$31)*COS(O1011)*SIN(P1011))</f>
        <v>42.57453580243228</v>
      </c>
      <c r="S1011" s="17">
        <f t="shared" si="233"/>
        <v>304.26000000000005</v>
      </c>
      <c r="T1011" s="17">
        <f t="shared" si="234"/>
        <v>293.26000000000005</v>
      </c>
      <c r="U1011" s="17">
        <f t="shared" si="235"/>
        <v>22.592601740835267</v>
      </c>
      <c r="V1011" s="25">
        <f>(0.75+2*10^(-5)*Dados!$B$7)*R1011</f>
        <v>32.13961074123489</v>
      </c>
      <c r="W1011" s="23">
        <f t="shared" si="236"/>
        <v>2.4037178884958781</v>
      </c>
      <c r="X1011" s="25">
        <f>(1-Dados!$C$20)*U1011</f>
        <v>17.396303340443158</v>
      </c>
      <c r="Y1011" s="18">
        <f t="shared" si="237"/>
        <v>14.99258545194728</v>
      </c>
      <c r="Z1011" s="27">
        <f>((0.408*I1011*(Y1011-0)+Dados!$C$35*(900/(H1011+273))*J1011*(M1011-N1011))/(I1011+Dados!$C$35*(1+(0.34*J1011))))</f>
        <v>4.6039979340633215</v>
      </c>
    </row>
    <row r="1012" spans="1:26" x14ac:dyDescent="0.25">
      <c r="A1012" s="1">
        <v>38008</v>
      </c>
      <c r="B1012">
        <v>19.7</v>
      </c>
      <c r="C1012">
        <v>33.6</v>
      </c>
      <c r="D1012">
        <v>22</v>
      </c>
      <c r="E1012">
        <v>2.0666669999999998</v>
      </c>
      <c r="F1012">
        <v>73.25</v>
      </c>
      <c r="H1012" s="22">
        <f t="shared" si="224"/>
        <v>26.65</v>
      </c>
      <c r="I1012" s="23">
        <f t="shared" si="225"/>
        <v>0.20544717183601532</v>
      </c>
      <c r="J1012" s="24">
        <f t="shared" si="226"/>
        <v>1.5457658046641094</v>
      </c>
      <c r="K1012" s="25">
        <f t="shared" si="227"/>
        <v>5.2019304560289008</v>
      </c>
      <c r="L1012" s="25">
        <f t="shared" si="228"/>
        <v>2.2952083710657747</v>
      </c>
      <c r="M1012" s="25">
        <f t="shared" si="229"/>
        <v>3.7485694135473375</v>
      </c>
      <c r="N1012" s="25">
        <f t="shared" si="230"/>
        <v>2.745827095423425</v>
      </c>
      <c r="O1012" s="25">
        <f t="shared" si="231"/>
        <v>-0.34663400003096273</v>
      </c>
      <c r="P1012" s="26">
        <f>ACOS(-TAN(Dados!$C$31)*TAN(O1012))</f>
        <v>1.7673700570893165</v>
      </c>
      <c r="Q1012" s="25">
        <f t="shared" si="232"/>
        <v>1.0306616665763046</v>
      </c>
      <c r="R1012" s="25">
        <f>(24*60/PI())*Dados!$C$28*Q1012*(P1012*SIN(Dados!$C$31)*SIN(O1012)+COS(Dados!$C$31)*COS(O1012)*SIN(P1012))</f>
        <v>42.495226734604927</v>
      </c>
      <c r="S1012" s="17">
        <f t="shared" si="233"/>
        <v>306.76000000000005</v>
      </c>
      <c r="T1012" s="17">
        <f t="shared" si="234"/>
        <v>292.86</v>
      </c>
      <c r="U1012" s="17">
        <f t="shared" si="235"/>
        <v>25.349391196102431</v>
      </c>
      <c r="V1012" s="25">
        <f>(0.75+2*10^(-5)*Dados!$B$7)*R1012</f>
        <v>32.079740151452071</v>
      </c>
      <c r="W1012" s="23">
        <f t="shared" si="236"/>
        <v>3.0767892110498085</v>
      </c>
      <c r="X1012" s="25">
        <f>(1-Dados!$C$20)*U1012</f>
        <v>19.519031220998873</v>
      </c>
      <c r="Y1012" s="18">
        <f t="shared" si="237"/>
        <v>16.442242009949062</v>
      </c>
      <c r="Z1012" s="27">
        <f>((0.408*I1012*(Y1012-0)+Dados!$C$35*(900/(H1012+273))*J1012*(M1012-N1012))/(I1012+Dados!$C$35*(1+(0.34*J1012))))</f>
        <v>5.5123405321247647</v>
      </c>
    </row>
    <row r="1013" spans="1:26" x14ac:dyDescent="0.25">
      <c r="A1013" s="1">
        <v>38009</v>
      </c>
      <c r="B1013">
        <v>20</v>
      </c>
      <c r="C1013">
        <v>34.6</v>
      </c>
      <c r="D1013">
        <v>23</v>
      </c>
      <c r="E1013">
        <v>1.9</v>
      </c>
      <c r="F1013">
        <v>74.75</v>
      </c>
      <c r="H1013" s="22">
        <f t="shared" si="224"/>
        <v>27.3</v>
      </c>
      <c r="I1013" s="23">
        <f t="shared" si="225"/>
        <v>0.21238715151384185</v>
      </c>
      <c r="J1013" s="24">
        <f t="shared" si="226"/>
        <v>1.4211070428190937</v>
      </c>
      <c r="K1013" s="25">
        <f t="shared" si="227"/>
        <v>5.4995586494348254</v>
      </c>
      <c r="L1013" s="25">
        <f t="shared" si="228"/>
        <v>2.3382812709274461</v>
      </c>
      <c r="M1013" s="25">
        <f t="shared" si="229"/>
        <v>3.9189199601811358</v>
      </c>
      <c r="N1013" s="25">
        <f t="shared" si="230"/>
        <v>2.9293926702353992</v>
      </c>
      <c r="O1013" s="25">
        <f t="shared" si="231"/>
        <v>-0.3428458821207665</v>
      </c>
      <c r="P1013" s="26">
        <f>ACOS(-TAN(Dados!$C$31)*TAN(O1013))</f>
        <v>1.7650128765676671</v>
      </c>
      <c r="Q1013" s="25">
        <f t="shared" si="232"/>
        <v>1.0304471051117361</v>
      </c>
      <c r="R1013" s="25">
        <f>(24*60/PI())*Dados!$C$28*Q1013*(P1013*SIN(Dados!$C$31)*SIN(O1013)+COS(Dados!$C$31)*COS(O1013)*SIN(P1013))</f>
        <v>42.413169825442097</v>
      </c>
      <c r="S1013" s="17">
        <f t="shared" si="233"/>
        <v>307.76000000000005</v>
      </c>
      <c r="T1013" s="17">
        <f t="shared" si="234"/>
        <v>293.16000000000003</v>
      </c>
      <c r="U1013" s="17">
        <f t="shared" si="235"/>
        <v>25.929679096396782</v>
      </c>
      <c r="V1013" s="25">
        <f>(0.75+2*10^(-5)*Dados!$B$7)*R1013</f>
        <v>32.01779521019985</v>
      </c>
      <c r="W1013" s="23">
        <f t="shared" si="236"/>
        <v>2.9920618668823047</v>
      </c>
      <c r="X1013" s="25">
        <f>(1-Dados!$C$20)*U1013</f>
        <v>19.965852904225521</v>
      </c>
      <c r="Y1013" s="18">
        <f t="shared" si="237"/>
        <v>16.973791037343215</v>
      </c>
      <c r="Z1013" s="27">
        <f>((0.408*I1013*(Y1013-0)+Dados!$C$35*(900/(H1013+273))*J1013*(M1013-N1013))/(I1013+Dados!$C$35*(1+(0.34*J1013))))</f>
        <v>5.644138900693326</v>
      </c>
    </row>
    <row r="1014" spans="1:26" x14ac:dyDescent="0.25">
      <c r="A1014" s="1">
        <v>38010</v>
      </c>
      <c r="B1014">
        <v>20.6</v>
      </c>
      <c r="C1014">
        <v>34.6</v>
      </c>
      <c r="D1014">
        <v>24</v>
      </c>
      <c r="E1014">
        <v>2.2999999999999998</v>
      </c>
      <c r="F1014">
        <v>68.5</v>
      </c>
      <c r="H1014" s="22">
        <f t="shared" si="224"/>
        <v>27.6</v>
      </c>
      <c r="I1014" s="23">
        <f t="shared" si="225"/>
        <v>0.21565607816104823</v>
      </c>
      <c r="J1014" s="24">
        <f t="shared" si="226"/>
        <v>1.7202874728862714</v>
      </c>
      <c r="K1014" s="25">
        <f t="shared" si="227"/>
        <v>5.4995586494348254</v>
      </c>
      <c r="L1014" s="25">
        <f t="shared" si="228"/>
        <v>2.4265523121060211</v>
      </c>
      <c r="M1014" s="25">
        <f t="shared" si="229"/>
        <v>3.9630554807704232</v>
      </c>
      <c r="N1014" s="25">
        <f t="shared" si="230"/>
        <v>2.71469300432774</v>
      </c>
      <c r="O1014" s="25">
        <f t="shared" si="231"/>
        <v>-0.33895617157647767</v>
      </c>
      <c r="P1014" s="26">
        <f>ACOS(-TAN(Dados!$C$31)*TAN(O1014))</f>
        <v>1.7626002347180736</v>
      </c>
      <c r="Q1014" s="25">
        <f t="shared" si="232"/>
        <v>1.0302235215128204</v>
      </c>
      <c r="R1014" s="25">
        <f>(24*60/PI())*Dados!$C$28*Q1014*(P1014*SIN(Dados!$C$31)*SIN(O1014)+COS(Dados!$C$31)*COS(O1014)*SIN(P1014))</f>
        <v>42.328357939439776</v>
      </c>
      <c r="S1014" s="17">
        <f t="shared" si="233"/>
        <v>307.76000000000005</v>
      </c>
      <c r="T1014" s="17">
        <f t="shared" si="234"/>
        <v>293.76000000000005</v>
      </c>
      <c r="U1014" s="17">
        <f t="shared" si="235"/>
        <v>25.340514104658602</v>
      </c>
      <c r="V1014" s="25">
        <f>(0.75+2*10^(-5)*Dados!$B$7)*R1014</f>
        <v>31.953770530870553</v>
      </c>
      <c r="W1014" s="23">
        <f t="shared" si="236"/>
        <v>3.1709593281886295</v>
      </c>
      <c r="X1014" s="25">
        <f>(1-Dados!$C$20)*U1014</f>
        <v>19.512195860587124</v>
      </c>
      <c r="Y1014" s="18">
        <f t="shared" si="237"/>
        <v>16.341236532398494</v>
      </c>
      <c r="Z1014" s="27">
        <f>((0.408*I1014*(Y1014-0)+Dados!$C$35*(900/(H1014+273))*J1014*(M1014-N1014))/(I1014+Dados!$C$35*(1+(0.34*J1014))))</f>
        <v>5.8193486294874361</v>
      </c>
    </row>
    <row r="1015" spans="1:26" x14ac:dyDescent="0.25">
      <c r="A1015" s="1">
        <v>38011</v>
      </c>
      <c r="B1015">
        <v>19.399999999999999</v>
      </c>
      <c r="C1015">
        <v>33.799999999999997</v>
      </c>
      <c r="D1015">
        <v>25</v>
      </c>
      <c r="E1015">
        <v>1.5333330000000001</v>
      </c>
      <c r="F1015">
        <v>64.75</v>
      </c>
      <c r="H1015" s="22">
        <f t="shared" si="224"/>
        <v>26.599999999999998</v>
      </c>
      <c r="I1015" s="23">
        <f t="shared" si="225"/>
        <v>0.20492132412027939</v>
      </c>
      <c r="J1015" s="24">
        <f t="shared" si="226"/>
        <v>1.1468580659404892</v>
      </c>
      <c r="K1015" s="25">
        <f t="shared" si="227"/>
        <v>5.2603114929926225</v>
      </c>
      <c r="L1015" s="25">
        <f t="shared" si="228"/>
        <v>2.2528310020993629</v>
      </c>
      <c r="M1015" s="25">
        <f t="shared" si="229"/>
        <v>3.7565712475459927</v>
      </c>
      <c r="N1015" s="25">
        <f t="shared" si="230"/>
        <v>2.4323798827860301</v>
      </c>
      <c r="O1015" s="25">
        <f t="shared" si="231"/>
        <v>-0.33496602100327749</v>
      </c>
      <c r="P1015" s="26">
        <f>ACOS(-TAN(Dados!$C$31)*TAN(O1015))</f>
        <v>1.7601333280948612</v>
      </c>
      <c r="Q1015" s="25">
        <f t="shared" si="232"/>
        <v>1.0299909820322035</v>
      </c>
      <c r="R1015" s="25">
        <f>(24*60/PI())*Dados!$C$28*Q1015*(P1015*SIN(Dados!$C$31)*SIN(O1015)+COS(Dados!$C$31)*COS(O1015)*SIN(P1015))</f>
        <v>42.240784410189782</v>
      </c>
      <c r="S1015" s="17">
        <f t="shared" si="233"/>
        <v>306.96000000000004</v>
      </c>
      <c r="T1015" s="17">
        <f t="shared" si="234"/>
        <v>292.56</v>
      </c>
      <c r="U1015" s="17">
        <f t="shared" si="235"/>
        <v>25.646801066559725</v>
      </c>
      <c r="V1015" s="25">
        <f>(0.75+2*10^(-5)*Dados!$B$7)*R1015</f>
        <v>31.887661080977967</v>
      </c>
      <c r="W1015" s="23">
        <f t="shared" si="236"/>
        <v>3.5558071599809513</v>
      </c>
      <c r="X1015" s="25">
        <f>(1-Dados!$C$20)*U1015</f>
        <v>19.748036821250988</v>
      </c>
      <c r="Y1015" s="18">
        <f t="shared" si="237"/>
        <v>16.192229661270037</v>
      </c>
      <c r="Z1015" s="27">
        <f>((0.408*I1015*(Y1015-0)+Dados!$C$35*(900/(H1015+273))*J1015*(M1015-N1015))/(I1015+Dados!$C$35*(1+(0.34*J1015))))</f>
        <v>5.5843058836505834</v>
      </c>
    </row>
    <row r="1016" spans="1:26" x14ac:dyDescent="0.25">
      <c r="A1016" s="1">
        <v>38012</v>
      </c>
      <c r="B1016">
        <v>19.3</v>
      </c>
      <c r="C1016">
        <v>35</v>
      </c>
      <c r="D1016">
        <v>26</v>
      </c>
      <c r="E1016">
        <v>2.233333</v>
      </c>
      <c r="F1016">
        <v>62</v>
      </c>
      <c r="H1016" s="22">
        <f t="shared" si="224"/>
        <v>27.15</v>
      </c>
      <c r="I1016" s="23">
        <f t="shared" si="225"/>
        <v>0.210768374512951</v>
      </c>
      <c r="J1016" s="24">
        <f t="shared" si="226"/>
        <v>1.6704238185580502</v>
      </c>
      <c r="K1016" s="25">
        <f t="shared" si="227"/>
        <v>5.6226812384961216</v>
      </c>
      <c r="L1016" s="25">
        <f t="shared" si="228"/>
        <v>2.238858124675362</v>
      </c>
      <c r="M1016" s="25">
        <f t="shared" si="229"/>
        <v>3.9307696815857418</v>
      </c>
      <c r="N1016" s="25">
        <f t="shared" si="230"/>
        <v>2.43707720258316</v>
      </c>
      <c r="O1016" s="25">
        <f t="shared" si="231"/>
        <v>-0.33087661276889524</v>
      </c>
      <c r="P1016" s="26">
        <f>ACOS(-TAN(Dados!$C$31)*TAN(O1016))</f>
        <v>1.7576133594588603</v>
      </c>
      <c r="Q1016" s="25">
        <f t="shared" si="232"/>
        <v>1.0297495555763523</v>
      </c>
      <c r="R1016" s="25">
        <f>(24*60/PI())*Dados!$C$28*Q1016*(P1016*SIN(Dados!$C$31)*SIN(O1016)+COS(Dados!$C$31)*COS(O1016)*SIN(P1016))</f>
        <v>42.150443091579611</v>
      </c>
      <c r="S1016" s="17">
        <f t="shared" si="233"/>
        <v>308.16000000000003</v>
      </c>
      <c r="T1016" s="17">
        <f t="shared" si="234"/>
        <v>292.46000000000004</v>
      </c>
      <c r="U1016" s="17">
        <f t="shared" si="235"/>
        <v>26.722184192988497</v>
      </c>
      <c r="V1016" s="25">
        <f>(0.75+2*10^(-5)*Dados!$B$7)*R1016</f>
        <v>31.819462220808248</v>
      </c>
      <c r="W1016" s="23">
        <f t="shared" si="236"/>
        <v>3.8112324187914428</v>
      </c>
      <c r="X1016" s="25">
        <f>(1-Dados!$C$20)*U1016</f>
        <v>20.576081828601144</v>
      </c>
      <c r="Y1016" s="18">
        <f t="shared" si="237"/>
        <v>16.764849409809699</v>
      </c>
      <c r="Z1016" s="27">
        <f>((0.408*I1016*(Y1016-0)+Dados!$C$35*(900/(H1016+273))*J1016*(M1016-N1016))/(I1016+Dados!$C$35*(1+(0.34*J1016))))</f>
        <v>6.1626482820634605</v>
      </c>
    </row>
    <row r="1017" spans="1:26" x14ac:dyDescent="0.25">
      <c r="A1017" s="1">
        <v>38013</v>
      </c>
      <c r="B1017">
        <v>19.600000000000001</v>
      </c>
      <c r="C1017">
        <v>35.700000000000003</v>
      </c>
      <c r="D1017">
        <v>27</v>
      </c>
      <c r="E1017">
        <v>2.6333329999999999</v>
      </c>
      <c r="F1017">
        <v>62.5</v>
      </c>
      <c r="H1017" s="22">
        <f t="shared" si="224"/>
        <v>27.650000000000002</v>
      </c>
      <c r="I1017" s="23">
        <f t="shared" si="225"/>
        <v>0.21620498907075042</v>
      </c>
      <c r="J1017" s="24">
        <f t="shared" si="226"/>
        <v>1.9696042486252276</v>
      </c>
      <c r="K1017" s="25">
        <f t="shared" si="227"/>
        <v>5.8439030830807326</v>
      </c>
      <c r="L1017" s="25">
        <f t="shared" si="228"/>
        <v>2.2810057729824531</v>
      </c>
      <c r="M1017" s="25">
        <f t="shared" si="229"/>
        <v>4.0624544280315931</v>
      </c>
      <c r="N1017" s="25">
        <f t="shared" si="230"/>
        <v>2.5390340175197457</v>
      </c>
      <c r="O1017" s="25">
        <f t="shared" si="231"/>
        <v>-0.32668915865324738</v>
      </c>
      <c r="P1017" s="26">
        <f>ACOS(-TAN(Dados!$C$31)*TAN(O1017))</f>
        <v>1.7550415361709275</v>
      </c>
      <c r="Q1017" s="25">
        <f t="shared" si="232"/>
        <v>1.0294993136851356</v>
      </c>
      <c r="R1017" s="25">
        <f>(24*60/PI())*Dados!$C$28*Q1017*(P1017*SIN(Dados!$C$31)*SIN(O1017)+COS(Dados!$C$31)*COS(O1017)*SIN(P1017))</f>
        <v>42.05732840961516</v>
      </c>
      <c r="S1017" s="17">
        <f t="shared" si="233"/>
        <v>308.86</v>
      </c>
      <c r="T1017" s="17">
        <f t="shared" si="234"/>
        <v>292.76000000000005</v>
      </c>
      <c r="U1017" s="17">
        <f t="shared" si="235"/>
        <v>27.000673818940381</v>
      </c>
      <c r="V1017" s="25">
        <f>(0.75+2*10^(-5)*Dados!$B$7)*R1017</f>
        <v>31.749169742540985</v>
      </c>
      <c r="W1017" s="23">
        <f t="shared" si="236"/>
        <v>3.7621051596100612</v>
      </c>
      <c r="X1017" s="25">
        <f>(1-Dados!$C$20)*U1017</f>
        <v>20.790518840584095</v>
      </c>
      <c r="Y1017" s="18">
        <f t="shared" si="237"/>
        <v>17.028413680974033</v>
      </c>
      <c r="Z1017" s="27">
        <f>((0.408*I1017*(Y1017-0)+Dados!$C$35*(900/(H1017+273))*J1017*(M1017-N1017))/(I1017+Dados!$C$35*(1+(0.34*J1017))))</f>
        <v>6.4210974874915765</v>
      </c>
    </row>
    <row r="1018" spans="1:26" x14ac:dyDescent="0.25">
      <c r="A1018" s="1">
        <v>38014</v>
      </c>
      <c r="B1018">
        <v>20.2</v>
      </c>
      <c r="C1018">
        <v>36.299999999999997</v>
      </c>
      <c r="D1018">
        <v>28</v>
      </c>
      <c r="E1018">
        <v>1.5333330000000001</v>
      </c>
      <c r="F1018">
        <v>60.75</v>
      </c>
      <c r="H1018" s="22">
        <f t="shared" si="224"/>
        <v>28.25</v>
      </c>
      <c r="I1018" s="23">
        <f t="shared" si="225"/>
        <v>0.22288404328675204</v>
      </c>
      <c r="J1018" s="24">
        <f t="shared" si="226"/>
        <v>1.1468580659404892</v>
      </c>
      <c r="K1018" s="25">
        <f t="shared" si="227"/>
        <v>6.0394872679051952</v>
      </c>
      <c r="L1018" s="25">
        <f t="shared" si="228"/>
        <v>2.3673876975032684</v>
      </c>
      <c r="M1018" s="25">
        <f t="shared" si="229"/>
        <v>4.2034374827042313</v>
      </c>
      <c r="N1018" s="25">
        <f t="shared" si="230"/>
        <v>2.5535882707428206</v>
      </c>
      <c r="O1018" s="25">
        <f t="shared" si="231"/>
        <v>-0.32240489948936107</v>
      </c>
      <c r="P1018" s="26">
        <f>ACOS(-TAN(Dados!$C$31)*TAN(O1018))</f>
        <v>1.7524190686367291</v>
      </c>
      <c r="Q1018" s="25">
        <f t="shared" si="232"/>
        <v>1.0292403305106266</v>
      </c>
      <c r="R1018" s="25">
        <f>(24*60/PI())*Dados!$C$28*Q1018*(P1018*SIN(Dados!$C$31)*SIN(O1018)+COS(Dados!$C$31)*COS(O1018)*SIN(P1018))</f>
        <v>41.961435414766676</v>
      </c>
      <c r="S1018" s="17">
        <f t="shared" si="233"/>
        <v>309.46000000000004</v>
      </c>
      <c r="T1018" s="17">
        <f t="shared" si="234"/>
        <v>293.36</v>
      </c>
      <c r="U1018" s="17">
        <f t="shared" si="235"/>
        <v>26.939110814980442</v>
      </c>
      <c r="V1018" s="25">
        <f>(0.75+2*10^(-5)*Dados!$B$7)*R1018</f>
        <v>31.676779909765276</v>
      </c>
      <c r="W1018" s="23">
        <f t="shared" si="236"/>
        <v>3.7714386222759506</v>
      </c>
      <c r="X1018" s="25">
        <f>(1-Dados!$C$20)*U1018</f>
        <v>20.743115327534941</v>
      </c>
      <c r="Y1018" s="18">
        <f t="shared" si="237"/>
        <v>16.971676705258989</v>
      </c>
      <c r="Z1018" s="27">
        <f>((0.408*I1018*(Y1018-0)+Dados!$C$35*(900/(H1018+273))*J1018*(M1018-N1018))/(I1018+Dados!$C$35*(1+(0.34*J1018))))</f>
        <v>6.0961280308535066</v>
      </c>
    </row>
    <row r="1019" spans="1:26" x14ac:dyDescent="0.25">
      <c r="A1019" s="1">
        <v>38015</v>
      </c>
      <c r="B1019">
        <v>22.7</v>
      </c>
      <c r="C1019">
        <v>37</v>
      </c>
      <c r="D1019">
        <v>29</v>
      </c>
      <c r="E1019">
        <v>2.8666670000000001</v>
      </c>
      <c r="F1019">
        <v>63.5</v>
      </c>
      <c r="H1019" s="22">
        <f t="shared" si="224"/>
        <v>29.85</v>
      </c>
      <c r="I1019" s="23">
        <f t="shared" si="225"/>
        <v>0.24154756638329455</v>
      </c>
      <c r="J1019" s="24">
        <f t="shared" si="226"/>
        <v>2.1441266647984651</v>
      </c>
      <c r="K1019" s="25">
        <f t="shared" si="227"/>
        <v>6.2748150241265215</v>
      </c>
      <c r="L1019" s="25">
        <f t="shared" si="228"/>
        <v>2.7588616266004506</v>
      </c>
      <c r="M1019" s="25">
        <f t="shared" si="229"/>
        <v>4.5168383253634863</v>
      </c>
      <c r="N1019" s="25">
        <f t="shared" si="230"/>
        <v>2.868192336605814</v>
      </c>
      <c r="O1019" s="25">
        <f t="shared" si="231"/>
        <v>-0.31802510479568846</v>
      </c>
      <c r="P1019" s="26">
        <f>ACOS(-TAN(Dados!$C$31)*TAN(O1019))</f>
        <v>1.7497471688058961</v>
      </c>
      <c r="Q1019" s="25">
        <f t="shared" si="232"/>
        <v>1.0289726827951293</v>
      </c>
      <c r="R1019" s="25">
        <f>(24*60/PI())*Dados!$C$28*Q1019*(P1019*SIN(Dados!$C$31)*SIN(O1019)+COS(Dados!$C$31)*COS(O1019)*SIN(P1019))</f>
        <v>41.862759834734192</v>
      </c>
      <c r="S1019" s="17">
        <f t="shared" si="233"/>
        <v>310.16000000000003</v>
      </c>
      <c r="T1019" s="17">
        <f t="shared" si="234"/>
        <v>295.86</v>
      </c>
      <c r="U1019" s="17">
        <f t="shared" si="235"/>
        <v>25.328872481257246</v>
      </c>
      <c r="V1019" s="25">
        <f>(0.75+2*10^(-5)*Dados!$B$7)*R1019</f>
        <v>31.602289497312476</v>
      </c>
      <c r="W1019" s="23">
        <f t="shared" si="236"/>
        <v>3.1236978567117011</v>
      </c>
      <c r="X1019" s="25">
        <f>(1-Dados!$C$20)*U1019</f>
        <v>19.503231810568082</v>
      </c>
      <c r="Y1019" s="18">
        <f t="shared" si="237"/>
        <v>16.379533953856381</v>
      </c>
      <c r="Z1019" s="27">
        <f>((0.408*I1019*(Y1019-0)+Dados!$C$35*(900/(H1019+273))*J1019*(M1019-N1019))/(I1019+Dados!$C$35*(1+(0.34*J1019))))</f>
        <v>6.4891341421770479</v>
      </c>
    </row>
    <row r="1020" spans="1:26" x14ac:dyDescent="0.25">
      <c r="A1020" s="1">
        <v>38016</v>
      </c>
      <c r="B1020">
        <v>20.5</v>
      </c>
      <c r="C1020">
        <v>37.6</v>
      </c>
      <c r="D1020">
        <v>30</v>
      </c>
      <c r="E1020">
        <v>2.5666669999999998</v>
      </c>
      <c r="F1020">
        <v>63</v>
      </c>
      <c r="H1020" s="22">
        <f t="shared" si="224"/>
        <v>29.05</v>
      </c>
      <c r="I1020" s="23">
        <f t="shared" si="225"/>
        <v>0.23205834344969092</v>
      </c>
      <c r="J1020" s="24">
        <f t="shared" si="226"/>
        <v>1.9197413422480816</v>
      </c>
      <c r="K1020" s="25">
        <f t="shared" si="227"/>
        <v>6.4828047854892876</v>
      </c>
      <c r="L1020" s="25">
        <f t="shared" si="228"/>
        <v>2.4116412804606884</v>
      </c>
      <c r="M1020" s="25">
        <f t="shared" si="229"/>
        <v>4.4472230329749882</v>
      </c>
      <c r="N1020" s="25">
        <f t="shared" si="230"/>
        <v>2.8017505107742426</v>
      </c>
      <c r="O1020" s="25">
        <f t="shared" si="231"/>
        <v>-0.31355107239992103</v>
      </c>
      <c r="P1020" s="26">
        <f>ACOS(-TAN(Dados!$C$31)*TAN(O1020))</f>
        <v>1.7470270487283313</v>
      </c>
      <c r="Q1020" s="25">
        <f t="shared" si="232"/>
        <v>1.0286964498484381</v>
      </c>
      <c r="R1020" s="25">
        <f>(24*60/PI())*Dados!$C$28*Q1020*(P1020*SIN(Dados!$C$31)*SIN(O1020)+COS(Dados!$C$31)*COS(O1020)*SIN(P1020))</f>
        <v>41.761298127524682</v>
      </c>
      <c r="S1020" s="17">
        <f t="shared" si="233"/>
        <v>310.76000000000005</v>
      </c>
      <c r="T1020" s="17">
        <f t="shared" si="234"/>
        <v>293.66000000000003</v>
      </c>
      <c r="U1020" s="17">
        <f t="shared" si="235"/>
        <v>27.63070892833797</v>
      </c>
      <c r="V1020" s="25">
        <f>(0.75+2*10^(-5)*Dados!$B$7)*R1020</f>
        <v>31.525695831324263</v>
      </c>
      <c r="W1020" s="23">
        <f t="shared" si="236"/>
        <v>3.6178484740116197</v>
      </c>
      <c r="X1020" s="25">
        <f>(1-Dados!$C$20)*U1020</f>
        <v>21.275645874820238</v>
      </c>
      <c r="Y1020" s="18">
        <f t="shared" si="237"/>
        <v>17.657797400808619</v>
      </c>
      <c r="Z1020" s="27">
        <f>((0.408*I1020*(Y1020-0)+Dados!$C$35*(900/(H1020+273))*J1020*(M1020-N1020))/(I1020+Dados!$C$35*(1+(0.34*J1020))))</f>
        <v>6.724474089901717</v>
      </c>
    </row>
    <row r="1021" spans="1:26" x14ac:dyDescent="0.25">
      <c r="A1021" s="1">
        <v>38017</v>
      </c>
      <c r="B1021">
        <v>23.4</v>
      </c>
      <c r="C1021">
        <v>37.5</v>
      </c>
      <c r="D1021">
        <v>31</v>
      </c>
      <c r="E1021">
        <v>3.5</v>
      </c>
      <c r="F1021">
        <v>59.75</v>
      </c>
      <c r="H1021" s="22">
        <f t="shared" si="224"/>
        <v>30.45</v>
      </c>
      <c r="I1021" s="23">
        <f t="shared" si="225"/>
        <v>0.24887622864652467</v>
      </c>
      <c r="J1021" s="24">
        <f t="shared" si="226"/>
        <v>2.6178287630878043</v>
      </c>
      <c r="K1021" s="25">
        <f t="shared" si="227"/>
        <v>6.4477308851637058</v>
      </c>
      <c r="L1021" s="25">
        <f t="shared" si="228"/>
        <v>2.878130284758361</v>
      </c>
      <c r="M1021" s="25">
        <f t="shared" si="229"/>
        <v>4.6629305849610336</v>
      </c>
      <c r="N1021" s="25">
        <f t="shared" si="230"/>
        <v>2.7861010245142177</v>
      </c>
      <c r="O1021" s="25">
        <f t="shared" si="231"/>
        <v>-0.30898412805441511</v>
      </c>
      <c r="P1021" s="26">
        <f>ACOS(-TAN(Dados!$C$31)*TAN(O1021))</f>
        <v>1.7442599191701209</v>
      </c>
      <c r="Q1021" s="25">
        <f t="shared" si="232"/>
        <v>1.0284117135243369</v>
      </c>
      <c r="R1021" s="25">
        <f>(24*60/PI())*Dados!$C$28*Q1021*(P1021*SIN(Dados!$C$31)*SIN(O1021)+COS(Dados!$C$31)*COS(O1021)*SIN(P1021))</f>
        <v>41.657047534730346</v>
      </c>
      <c r="S1021" s="17">
        <f t="shared" si="233"/>
        <v>310.66000000000003</v>
      </c>
      <c r="T1021" s="17">
        <f t="shared" si="234"/>
        <v>296.56</v>
      </c>
      <c r="U1021" s="17">
        <f t="shared" si="235"/>
        <v>25.027531971347486</v>
      </c>
      <c r="V1021" s="25">
        <f>(0.75+2*10^(-5)*Dados!$B$7)*R1021</f>
        <v>31.446996829472514</v>
      </c>
      <c r="W1021" s="23">
        <f t="shared" si="236"/>
        <v>3.2190035932162471</v>
      </c>
      <c r="X1021" s="25">
        <f>(1-Dados!$C$20)*U1021</f>
        <v>19.271199617937565</v>
      </c>
      <c r="Y1021" s="18">
        <f t="shared" si="237"/>
        <v>16.052196024721319</v>
      </c>
      <c r="Z1021" s="27">
        <f>((0.408*I1021*(Y1021-0)+Dados!$C$35*(900/(H1021+273))*J1021*(M1021-N1021))/(I1021+Dados!$C$35*(1+(0.34*J1021))))</f>
        <v>6.9346601859799621</v>
      </c>
    </row>
    <row r="1022" spans="1:26" x14ac:dyDescent="0.25">
      <c r="A1022" s="1">
        <v>38353</v>
      </c>
      <c r="B1022">
        <v>19.600000000000001</v>
      </c>
      <c r="C1022">
        <v>37.799999999999997</v>
      </c>
      <c r="D1022">
        <v>1</v>
      </c>
      <c r="E1022">
        <v>2.4</v>
      </c>
      <c r="F1022">
        <v>53</v>
      </c>
      <c r="H1022" s="22">
        <f t="shared" si="224"/>
        <v>28.7</v>
      </c>
      <c r="I1022" s="23">
        <f t="shared" si="225"/>
        <v>0.22800632957046707</v>
      </c>
      <c r="J1022" s="24">
        <f t="shared" si="226"/>
        <v>1.7950825804030659</v>
      </c>
      <c r="K1022" s="25">
        <f t="shared" si="227"/>
        <v>6.5534484603429339</v>
      </c>
      <c r="L1022" s="25">
        <f t="shared" si="228"/>
        <v>2.2810057729824531</v>
      </c>
      <c r="M1022" s="25">
        <f t="shared" si="229"/>
        <v>4.4172271166626933</v>
      </c>
      <c r="N1022" s="25">
        <f t="shared" si="230"/>
        <v>2.3411303718312277</v>
      </c>
      <c r="O1022" s="25">
        <f t="shared" si="231"/>
        <v>-0.40100809259462372</v>
      </c>
      <c r="P1022" s="26">
        <f>ACOS(-TAN(Dados!$C$31)*TAN(O1022))</f>
        <v>1.8020995380098959</v>
      </c>
      <c r="Q1022" s="25">
        <f t="shared" si="232"/>
        <v>1.0329951106939008</v>
      </c>
      <c r="R1022" s="25">
        <f>(24*60/PI())*Dados!$C$28*Q1022*(P1022*SIN(Dados!$C$31)*SIN(O1022)+COS(Dados!$C$31)*COS(O1022)*SIN(P1022))</f>
        <v>43.596802901252339</v>
      </c>
      <c r="S1022" s="17">
        <f t="shared" si="233"/>
        <v>310.96000000000004</v>
      </c>
      <c r="T1022" s="17">
        <f t="shared" si="234"/>
        <v>292.76000000000005</v>
      </c>
      <c r="U1022" s="17">
        <f t="shared" si="235"/>
        <v>29.75845082524128</v>
      </c>
      <c r="V1022" s="25">
        <f>(0.75+2*10^(-5)*Dados!$B$7)*R1022</f>
        <v>32.911322423121774</v>
      </c>
      <c r="W1022" s="23">
        <f t="shared" si="236"/>
        <v>4.4827522626091074</v>
      </c>
      <c r="X1022" s="25">
        <f>(1-Dados!$C$20)*U1022</f>
        <v>22.914007135435785</v>
      </c>
      <c r="Y1022" s="18">
        <f t="shared" si="237"/>
        <v>18.431254872826678</v>
      </c>
      <c r="Z1022" s="27">
        <f>((0.408*I1022*(Y1022-0)+Dados!$C$35*(900/(H1022+273))*J1022*(M1022-N1022))/(I1022+Dados!$C$35*(1+(0.34*J1022))))</f>
        <v>7.3251354176744279</v>
      </c>
    </row>
    <row r="1023" spans="1:26" x14ac:dyDescent="0.25">
      <c r="A1023" s="1">
        <v>38354</v>
      </c>
      <c r="B1023">
        <v>21.6</v>
      </c>
      <c r="C1023">
        <v>34.299999999999997</v>
      </c>
      <c r="D1023">
        <v>2</v>
      </c>
      <c r="E1023">
        <v>3.4666670000000002</v>
      </c>
      <c r="F1023">
        <v>78</v>
      </c>
      <c r="H1023" s="22">
        <f t="shared" si="224"/>
        <v>27.95</v>
      </c>
      <c r="I1023" s="23">
        <f t="shared" si="225"/>
        <v>0.21952317339604846</v>
      </c>
      <c r="J1023" s="24">
        <f t="shared" si="226"/>
        <v>2.5928973098992314</v>
      </c>
      <c r="K1023" s="25">
        <f t="shared" si="227"/>
        <v>5.4087577693750832</v>
      </c>
      <c r="L1023" s="25">
        <f t="shared" si="228"/>
        <v>2.5801527260359443</v>
      </c>
      <c r="M1023" s="25">
        <f t="shared" si="229"/>
        <v>3.9944552477055137</v>
      </c>
      <c r="N1023" s="25">
        <f t="shared" si="230"/>
        <v>3.1156750932103008</v>
      </c>
      <c r="O1023" s="25">
        <f t="shared" si="231"/>
        <v>-0.39956372457913614</v>
      </c>
      <c r="P1023" s="26">
        <f>ACOS(-TAN(Dados!$C$31)*TAN(O1023))</f>
        <v>1.8011536593991815</v>
      </c>
      <c r="Q1023" s="25">
        <f t="shared" si="232"/>
        <v>1.0329804442244102</v>
      </c>
      <c r="R1023" s="25">
        <f>(24*60/PI())*Dados!$C$28*Q1023*(P1023*SIN(Dados!$C$31)*SIN(O1023)+COS(Dados!$C$31)*COS(O1023)*SIN(P1023))</f>
        <v>43.570641955749437</v>
      </c>
      <c r="S1023" s="17">
        <f t="shared" si="233"/>
        <v>307.46000000000004</v>
      </c>
      <c r="T1023" s="17">
        <f t="shared" si="234"/>
        <v>294.76000000000005</v>
      </c>
      <c r="U1023" s="17">
        <f t="shared" si="235"/>
        <v>24.843672861366311</v>
      </c>
      <c r="V1023" s="25">
        <f>(0.75+2*10^(-5)*Dados!$B$7)*R1023</f>
        <v>32.891573467807554</v>
      </c>
      <c r="W1023" s="23">
        <f t="shared" si="236"/>
        <v>2.5137446311074294</v>
      </c>
      <c r="X1023" s="25">
        <f>(1-Dados!$C$20)*U1023</f>
        <v>19.12962810325206</v>
      </c>
      <c r="Y1023" s="18">
        <f t="shared" si="237"/>
        <v>16.615883472144631</v>
      </c>
      <c r="Z1023" s="27">
        <f>((0.408*I1023*(Y1023-0)+Dados!$C$35*(900/(H1023+273))*J1023*(M1023-N1023))/(I1023+Dados!$C$35*(1+(0.34*J1023))))</f>
        <v>5.6443314416563455</v>
      </c>
    </row>
    <row r="1024" spans="1:26" x14ac:dyDescent="0.25">
      <c r="A1024" s="1">
        <v>38355</v>
      </c>
      <c r="B1024">
        <v>21</v>
      </c>
      <c r="C1024">
        <v>32.1</v>
      </c>
      <c r="D1024">
        <v>3</v>
      </c>
      <c r="E1024">
        <v>2.9666670000000002</v>
      </c>
      <c r="F1024">
        <v>74.25</v>
      </c>
      <c r="H1024" s="22">
        <f t="shared" si="224"/>
        <v>26.55</v>
      </c>
      <c r="I1024" s="23">
        <f t="shared" si="225"/>
        <v>0.20439660911581886</v>
      </c>
      <c r="J1024" s="24">
        <f t="shared" si="226"/>
        <v>2.2189217723152592</v>
      </c>
      <c r="K1024" s="25">
        <f t="shared" si="227"/>
        <v>4.7817101702880001</v>
      </c>
      <c r="L1024" s="25">
        <f t="shared" si="228"/>
        <v>2.4870053972720654</v>
      </c>
      <c r="M1024" s="25">
        <f t="shared" si="229"/>
        <v>3.6343577837800325</v>
      </c>
      <c r="N1024" s="25">
        <f t="shared" si="230"/>
        <v>2.6985106544566744</v>
      </c>
      <c r="O1024" s="25">
        <f t="shared" si="231"/>
        <v>-0.39800095720876433</v>
      </c>
      <c r="P1024" s="26">
        <f>ACOS(-TAN(Dados!$C$31)*TAN(O1024))</f>
        <v>1.8001317785621451</v>
      </c>
      <c r="Q1024" s="25">
        <f t="shared" si="232"/>
        <v>1.0329560049375197</v>
      </c>
      <c r="R1024" s="25">
        <f>(24*60/PI())*Dados!$C$28*Q1024*(P1024*SIN(Dados!$C$31)*SIN(O1024)+COS(Dados!$C$31)*COS(O1024)*SIN(P1024))</f>
        <v>43.541904505350651</v>
      </c>
      <c r="S1024" s="17">
        <f t="shared" si="233"/>
        <v>305.26000000000005</v>
      </c>
      <c r="T1024" s="17">
        <f t="shared" si="234"/>
        <v>294.16000000000003</v>
      </c>
      <c r="U1024" s="17">
        <f t="shared" si="235"/>
        <v>23.210734990739649</v>
      </c>
      <c r="V1024" s="25">
        <f>(0.75+2*10^(-5)*Dados!$B$7)*R1024</f>
        <v>32.869879503279115</v>
      </c>
      <c r="W1024" s="23">
        <f t="shared" si="236"/>
        <v>2.6312156008758945</v>
      </c>
      <c r="X1024" s="25">
        <f>(1-Dados!$C$20)*U1024</f>
        <v>17.872265942869529</v>
      </c>
      <c r="Y1024" s="18">
        <f t="shared" si="237"/>
        <v>15.241050341993635</v>
      </c>
      <c r="Z1024" s="27">
        <f>((0.408*I1024*(Y1024-0)+Dados!$C$35*(900/(H1024+273))*J1024*(M1024-N1024))/(I1024+Dados!$C$35*(1+(0.34*J1024))))</f>
        <v>5.2606493428498444</v>
      </c>
    </row>
    <row r="1025" spans="1:26" x14ac:dyDescent="0.25">
      <c r="A1025" s="1">
        <v>38356</v>
      </c>
      <c r="B1025">
        <v>19.899999999999999</v>
      </c>
      <c r="C1025">
        <v>32.6</v>
      </c>
      <c r="D1025">
        <v>4</v>
      </c>
      <c r="E1025">
        <v>1.1333329999999999</v>
      </c>
      <c r="F1025">
        <v>80.25</v>
      </c>
      <c r="H1025" s="22">
        <f t="shared" si="224"/>
        <v>26.25</v>
      </c>
      <c r="I1025" s="23">
        <f t="shared" si="225"/>
        <v>0.2012719980595416</v>
      </c>
      <c r="J1025" s="24">
        <f t="shared" si="226"/>
        <v>0.84767763587331157</v>
      </c>
      <c r="K1025" s="25">
        <f t="shared" si="227"/>
        <v>4.9183812721762612</v>
      </c>
      <c r="L1025" s="25">
        <f t="shared" si="228"/>
        <v>2.3238457638211925</v>
      </c>
      <c r="M1025" s="25">
        <f t="shared" si="229"/>
        <v>3.6211135179987268</v>
      </c>
      <c r="N1025" s="25">
        <f t="shared" si="230"/>
        <v>2.9059435981939781</v>
      </c>
      <c r="O1025" s="25">
        <f t="shared" si="231"/>
        <v>-0.39632025356520739</v>
      </c>
      <c r="P1025" s="26">
        <f>ACOS(-TAN(Dados!$C$31)*TAN(O1025))</f>
        <v>1.7990345490421549</v>
      </c>
      <c r="Q1025" s="25">
        <f t="shared" si="232"/>
        <v>1.0329218000751172</v>
      </c>
      <c r="R1025" s="25">
        <f>(24*60/PI())*Dados!$C$28*Q1025*(P1025*SIN(Dados!$C$31)*SIN(O1025)+COS(Dados!$C$31)*COS(O1025)*SIN(P1025))</f>
        <v>43.510583132946387</v>
      </c>
      <c r="S1025" s="17">
        <f t="shared" si="233"/>
        <v>305.76000000000005</v>
      </c>
      <c r="T1025" s="17">
        <f t="shared" si="234"/>
        <v>293.06</v>
      </c>
      <c r="U1025" s="17">
        <f t="shared" si="235"/>
        <v>24.809427744030817</v>
      </c>
      <c r="V1025" s="25">
        <f>(0.75+2*10^(-5)*Dados!$B$7)*R1025</f>
        <v>32.846234930344117</v>
      </c>
      <c r="W1025" s="23">
        <f t="shared" si="236"/>
        <v>2.681429072057965</v>
      </c>
      <c r="X1025" s="25">
        <f>(1-Dados!$C$20)*U1025</f>
        <v>19.103259362903728</v>
      </c>
      <c r="Y1025" s="18">
        <f t="shared" si="237"/>
        <v>16.421830290845762</v>
      </c>
      <c r="Z1025" s="27">
        <f>((0.408*I1025*(Y1025-0)+Dados!$C$35*(900/(H1025+273))*J1025*(M1025-N1025))/(I1025+Dados!$C$35*(1+(0.34*J1025))))</f>
        <v>5.1397187122785271</v>
      </c>
    </row>
    <row r="1026" spans="1:26" x14ac:dyDescent="0.25">
      <c r="A1026" s="1">
        <v>38357</v>
      </c>
      <c r="B1026">
        <v>21.2</v>
      </c>
      <c r="C1026">
        <v>36.5</v>
      </c>
      <c r="D1026">
        <v>5</v>
      </c>
      <c r="E1026">
        <v>2.1666669999999999</v>
      </c>
      <c r="F1026">
        <v>66.25</v>
      </c>
      <c r="H1026" s="22">
        <f t="shared" si="224"/>
        <v>28.85</v>
      </c>
      <c r="I1026" s="23">
        <f t="shared" si="225"/>
        <v>0.22973557110640525</v>
      </c>
      <c r="J1026" s="24">
        <f t="shared" si="226"/>
        <v>1.6205609121809039</v>
      </c>
      <c r="K1026" s="25">
        <f t="shared" si="227"/>
        <v>6.1059301791053064</v>
      </c>
      <c r="L1026" s="25">
        <f t="shared" si="228"/>
        <v>2.5177224920902961</v>
      </c>
      <c r="M1026" s="25">
        <f t="shared" si="229"/>
        <v>4.311826335597801</v>
      </c>
      <c r="N1026" s="25">
        <f t="shared" si="230"/>
        <v>2.856584947333543</v>
      </c>
      <c r="O1026" s="25">
        <f t="shared" si="231"/>
        <v>-0.3945221116772275</v>
      </c>
      <c r="P1026" s="26">
        <f>ACOS(-TAN(Dados!$C$31)*TAN(O1026))</f>
        <v>1.7978626675349139</v>
      </c>
      <c r="Q1026" s="25">
        <f t="shared" si="232"/>
        <v>1.032877839772842</v>
      </c>
      <c r="R1026" s="25">
        <f>(24*60/PI())*Dados!$C$28*Q1026*(P1026*SIN(Dados!$C$31)*SIN(O1026)+COS(Dados!$C$31)*COS(O1026)*SIN(P1026))</f>
        <v>43.476670111019743</v>
      </c>
      <c r="S1026" s="17">
        <f t="shared" si="233"/>
        <v>309.66000000000003</v>
      </c>
      <c r="T1026" s="17">
        <f t="shared" si="234"/>
        <v>294.36</v>
      </c>
      <c r="U1026" s="17">
        <f t="shared" si="235"/>
        <v>27.209588386364352</v>
      </c>
      <c r="V1026" s="25">
        <f>(0.75+2*10^(-5)*Dados!$B$7)*R1026</f>
        <v>32.82063391548305</v>
      </c>
      <c r="W1026" s="23">
        <f t="shared" si="236"/>
        <v>3.2560651186305511</v>
      </c>
      <c r="X1026" s="25">
        <f>(1-Dados!$C$20)*U1026</f>
        <v>20.95138305750055</v>
      </c>
      <c r="Y1026" s="18">
        <f t="shared" si="237"/>
        <v>17.695317938869998</v>
      </c>
      <c r="Z1026" s="27">
        <f>((0.408*I1026*(Y1026-0)+Dados!$C$35*(900/(H1026+273))*J1026*(M1026-N1026))/(I1026+Dados!$C$35*(1+(0.34*J1026))))</f>
        <v>6.3964371582838826</v>
      </c>
    </row>
    <row r="1027" spans="1:26" x14ac:dyDescent="0.25">
      <c r="A1027" s="1">
        <v>38358</v>
      </c>
      <c r="B1027">
        <v>20.6</v>
      </c>
      <c r="C1027">
        <v>38.200000000000003</v>
      </c>
      <c r="D1027">
        <v>6</v>
      </c>
      <c r="E1027">
        <v>2.5666669999999998</v>
      </c>
      <c r="F1027">
        <v>56.5</v>
      </c>
      <c r="H1027" s="22">
        <f t="shared" si="224"/>
        <v>29.400000000000002</v>
      </c>
      <c r="I1027" s="23">
        <f t="shared" si="225"/>
        <v>0.23617063355931989</v>
      </c>
      <c r="J1027" s="24">
        <f t="shared" si="226"/>
        <v>1.9197413422480816</v>
      </c>
      <c r="K1027" s="25">
        <f t="shared" si="227"/>
        <v>6.6967374829686319</v>
      </c>
      <c r="L1027" s="25">
        <f t="shared" si="228"/>
        <v>2.4265523121060211</v>
      </c>
      <c r="M1027" s="25">
        <f t="shared" si="229"/>
        <v>4.5616448975373265</v>
      </c>
      <c r="N1027" s="25">
        <f t="shared" si="230"/>
        <v>2.5773293671085891</v>
      </c>
      <c r="O1027" s="25">
        <f t="shared" si="231"/>
        <v>-0.39260706437307313</v>
      </c>
      <c r="P1027" s="26">
        <f>ACOS(-TAN(Dados!$C$31)*TAN(O1027))</f>
        <v>1.7966168724134355</v>
      </c>
      <c r="Q1027" s="25">
        <f t="shared" si="232"/>
        <v>1.0328241370570801</v>
      </c>
      <c r="R1027" s="25">
        <f>(24*60/PI())*Dados!$C$28*Q1027*(P1027*SIN(Dados!$C$31)*SIN(O1027)+COS(Dados!$C$31)*COS(O1027)*SIN(P1027))</f>
        <v>43.440157426390698</v>
      </c>
      <c r="S1027" s="17">
        <f t="shared" si="233"/>
        <v>311.36</v>
      </c>
      <c r="T1027" s="17">
        <f t="shared" si="234"/>
        <v>293.76000000000005</v>
      </c>
      <c r="U1027" s="17">
        <f t="shared" si="235"/>
        <v>29.158669743809849</v>
      </c>
      <c r="V1027" s="25">
        <f>(0.75+2*10^(-5)*Dados!$B$7)*R1027</f>
        <v>32.793070409528674</v>
      </c>
      <c r="W1027" s="23">
        <f t="shared" si="236"/>
        <v>4.0470256629463153</v>
      </c>
      <c r="X1027" s="25">
        <f>(1-Dados!$C$20)*U1027</f>
        <v>22.452175702733584</v>
      </c>
      <c r="Y1027" s="18">
        <f t="shared" si="237"/>
        <v>18.405150039787269</v>
      </c>
      <c r="Z1027" s="27">
        <f>((0.408*I1027*(Y1027-0)+Dados!$C$35*(900/(H1027+273))*J1027*(M1027-N1027))/(I1027+Dados!$C$35*(1+(0.34*J1027))))</f>
        <v>7.3052752488369546</v>
      </c>
    </row>
    <row r="1028" spans="1:26" x14ac:dyDescent="0.25">
      <c r="A1028" s="1">
        <v>38359</v>
      </c>
      <c r="B1028">
        <v>22.1</v>
      </c>
      <c r="C1028">
        <v>38.1</v>
      </c>
      <c r="D1028">
        <v>7</v>
      </c>
      <c r="E1028">
        <v>2.1333329999999999</v>
      </c>
      <c r="F1028">
        <v>68.25</v>
      </c>
      <c r="H1028" s="22">
        <f t="shared" si="224"/>
        <v>30.1</v>
      </c>
      <c r="I1028" s="23">
        <f t="shared" si="225"/>
        <v>0.24457886384257072</v>
      </c>
      <c r="J1028" s="24">
        <f t="shared" si="226"/>
        <v>1.5956287110412557</v>
      </c>
      <c r="K1028" s="25">
        <f t="shared" si="227"/>
        <v>6.6606633879406205</v>
      </c>
      <c r="L1028" s="25">
        <f t="shared" si="228"/>
        <v>2.6600893350973012</v>
      </c>
      <c r="M1028" s="25">
        <f t="shared" si="229"/>
        <v>4.6603763615189608</v>
      </c>
      <c r="N1028" s="25">
        <f t="shared" si="230"/>
        <v>3.1807068667366907</v>
      </c>
      <c r="O1028" s="25">
        <f t="shared" si="231"/>
        <v>-0.39057567912259061</v>
      </c>
      <c r="P1028" s="26">
        <f>ACOS(-TAN(Dados!$C$31)*TAN(O1028))</f>
        <v>1.7952979421830866</v>
      </c>
      <c r="Q1028" s="25">
        <f t="shared" si="232"/>
        <v>1.0327607078411054</v>
      </c>
      <c r="R1028" s="25">
        <f>(24*60/PI())*Dados!$C$28*Q1028*(P1028*SIN(Dados!$C$31)*SIN(O1028)+COS(Dados!$C$31)*COS(O1028)*SIN(P1028))</f>
        <v>43.40103680664042</v>
      </c>
      <c r="S1028" s="17">
        <f t="shared" si="233"/>
        <v>311.26000000000005</v>
      </c>
      <c r="T1028" s="17">
        <f t="shared" si="234"/>
        <v>295.26000000000005</v>
      </c>
      <c r="U1028" s="17">
        <f t="shared" si="235"/>
        <v>27.776663556249868</v>
      </c>
      <c r="V1028" s="25">
        <f>(0.75+2*10^(-5)*Dados!$B$7)*R1028</f>
        <v>32.763538167613824</v>
      </c>
      <c r="W1028" s="23">
        <f t="shared" si="236"/>
        <v>2.9881584563069019</v>
      </c>
      <c r="X1028" s="25">
        <f>(1-Dados!$C$20)*U1028</f>
        <v>21.388030938312401</v>
      </c>
      <c r="Y1028" s="18">
        <f t="shared" si="237"/>
        <v>18.399872482005499</v>
      </c>
      <c r="Z1028" s="27">
        <f>((0.408*I1028*(Y1028-0)+Dados!$C$35*(900/(H1028+273))*J1028*(M1028-N1028))/(I1028+Dados!$C$35*(1+(0.34*J1028))))</f>
        <v>6.6415556755693768</v>
      </c>
    </row>
    <row r="1029" spans="1:26" x14ac:dyDescent="0.25">
      <c r="A1029" s="1">
        <v>38360</v>
      </c>
      <c r="B1029">
        <v>25.5</v>
      </c>
      <c r="C1029">
        <v>38.1</v>
      </c>
      <c r="D1029">
        <v>8</v>
      </c>
      <c r="E1029">
        <v>2.733333</v>
      </c>
      <c r="F1029">
        <v>70</v>
      </c>
      <c r="H1029" s="22">
        <f t="shared" si="224"/>
        <v>31.8</v>
      </c>
      <c r="I1029" s="23">
        <f t="shared" si="225"/>
        <v>0.26604960033055702</v>
      </c>
      <c r="J1029" s="24">
        <f t="shared" si="226"/>
        <v>2.0443993561420224</v>
      </c>
      <c r="K1029" s="25">
        <f t="shared" si="227"/>
        <v>6.6606633879406205</v>
      </c>
      <c r="L1029" s="25">
        <f t="shared" si="228"/>
        <v>3.263356619324485</v>
      </c>
      <c r="M1029" s="25">
        <f t="shared" si="229"/>
        <v>4.9620100036325532</v>
      </c>
      <c r="N1029" s="25">
        <f t="shared" si="230"/>
        <v>3.4734070025427872</v>
      </c>
      <c r="O1029" s="25">
        <f t="shared" si="231"/>
        <v>-0.38842855786907049</v>
      </c>
      <c r="P1029" s="26">
        <f>ACOS(-TAN(Dados!$C$31)*TAN(O1029))</f>
        <v>1.7939066938731225</v>
      </c>
      <c r="Q1029" s="25">
        <f t="shared" si="232"/>
        <v>1.0326875709203633</v>
      </c>
      <c r="R1029" s="25">
        <f>(24*60/PI())*Dados!$C$28*Q1029*(P1029*SIN(Dados!$C$31)*SIN(O1029)+COS(Dados!$C$31)*COS(O1029)*SIN(P1029))</f>
        <v>43.35929974820008</v>
      </c>
      <c r="S1029" s="17">
        <f t="shared" si="233"/>
        <v>311.26000000000005</v>
      </c>
      <c r="T1029" s="17">
        <f t="shared" si="234"/>
        <v>298.66000000000003</v>
      </c>
      <c r="U1029" s="17">
        <f t="shared" si="235"/>
        <v>24.625639358369547</v>
      </c>
      <c r="V1029" s="25">
        <f>(0.75+2*10^(-5)*Dados!$B$7)*R1029</f>
        <v>32.732030770375687</v>
      </c>
      <c r="W1029" s="23">
        <f t="shared" si="236"/>
        <v>2.2380416649865933</v>
      </c>
      <c r="X1029" s="25">
        <f>(1-Dados!$C$20)*U1029</f>
        <v>18.961742305944551</v>
      </c>
      <c r="Y1029" s="18">
        <f t="shared" si="237"/>
        <v>16.723700640957958</v>
      </c>
      <c r="Z1029" s="27">
        <f>((0.408*I1029*(Y1029-0)+Dados!$C$35*(900/(H1029+273))*J1029*(M1029-N1029))/(I1029+Dados!$C$35*(1+(0.34*J1029))))</f>
        <v>6.3753111306257351</v>
      </c>
    </row>
    <row r="1030" spans="1:26" x14ac:dyDescent="0.25">
      <c r="A1030" s="1">
        <v>38361</v>
      </c>
      <c r="B1030">
        <v>23.2</v>
      </c>
      <c r="C1030">
        <v>38.200000000000003</v>
      </c>
      <c r="D1030">
        <v>9</v>
      </c>
      <c r="E1030">
        <v>3.733333</v>
      </c>
      <c r="F1030">
        <v>78.5</v>
      </c>
      <c r="H1030" s="22">
        <f t="shared" si="224"/>
        <v>30.700000000000003</v>
      </c>
      <c r="I1030" s="23">
        <f t="shared" si="225"/>
        <v>0.25198438096695736</v>
      </c>
      <c r="J1030" s="24">
        <f t="shared" si="226"/>
        <v>2.7923504313099663</v>
      </c>
      <c r="K1030" s="25">
        <f t="shared" si="227"/>
        <v>6.6967374829686319</v>
      </c>
      <c r="L1030" s="25">
        <f t="shared" si="228"/>
        <v>2.8436029029276386</v>
      </c>
      <c r="M1030" s="25">
        <f t="shared" si="229"/>
        <v>4.770170192948135</v>
      </c>
      <c r="N1030" s="25">
        <f t="shared" si="230"/>
        <v>3.7445836014642864</v>
      </c>
      <c r="O1030" s="25">
        <f t="shared" si="231"/>
        <v>-0.38616633685087898</v>
      </c>
      <c r="P1030" s="26">
        <f>ACOS(-TAN(Dados!$C$31)*TAN(O1030))</f>
        <v>1.7924439813713136</v>
      </c>
      <c r="Q1030" s="25">
        <f t="shared" si="232"/>
        <v>1.032604747966902</v>
      </c>
      <c r="R1030" s="25">
        <f>(24*60/PI())*Dados!$C$28*Q1030*(P1030*SIN(Dados!$C$31)*SIN(O1030)+COS(Dados!$C$31)*COS(O1030)*SIN(P1030))</f>
        <v>43.314937546086441</v>
      </c>
      <c r="S1030" s="17">
        <f t="shared" si="233"/>
        <v>311.36</v>
      </c>
      <c r="T1030" s="17">
        <f t="shared" si="234"/>
        <v>296.36</v>
      </c>
      <c r="U1030" s="17">
        <f t="shared" si="235"/>
        <v>26.841285081281146</v>
      </c>
      <c r="V1030" s="25">
        <f>(0.75+2*10^(-5)*Dados!$B$7)*R1030</f>
        <v>32.698541646403257</v>
      </c>
      <c r="W1030" s="23">
        <f t="shared" si="236"/>
        <v>2.1973905404404044</v>
      </c>
      <c r="X1030" s="25">
        <f>(1-Dados!$C$20)*U1030</f>
        <v>20.667789512586484</v>
      </c>
      <c r="Y1030" s="18">
        <f t="shared" si="237"/>
        <v>18.470398972146079</v>
      </c>
      <c r="Z1030" s="27">
        <f>((0.408*I1030*(Y1030-0)+Dados!$C$35*(900/(H1030+273))*J1030*(M1030-N1030))/(I1030+Dados!$C$35*(1+(0.34*J1030))))</f>
        <v>6.4660887859245708</v>
      </c>
    </row>
    <row r="1031" spans="1:26" x14ac:dyDescent="0.25">
      <c r="A1031" s="1">
        <v>38362</v>
      </c>
      <c r="B1031">
        <v>21.9</v>
      </c>
      <c r="C1031">
        <v>32.799999999999997</v>
      </c>
      <c r="D1031">
        <v>10</v>
      </c>
      <c r="E1031">
        <v>2.3666670000000001</v>
      </c>
      <c r="F1031">
        <v>82</v>
      </c>
      <c r="H1031" s="22">
        <f t="shared" si="224"/>
        <v>27.349999999999998</v>
      </c>
      <c r="I1031" s="23">
        <f t="shared" si="225"/>
        <v>0.21292906119357305</v>
      </c>
      <c r="J1031" s="24">
        <f t="shared" si="226"/>
        <v>1.770151127214493</v>
      </c>
      <c r="K1031" s="25">
        <f t="shared" si="227"/>
        <v>4.9739919933544527</v>
      </c>
      <c r="L1031" s="25">
        <f t="shared" si="228"/>
        <v>2.6278588442730206</v>
      </c>
      <c r="M1031" s="25">
        <f t="shared" si="229"/>
        <v>3.8009254188137369</v>
      </c>
      <c r="N1031" s="25">
        <f t="shared" si="230"/>
        <v>3.1167588434272639</v>
      </c>
      <c r="O1031" s="25">
        <f t="shared" si="231"/>
        <v>-0.38378968641292643</v>
      </c>
      <c r="P1031" s="26">
        <f>ACOS(-TAN(Dados!$C$31)*TAN(O1031))</f>
        <v>1.7909106937083643</v>
      </c>
      <c r="Q1031" s="25">
        <f t="shared" si="232"/>
        <v>1.03251226352295</v>
      </c>
      <c r="R1031" s="25">
        <f>(24*60/PI())*Dados!$C$28*Q1031*(P1031*SIN(Dados!$C$31)*SIN(O1031)+COS(Dados!$C$31)*COS(O1031)*SIN(P1031))</f>
        <v>43.267941325262903</v>
      </c>
      <c r="S1031" s="17">
        <f t="shared" si="233"/>
        <v>305.96000000000004</v>
      </c>
      <c r="T1031" s="17">
        <f t="shared" si="234"/>
        <v>295.06</v>
      </c>
      <c r="U1031" s="17">
        <f t="shared" si="235"/>
        <v>22.855959810752314</v>
      </c>
      <c r="V1031" s="25">
        <f>(0.75+2*10^(-5)*Dados!$B$7)*R1031</f>
        <v>32.663064095911878</v>
      </c>
      <c r="W1031" s="23">
        <f t="shared" si="236"/>
        <v>2.2118471509261353</v>
      </c>
      <c r="X1031" s="25">
        <f>(1-Dados!$C$20)*U1031</f>
        <v>17.599089054279283</v>
      </c>
      <c r="Y1031" s="18">
        <f t="shared" si="237"/>
        <v>15.387241903353146</v>
      </c>
      <c r="Z1031" s="27">
        <f>((0.408*I1031*(Y1031-0)+Dados!$C$35*(900/(H1031+273))*J1031*(M1031-N1031))/(I1031+Dados!$C$35*(1+(0.34*J1031))))</f>
        <v>4.9540285327248714</v>
      </c>
    </row>
    <row r="1032" spans="1:26" x14ac:dyDescent="0.25">
      <c r="A1032" s="1">
        <v>38363</v>
      </c>
      <c r="B1032">
        <v>21.6</v>
      </c>
      <c r="C1032">
        <v>35.299999999999997</v>
      </c>
      <c r="D1032">
        <v>11</v>
      </c>
      <c r="E1032">
        <v>3.6666669999999999</v>
      </c>
      <c r="F1032">
        <v>64.5</v>
      </c>
      <c r="H1032" s="22">
        <f t="shared" si="224"/>
        <v>28.45</v>
      </c>
      <c r="I1032" s="23">
        <f t="shared" si="225"/>
        <v>0.22514855067229991</v>
      </c>
      <c r="J1032" s="24">
        <f t="shared" si="226"/>
        <v>2.74248752493282</v>
      </c>
      <c r="K1032" s="25">
        <f t="shared" si="227"/>
        <v>5.7165849731789038</v>
      </c>
      <c r="L1032" s="25">
        <f t="shared" si="228"/>
        <v>2.5801527260359443</v>
      </c>
      <c r="M1032" s="25">
        <f t="shared" si="229"/>
        <v>4.148368849607424</v>
      </c>
      <c r="N1032" s="25">
        <f t="shared" si="230"/>
        <v>2.6756979079967884</v>
      </c>
      <c r="O1032" s="25">
        <f t="shared" si="231"/>
        <v>-0.38129931080802987</v>
      </c>
      <c r="P1032" s="26">
        <f>ACOS(-TAN(Dados!$C$31)*TAN(O1032))</f>
        <v>1.7893077532989132</v>
      </c>
      <c r="Q1032" s="25">
        <f t="shared" si="232"/>
        <v>1.032410144993644</v>
      </c>
      <c r="R1032" s="25">
        <f>(24*60/PI())*Dados!$C$28*Q1032*(P1032*SIN(Dados!$C$31)*SIN(O1032)+COS(Dados!$C$31)*COS(O1032)*SIN(P1032))</f>
        <v>43.218302073601429</v>
      </c>
      <c r="S1032" s="17">
        <f t="shared" si="233"/>
        <v>308.46000000000004</v>
      </c>
      <c r="T1032" s="17">
        <f t="shared" si="234"/>
        <v>294.76000000000005</v>
      </c>
      <c r="U1032" s="17">
        <f t="shared" si="235"/>
        <v>25.59457761949475</v>
      </c>
      <c r="V1032" s="25">
        <f>(0.75+2*10^(-5)*Dados!$B$7)*R1032</f>
        <v>32.625591315626281</v>
      </c>
      <c r="W1032" s="23">
        <f t="shared" si="236"/>
        <v>3.2031272229885097</v>
      </c>
      <c r="X1032" s="25">
        <f>(1-Dados!$C$20)*U1032</f>
        <v>19.707824767010958</v>
      </c>
      <c r="Y1032" s="18">
        <f t="shared" si="237"/>
        <v>16.504697544022449</v>
      </c>
      <c r="Z1032" s="27">
        <f>((0.408*I1032*(Y1032-0)+Dados!$C$35*(900/(H1032+273))*J1032*(M1032-N1032))/(I1032+Dados!$C$35*(1+(0.34*J1032))))</f>
        <v>6.5561659846071709</v>
      </c>
    </row>
    <row r="1033" spans="1:26" x14ac:dyDescent="0.25">
      <c r="A1033" s="1">
        <v>38364</v>
      </c>
      <c r="B1033">
        <v>21.6</v>
      </c>
      <c r="C1033">
        <v>37.1</v>
      </c>
      <c r="D1033">
        <v>12</v>
      </c>
      <c r="E1033">
        <v>2.2000000000000002</v>
      </c>
      <c r="F1033">
        <v>64</v>
      </c>
      <c r="H1033" s="22">
        <f t="shared" ref="H1033:H1093" si="238">(C1033+B1033)/2</f>
        <v>29.35</v>
      </c>
      <c r="I1033" s="23">
        <f t="shared" ref="I1033:I1093" si="239">4098*(0.6108*EXP(17.27*H1033/(H1033+237.3)))/(H1033+237.3)^2</f>
        <v>0.2355794465421393</v>
      </c>
      <c r="J1033" s="24">
        <f t="shared" ref="J1033:J1093" si="240">E1033*(4.87/(LN(67.8*10-5.42)))</f>
        <v>1.6454923653694773</v>
      </c>
      <c r="K1033" s="25">
        <f t="shared" ref="K1033:K1093" si="241">0.6108*EXP((17.27*C1033)/(C1033+237.3))</f>
        <v>6.3090731770616983</v>
      </c>
      <c r="L1033" s="25">
        <f t="shared" ref="L1033:L1093" si="242">0.6108*EXP((17.27*B1033)/(B1033+237.3))</f>
        <v>2.5801527260359443</v>
      </c>
      <c r="M1033" s="25">
        <f t="shared" ref="M1033:M1093" si="243">(K1033+L1033)/2</f>
        <v>4.4446129515488213</v>
      </c>
      <c r="N1033" s="25">
        <f t="shared" ref="N1033:N1093" si="244">F1033/100*((K1033+L1033)/2)</f>
        <v>2.8445522889912458</v>
      </c>
      <c r="O1033" s="25">
        <f t="shared" ref="O1033:O1093" si="245">0.409*SIN((2*PI()/365*D1033)-1.39)</f>
        <v>-0.37869594798822787</v>
      </c>
      <c r="P1033" s="26">
        <f>ACOS(-TAN(Dados!$C$31)*TAN(O1033))</f>
        <v>1.7876361141459312</v>
      </c>
      <c r="Q1033" s="25">
        <f t="shared" ref="Q1033:Q1093" si="246">1+0.033*COS((2*PI()/365)*D1033)</f>
        <v>1.0322984226389083</v>
      </c>
      <c r="R1033" s="25">
        <f>(24*60/PI())*Dados!$C$28*Q1033*(P1033*SIN(Dados!$C$31)*SIN(O1033)+COS(Dados!$C$31)*COS(O1033)*SIN(P1033))</f>
        <v>43.166010676417521</v>
      </c>
      <c r="S1033" s="17">
        <f t="shared" ref="S1033:S1093" si="247">C1033+273.16</f>
        <v>310.26000000000005</v>
      </c>
      <c r="T1033" s="17">
        <f t="shared" ref="T1033:T1093" si="248">B1033+273.16</f>
        <v>294.76000000000005</v>
      </c>
      <c r="U1033" s="17">
        <f t="shared" ref="U1033:U1093" si="249">0.16*SQRT(C1033-B1033)*R1033</f>
        <v>27.191160636463156</v>
      </c>
      <c r="V1033" s="25">
        <f>(0.75+2*10^(-5)*Dados!$B$7)*R1033</f>
        <v>32.58611642485107</v>
      </c>
      <c r="W1033" s="23">
        <f t="shared" ref="W1033:W1093" si="250">(4.903*10^-9)*((S1033^4+T1033^4)/2)*(0.34-0.14*SQRT(N1033))*(1.35*(U1033/V1033)-0.35)</f>
        <v>3.3250099247461447</v>
      </c>
      <c r="X1033" s="25">
        <f>(1-Dados!$C$20)*U1033</f>
        <v>20.937193690076629</v>
      </c>
      <c r="Y1033" s="18">
        <f t="shared" ref="Y1033:Y1093" si="251">X1033-W1033</f>
        <v>17.612183765330485</v>
      </c>
      <c r="Z1033" s="27">
        <f>((0.408*I1033*(Y1033-0)+Dados!$C$35*(900/(H1033+273))*J1033*(M1033-N1033))/(I1033+Dados!$C$35*(1+(0.34*J1033))))</f>
        <v>6.5327062026335332</v>
      </c>
    </row>
    <row r="1034" spans="1:26" x14ac:dyDescent="0.25">
      <c r="A1034" s="1">
        <v>38365</v>
      </c>
      <c r="B1034">
        <v>24.4</v>
      </c>
      <c r="C1034">
        <v>38.4</v>
      </c>
      <c r="D1034">
        <v>13</v>
      </c>
      <c r="E1034">
        <v>2.8666670000000001</v>
      </c>
      <c r="F1034">
        <v>56.25</v>
      </c>
      <c r="H1034" s="22">
        <f t="shared" si="238"/>
        <v>31.4</v>
      </c>
      <c r="I1034" s="23">
        <f t="shared" si="239"/>
        <v>0.26086080374613296</v>
      </c>
      <c r="J1034" s="24">
        <f t="shared" si="240"/>
        <v>2.1441266647984651</v>
      </c>
      <c r="K1034" s="25">
        <f t="shared" si="241"/>
        <v>6.7693932881163699</v>
      </c>
      <c r="L1034" s="25">
        <f t="shared" si="242"/>
        <v>3.0563126530167612</v>
      </c>
      <c r="M1034" s="25">
        <f t="shared" si="243"/>
        <v>4.9128529705665658</v>
      </c>
      <c r="N1034" s="25">
        <f t="shared" si="244"/>
        <v>2.7634797959436934</v>
      </c>
      <c r="O1034" s="25">
        <f t="shared" si="245"/>
        <v>-0.37598036938610901</v>
      </c>
      <c r="P1034" s="26">
        <f>ACOS(-TAN(Dados!$C$31)*TAN(O1034))</f>
        <v>1.7858967600153355</v>
      </c>
      <c r="Q1034" s="25">
        <f t="shared" si="246"/>
        <v>1.0321771295644875</v>
      </c>
      <c r="R1034" s="25">
        <f>(24*60/PI())*Dados!$C$28*Q1034*(P1034*SIN(Dados!$C$31)*SIN(O1034)+COS(Dados!$C$31)*COS(O1034)*SIN(P1034))</f>
        <v>43.111057952545892</v>
      </c>
      <c r="S1034" s="17">
        <f t="shared" si="247"/>
        <v>311.56</v>
      </c>
      <c r="T1034" s="17">
        <f t="shared" si="248"/>
        <v>297.56</v>
      </c>
      <c r="U1034" s="17">
        <f t="shared" si="249"/>
        <v>25.809089350365252</v>
      </c>
      <c r="V1034" s="25">
        <f>(0.75+2*10^(-5)*Dados!$B$7)*R1034</f>
        <v>32.544632492704388</v>
      </c>
      <c r="W1034" s="23">
        <f t="shared" si="250"/>
        <v>3.2710851496272793</v>
      </c>
      <c r="X1034" s="25">
        <f>(1-Dados!$C$20)*U1034</f>
        <v>19.872998799781243</v>
      </c>
      <c r="Y1034" s="18">
        <f t="shared" si="251"/>
        <v>16.601913650153964</v>
      </c>
      <c r="Z1034" s="27">
        <f>((0.408*I1034*(Y1034-0)+Dados!$C$35*(900/(H1034+273))*J1034*(M1034-N1034))/(I1034+Dados!$C$35*(1+(0.34*J1034))))</f>
        <v>7.1085795173790718</v>
      </c>
    </row>
    <row r="1035" spans="1:26" x14ac:dyDescent="0.25">
      <c r="A1035" s="1">
        <v>38366</v>
      </c>
      <c r="B1035">
        <v>22.5</v>
      </c>
      <c r="C1035">
        <v>37.299999999999997</v>
      </c>
      <c r="D1035">
        <v>14</v>
      </c>
      <c r="E1035">
        <v>2.4333330000000002</v>
      </c>
      <c r="F1035">
        <v>64.75</v>
      </c>
      <c r="H1035" s="22">
        <f t="shared" si="238"/>
        <v>29.9</v>
      </c>
      <c r="I1035" s="23">
        <f t="shared" si="239"/>
        <v>0.24215129129346122</v>
      </c>
      <c r="J1035" s="24">
        <f t="shared" si="240"/>
        <v>1.820014033591639</v>
      </c>
      <c r="K1035" s="25">
        <f t="shared" si="241"/>
        <v>6.3780757350809081</v>
      </c>
      <c r="L1035" s="25">
        <f t="shared" si="242"/>
        <v>2.7255876066054592</v>
      </c>
      <c r="M1035" s="25">
        <f t="shared" si="243"/>
        <v>4.5518316708431836</v>
      </c>
      <c r="N1035" s="25">
        <f t="shared" si="244"/>
        <v>2.9473110068709611</v>
      </c>
      <c r="O1035" s="25">
        <f t="shared" si="245"/>
        <v>-0.37315337968622003</v>
      </c>
      <c r="P1035" s="26">
        <f>ACOS(-TAN(Dados!$C$31)*TAN(O1035))</f>
        <v>1.7840907025875921</v>
      </c>
      <c r="Q1035" s="25">
        <f t="shared" si="246"/>
        <v>1.0320463017121373</v>
      </c>
      <c r="R1035" s="25">
        <f>(24*60/PI())*Dados!$C$28*Q1035*(P1035*SIN(Dados!$C$31)*SIN(O1035)+COS(Dados!$C$31)*COS(O1035)*SIN(P1035))</f>
        <v>43.053434691921325</v>
      </c>
      <c r="S1035" s="17">
        <f t="shared" si="247"/>
        <v>310.46000000000004</v>
      </c>
      <c r="T1035" s="17">
        <f t="shared" si="248"/>
        <v>295.66000000000003</v>
      </c>
      <c r="U1035" s="17">
        <f t="shared" si="249"/>
        <v>26.500779247142127</v>
      </c>
      <c r="V1035" s="25">
        <f>(0.75+2*10^(-5)*Dados!$B$7)*R1035</f>
        <v>32.501132566487726</v>
      </c>
      <c r="W1035" s="23">
        <f t="shared" si="250"/>
        <v>3.1053829063363891</v>
      </c>
      <c r="X1035" s="25">
        <f>(1-Dados!$C$20)*U1035</f>
        <v>20.405600020299438</v>
      </c>
      <c r="Y1035" s="18">
        <f t="shared" si="251"/>
        <v>17.300217113963051</v>
      </c>
      <c r="Z1035" s="27">
        <f>((0.408*I1035*(Y1035-0)+Dados!$C$35*(900/(H1035+273))*J1035*(M1035-N1035))/(I1035+Dados!$C$35*(1+(0.34*J1035))))</f>
        <v>6.5414852348907457</v>
      </c>
    </row>
    <row r="1036" spans="1:26" x14ac:dyDescent="0.25">
      <c r="A1036" s="1">
        <v>38367</v>
      </c>
      <c r="B1036">
        <v>20.399999999999999</v>
      </c>
      <c r="C1036">
        <v>29.5</v>
      </c>
      <c r="D1036">
        <v>15</v>
      </c>
      <c r="E1036">
        <v>2.8666670000000001</v>
      </c>
      <c r="F1036">
        <v>95.25</v>
      </c>
      <c r="H1036" s="22">
        <f t="shared" si="238"/>
        <v>24.95</v>
      </c>
      <c r="I1036" s="23">
        <f t="shared" si="239"/>
        <v>0.18819235146356303</v>
      </c>
      <c r="J1036" s="24">
        <f t="shared" si="240"/>
        <v>2.1441266647984651</v>
      </c>
      <c r="K1036" s="25">
        <f t="shared" si="241"/>
        <v>4.1228854693811812</v>
      </c>
      <c r="L1036" s="25">
        <f t="shared" si="242"/>
        <v>2.3968104104453793</v>
      </c>
      <c r="M1036" s="25">
        <f t="shared" si="243"/>
        <v>3.2598479399132803</v>
      </c>
      <c r="N1036" s="25">
        <f t="shared" si="244"/>
        <v>3.1050051627673994</v>
      </c>
      <c r="O1036" s="25">
        <f t="shared" si="245"/>
        <v>-0.37021581658662056</v>
      </c>
      <c r="P1036" s="26">
        <f>ACOS(-TAN(Dados!$C$31)*TAN(O1036))</f>
        <v>1.7822189795930035</v>
      </c>
      <c r="Q1036" s="25">
        <f t="shared" si="246"/>
        <v>1.0319059778489741</v>
      </c>
      <c r="R1036" s="25">
        <f>(24*60/PI())*Dados!$C$28*Q1036*(P1036*SIN(Dados!$C$31)*SIN(O1036)+COS(Dados!$C$31)*COS(O1036)*SIN(P1036))</f>
        <v>42.993131694624417</v>
      </c>
      <c r="S1036" s="17">
        <f t="shared" si="247"/>
        <v>302.66000000000003</v>
      </c>
      <c r="T1036" s="17">
        <f t="shared" si="248"/>
        <v>293.56</v>
      </c>
      <c r="U1036" s="17">
        <f t="shared" si="249"/>
        <v>20.751034854036092</v>
      </c>
      <c r="V1036" s="25">
        <f>(0.75+2*10^(-5)*Dados!$B$7)*R1036</f>
        <v>32.455609701161698</v>
      </c>
      <c r="W1036" s="23">
        <f t="shared" si="250"/>
        <v>1.8566188027908817</v>
      </c>
      <c r="X1036" s="25">
        <f>(1-Dados!$C$20)*U1036</f>
        <v>15.978296837607791</v>
      </c>
      <c r="Y1036" s="18">
        <f t="shared" si="251"/>
        <v>14.12167803481691</v>
      </c>
      <c r="Z1036" s="27">
        <f>((0.408*I1036*(Y1036-0)+Dados!$C$35*(900/(H1036+273))*J1036*(M1036-N1036))/(I1036+Dados!$C$35*(1+(0.34*J1036))))</f>
        <v>3.8156883139152784</v>
      </c>
    </row>
    <row r="1037" spans="1:26" x14ac:dyDescent="0.25">
      <c r="A1037" s="1">
        <v>38368</v>
      </c>
      <c r="B1037">
        <v>17.7</v>
      </c>
      <c r="C1037">
        <v>29.5</v>
      </c>
      <c r="D1037">
        <v>16</v>
      </c>
      <c r="E1037">
        <v>3.4</v>
      </c>
      <c r="F1037">
        <v>63</v>
      </c>
      <c r="H1037" s="22">
        <f t="shared" si="238"/>
        <v>23.6</v>
      </c>
      <c r="I1037" s="23">
        <f t="shared" si="239"/>
        <v>0.17537501030785449</v>
      </c>
      <c r="J1037" s="24">
        <f t="shared" si="240"/>
        <v>2.5430336555710098</v>
      </c>
      <c r="K1037" s="25">
        <f t="shared" si="241"/>
        <v>4.1228854693811812</v>
      </c>
      <c r="L1037" s="25">
        <f t="shared" si="242"/>
        <v>2.0253762197498539</v>
      </c>
      <c r="M1037" s="25">
        <f t="shared" si="243"/>
        <v>3.0741308445655173</v>
      </c>
      <c r="N1037" s="25">
        <f t="shared" si="244"/>
        <v>1.936702432076276</v>
      </c>
      <c r="O1037" s="25">
        <f t="shared" si="245"/>
        <v>-0.36716855055065478</v>
      </c>
      <c r="P1037" s="26">
        <f>ACOS(-TAN(Dados!$C$31)*TAN(O1037))</f>
        <v>1.7802826529372653</v>
      </c>
      <c r="Q1037" s="25">
        <f t="shared" si="246"/>
        <v>1.031756199555987</v>
      </c>
      <c r="R1037" s="25">
        <f>(24*60/PI())*Dados!$C$28*Q1037*(P1037*SIN(Dados!$C$31)*SIN(O1037)+COS(Dados!$C$31)*COS(O1037)*SIN(P1037))</f>
        <v>42.930139811347644</v>
      </c>
      <c r="S1037" s="17">
        <f t="shared" si="247"/>
        <v>302.66000000000003</v>
      </c>
      <c r="T1037" s="17">
        <f t="shared" si="248"/>
        <v>290.86</v>
      </c>
      <c r="U1037" s="17">
        <f t="shared" si="249"/>
        <v>23.595179694745667</v>
      </c>
      <c r="V1037" s="25">
        <f>(0.75+2*10^(-5)*Dados!$B$7)*R1037</f>
        <v>32.408056989893922</v>
      </c>
      <c r="W1037" s="23">
        <f t="shared" si="250"/>
        <v>3.5019589682286552</v>
      </c>
      <c r="X1037" s="25">
        <f>(1-Dados!$C$20)*U1037</f>
        <v>18.168288364954165</v>
      </c>
      <c r="Y1037" s="18">
        <f t="shared" si="251"/>
        <v>14.66632939672551</v>
      </c>
      <c r="Z1037" s="27">
        <f>((0.408*I1037*(Y1037-0)+Dados!$C$35*(900/(H1037+273))*J1037*(M1037-N1037))/(I1037+Dados!$C$35*(1+(0.34*J1037))))</f>
        <v>5.4599188996171932</v>
      </c>
    </row>
    <row r="1038" spans="1:26" x14ac:dyDescent="0.25">
      <c r="A1038" s="1">
        <v>38369</v>
      </c>
      <c r="B1038">
        <v>14.6</v>
      </c>
      <c r="C1038">
        <v>32.799999999999997</v>
      </c>
      <c r="D1038">
        <v>17</v>
      </c>
      <c r="E1038">
        <v>2.233333</v>
      </c>
      <c r="F1038">
        <v>59.75</v>
      </c>
      <c r="H1038" s="22">
        <f t="shared" si="238"/>
        <v>23.7</v>
      </c>
      <c r="I1038" s="23">
        <f t="shared" si="239"/>
        <v>0.17629848389579808</v>
      </c>
      <c r="J1038" s="24">
        <f t="shared" si="240"/>
        <v>1.6704238185580502</v>
      </c>
      <c r="K1038" s="25">
        <f t="shared" si="241"/>
        <v>4.9739919933544527</v>
      </c>
      <c r="L1038" s="25">
        <f t="shared" si="242"/>
        <v>1.6619223807933985</v>
      </c>
      <c r="M1038" s="25">
        <f t="shared" si="243"/>
        <v>3.3179571870739255</v>
      </c>
      <c r="N1038" s="25">
        <f t="shared" si="244"/>
        <v>1.9824794192766706</v>
      </c>
      <c r="O1038" s="25">
        <f t="shared" si="245"/>
        <v>-0.36401248454901453</v>
      </c>
      <c r="P1038" s="26">
        <f>ACOS(-TAN(Dados!$C$31)*TAN(O1038))</f>
        <v>1.7782828068237315</v>
      </c>
      <c r="Q1038" s="25">
        <f t="shared" si="246"/>
        <v>1.0315970112157162</v>
      </c>
      <c r="R1038" s="25">
        <f>(24*60/PI())*Dados!$C$28*Q1038*(P1038*SIN(Dados!$C$31)*SIN(O1038)+COS(Dados!$C$31)*COS(O1038)*SIN(P1038))</f>
        <v>42.864449985232994</v>
      </c>
      <c r="S1038" s="17">
        <f t="shared" si="247"/>
        <v>305.96000000000004</v>
      </c>
      <c r="T1038" s="17">
        <f t="shared" si="248"/>
        <v>287.76000000000005</v>
      </c>
      <c r="U1038" s="17">
        <f t="shared" si="249"/>
        <v>29.258558934373802</v>
      </c>
      <c r="V1038" s="25">
        <f>(0.75+2*10^(-5)*Dados!$B$7)*R1038</f>
        <v>32.358467595642352</v>
      </c>
      <c r="W1038" s="23">
        <f t="shared" si="250"/>
        <v>4.7635867999055188</v>
      </c>
      <c r="X1038" s="25">
        <f>(1-Dados!$C$20)*U1038</f>
        <v>22.529090379467828</v>
      </c>
      <c r="Y1038" s="18">
        <f t="shared" si="251"/>
        <v>17.76550357956231</v>
      </c>
      <c r="Z1038" s="27">
        <f>((0.408*I1038*(Y1038-0)+Dados!$C$35*(900/(H1038+273))*J1038*(M1038-N1038))/(I1038+Dados!$C$35*(1+(0.34*J1038))))</f>
        <v>6.1692578177811868</v>
      </c>
    </row>
    <row r="1039" spans="1:26" x14ac:dyDescent="0.25">
      <c r="A1039" s="1">
        <v>38370</v>
      </c>
      <c r="B1039">
        <v>16.100000000000001</v>
      </c>
      <c r="C1039">
        <v>34.299999999999997</v>
      </c>
      <c r="D1039">
        <v>18</v>
      </c>
      <c r="E1039">
        <v>2.1333329999999999</v>
      </c>
      <c r="F1039">
        <v>62.25</v>
      </c>
      <c r="H1039" s="22">
        <f t="shared" si="238"/>
        <v>25.2</v>
      </c>
      <c r="I1039" s="23">
        <f t="shared" si="239"/>
        <v>0.1906504674317423</v>
      </c>
      <c r="J1039" s="24">
        <f t="shared" si="240"/>
        <v>1.5956287110412557</v>
      </c>
      <c r="K1039" s="25">
        <f t="shared" si="241"/>
        <v>5.4087577693750832</v>
      </c>
      <c r="L1039" s="25">
        <f t="shared" si="242"/>
        <v>1.8299332444264929</v>
      </c>
      <c r="M1039" s="25">
        <f t="shared" si="243"/>
        <v>3.619345506900788</v>
      </c>
      <c r="N1039" s="25">
        <f t="shared" si="244"/>
        <v>2.2530425780457408</v>
      </c>
      <c r="O1039" s="25">
        <f t="shared" si="245"/>
        <v>-0.36074855379216958</v>
      </c>
      <c r="P1039" s="26">
        <f>ACOS(-TAN(Dados!$C$31)*TAN(O1039))</f>
        <v>1.7762205458786531</v>
      </c>
      <c r="Q1039" s="25">
        <f t="shared" si="246"/>
        <v>1.031428459999103</v>
      </c>
      <c r="R1039" s="25">
        <f>(24*60/PI())*Dados!$C$28*Q1039*(P1039*SIN(Dados!$C$31)*SIN(O1039)+COS(Dados!$C$31)*COS(O1039)*SIN(P1039))</f>
        <v>42.796053295027434</v>
      </c>
      <c r="S1039" s="17">
        <f t="shared" si="247"/>
        <v>307.46000000000004</v>
      </c>
      <c r="T1039" s="17">
        <f t="shared" si="248"/>
        <v>289.26000000000005</v>
      </c>
      <c r="U1039" s="17">
        <f t="shared" si="249"/>
        <v>29.211872493932248</v>
      </c>
      <c r="V1039" s="25">
        <f>(0.75+2*10^(-5)*Dados!$B$7)*R1039</f>
        <v>32.306834783733457</v>
      </c>
      <c r="W1039" s="23">
        <f t="shared" si="250"/>
        <v>4.4173836340768231</v>
      </c>
      <c r="X1039" s="25">
        <f>(1-Dados!$C$20)*U1039</f>
        <v>22.493141820327832</v>
      </c>
      <c r="Y1039" s="18">
        <f t="shared" si="251"/>
        <v>18.075758186251008</v>
      </c>
      <c r="Z1039" s="27">
        <f>((0.408*I1039*(Y1039-0)+Dados!$C$35*(900/(H1039+273))*J1039*(M1039-N1039))/(I1039+Dados!$C$35*(1+(0.34*J1039))))</f>
        <v>6.2983447075259429</v>
      </c>
    </row>
    <row r="1040" spans="1:26" x14ac:dyDescent="0.25">
      <c r="A1040" s="1">
        <v>38371</v>
      </c>
      <c r="B1040">
        <v>16.8</v>
      </c>
      <c r="C1040">
        <v>35.299999999999997</v>
      </c>
      <c r="D1040">
        <v>19</v>
      </c>
      <c r="E1040">
        <v>3.2</v>
      </c>
      <c r="F1040">
        <v>61.25</v>
      </c>
      <c r="H1040" s="22">
        <f t="shared" si="238"/>
        <v>26.049999999999997</v>
      </c>
      <c r="I1040" s="23">
        <f t="shared" si="239"/>
        <v>0.19921133453623621</v>
      </c>
      <c r="J1040" s="24">
        <f t="shared" si="240"/>
        <v>2.3934434405374212</v>
      </c>
      <c r="K1040" s="25">
        <f t="shared" si="241"/>
        <v>5.7165849731789038</v>
      </c>
      <c r="L1040" s="25">
        <f t="shared" si="242"/>
        <v>1.913305694509122</v>
      </c>
      <c r="M1040" s="25">
        <f t="shared" si="243"/>
        <v>3.8149453338440127</v>
      </c>
      <c r="N1040" s="25">
        <f t="shared" si="244"/>
        <v>2.3366540169794581</v>
      </c>
      <c r="O1040" s="25">
        <f t="shared" si="245"/>
        <v>-0.35737772545324453</v>
      </c>
      <c r="P1040" s="26">
        <f>ACOS(-TAN(Dados!$C$31)*TAN(O1040))</f>
        <v>1.7740969932854493</v>
      </c>
      <c r="Q1040" s="25">
        <f t="shared" si="246"/>
        <v>1.0312505958515106</v>
      </c>
      <c r="R1040" s="25">
        <f>(24*60/PI())*Dados!$C$28*Q1040*(P1040*SIN(Dados!$C$31)*SIN(O1040)+COS(Dados!$C$31)*COS(O1040)*SIN(P1040))</f>
        <v>42.724940999497861</v>
      </c>
      <c r="S1040" s="17">
        <f t="shared" si="247"/>
        <v>308.46000000000004</v>
      </c>
      <c r="T1040" s="17">
        <f t="shared" si="248"/>
        <v>289.96000000000004</v>
      </c>
      <c r="U1040" s="17">
        <f t="shared" si="249"/>
        <v>29.402707159430872</v>
      </c>
      <c r="V1040" s="25">
        <f>(0.75+2*10^(-5)*Dados!$B$7)*R1040</f>
        <v>32.253151955391132</v>
      </c>
      <c r="W1040" s="23">
        <f t="shared" si="250"/>
        <v>4.3855539938194354</v>
      </c>
      <c r="X1040" s="25">
        <f>(1-Dados!$C$20)*U1040</f>
        <v>22.640084512761771</v>
      </c>
      <c r="Y1040" s="18">
        <f t="shared" si="251"/>
        <v>18.254530518942335</v>
      </c>
      <c r="Z1040" s="27">
        <f>((0.408*I1040*(Y1040-0)+Dados!$C$35*(900/(H1040+273))*J1040*(M1040-N1040))/(I1040+Dados!$C$35*(1+(0.34*J1040))))</f>
        <v>6.8589387158253858</v>
      </c>
    </row>
    <row r="1041" spans="1:26" x14ac:dyDescent="0.25">
      <c r="A1041" s="1">
        <v>38372</v>
      </c>
      <c r="B1041">
        <v>18.600000000000001</v>
      </c>
      <c r="C1041">
        <v>33</v>
      </c>
      <c r="D1041">
        <v>20</v>
      </c>
      <c r="E1041">
        <v>2.2000000000000002</v>
      </c>
      <c r="F1041">
        <v>61.25</v>
      </c>
      <c r="H1041" s="22">
        <f t="shared" si="238"/>
        <v>25.8</v>
      </c>
      <c r="I1041" s="23">
        <f t="shared" si="239"/>
        <v>0.19666050184576003</v>
      </c>
      <c r="J1041" s="24">
        <f t="shared" si="240"/>
        <v>1.6454923653694773</v>
      </c>
      <c r="K1041" s="25">
        <f t="shared" si="241"/>
        <v>5.030147795606851</v>
      </c>
      <c r="L1041" s="25">
        <f t="shared" si="242"/>
        <v>2.143152914469288</v>
      </c>
      <c r="M1041" s="25">
        <f t="shared" si="243"/>
        <v>3.5866503550380697</v>
      </c>
      <c r="N1041" s="25">
        <f t="shared" si="244"/>
        <v>2.1968233424608177</v>
      </c>
      <c r="O1041" s="25">
        <f t="shared" si="245"/>
        <v>-0.35390099838142475</v>
      </c>
      <c r="P1041" s="26">
        <f>ACOS(-TAN(Dados!$C$31)*TAN(O1041))</f>
        <v>1.7719132889338518</v>
      </c>
      <c r="Q1041" s="25">
        <f t="shared" si="246"/>
        <v>1.0310634714779239</v>
      </c>
      <c r="R1041" s="25">
        <f>(24*60/PI())*Dados!$C$28*Q1041*(P1041*SIN(Dados!$C$31)*SIN(O1041)+COS(Dados!$C$31)*COS(O1041)*SIN(P1041))</f>
        <v>42.651104583042716</v>
      </c>
      <c r="S1041" s="17">
        <f t="shared" si="247"/>
        <v>306.16000000000003</v>
      </c>
      <c r="T1041" s="17">
        <f t="shared" si="248"/>
        <v>291.76000000000005</v>
      </c>
      <c r="U1041" s="17">
        <f t="shared" si="249"/>
        <v>25.895929959256542</v>
      </c>
      <c r="V1041" s="25">
        <f>(0.75+2*10^(-5)*Dados!$B$7)*R1041</f>
        <v>32.197412682169031</v>
      </c>
      <c r="W1041" s="23">
        <f t="shared" si="250"/>
        <v>3.8315887369152217</v>
      </c>
      <c r="X1041" s="25">
        <f>(1-Dados!$C$20)*U1041</f>
        <v>19.939866068627538</v>
      </c>
      <c r="Y1041" s="18">
        <f t="shared" si="251"/>
        <v>16.108277331712316</v>
      </c>
      <c r="Z1041" s="27">
        <f>((0.408*I1041*(Y1041-0)+Dados!$C$35*(900/(H1041+273))*J1041*(M1041-N1041))/(I1041+Dados!$C$35*(1+(0.34*J1041))))</f>
        <v>5.8357894389500728</v>
      </c>
    </row>
    <row r="1042" spans="1:26" x14ac:dyDescent="0.25">
      <c r="A1042" s="1">
        <v>38373</v>
      </c>
      <c r="B1042">
        <v>14.6</v>
      </c>
      <c r="C1042">
        <v>34.1</v>
      </c>
      <c r="D1042">
        <v>21</v>
      </c>
      <c r="E1042">
        <v>1.8</v>
      </c>
      <c r="F1042">
        <v>57</v>
      </c>
      <c r="H1042" s="22">
        <f t="shared" si="238"/>
        <v>24.35</v>
      </c>
      <c r="I1042" s="23">
        <f t="shared" si="239"/>
        <v>0.1824015920751953</v>
      </c>
      <c r="J1042" s="24">
        <f t="shared" si="240"/>
        <v>1.3463119353022994</v>
      </c>
      <c r="K1042" s="25">
        <f t="shared" si="241"/>
        <v>5.3489488866095956</v>
      </c>
      <c r="L1042" s="25">
        <f t="shared" si="242"/>
        <v>1.6619223807933985</v>
      </c>
      <c r="M1042" s="25">
        <f t="shared" si="243"/>
        <v>3.5054356337014969</v>
      </c>
      <c r="N1042" s="25">
        <f t="shared" si="244"/>
        <v>1.9980983112098532</v>
      </c>
      <c r="O1042" s="25">
        <f t="shared" si="245"/>
        <v>-0.35031940280597534</v>
      </c>
      <c r="P1042" s="26">
        <f>ACOS(-TAN(Dados!$C$31)*TAN(O1042))</f>
        <v>1.7696705875895009</v>
      </c>
      <c r="Q1042" s="25">
        <f t="shared" si="246"/>
        <v>1.0308671423273339</v>
      </c>
      <c r="R1042" s="25">
        <f>(24*60/PI())*Dados!$C$28*Q1042*(P1042*SIN(Dados!$C$31)*SIN(O1042)+COS(Dados!$C$31)*COS(O1042)*SIN(P1042))</f>
        <v>42.57453580243228</v>
      </c>
      <c r="S1042" s="17">
        <f t="shared" si="247"/>
        <v>307.26000000000005</v>
      </c>
      <c r="T1042" s="17">
        <f t="shared" si="248"/>
        <v>287.76000000000005</v>
      </c>
      <c r="U1042" s="17">
        <f t="shared" si="249"/>
        <v>30.080649536159623</v>
      </c>
      <c r="V1042" s="25">
        <f>(0.75+2*10^(-5)*Dados!$B$7)*R1042</f>
        <v>32.13961074123489</v>
      </c>
      <c r="W1042" s="23">
        <f t="shared" si="250"/>
        <v>5.0185816762506894</v>
      </c>
      <c r="X1042" s="25">
        <f>(1-Dados!$C$20)*U1042</f>
        <v>23.16210014284291</v>
      </c>
      <c r="Y1042" s="18">
        <f t="shared" si="251"/>
        <v>18.143518466592219</v>
      </c>
      <c r="Z1042" s="27">
        <f>((0.408*I1042*(Y1042-0)+Dados!$C$35*(900/(H1042+273))*J1042*(M1042-N1042))/(I1042+Dados!$C$35*(1+(0.34*J1042))))</f>
        <v>6.3072389812431302</v>
      </c>
    </row>
    <row r="1043" spans="1:26" x14ac:dyDescent="0.25">
      <c r="A1043" s="1">
        <v>38374</v>
      </c>
      <c r="B1043">
        <v>18.2</v>
      </c>
      <c r="C1043">
        <v>37.1</v>
      </c>
      <c r="D1043">
        <v>22</v>
      </c>
      <c r="E1043">
        <v>2.7</v>
      </c>
      <c r="F1043">
        <v>54.75</v>
      </c>
      <c r="H1043" s="22">
        <f t="shared" si="238"/>
        <v>27.65</v>
      </c>
      <c r="I1043" s="23">
        <f t="shared" si="239"/>
        <v>0.21620498907075034</v>
      </c>
      <c r="J1043" s="24">
        <f t="shared" si="240"/>
        <v>2.0194679029534495</v>
      </c>
      <c r="K1043" s="25">
        <f t="shared" si="241"/>
        <v>6.3090731770616983</v>
      </c>
      <c r="L1043" s="25">
        <f t="shared" si="242"/>
        <v>2.0900878010879693</v>
      </c>
      <c r="M1043" s="25">
        <f t="shared" si="243"/>
        <v>4.1995804890748341</v>
      </c>
      <c r="N1043" s="25">
        <f t="shared" si="244"/>
        <v>2.2992703177684715</v>
      </c>
      <c r="O1043" s="25">
        <f t="shared" si="245"/>
        <v>-0.34663400003096273</v>
      </c>
      <c r="P1043" s="26">
        <f>ACOS(-TAN(Dados!$C$31)*TAN(O1043))</f>
        <v>1.7673700570893165</v>
      </c>
      <c r="Q1043" s="25">
        <f t="shared" si="246"/>
        <v>1.0306616665763046</v>
      </c>
      <c r="R1043" s="25">
        <f>(24*60/PI())*Dados!$C$28*Q1043*(P1043*SIN(Dados!$C$31)*SIN(O1043)+COS(Dados!$C$31)*COS(O1043)*SIN(P1043))</f>
        <v>42.495226734604927</v>
      </c>
      <c r="S1043" s="17">
        <f t="shared" si="247"/>
        <v>310.26000000000005</v>
      </c>
      <c r="T1043" s="17">
        <f t="shared" si="248"/>
        <v>291.36</v>
      </c>
      <c r="U1043" s="17">
        <f t="shared" si="249"/>
        <v>29.559088345243278</v>
      </c>
      <c r="V1043" s="25">
        <f>(0.75+2*10^(-5)*Dados!$B$7)*R1043</f>
        <v>32.079740151452071</v>
      </c>
      <c r="W1043" s="23">
        <f t="shared" si="250"/>
        <v>4.6103289823794427</v>
      </c>
      <c r="X1043" s="25">
        <f>(1-Dados!$C$20)*U1043</f>
        <v>22.760498025837325</v>
      </c>
      <c r="Y1043" s="18">
        <f t="shared" si="251"/>
        <v>18.150169043457883</v>
      </c>
      <c r="Z1043" s="27">
        <f>((0.408*I1043*(Y1043-0)+Dados!$C$35*(900/(H1043+273))*J1043*(M1043-N1043))/(I1043+Dados!$C$35*(1+(0.34*J1043))))</f>
        <v>7.2044639438434492</v>
      </c>
    </row>
    <row r="1044" spans="1:26" x14ac:dyDescent="0.25">
      <c r="A1044" s="1">
        <v>38375</v>
      </c>
      <c r="B1044">
        <v>22</v>
      </c>
      <c r="C1044">
        <v>39.1</v>
      </c>
      <c r="D1044">
        <v>23</v>
      </c>
      <c r="E1044">
        <v>2.733333</v>
      </c>
      <c r="F1044">
        <v>63.75</v>
      </c>
      <c r="H1044" s="22">
        <f t="shared" si="238"/>
        <v>30.55</v>
      </c>
      <c r="I1044" s="23">
        <f t="shared" si="239"/>
        <v>0.25011560998717375</v>
      </c>
      <c r="J1044" s="24">
        <f t="shared" si="240"/>
        <v>2.0443993561420224</v>
      </c>
      <c r="K1044" s="25">
        <f t="shared" si="241"/>
        <v>7.029088129589752</v>
      </c>
      <c r="L1044" s="25">
        <f t="shared" si="242"/>
        <v>2.6439311922105757</v>
      </c>
      <c r="M1044" s="25">
        <f t="shared" si="243"/>
        <v>4.8365096609001643</v>
      </c>
      <c r="N1044" s="25">
        <f t="shared" si="244"/>
        <v>3.0832749088238547</v>
      </c>
      <c r="O1044" s="25">
        <f t="shared" si="245"/>
        <v>-0.3428458821207665</v>
      </c>
      <c r="P1044" s="26">
        <f>ACOS(-TAN(Dados!$C$31)*TAN(O1044))</f>
        <v>1.7650128765676671</v>
      </c>
      <c r="Q1044" s="25">
        <f t="shared" si="246"/>
        <v>1.0304471051117361</v>
      </c>
      <c r="R1044" s="25">
        <f>(24*60/PI())*Dados!$C$28*Q1044*(P1044*SIN(Dados!$C$31)*SIN(O1044)+COS(Dados!$C$31)*COS(O1044)*SIN(P1044))</f>
        <v>42.413169825442097</v>
      </c>
      <c r="S1044" s="17">
        <f t="shared" si="247"/>
        <v>312.26000000000005</v>
      </c>
      <c r="T1044" s="17">
        <f t="shared" si="248"/>
        <v>295.16000000000003</v>
      </c>
      <c r="U1044" s="17">
        <f t="shared" si="249"/>
        <v>28.062009629019641</v>
      </c>
      <c r="V1044" s="25">
        <f>(0.75+2*10^(-5)*Dados!$B$7)*R1044</f>
        <v>32.01779521019985</v>
      </c>
      <c r="W1044" s="23">
        <f t="shared" si="250"/>
        <v>3.2887183943718288</v>
      </c>
      <c r="X1044" s="25">
        <f>(1-Dados!$C$20)*U1044</f>
        <v>21.607747414345123</v>
      </c>
      <c r="Y1044" s="18">
        <f t="shared" si="251"/>
        <v>18.319029019973293</v>
      </c>
      <c r="Z1044" s="27">
        <f>((0.408*I1044*(Y1044-0)+Dados!$C$35*(900/(H1044+273))*J1044*(M1044-N1044))/(I1044+Dados!$C$35*(1+(0.34*J1044))))</f>
        <v>7.1039234968752458</v>
      </c>
    </row>
    <row r="1045" spans="1:26" x14ac:dyDescent="0.25">
      <c r="A1045" s="1">
        <v>38376</v>
      </c>
      <c r="B1045">
        <v>22.6</v>
      </c>
      <c r="C1045">
        <v>30.9</v>
      </c>
      <c r="D1045">
        <v>24</v>
      </c>
      <c r="E1045">
        <v>3.1333329999999999</v>
      </c>
      <c r="F1045">
        <v>83.5</v>
      </c>
      <c r="H1045" s="22">
        <f t="shared" si="238"/>
        <v>26.75</v>
      </c>
      <c r="I1045" s="23">
        <f t="shared" si="239"/>
        <v>0.20650227313586342</v>
      </c>
      <c r="J1045" s="24">
        <f t="shared" si="240"/>
        <v>2.3435797862091996</v>
      </c>
      <c r="K1045" s="25">
        <f t="shared" si="241"/>
        <v>4.4670786642686746</v>
      </c>
      <c r="L1045" s="25">
        <f t="shared" si="242"/>
        <v>2.7421805492514406</v>
      </c>
      <c r="M1045" s="25">
        <f t="shared" si="243"/>
        <v>3.6046296067600574</v>
      </c>
      <c r="N1045" s="25">
        <f t="shared" si="244"/>
        <v>3.0098657216446476</v>
      </c>
      <c r="O1045" s="25">
        <f t="shared" si="245"/>
        <v>-0.33895617157647767</v>
      </c>
      <c r="P1045" s="26">
        <f>ACOS(-TAN(Dados!$C$31)*TAN(O1045))</f>
        <v>1.7626002347180736</v>
      </c>
      <c r="Q1045" s="25">
        <f t="shared" si="246"/>
        <v>1.0302235215128204</v>
      </c>
      <c r="R1045" s="25">
        <f>(24*60/PI())*Dados!$C$28*Q1045*(P1045*SIN(Dados!$C$31)*SIN(O1045)+COS(Dados!$C$31)*COS(O1045)*SIN(P1045))</f>
        <v>42.328357939439776</v>
      </c>
      <c r="S1045" s="17">
        <f t="shared" si="247"/>
        <v>304.06</v>
      </c>
      <c r="T1045" s="17">
        <f t="shared" si="248"/>
        <v>295.76000000000005</v>
      </c>
      <c r="U1045" s="17">
        <f t="shared" si="249"/>
        <v>19.511490638730461</v>
      </c>
      <c r="V1045" s="25">
        <f>(0.75+2*10^(-5)*Dados!$B$7)*R1045</f>
        <v>31.953770530870553</v>
      </c>
      <c r="W1045" s="23">
        <f t="shared" si="250"/>
        <v>1.8293244723336743</v>
      </c>
      <c r="X1045" s="25">
        <f>(1-Dados!$C$20)*U1045</f>
        <v>15.023847791822455</v>
      </c>
      <c r="Y1045" s="18">
        <f t="shared" si="251"/>
        <v>13.194523319488781</v>
      </c>
      <c r="Z1045" s="27">
        <f>((0.408*I1045*(Y1045-0)+Dados!$C$35*(900/(H1045+273))*J1045*(M1045-N1045))/(I1045+Dados!$C$35*(1+(0.34*J1045))))</f>
        <v>4.2750431602649064</v>
      </c>
    </row>
    <row r="1046" spans="1:26" x14ac:dyDescent="0.25">
      <c r="A1046" s="1">
        <v>38377</v>
      </c>
      <c r="B1046">
        <v>19</v>
      </c>
      <c r="C1046">
        <v>28.5</v>
      </c>
      <c r="D1046">
        <v>25</v>
      </c>
      <c r="E1046">
        <v>3.8</v>
      </c>
      <c r="F1046">
        <v>66.25</v>
      </c>
      <c r="H1046" s="22">
        <f t="shared" si="238"/>
        <v>23.75</v>
      </c>
      <c r="I1046" s="23">
        <f t="shared" si="239"/>
        <v>0.17676175645051403</v>
      </c>
      <c r="J1046" s="24">
        <f t="shared" si="240"/>
        <v>2.8422140856381874</v>
      </c>
      <c r="K1046" s="25">
        <f t="shared" si="241"/>
        <v>3.891379531185216</v>
      </c>
      <c r="L1046" s="25">
        <f t="shared" si="242"/>
        <v>2.1973933238855259</v>
      </c>
      <c r="M1046" s="25">
        <f t="shared" si="243"/>
        <v>3.0443864275353709</v>
      </c>
      <c r="N1046" s="25">
        <f t="shared" si="244"/>
        <v>2.016906008242183</v>
      </c>
      <c r="O1046" s="25">
        <f t="shared" si="245"/>
        <v>-0.33496602100327749</v>
      </c>
      <c r="P1046" s="26">
        <f>ACOS(-TAN(Dados!$C$31)*TAN(O1046))</f>
        <v>1.7601333280948612</v>
      </c>
      <c r="Q1046" s="25">
        <f t="shared" si="246"/>
        <v>1.0299909820322035</v>
      </c>
      <c r="R1046" s="25">
        <f>(24*60/PI())*Dados!$C$28*Q1046*(P1046*SIN(Dados!$C$31)*SIN(O1046)+COS(Dados!$C$31)*COS(O1046)*SIN(P1046))</f>
        <v>42.240784410189782</v>
      </c>
      <c r="S1046" s="17">
        <f t="shared" si="247"/>
        <v>301.66000000000003</v>
      </c>
      <c r="T1046" s="17">
        <f t="shared" si="248"/>
        <v>292.16000000000003</v>
      </c>
      <c r="U1046" s="17">
        <f t="shared" si="249"/>
        <v>20.831174633165404</v>
      </c>
      <c r="V1046" s="25">
        <f>(0.75+2*10^(-5)*Dados!$B$7)*R1046</f>
        <v>31.887661080977967</v>
      </c>
      <c r="W1046" s="23">
        <f t="shared" si="250"/>
        <v>2.8656605511032551</v>
      </c>
      <c r="X1046" s="25">
        <f>(1-Dados!$C$20)*U1046</f>
        <v>16.040004467537361</v>
      </c>
      <c r="Y1046" s="18">
        <f t="shared" si="251"/>
        <v>13.174343916434106</v>
      </c>
      <c r="Z1046" s="27">
        <f>((0.408*I1046*(Y1046-0)+Dados!$C$35*(900/(H1046+273))*J1046*(M1046-N1046))/(I1046+Dados!$C$35*(1+(0.34*J1046))))</f>
        <v>5.008167564874622</v>
      </c>
    </row>
    <row r="1047" spans="1:26" x14ac:dyDescent="0.25">
      <c r="A1047" s="1">
        <v>38378</v>
      </c>
      <c r="B1047">
        <v>11.4</v>
      </c>
      <c r="C1047">
        <v>29.1</v>
      </c>
      <c r="D1047">
        <v>26</v>
      </c>
      <c r="E1047">
        <v>3.8666670000000001</v>
      </c>
      <c r="F1047">
        <v>53</v>
      </c>
      <c r="H1047" s="22">
        <f t="shared" si="238"/>
        <v>20.25</v>
      </c>
      <c r="I1047" s="23">
        <f t="shared" si="239"/>
        <v>0.14671012498663891</v>
      </c>
      <c r="J1047" s="24">
        <f t="shared" si="240"/>
        <v>2.892077739966409</v>
      </c>
      <c r="K1047" s="25">
        <f t="shared" si="241"/>
        <v>4.0288844232591545</v>
      </c>
      <c r="L1047" s="25">
        <f t="shared" si="242"/>
        <v>1.3480279711634873</v>
      </c>
      <c r="M1047" s="25">
        <f t="shared" si="243"/>
        <v>2.688456197211321</v>
      </c>
      <c r="N1047" s="25">
        <f t="shared" si="244"/>
        <v>1.4248817845220003</v>
      </c>
      <c r="O1047" s="25">
        <f t="shared" si="245"/>
        <v>-0.33087661276889524</v>
      </c>
      <c r="P1047" s="26">
        <f>ACOS(-TAN(Dados!$C$31)*TAN(O1047))</f>
        <v>1.7576133594588603</v>
      </c>
      <c r="Q1047" s="25">
        <f t="shared" si="246"/>
        <v>1.0297495555763523</v>
      </c>
      <c r="R1047" s="25">
        <f>(24*60/PI())*Dados!$C$28*Q1047*(P1047*SIN(Dados!$C$31)*SIN(O1047)+COS(Dados!$C$31)*COS(O1047)*SIN(P1047))</f>
        <v>42.150443091579611</v>
      </c>
      <c r="S1047" s="17">
        <f t="shared" si="247"/>
        <v>302.26000000000005</v>
      </c>
      <c r="T1047" s="17">
        <f t="shared" si="248"/>
        <v>284.56</v>
      </c>
      <c r="U1047" s="17">
        <f t="shared" si="249"/>
        <v>28.373228799489997</v>
      </c>
      <c r="V1047" s="25">
        <f>(0.75+2*10^(-5)*Dados!$B$7)*R1047</f>
        <v>31.819462220808248</v>
      </c>
      <c r="W1047" s="23">
        <f t="shared" si="250"/>
        <v>5.3930082931987515</v>
      </c>
      <c r="X1047" s="25">
        <f>(1-Dados!$C$20)*U1047</f>
        <v>21.847386175607298</v>
      </c>
      <c r="Y1047" s="18">
        <f t="shared" si="251"/>
        <v>16.454377882408547</v>
      </c>
      <c r="Z1047" s="27">
        <f>((0.408*I1047*(Y1047-0)+Dados!$C$35*(900/(H1047+273))*J1047*(M1047-N1047))/(I1047+Dados!$C$35*(1+(0.34*J1047))))</f>
        <v>6.2164573549846187</v>
      </c>
    </row>
    <row r="1048" spans="1:26" x14ac:dyDescent="0.25">
      <c r="A1048" s="1">
        <v>38379</v>
      </c>
      <c r="B1048">
        <v>15.5</v>
      </c>
      <c r="C1048">
        <v>33.1</v>
      </c>
      <c r="D1048">
        <v>27</v>
      </c>
      <c r="E1048">
        <v>3.1</v>
      </c>
      <c r="F1048">
        <v>56.25</v>
      </c>
      <c r="H1048" s="22">
        <f t="shared" si="238"/>
        <v>24.3</v>
      </c>
      <c r="I1048" s="23">
        <f t="shared" si="239"/>
        <v>0.18192588494728229</v>
      </c>
      <c r="J1048" s="24">
        <f t="shared" si="240"/>
        <v>2.3186483330206267</v>
      </c>
      <c r="K1048" s="25">
        <f t="shared" si="241"/>
        <v>5.0584314955346112</v>
      </c>
      <c r="L1048" s="25">
        <f t="shared" si="242"/>
        <v>1.761022898120093</v>
      </c>
      <c r="M1048" s="25">
        <f t="shared" si="243"/>
        <v>3.4097271968273519</v>
      </c>
      <c r="N1048" s="25">
        <f t="shared" si="244"/>
        <v>1.9179715482153854</v>
      </c>
      <c r="O1048" s="25">
        <f t="shared" si="245"/>
        <v>-0.32668915865324738</v>
      </c>
      <c r="P1048" s="26">
        <f>ACOS(-TAN(Dados!$C$31)*TAN(O1048))</f>
        <v>1.7550415361709275</v>
      </c>
      <c r="Q1048" s="25">
        <f t="shared" si="246"/>
        <v>1.0294993136851356</v>
      </c>
      <c r="R1048" s="25">
        <f>(24*60/PI())*Dados!$C$28*Q1048*(P1048*SIN(Dados!$C$31)*SIN(O1048)+COS(Dados!$C$31)*COS(O1048)*SIN(P1048))</f>
        <v>42.05732840961516</v>
      </c>
      <c r="S1048" s="17">
        <f t="shared" si="247"/>
        <v>306.26000000000005</v>
      </c>
      <c r="T1048" s="17">
        <f t="shared" si="248"/>
        <v>288.66000000000003</v>
      </c>
      <c r="U1048" s="17">
        <f t="shared" si="249"/>
        <v>28.230462826497455</v>
      </c>
      <c r="V1048" s="25">
        <f>(0.75+2*10^(-5)*Dados!$B$7)*R1048</f>
        <v>31.749169742540985</v>
      </c>
      <c r="W1048" s="23">
        <f t="shared" si="250"/>
        <v>4.7946108368445044</v>
      </c>
      <c r="X1048" s="25">
        <f>(1-Dados!$C$20)*U1048</f>
        <v>21.737456376403042</v>
      </c>
      <c r="Y1048" s="18">
        <f t="shared" si="251"/>
        <v>16.942845539558537</v>
      </c>
      <c r="Z1048" s="27">
        <f>((0.408*I1048*(Y1048-0)+Dados!$C$35*(900/(H1048+273))*J1048*(M1048-N1048))/(I1048+Dados!$C$35*(1+(0.34*J1048))))</f>
        <v>6.4985802497907388</v>
      </c>
    </row>
    <row r="1049" spans="1:26" x14ac:dyDescent="0.25">
      <c r="A1049" s="1">
        <v>38380</v>
      </c>
      <c r="B1049">
        <v>20.5</v>
      </c>
      <c r="C1049">
        <v>34.299999999999997</v>
      </c>
      <c r="D1049">
        <v>28</v>
      </c>
      <c r="E1049">
        <v>2.4666670000000002</v>
      </c>
      <c r="F1049">
        <v>60.25</v>
      </c>
      <c r="H1049" s="22">
        <f t="shared" si="238"/>
        <v>27.4</v>
      </c>
      <c r="I1049" s="23">
        <f t="shared" si="239"/>
        <v>0.21347213281933025</v>
      </c>
      <c r="J1049" s="24">
        <f t="shared" si="240"/>
        <v>1.8449462347312873</v>
      </c>
      <c r="K1049" s="25">
        <f t="shared" si="241"/>
        <v>5.4087577693750832</v>
      </c>
      <c r="L1049" s="25">
        <f t="shared" si="242"/>
        <v>2.4116412804606884</v>
      </c>
      <c r="M1049" s="25">
        <f t="shared" si="243"/>
        <v>3.9101995249178856</v>
      </c>
      <c r="N1049" s="25">
        <f t="shared" si="244"/>
        <v>2.3558952137630262</v>
      </c>
      <c r="O1049" s="25">
        <f t="shared" si="245"/>
        <v>-0.32240489948936107</v>
      </c>
      <c r="P1049" s="26">
        <f>ACOS(-TAN(Dados!$C$31)*TAN(O1049))</f>
        <v>1.7524190686367291</v>
      </c>
      <c r="Q1049" s="25">
        <f t="shared" si="246"/>
        <v>1.0292403305106266</v>
      </c>
      <c r="R1049" s="25">
        <f>(24*60/PI())*Dados!$C$28*Q1049*(P1049*SIN(Dados!$C$31)*SIN(O1049)+COS(Dados!$C$31)*COS(O1049)*SIN(P1049))</f>
        <v>41.961435414766676</v>
      </c>
      <c r="S1049" s="17">
        <f t="shared" si="247"/>
        <v>307.46000000000004</v>
      </c>
      <c r="T1049" s="17">
        <f t="shared" si="248"/>
        <v>293.66000000000003</v>
      </c>
      <c r="U1049" s="17">
        <f t="shared" si="249"/>
        <v>24.940770262509016</v>
      </c>
      <c r="V1049" s="25">
        <f>(0.75+2*10^(-5)*Dados!$B$7)*R1049</f>
        <v>31.676779909765276</v>
      </c>
      <c r="W1049" s="23">
        <f t="shared" si="250"/>
        <v>3.5802324818086735</v>
      </c>
      <c r="X1049" s="25">
        <f>(1-Dados!$C$20)*U1049</f>
        <v>19.204393102131942</v>
      </c>
      <c r="Y1049" s="18">
        <f t="shared" si="251"/>
        <v>15.624160620323268</v>
      </c>
      <c r="Z1049" s="27">
        <f>((0.408*I1049*(Y1049-0)+Dados!$C$35*(900/(H1049+273))*J1049*(M1049-N1049))/(I1049+Dados!$C$35*(1+(0.34*J1049))))</f>
        <v>6.0101215192933406</v>
      </c>
    </row>
    <row r="1050" spans="1:26" x14ac:dyDescent="0.25">
      <c r="A1050" s="1">
        <v>38381</v>
      </c>
      <c r="B1050">
        <v>21.3</v>
      </c>
      <c r="C1050">
        <v>34.9</v>
      </c>
      <c r="D1050">
        <v>29</v>
      </c>
      <c r="E1050">
        <v>3.8666670000000001</v>
      </c>
      <c r="F1050">
        <v>73.25</v>
      </c>
      <c r="H1050" s="22">
        <f t="shared" si="238"/>
        <v>28.1</v>
      </c>
      <c r="I1050" s="23">
        <f t="shared" si="239"/>
        <v>0.22119824570984212</v>
      </c>
      <c r="J1050" s="24">
        <f t="shared" si="240"/>
        <v>2.892077739966409</v>
      </c>
      <c r="K1050" s="25">
        <f t="shared" si="241"/>
        <v>5.5916786681589672</v>
      </c>
      <c r="L1050" s="25">
        <f t="shared" si="242"/>
        <v>2.5332049812438213</v>
      </c>
      <c r="M1050" s="25">
        <f t="shared" si="243"/>
        <v>4.062441824701394</v>
      </c>
      <c r="N1050" s="25">
        <f t="shared" si="244"/>
        <v>2.9757386365937712</v>
      </c>
      <c r="O1050" s="25">
        <f t="shared" si="245"/>
        <v>-0.31802510479568846</v>
      </c>
      <c r="P1050" s="26">
        <f>ACOS(-TAN(Dados!$C$31)*TAN(O1050))</f>
        <v>1.7497471688058961</v>
      </c>
      <c r="Q1050" s="25">
        <f t="shared" si="246"/>
        <v>1.0289726827951293</v>
      </c>
      <c r="R1050" s="25">
        <f>(24*60/PI())*Dados!$C$28*Q1050*(P1050*SIN(Dados!$C$31)*SIN(O1050)+COS(Dados!$C$31)*COS(O1050)*SIN(P1050))</f>
        <v>41.862759834734192</v>
      </c>
      <c r="S1050" s="17">
        <f t="shared" si="247"/>
        <v>308.06</v>
      </c>
      <c r="T1050" s="17">
        <f t="shared" si="248"/>
        <v>294.46000000000004</v>
      </c>
      <c r="U1050" s="17">
        <f t="shared" si="249"/>
        <v>24.701156825683643</v>
      </c>
      <c r="V1050" s="25">
        <f>(0.75+2*10^(-5)*Dados!$B$7)*R1050</f>
        <v>31.602289497312476</v>
      </c>
      <c r="W1050" s="23">
        <f t="shared" si="250"/>
        <v>2.8137032061457892</v>
      </c>
      <c r="X1050" s="25">
        <f>(1-Dados!$C$20)*U1050</f>
        <v>19.019890755776405</v>
      </c>
      <c r="Y1050" s="18">
        <f t="shared" si="251"/>
        <v>16.206187549630616</v>
      </c>
      <c r="Z1050" s="27">
        <f>((0.408*I1050*(Y1050-0)+Dados!$C$35*(900/(H1050+273))*J1050*(M1050-N1050))/(I1050+Dados!$C$35*(1+(0.34*J1050))))</f>
        <v>5.9184440641642322</v>
      </c>
    </row>
    <row r="1051" spans="1:26" x14ac:dyDescent="0.25">
      <c r="A1051" s="1">
        <v>38382</v>
      </c>
      <c r="B1051">
        <v>23.5</v>
      </c>
      <c r="C1051">
        <v>34.700000000000003</v>
      </c>
      <c r="D1051">
        <v>30</v>
      </c>
      <c r="E1051">
        <v>3.5666669999999998</v>
      </c>
      <c r="F1051">
        <v>63.5</v>
      </c>
      <c r="H1051" s="22">
        <f t="shared" si="238"/>
        <v>29.1</v>
      </c>
      <c r="I1051" s="23">
        <f t="shared" si="239"/>
        <v>0.23264210672547564</v>
      </c>
      <c r="J1051" s="24">
        <f t="shared" si="240"/>
        <v>2.6676924174160255</v>
      </c>
      <c r="K1051" s="25">
        <f t="shared" si="241"/>
        <v>5.5301179659422894</v>
      </c>
      <c r="L1051" s="25">
        <f t="shared" si="242"/>
        <v>2.8955307729089892</v>
      </c>
      <c r="M1051" s="25">
        <f t="shared" si="243"/>
        <v>4.2128243694256398</v>
      </c>
      <c r="N1051" s="25">
        <f t="shared" si="244"/>
        <v>2.6751434745852811</v>
      </c>
      <c r="O1051" s="25">
        <f t="shared" si="245"/>
        <v>-0.31355107239992103</v>
      </c>
      <c r="P1051" s="26">
        <f>ACOS(-TAN(Dados!$C$31)*TAN(O1051))</f>
        <v>1.7470270487283313</v>
      </c>
      <c r="Q1051" s="25">
        <f t="shared" si="246"/>
        <v>1.0286964498484381</v>
      </c>
      <c r="R1051" s="25">
        <f>(24*60/PI())*Dados!$C$28*Q1051*(P1051*SIN(Dados!$C$31)*SIN(O1051)+COS(Dados!$C$31)*COS(O1051)*SIN(P1051))</f>
        <v>41.761298127524682</v>
      </c>
      <c r="S1051" s="17">
        <f t="shared" si="247"/>
        <v>307.86</v>
      </c>
      <c r="T1051" s="17">
        <f t="shared" si="248"/>
        <v>296.66000000000003</v>
      </c>
      <c r="U1051" s="17">
        <f t="shared" si="249"/>
        <v>22.361605631662236</v>
      </c>
      <c r="V1051" s="25">
        <f>(0.75+2*10^(-5)*Dados!$B$7)*R1051</f>
        <v>31.525695831324263</v>
      </c>
      <c r="W1051" s="23">
        <f t="shared" si="250"/>
        <v>2.7661125432461744</v>
      </c>
      <c r="X1051" s="25">
        <f>(1-Dados!$C$20)*U1051</f>
        <v>17.218436336379924</v>
      </c>
      <c r="Y1051" s="18">
        <f t="shared" si="251"/>
        <v>14.452323793133749</v>
      </c>
      <c r="Z1051" s="27">
        <f>((0.408*I1051*(Y1051-0)+Dados!$C$35*(900/(H1051+273))*J1051*(M1051-N1051))/(I1051+Dados!$C$35*(1+(0.34*J1051))))</f>
        <v>6.0752389178667547</v>
      </c>
    </row>
    <row r="1052" spans="1:26" x14ac:dyDescent="0.25">
      <c r="A1052" s="1">
        <v>38383</v>
      </c>
      <c r="B1052">
        <v>22.2</v>
      </c>
      <c r="C1052">
        <v>33.1</v>
      </c>
      <c r="D1052">
        <v>31</v>
      </c>
      <c r="E1052">
        <v>4.266667</v>
      </c>
      <c r="F1052">
        <v>83.75</v>
      </c>
      <c r="H1052" s="22">
        <f t="shared" si="238"/>
        <v>27.65</v>
      </c>
      <c r="I1052" s="23">
        <f t="shared" si="239"/>
        <v>0.21620498907075034</v>
      </c>
      <c r="J1052" s="24">
        <f t="shared" si="240"/>
        <v>3.1912581700335867</v>
      </c>
      <c r="K1052" s="25">
        <f t="shared" si="241"/>
        <v>5.0584314955346112</v>
      </c>
      <c r="L1052" s="25">
        <f t="shared" si="242"/>
        <v>2.6763336594163714</v>
      </c>
      <c r="M1052" s="25">
        <f t="shared" si="243"/>
        <v>3.8673825774754915</v>
      </c>
      <c r="N1052" s="25">
        <f t="shared" si="244"/>
        <v>3.2389329086357241</v>
      </c>
      <c r="O1052" s="25">
        <f t="shared" si="245"/>
        <v>-0.30898412805441511</v>
      </c>
      <c r="P1052" s="26">
        <f>ACOS(-TAN(Dados!$C$31)*TAN(O1052))</f>
        <v>1.7442599191701209</v>
      </c>
      <c r="Q1052" s="25">
        <f t="shared" si="246"/>
        <v>1.0284117135243369</v>
      </c>
      <c r="R1052" s="25">
        <f>(24*60/PI())*Dados!$C$28*Q1052*(P1052*SIN(Dados!$C$31)*SIN(O1052)+COS(Dados!$C$31)*COS(O1052)*SIN(P1052))</f>
        <v>41.657047534730346</v>
      </c>
      <c r="S1052" s="17">
        <f t="shared" si="247"/>
        <v>306.26000000000005</v>
      </c>
      <c r="T1052" s="17">
        <f t="shared" si="248"/>
        <v>295.36</v>
      </c>
      <c r="U1052" s="17">
        <f t="shared" si="249"/>
        <v>22.005017459254177</v>
      </c>
      <c r="V1052" s="25">
        <f>(0.75+2*10^(-5)*Dados!$B$7)*R1052</f>
        <v>31.446996829472514</v>
      </c>
      <c r="W1052" s="23">
        <f t="shared" si="250"/>
        <v>2.105925182793575</v>
      </c>
      <c r="X1052" s="25">
        <f>(1-Dados!$C$20)*U1052</f>
        <v>16.943863443625716</v>
      </c>
      <c r="Y1052" s="18">
        <f t="shared" si="251"/>
        <v>14.837938260832141</v>
      </c>
      <c r="Z1052" s="27">
        <f>((0.408*I1052*(Y1052-0)+Dados!$C$35*(900/(H1052+273))*J1052*(M1052-N1052))/(I1052+Dados!$C$35*(1+(0.34*J1052))))</f>
        <v>4.8254050828699491</v>
      </c>
    </row>
    <row r="1053" spans="1:26" x14ac:dyDescent="0.25">
      <c r="A1053" s="1">
        <v>38718</v>
      </c>
      <c r="B1053">
        <v>19.600000000000001</v>
      </c>
      <c r="C1053">
        <v>32.9</v>
      </c>
      <c r="D1053">
        <v>1</v>
      </c>
      <c r="E1053">
        <v>1.5333330000000001</v>
      </c>
      <c r="F1053">
        <v>74.75</v>
      </c>
      <c r="H1053" s="22">
        <f t="shared" si="238"/>
        <v>26.25</v>
      </c>
      <c r="I1053" s="23">
        <f t="shared" si="239"/>
        <v>0.2012719980595416</v>
      </c>
      <c r="J1053" s="24">
        <f t="shared" si="240"/>
        <v>1.1468580659404892</v>
      </c>
      <c r="K1053" s="25">
        <f t="shared" si="241"/>
        <v>5.0020014811114493</v>
      </c>
      <c r="L1053" s="25">
        <f t="shared" si="242"/>
        <v>2.2810057729824531</v>
      </c>
      <c r="M1053" s="25">
        <f t="shared" si="243"/>
        <v>3.6415036270469514</v>
      </c>
      <c r="N1053" s="25">
        <f t="shared" si="244"/>
        <v>2.7220239612175963</v>
      </c>
      <c r="O1053" s="25">
        <f t="shared" si="245"/>
        <v>-0.40100809259462372</v>
      </c>
      <c r="P1053" s="26">
        <f>ACOS(-TAN(Dados!$C$31)*TAN(O1053))</f>
        <v>1.8020995380098959</v>
      </c>
      <c r="Q1053" s="25">
        <f t="shared" si="246"/>
        <v>1.0329951106939008</v>
      </c>
      <c r="R1053" s="25">
        <f>(24*60/PI())*Dados!$C$28*Q1053*(P1053*SIN(Dados!$C$31)*SIN(O1053)+COS(Dados!$C$31)*COS(O1053)*SIN(P1053))</f>
        <v>43.596802901252339</v>
      </c>
      <c r="S1053" s="17">
        <f t="shared" si="247"/>
        <v>306.06</v>
      </c>
      <c r="T1053" s="17">
        <f t="shared" si="248"/>
        <v>292.76000000000005</v>
      </c>
      <c r="U1053" s="17">
        <f t="shared" si="249"/>
        <v>25.439024015845419</v>
      </c>
      <c r="V1053" s="25">
        <f>(0.75+2*10^(-5)*Dados!$B$7)*R1053</f>
        <v>32.911322423121774</v>
      </c>
      <c r="W1053" s="23">
        <f t="shared" si="250"/>
        <v>2.987849915927721</v>
      </c>
      <c r="X1053" s="25">
        <f>(1-Dados!$C$20)*U1053</f>
        <v>19.588048492200972</v>
      </c>
      <c r="Y1053" s="18">
        <f t="shared" si="251"/>
        <v>16.60019857627325</v>
      </c>
      <c r="Z1053" s="27">
        <f>((0.408*I1053*(Y1053-0)+Dados!$C$35*(900/(H1053+273))*J1053*(M1053-N1053))/(I1053+Dados!$C$35*(1+(0.34*J1053))))</f>
        <v>5.374708321832161</v>
      </c>
    </row>
    <row r="1054" spans="1:26" x14ac:dyDescent="0.25">
      <c r="A1054" s="1">
        <v>38719</v>
      </c>
      <c r="B1054">
        <v>21</v>
      </c>
      <c r="C1054">
        <v>33.6</v>
      </c>
      <c r="D1054">
        <v>2</v>
      </c>
      <c r="E1054">
        <v>2.6666669999999999</v>
      </c>
      <c r="F1054">
        <v>68.75</v>
      </c>
      <c r="H1054" s="22">
        <f t="shared" si="238"/>
        <v>27.3</v>
      </c>
      <c r="I1054" s="23">
        <f t="shared" si="239"/>
        <v>0.21238715151384185</v>
      </c>
      <c r="J1054" s="24">
        <f t="shared" si="240"/>
        <v>1.9945364497648759</v>
      </c>
      <c r="K1054" s="25">
        <f t="shared" si="241"/>
        <v>5.2019304560289008</v>
      </c>
      <c r="L1054" s="25">
        <f t="shared" si="242"/>
        <v>2.4870053972720654</v>
      </c>
      <c r="M1054" s="25">
        <f t="shared" si="243"/>
        <v>3.8444679266504833</v>
      </c>
      <c r="N1054" s="25">
        <f t="shared" si="244"/>
        <v>2.6430716995722072</v>
      </c>
      <c r="O1054" s="25">
        <f t="shared" si="245"/>
        <v>-0.39956372457913614</v>
      </c>
      <c r="P1054" s="26">
        <f>ACOS(-TAN(Dados!$C$31)*TAN(O1054))</f>
        <v>1.8011536593991815</v>
      </c>
      <c r="Q1054" s="25">
        <f t="shared" si="246"/>
        <v>1.0329804442244102</v>
      </c>
      <c r="R1054" s="25">
        <f>(24*60/PI())*Dados!$C$28*Q1054*(P1054*SIN(Dados!$C$31)*SIN(O1054)+COS(Dados!$C$31)*COS(O1054)*SIN(P1054))</f>
        <v>43.570641955749437</v>
      </c>
      <c r="S1054" s="17">
        <f t="shared" si="247"/>
        <v>306.76000000000005</v>
      </c>
      <c r="T1054" s="17">
        <f t="shared" si="248"/>
        <v>294.16000000000003</v>
      </c>
      <c r="U1054" s="17">
        <f t="shared" si="249"/>
        <v>24.745669825063793</v>
      </c>
      <c r="V1054" s="25">
        <f>(0.75+2*10^(-5)*Dados!$B$7)*R1054</f>
        <v>32.891573467807554</v>
      </c>
      <c r="W1054" s="23">
        <f t="shared" si="250"/>
        <v>2.9974416536024169</v>
      </c>
      <c r="X1054" s="25">
        <f>(1-Dados!$C$20)*U1054</f>
        <v>19.054165765299121</v>
      </c>
      <c r="Y1054" s="18">
        <f t="shared" si="251"/>
        <v>16.056724111696703</v>
      </c>
      <c r="Z1054" s="27">
        <f>((0.408*I1054*(Y1054-0)+Dados!$C$35*(900/(H1054+273))*J1054*(M1054-N1054))/(I1054+Dados!$C$35*(1+(0.34*J1054))))</f>
        <v>5.7767180384904329</v>
      </c>
    </row>
    <row r="1055" spans="1:26" x14ac:dyDescent="0.25">
      <c r="A1055" s="1">
        <v>38720</v>
      </c>
      <c r="B1055">
        <v>20</v>
      </c>
      <c r="C1055">
        <v>28.6</v>
      </c>
      <c r="D1055">
        <v>3</v>
      </c>
      <c r="E1055">
        <v>2.733333</v>
      </c>
      <c r="F1055">
        <v>75</v>
      </c>
      <c r="H1055" s="22">
        <f t="shared" si="238"/>
        <v>24.3</v>
      </c>
      <c r="I1055" s="23">
        <f t="shared" si="239"/>
        <v>0.18192588494728229</v>
      </c>
      <c r="J1055" s="24">
        <f t="shared" si="240"/>
        <v>2.0443993561420224</v>
      </c>
      <c r="K1055" s="25">
        <f t="shared" si="241"/>
        <v>3.9140092986798436</v>
      </c>
      <c r="L1055" s="25">
        <f t="shared" si="242"/>
        <v>2.3382812709274461</v>
      </c>
      <c r="M1055" s="25">
        <f t="shared" si="243"/>
        <v>3.1261452848036448</v>
      </c>
      <c r="N1055" s="25">
        <f t="shared" si="244"/>
        <v>2.3446089636027336</v>
      </c>
      <c r="O1055" s="25">
        <f t="shared" si="245"/>
        <v>-0.39800095720876433</v>
      </c>
      <c r="P1055" s="26">
        <f>ACOS(-TAN(Dados!$C$31)*TAN(O1055))</f>
        <v>1.8001317785621451</v>
      </c>
      <c r="Q1055" s="25">
        <f t="shared" si="246"/>
        <v>1.0329560049375197</v>
      </c>
      <c r="R1055" s="25">
        <f>(24*60/PI())*Dados!$C$28*Q1055*(P1055*SIN(Dados!$C$31)*SIN(O1055)+COS(Dados!$C$31)*COS(O1055)*SIN(P1055))</f>
        <v>43.541904505350651</v>
      </c>
      <c r="S1055" s="17">
        <f t="shared" si="247"/>
        <v>301.76000000000005</v>
      </c>
      <c r="T1055" s="17">
        <f t="shared" si="248"/>
        <v>293.16000000000003</v>
      </c>
      <c r="U1055" s="17">
        <f t="shared" si="249"/>
        <v>20.430388692860181</v>
      </c>
      <c r="V1055" s="25">
        <f>(0.75+2*10^(-5)*Dados!$B$7)*R1055</f>
        <v>32.869879503279115</v>
      </c>
      <c r="W1055" s="23">
        <f t="shared" si="250"/>
        <v>2.361621246698399</v>
      </c>
      <c r="X1055" s="25">
        <f>(1-Dados!$C$20)*U1055</f>
        <v>15.731399293502339</v>
      </c>
      <c r="Y1055" s="18">
        <f t="shared" si="251"/>
        <v>13.36977804680394</v>
      </c>
      <c r="Z1055" s="27">
        <f>((0.408*I1055*(Y1055-0)+Dados!$C$35*(900/(H1055+273))*J1055*(M1055-N1055))/(I1055+Dados!$C$35*(1+(0.34*J1055))))</f>
        <v>4.4693102594802552</v>
      </c>
    </row>
    <row r="1056" spans="1:26" x14ac:dyDescent="0.25">
      <c r="A1056" s="1">
        <v>38721</v>
      </c>
      <c r="B1056">
        <v>18</v>
      </c>
      <c r="C1056">
        <v>34.299999999999997</v>
      </c>
      <c r="D1056">
        <v>4</v>
      </c>
      <c r="E1056">
        <v>1.8</v>
      </c>
      <c r="F1056">
        <v>60.75</v>
      </c>
      <c r="H1056" s="22">
        <f t="shared" si="238"/>
        <v>26.15</v>
      </c>
      <c r="I1056" s="23">
        <f t="shared" si="239"/>
        <v>0.20023943546559078</v>
      </c>
      <c r="J1056" s="24">
        <f t="shared" si="240"/>
        <v>1.3463119353022994</v>
      </c>
      <c r="K1056" s="25">
        <f t="shared" si="241"/>
        <v>5.4087577693750832</v>
      </c>
      <c r="L1056" s="25">
        <f t="shared" si="242"/>
        <v>2.0639892026604851</v>
      </c>
      <c r="M1056" s="25">
        <f t="shared" si="243"/>
        <v>3.7363734860177842</v>
      </c>
      <c r="N1056" s="25">
        <f t="shared" si="244"/>
        <v>2.2698468927558042</v>
      </c>
      <c r="O1056" s="25">
        <f t="shared" si="245"/>
        <v>-0.39632025356520739</v>
      </c>
      <c r="P1056" s="26">
        <f>ACOS(-TAN(Dados!$C$31)*TAN(O1056))</f>
        <v>1.7990345490421549</v>
      </c>
      <c r="Q1056" s="25">
        <f t="shared" si="246"/>
        <v>1.0329218000751172</v>
      </c>
      <c r="R1056" s="25">
        <f>(24*60/PI())*Dados!$C$28*Q1056*(P1056*SIN(Dados!$C$31)*SIN(O1056)+COS(Dados!$C$31)*COS(O1056)*SIN(P1056))</f>
        <v>43.510583132946387</v>
      </c>
      <c r="S1056" s="17">
        <f t="shared" si="247"/>
        <v>307.46000000000004</v>
      </c>
      <c r="T1056" s="17">
        <f t="shared" si="248"/>
        <v>291.16000000000003</v>
      </c>
      <c r="U1056" s="17">
        <f t="shared" si="249"/>
        <v>28.106624308546348</v>
      </c>
      <c r="V1056" s="25">
        <f>(0.75+2*10^(-5)*Dados!$B$7)*R1056</f>
        <v>32.846234930344117</v>
      </c>
      <c r="W1056" s="23">
        <f t="shared" si="250"/>
        <v>4.1079301168218532</v>
      </c>
      <c r="X1056" s="25">
        <f>(1-Dados!$C$20)*U1056</f>
        <v>21.642100717580689</v>
      </c>
      <c r="Y1056" s="18">
        <f t="shared" si="251"/>
        <v>17.534170600758834</v>
      </c>
      <c r="Z1056" s="27">
        <f>((0.408*I1056*(Y1056-0)+Dados!$C$35*(900/(H1056+273))*J1056*(M1056-N1056))/(I1056+Dados!$C$35*(1+(0.34*J1056))))</f>
        <v>6.1601660835796848</v>
      </c>
    </row>
    <row r="1057" spans="1:26" x14ac:dyDescent="0.25">
      <c r="A1057" s="1">
        <v>38722</v>
      </c>
      <c r="B1057">
        <v>19.5</v>
      </c>
      <c r="C1057">
        <v>34.5</v>
      </c>
      <c r="D1057">
        <v>5</v>
      </c>
      <c r="E1057">
        <v>2.6</v>
      </c>
      <c r="F1057">
        <v>61</v>
      </c>
      <c r="H1057" s="22">
        <f t="shared" si="238"/>
        <v>27</v>
      </c>
      <c r="I1057" s="23">
        <f t="shared" si="239"/>
        <v>0.20915998442580921</v>
      </c>
      <c r="J1057" s="24">
        <f t="shared" si="240"/>
        <v>1.9446727954366547</v>
      </c>
      <c r="K1057" s="25">
        <f t="shared" si="241"/>
        <v>5.4691459026600384</v>
      </c>
      <c r="L1057" s="25">
        <f t="shared" si="242"/>
        <v>2.2668801009804516</v>
      </c>
      <c r="M1057" s="25">
        <f t="shared" si="243"/>
        <v>3.8680130018202448</v>
      </c>
      <c r="N1057" s="25">
        <f t="shared" si="244"/>
        <v>2.3594879311103494</v>
      </c>
      <c r="O1057" s="25">
        <f t="shared" si="245"/>
        <v>-0.3945221116772275</v>
      </c>
      <c r="P1057" s="26">
        <f>ACOS(-TAN(Dados!$C$31)*TAN(O1057))</f>
        <v>1.7978626675349139</v>
      </c>
      <c r="Q1057" s="25">
        <f t="shared" si="246"/>
        <v>1.032877839772842</v>
      </c>
      <c r="R1057" s="25">
        <f>(24*60/PI())*Dados!$C$28*Q1057*(P1057*SIN(Dados!$C$31)*SIN(O1057)+COS(Dados!$C$31)*COS(O1057)*SIN(P1057))</f>
        <v>43.476670111019743</v>
      </c>
      <c r="S1057" s="17">
        <f t="shared" si="247"/>
        <v>307.66000000000003</v>
      </c>
      <c r="T1057" s="17">
        <f t="shared" si="248"/>
        <v>292.66000000000003</v>
      </c>
      <c r="U1057" s="17">
        <f t="shared" si="249"/>
        <v>26.941507086165316</v>
      </c>
      <c r="V1057" s="25">
        <f>(0.75+2*10^(-5)*Dados!$B$7)*R1057</f>
        <v>32.82063391548305</v>
      </c>
      <c r="W1057" s="23">
        <f t="shared" si="250"/>
        <v>3.7844932329825971</v>
      </c>
      <c r="X1057" s="25">
        <f>(1-Dados!$C$20)*U1057</f>
        <v>20.744960456347293</v>
      </c>
      <c r="Y1057" s="18">
        <f t="shared" si="251"/>
        <v>16.960467223364695</v>
      </c>
      <c r="Z1057" s="27">
        <f>((0.408*I1057*(Y1057-0)+Dados!$C$35*(900/(H1057+273))*J1057*(M1057-N1057))/(I1057+Dados!$C$35*(1+(0.34*J1057))))</f>
        <v>6.3650492921085471</v>
      </c>
    </row>
    <row r="1058" spans="1:26" x14ac:dyDescent="0.25">
      <c r="A1058" s="1">
        <v>38723</v>
      </c>
      <c r="B1058">
        <v>20</v>
      </c>
      <c r="C1058">
        <v>35.700000000000003</v>
      </c>
      <c r="D1058">
        <v>6</v>
      </c>
      <c r="E1058">
        <v>1.9</v>
      </c>
      <c r="F1058">
        <v>54.75</v>
      </c>
      <c r="H1058" s="22">
        <f t="shared" si="238"/>
        <v>27.85</v>
      </c>
      <c r="I1058" s="23">
        <f t="shared" si="239"/>
        <v>0.21841239036576388</v>
      </c>
      <c r="J1058" s="24">
        <f t="shared" si="240"/>
        <v>1.4211070428190937</v>
      </c>
      <c r="K1058" s="25">
        <f t="shared" si="241"/>
        <v>5.8439030830807326</v>
      </c>
      <c r="L1058" s="25">
        <f t="shared" si="242"/>
        <v>2.3382812709274461</v>
      </c>
      <c r="M1058" s="25">
        <f t="shared" si="243"/>
        <v>4.0910921770040893</v>
      </c>
      <c r="N1058" s="25">
        <f t="shared" si="244"/>
        <v>2.239872966909739</v>
      </c>
      <c r="O1058" s="25">
        <f t="shared" si="245"/>
        <v>-0.39260706437307313</v>
      </c>
      <c r="P1058" s="26">
        <f>ACOS(-TAN(Dados!$C$31)*TAN(O1058))</f>
        <v>1.7966168724134355</v>
      </c>
      <c r="Q1058" s="25">
        <f t="shared" si="246"/>
        <v>1.0328241370570801</v>
      </c>
      <c r="R1058" s="25">
        <f>(24*60/PI())*Dados!$C$28*Q1058*(P1058*SIN(Dados!$C$31)*SIN(O1058)+COS(Dados!$C$31)*COS(O1058)*SIN(P1058))</f>
        <v>43.440157426390698</v>
      </c>
      <c r="S1058" s="17">
        <f t="shared" si="247"/>
        <v>308.86</v>
      </c>
      <c r="T1058" s="17">
        <f t="shared" si="248"/>
        <v>293.16000000000003</v>
      </c>
      <c r="U1058" s="17">
        <f t="shared" si="249"/>
        <v>27.539826463943516</v>
      </c>
      <c r="V1058" s="25">
        <f>(0.75+2*10^(-5)*Dados!$B$7)*R1058</f>
        <v>32.793070409528674</v>
      </c>
      <c r="W1058" s="23">
        <f t="shared" si="250"/>
        <v>4.1328212929071189</v>
      </c>
      <c r="X1058" s="25">
        <f>(1-Dados!$C$20)*U1058</f>
        <v>21.205666377236508</v>
      </c>
      <c r="Y1058" s="18">
        <f t="shared" si="251"/>
        <v>17.072845084329387</v>
      </c>
      <c r="Z1058" s="27">
        <f>((0.408*I1058*(Y1058-0)+Dados!$C$35*(900/(H1058+273))*J1058*(M1058-N1058))/(I1058+Dados!$C$35*(1+(0.34*J1058))))</f>
        <v>6.455041728344284</v>
      </c>
    </row>
    <row r="1059" spans="1:26" x14ac:dyDescent="0.25">
      <c r="A1059" s="1">
        <v>38724</v>
      </c>
      <c r="B1059">
        <v>21.5</v>
      </c>
      <c r="C1059">
        <v>37.1</v>
      </c>
      <c r="D1059">
        <v>7</v>
      </c>
      <c r="E1059">
        <v>2.7</v>
      </c>
      <c r="F1059">
        <v>48.75</v>
      </c>
      <c r="H1059" s="22">
        <f t="shared" si="238"/>
        <v>29.3</v>
      </c>
      <c r="I1059" s="23">
        <f t="shared" si="239"/>
        <v>0.2349895019498757</v>
      </c>
      <c r="J1059" s="24">
        <f t="shared" si="240"/>
        <v>2.0194679029534495</v>
      </c>
      <c r="K1059" s="25">
        <f t="shared" si="241"/>
        <v>6.3090731770616983</v>
      </c>
      <c r="L1059" s="25">
        <f t="shared" si="242"/>
        <v>2.5644197206554633</v>
      </c>
      <c r="M1059" s="25">
        <f t="shared" si="243"/>
        <v>4.4367464488585808</v>
      </c>
      <c r="N1059" s="25">
        <f t="shared" si="244"/>
        <v>2.1629138938185579</v>
      </c>
      <c r="O1059" s="25">
        <f t="shared" si="245"/>
        <v>-0.39057567912259061</v>
      </c>
      <c r="P1059" s="26">
        <f>ACOS(-TAN(Dados!$C$31)*TAN(O1059))</f>
        <v>1.7952979421830866</v>
      </c>
      <c r="Q1059" s="25">
        <f t="shared" si="246"/>
        <v>1.0327607078411054</v>
      </c>
      <c r="R1059" s="25">
        <f>(24*60/PI())*Dados!$C$28*Q1059*(P1059*SIN(Dados!$C$31)*SIN(O1059)+COS(Dados!$C$31)*COS(O1059)*SIN(P1059))</f>
        <v>43.40103680664042</v>
      </c>
      <c r="S1059" s="17">
        <f t="shared" si="247"/>
        <v>310.26000000000005</v>
      </c>
      <c r="T1059" s="17">
        <f t="shared" si="248"/>
        <v>294.66000000000003</v>
      </c>
      <c r="U1059" s="17">
        <f t="shared" si="249"/>
        <v>27.427257652911134</v>
      </c>
      <c r="V1059" s="25">
        <f>(0.75+2*10^(-5)*Dados!$B$7)*R1059</f>
        <v>32.763538167613824</v>
      </c>
      <c r="W1059" s="23">
        <f t="shared" si="250"/>
        <v>4.3099088640033454</v>
      </c>
      <c r="X1059" s="25">
        <f>(1-Dados!$C$20)*U1059</f>
        <v>21.118988392741574</v>
      </c>
      <c r="Y1059" s="18">
        <f t="shared" si="251"/>
        <v>16.809079528738231</v>
      </c>
      <c r="Z1059" s="27">
        <f>((0.408*I1059*(Y1059-0)+Dados!$C$35*(900/(H1059+273))*J1059*(M1059-N1059))/(I1059+Dados!$C$35*(1+(0.34*J1059))))</f>
        <v>7.2568533463843758</v>
      </c>
    </row>
    <row r="1060" spans="1:26" x14ac:dyDescent="0.25">
      <c r="A1060" s="1">
        <v>38725</v>
      </c>
      <c r="B1060">
        <v>26.8</v>
      </c>
      <c r="C1060">
        <v>37.1</v>
      </c>
      <c r="D1060">
        <v>8</v>
      </c>
      <c r="E1060">
        <v>2.8</v>
      </c>
      <c r="F1060">
        <v>54.75</v>
      </c>
      <c r="H1060" s="22">
        <f t="shared" si="238"/>
        <v>31.950000000000003</v>
      </c>
      <c r="I1060" s="23">
        <f t="shared" si="239"/>
        <v>0.26801754968627323</v>
      </c>
      <c r="J1060" s="24">
        <f t="shared" si="240"/>
        <v>2.0942630104702435</v>
      </c>
      <c r="K1060" s="25">
        <f t="shared" si="241"/>
        <v>6.3090731770616983</v>
      </c>
      <c r="L1060" s="25">
        <f t="shared" si="242"/>
        <v>3.5237195928099276</v>
      </c>
      <c r="M1060" s="25">
        <f t="shared" si="243"/>
        <v>4.9163963849358128</v>
      </c>
      <c r="N1060" s="25">
        <f t="shared" si="244"/>
        <v>2.6917270207523574</v>
      </c>
      <c r="O1060" s="25">
        <f t="shared" si="245"/>
        <v>-0.38842855786907049</v>
      </c>
      <c r="P1060" s="26">
        <f>ACOS(-TAN(Dados!$C$31)*TAN(O1060))</f>
        <v>1.7939066938731225</v>
      </c>
      <c r="Q1060" s="25">
        <f t="shared" si="246"/>
        <v>1.0326875709203633</v>
      </c>
      <c r="R1060" s="25">
        <f>(24*60/PI())*Dados!$C$28*Q1060*(P1060*SIN(Dados!$C$31)*SIN(O1060)+COS(Dados!$C$31)*COS(O1060)*SIN(P1060))</f>
        <v>43.35929974820008</v>
      </c>
      <c r="S1060" s="17">
        <f t="shared" si="247"/>
        <v>310.26000000000005</v>
      </c>
      <c r="T1060" s="17">
        <f t="shared" si="248"/>
        <v>299.96000000000004</v>
      </c>
      <c r="U1060" s="17">
        <f t="shared" si="249"/>
        <v>22.264905426900793</v>
      </c>
      <c r="V1060" s="25">
        <f>(0.75+2*10^(-5)*Dados!$B$7)*R1060</f>
        <v>32.732030770375687</v>
      </c>
      <c r="W1060" s="23">
        <f t="shared" si="250"/>
        <v>2.6681747294700728</v>
      </c>
      <c r="X1060" s="25">
        <f>(1-Dados!$C$20)*U1060</f>
        <v>17.143977178713612</v>
      </c>
      <c r="Y1060" s="18">
        <f t="shared" si="251"/>
        <v>14.47580244924354</v>
      </c>
      <c r="Z1060" s="27">
        <f>((0.408*I1060*(Y1060-0)+Dados!$C$35*(900/(H1060+273))*J1060*(M1060-N1060))/(I1060+Dados!$C$35*(1+(0.34*J1060))))</f>
        <v>6.5327896786984434</v>
      </c>
    </row>
    <row r="1061" spans="1:26" x14ac:dyDescent="0.25">
      <c r="A1061" s="1">
        <v>38726</v>
      </c>
      <c r="B1061">
        <v>23.3</v>
      </c>
      <c r="C1061">
        <v>37.6</v>
      </c>
      <c r="D1061">
        <v>9</v>
      </c>
      <c r="E1061">
        <v>3.233333</v>
      </c>
      <c r="F1061">
        <v>59.75</v>
      </c>
      <c r="H1061" s="22">
        <f t="shared" si="238"/>
        <v>30.450000000000003</v>
      </c>
      <c r="I1061" s="23">
        <f t="shared" si="239"/>
        <v>0.24887622864652473</v>
      </c>
      <c r="J1061" s="24">
        <f t="shared" si="240"/>
        <v>2.4183748937259941</v>
      </c>
      <c r="K1061" s="25">
        <f t="shared" si="241"/>
        <v>6.4828047854892876</v>
      </c>
      <c r="L1061" s="25">
        <f t="shared" si="242"/>
        <v>2.8608211296876744</v>
      </c>
      <c r="M1061" s="25">
        <f t="shared" si="243"/>
        <v>4.6718129575884806</v>
      </c>
      <c r="N1061" s="25">
        <f t="shared" si="244"/>
        <v>2.7914082421591173</v>
      </c>
      <c r="O1061" s="25">
        <f t="shared" si="245"/>
        <v>-0.38616633685087898</v>
      </c>
      <c r="P1061" s="26">
        <f>ACOS(-TAN(Dados!$C$31)*TAN(O1061))</f>
        <v>1.7924439813713136</v>
      </c>
      <c r="Q1061" s="25">
        <f t="shared" si="246"/>
        <v>1.032604747966902</v>
      </c>
      <c r="R1061" s="25">
        <f>(24*60/PI())*Dados!$C$28*Q1061*(P1061*SIN(Dados!$C$31)*SIN(O1061)+COS(Dados!$C$31)*COS(O1061)*SIN(P1061))</f>
        <v>43.314937546086441</v>
      </c>
      <c r="S1061" s="17">
        <f t="shared" si="247"/>
        <v>310.76000000000005</v>
      </c>
      <c r="T1061" s="17">
        <f t="shared" si="248"/>
        <v>296.46000000000004</v>
      </c>
      <c r="U1061" s="17">
        <f t="shared" si="249"/>
        <v>26.207506002223692</v>
      </c>
      <c r="V1061" s="25">
        <f>(0.75+2*10^(-5)*Dados!$B$7)*R1061</f>
        <v>32.698541646403257</v>
      </c>
      <c r="W1061" s="23">
        <f t="shared" si="250"/>
        <v>3.2462372384107705</v>
      </c>
      <c r="X1061" s="25">
        <f>(1-Dados!$C$20)*U1061</f>
        <v>20.179779621712242</v>
      </c>
      <c r="Y1061" s="18">
        <f t="shared" si="251"/>
        <v>16.933542383301472</v>
      </c>
      <c r="Z1061" s="27">
        <f>((0.408*I1061*(Y1061-0)+Dados!$C$35*(900/(H1061+273))*J1061*(M1061-N1061))/(I1061+Dados!$C$35*(1+(0.34*J1061))))</f>
        <v>7.0685105836607063</v>
      </c>
    </row>
    <row r="1062" spans="1:26" x14ac:dyDescent="0.25">
      <c r="A1062" s="1">
        <v>38727</v>
      </c>
      <c r="B1062">
        <v>25.6</v>
      </c>
      <c r="C1062">
        <v>37.299999999999997</v>
      </c>
      <c r="D1062">
        <v>10</v>
      </c>
      <c r="E1062">
        <v>2.4666670000000002</v>
      </c>
      <c r="F1062">
        <v>56.5</v>
      </c>
      <c r="H1062" s="22">
        <f t="shared" si="238"/>
        <v>31.45</v>
      </c>
      <c r="I1062" s="23">
        <f t="shared" si="239"/>
        <v>0.2615047299662791</v>
      </c>
      <c r="J1062" s="24">
        <f t="shared" si="240"/>
        <v>1.8449462347312873</v>
      </c>
      <c r="K1062" s="25">
        <f t="shared" si="241"/>
        <v>6.3780757350809081</v>
      </c>
      <c r="L1062" s="25">
        <f t="shared" si="242"/>
        <v>3.2827711697769288</v>
      </c>
      <c r="M1062" s="25">
        <f t="shared" si="243"/>
        <v>4.8304234524289189</v>
      </c>
      <c r="N1062" s="25">
        <f t="shared" si="244"/>
        <v>2.7291892506223387</v>
      </c>
      <c r="O1062" s="25">
        <f t="shared" si="245"/>
        <v>-0.38378968641292643</v>
      </c>
      <c r="P1062" s="26">
        <f>ACOS(-TAN(Dados!$C$31)*TAN(O1062))</f>
        <v>1.7909106937083643</v>
      </c>
      <c r="Q1062" s="25">
        <f t="shared" si="246"/>
        <v>1.03251226352295</v>
      </c>
      <c r="R1062" s="25">
        <f>(24*60/PI())*Dados!$C$28*Q1062*(P1062*SIN(Dados!$C$31)*SIN(O1062)+COS(Dados!$C$31)*COS(O1062)*SIN(P1062))</f>
        <v>43.267941325262903</v>
      </c>
      <c r="S1062" s="17">
        <f t="shared" si="247"/>
        <v>310.46000000000004</v>
      </c>
      <c r="T1062" s="17">
        <f t="shared" si="248"/>
        <v>298.76000000000005</v>
      </c>
      <c r="U1062" s="17">
        <f t="shared" si="249"/>
        <v>23.679860828974167</v>
      </c>
      <c r="V1062" s="25">
        <f>(0.75+2*10^(-5)*Dados!$B$7)*R1062</f>
        <v>32.663064095911878</v>
      </c>
      <c r="W1062" s="23">
        <f t="shared" si="250"/>
        <v>2.8916587302995973</v>
      </c>
      <c r="X1062" s="25">
        <f>(1-Dados!$C$20)*U1062</f>
        <v>18.233492838310109</v>
      </c>
      <c r="Y1062" s="18">
        <f t="shared" si="251"/>
        <v>15.341834108010513</v>
      </c>
      <c r="Z1062" s="27">
        <f>((0.408*I1062*(Y1062-0)+Dados!$C$35*(900/(H1062+273))*J1062*(M1062-N1062))/(I1062+Dados!$C$35*(1+(0.34*J1062))))</f>
        <v>6.4860864115696666</v>
      </c>
    </row>
    <row r="1063" spans="1:26" x14ac:dyDescent="0.25">
      <c r="A1063" s="1">
        <v>38728</v>
      </c>
      <c r="B1063">
        <v>24.3</v>
      </c>
      <c r="C1063">
        <v>36.6</v>
      </c>
      <c r="D1063">
        <v>11</v>
      </c>
      <c r="E1063">
        <v>2.7</v>
      </c>
      <c r="F1063">
        <v>64.5</v>
      </c>
      <c r="H1063" s="22">
        <f t="shared" si="238"/>
        <v>30.450000000000003</v>
      </c>
      <c r="I1063" s="23">
        <f t="shared" si="239"/>
        <v>0.24887622864652473</v>
      </c>
      <c r="J1063" s="24">
        <f t="shared" si="240"/>
        <v>2.0194679029534495</v>
      </c>
      <c r="K1063" s="25">
        <f t="shared" si="241"/>
        <v>6.1393884592980328</v>
      </c>
      <c r="L1063" s="25">
        <f t="shared" si="242"/>
        <v>3.0380717152215446</v>
      </c>
      <c r="M1063" s="25">
        <f t="shared" si="243"/>
        <v>4.5887300872597887</v>
      </c>
      <c r="N1063" s="25">
        <f t="shared" si="244"/>
        <v>2.9597309062825636</v>
      </c>
      <c r="O1063" s="25">
        <f t="shared" si="245"/>
        <v>-0.38129931080802987</v>
      </c>
      <c r="P1063" s="26">
        <f>ACOS(-TAN(Dados!$C$31)*TAN(O1063))</f>
        <v>1.7893077532989132</v>
      </c>
      <c r="Q1063" s="25">
        <f t="shared" si="246"/>
        <v>1.032410144993644</v>
      </c>
      <c r="R1063" s="25">
        <f>(24*60/PI())*Dados!$C$28*Q1063*(P1063*SIN(Dados!$C$31)*SIN(O1063)+COS(Dados!$C$31)*COS(O1063)*SIN(P1063))</f>
        <v>43.218302073601429</v>
      </c>
      <c r="S1063" s="17">
        <f t="shared" si="247"/>
        <v>309.76000000000005</v>
      </c>
      <c r="T1063" s="17">
        <f t="shared" si="248"/>
        <v>297.46000000000004</v>
      </c>
      <c r="U1063" s="17">
        <f t="shared" si="249"/>
        <v>24.251591208687717</v>
      </c>
      <c r="V1063" s="25">
        <f>(0.75+2*10^(-5)*Dados!$B$7)*R1063</f>
        <v>32.625591315626281</v>
      </c>
      <c r="W1063" s="23">
        <f t="shared" si="250"/>
        <v>2.7058985911775655</v>
      </c>
      <c r="X1063" s="25">
        <f>(1-Dados!$C$20)*U1063</f>
        <v>18.673725230689541</v>
      </c>
      <c r="Y1063" s="18">
        <f t="shared" si="251"/>
        <v>15.967826639511976</v>
      </c>
      <c r="Z1063" s="27">
        <f>((0.408*I1063*(Y1063-0)+Dados!$C$35*(900/(H1063+273))*J1063*(M1063-N1063))/(I1063+Dados!$C$35*(1+(0.34*J1063))))</f>
        <v>6.290556720799513</v>
      </c>
    </row>
    <row r="1064" spans="1:26" x14ac:dyDescent="0.25">
      <c r="A1064" s="1">
        <v>38729</v>
      </c>
      <c r="B1064">
        <v>23.9</v>
      </c>
      <c r="C1064">
        <v>36.4</v>
      </c>
      <c r="D1064">
        <v>12</v>
      </c>
      <c r="E1064">
        <v>3.733333</v>
      </c>
      <c r="F1064">
        <v>59.75</v>
      </c>
      <c r="H1064" s="22">
        <f t="shared" si="238"/>
        <v>30.15</v>
      </c>
      <c r="I1064" s="23">
        <f t="shared" si="239"/>
        <v>0.24518893564873404</v>
      </c>
      <c r="J1064" s="24">
        <f t="shared" si="240"/>
        <v>2.7923504313099663</v>
      </c>
      <c r="K1064" s="25">
        <f t="shared" si="241"/>
        <v>6.0726299897773925</v>
      </c>
      <c r="L1064" s="25">
        <f t="shared" si="242"/>
        <v>2.9660542018616081</v>
      </c>
      <c r="M1064" s="25">
        <f t="shared" si="243"/>
        <v>4.5193420958194999</v>
      </c>
      <c r="N1064" s="25">
        <f t="shared" si="244"/>
        <v>2.7003069022521511</v>
      </c>
      <c r="O1064" s="25">
        <f t="shared" si="245"/>
        <v>-0.37869594798822787</v>
      </c>
      <c r="P1064" s="26">
        <f>ACOS(-TAN(Dados!$C$31)*TAN(O1064))</f>
        <v>1.7876361141459312</v>
      </c>
      <c r="Q1064" s="25">
        <f t="shared" si="246"/>
        <v>1.0322984226389083</v>
      </c>
      <c r="R1064" s="25">
        <f>(24*60/PI())*Dados!$C$28*Q1064*(P1064*SIN(Dados!$C$31)*SIN(O1064)+COS(Dados!$C$31)*COS(O1064)*SIN(P1064))</f>
        <v>43.166010676417521</v>
      </c>
      <c r="S1064" s="17">
        <f t="shared" si="247"/>
        <v>309.56</v>
      </c>
      <c r="T1064" s="17">
        <f t="shared" si="248"/>
        <v>297.06</v>
      </c>
      <c r="U1064" s="17">
        <f t="shared" si="249"/>
        <v>24.41838309285259</v>
      </c>
      <c r="V1064" s="25">
        <f>(0.75+2*10^(-5)*Dados!$B$7)*R1064</f>
        <v>32.58611642485107</v>
      </c>
      <c r="W1064" s="23">
        <f t="shared" si="250"/>
        <v>3.026167121109506</v>
      </c>
      <c r="X1064" s="25">
        <f>(1-Dados!$C$20)*U1064</f>
        <v>18.802154981496496</v>
      </c>
      <c r="Y1064" s="18">
        <f t="shared" si="251"/>
        <v>15.775987860386991</v>
      </c>
      <c r="Z1064" s="27">
        <f>((0.408*I1064*(Y1064-0)+Dados!$C$35*(900/(H1064+273))*J1064*(M1064-N1064))/(I1064+Dados!$C$35*(1+(0.34*J1064))))</f>
        <v>6.8812545292463856</v>
      </c>
    </row>
    <row r="1065" spans="1:26" x14ac:dyDescent="0.25">
      <c r="A1065" s="1">
        <v>38730</v>
      </c>
      <c r="B1065">
        <v>22</v>
      </c>
      <c r="C1065">
        <v>35.299999999999997</v>
      </c>
      <c r="D1065">
        <v>13</v>
      </c>
      <c r="E1065">
        <v>3.9333330000000002</v>
      </c>
      <c r="F1065">
        <v>62</v>
      </c>
      <c r="H1065" s="22">
        <f t="shared" si="238"/>
        <v>28.65</v>
      </c>
      <c r="I1065" s="23">
        <f t="shared" si="239"/>
        <v>0.22743235016149782</v>
      </c>
      <c r="J1065" s="24">
        <f t="shared" si="240"/>
        <v>2.9419406463435553</v>
      </c>
      <c r="K1065" s="25">
        <f t="shared" si="241"/>
        <v>5.7165849731789038</v>
      </c>
      <c r="L1065" s="25">
        <f t="shared" si="242"/>
        <v>2.6439311922105757</v>
      </c>
      <c r="M1065" s="25">
        <f t="shared" si="243"/>
        <v>4.1802580826947402</v>
      </c>
      <c r="N1065" s="25">
        <f t="shared" si="244"/>
        <v>2.5917600112707389</v>
      </c>
      <c r="O1065" s="25">
        <f t="shared" si="245"/>
        <v>-0.37598036938610901</v>
      </c>
      <c r="P1065" s="26">
        <f>ACOS(-TAN(Dados!$C$31)*TAN(O1065))</f>
        <v>1.7858967600153355</v>
      </c>
      <c r="Q1065" s="25">
        <f t="shared" si="246"/>
        <v>1.0321771295644875</v>
      </c>
      <c r="R1065" s="25">
        <f>(24*60/PI())*Dados!$C$28*Q1065*(P1065*SIN(Dados!$C$31)*SIN(O1065)+COS(Dados!$C$31)*COS(O1065)*SIN(P1065))</f>
        <v>43.111057952545892</v>
      </c>
      <c r="S1065" s="17">
        <f t="shared" si="247"/>
        <v>308.46000000000004</v>
      </c>
      <c r="T1065" s="17">
        <f t="shared" si="248"/>
        <v>295.16000000000003</v>
      </c>
      <c r="U1065" s="17">
        <f t="shared" si="249"/>
        <v>25.155588612480923</v>
      </c>
      <c r="V1065" s="25">
        <f>(0.75+2*10^(-5)*Dados!$B$7)*R1065</f>
        <v>32.544632492704388</v>
      </c>
      <c r="W1065" s="23">
        <f t="shared" si="250"/>
        <v>3.2429588921969152</v>
      </c>
      <c r="X1065" s="25">
        <f>(1-Dados!$C$20)*U1065</f>
        <v>19.369803231610312</v>
      </c>
      <c r="Y1065" s="18">
        <f t="shared" si="251"/>
        <v>16.126844339413395</v>
      </c>
      <c r="Z1065" s="27">
        <f>((0.408*I1065*(Y1065-0)+Dados!$C$35*(900/(H1065+273))*J1065*(M1065-N1065))/(I1065+Dados!$C$35*(1+(0.34*J1065))))</f>
        <v>6.7225747198227781</v>
      </c>
    </row>
    <row r="1066" spans="1:26" x14ac:dyDescent="0.25">
      <c r="A1066" s="1">
        <v>38731</v>
      </c>
      <c r="B1066">
        <v>23.2</v>
      </c>
      <c r="C1066">
        <v>36.299999999999997</v>
      </c>
      <c r="D1066">
        <v>14</v>
      </c>
      <c r="E1066">
        <v>2.5666669999999998</v>
      </c>
      <c r="F1066">
        <v>58.25</v>
      </c>
      <c r="H1066" s="22">
        <f t="shared" si="238"/>
        <v>29.75</v>
      </c>
      <c r="I1066" s="23">
        <f t="shared" si="239"/>
        <v>0.24034390384963236</v>
      </c>
      <c r="J1066" s="24">
        <f t="shared" si="240"/>
        <v>1.9197413422480816</v>
      </c>
      <c r="K1066" s="25">
        <f t="shared" si="241"/>
        <v>6.0394872679051952</v>
      </c>
      <c r="L1066" s="25">
        <f t="shared" si="242"/>
        <v>2.8436029029276386</v>
      </c>
      <c r="M1066" s="25">
        <f t="shared" si="243"/>
        <v>4.4415450854164167</v>
      </c>
      <c r="N1066" s="25">
        <f t="shared" si="244"/>
        <v>2.5872000122550629</v>
      </c>
      <c r="O1066" s="25">
        <f t="shared" si="245"/>
        <v>-0.37315337968622003</v>
      </c>
      <c r="P1066" s="26">
        <f>ACOS(-TAN(Dados!$C$31)*TAN(O1066))</f>
        <v>1.7840907025875921</v>
      </c>
      <c r="Q1066" s="25">
        <f t="shared" si="246"/>
        <v>1.0320463017121373</v>
      </c>
      <c r="R1066" s="25">
        <f>(24*60/PI())*Dados!$C$28*Q1066*(P1066*SIN(Dados!$C$31)*SIN(O1066)+COS(Dados!$C$31)*COS(O1066)*SIN(P1066))</f>
        <v>43.053434691921325</v>
      </c>
      <c r="S1066" s="17">
        <f t="shared" si="247"/>
        <v>309.46000000000004</v>
      </c>
      <c r="T1066" s="17">
        <f t="shared" si="248"/>
        <v>296.36</v>
      </c>
      <c r="U1066" s="17">
        <f t="shared" si="249"/>
        <v>24.93236261075997</v>
      </c>
      <c r="V1066" s="25">
        <f>(0.75+2*10^(-5)*Dados!$B$7)*R1066</f>
        <v>32.501132566487726</v>
      </c>
      <c r="W1066" s="23">
        <f t="shared" si="250"/>
        <v>3.2584091426827704</v>
      </c>
      <c r="X1066" s="25">
        <f>(1-Dados!$C$20)*U1066</f>
        <v>19.197919210285178</v>
      </c>
      <c r="Y1066" s="18">
        <f t="shared" si="251"/>
        <v>15.939510067602408</v>
      </c>
      <c r="Z1066" s="27">
        <f>((0.408*I1066*(Y1066-0)+Dados!$C$35*(900/(H1066+273))*J1066*(M1066-N1066))/(I1066+Dados!$C$35*(1+(0.34*J1066))))</f>
        <v>6.472230027696745</v>
      </c>
    </row>
    <row r="1067" spans="1:26" x14ac:dyDescent="0.25">
      <c r="A1067" s="1">
        <v>38732</v>
      </c>
      <c r="B1067">
        <v>24.8</v>
      </c>
      <c r="C1067">
        <v>37.5</v>
      </c>
      <c r="D1067">
        <v>15</v>
      </c>
      <c r="E1067">
        <v>2</v>
      </c>
      <c r="F1067">
        <v>54.75</v>
      </c>
      <c r="H1067" s="22">
        <f t="shared" si="238"/>
        <v>31.15</v>
      </c>
      <c r="I1067" s="23">
        <f t="shared" si="239"/>
        <v>0.25766106114040072</v>
      </c>
      <c r="J1067" s="24">
        <f t="shared" si="240"/>
        <v>1.4959021503358882</v>
      </c>
      <c r="K1067" s="25">
        <f t="shared" si="241"/>
        <v>6.4477308851637058</v>
      </c>
      <c r="L1067" s="25">
        <f t="shared" si="242"/>
        <v>3.1302352193130303</v>
      </c>
      <c r="M1067" s="25">
        <f t="shared" si="243"/>
        <v>4.7889830522383683</v>
      </c>
      <c r="N1067" s="25">
        <f t="shared" si="244"/>
        <v>2.6219682211005066</v>
      </c>
      <c r="O1067" s="25">
        <f t="shared" si="245"/>
        <v>-0.37021581658662056</v>
      </c>
      <c r="P1067" s="26">
        <f>ACOS(-TAN(Dados!$C$31)*TAN(O1067))</f>
        <v>1.7822189795930035</v>
      </c>
      <c r="Q1067" s="25">
        <f t="shared" si="246"/>
        <v>1.0319059778489741</v>
      </c>
      <c r="R1067" s="25">
        <f>(24*60/PI())*Dados!$C$28*Q1067*(P1067*SIN(Dados!$C$31)*SIN(O1067)+COS(Dados!$C$31)*COS(O1067)*SIN(P1067))</f>
        <v>42.993131694624417</v>
      </c>
      <c r="S1067" s="17">
        <f t="shared" si="247"/>
        <v>310.66000000000003</v>
      </c>
      <c r="T1067" s="17">
        <f t="shared" si="248"/>
        <v>297.96000000000004</v>
      </c>
      <c r="U1067" s="17">
        <f t="shared" si="249"/>
        <v>24.514380582036495</v>
      </c>
      <c r="V1067" s="25">
        <f>(0.75+2*10^(-5)*Dados!$B$7)*R1067</f>
        <v>32.455609701161698</v>
      </c>
      <c r="W1067" s="23">
        <f t="shared" si="250"/>
        <v>3.1987356943391694</v>
      </c>
      <c r="X1067" s="25">
        <f>(1-Dados!$C$20)*U1067</f>
        <v>18.876073048168102</v>
      </c>
      <c r="Y1067" s="18">
        <f t="shared" si="251"/>
        <v>15.677337353828932</v>
      </c>
      <c r="Z1067" s="27">
        <f>((0.408*I1067*(Y1067-0)+Dados!$C$35*(900/(H1067+273))*J1067*(M1067-N1067))/(I1067+Dados!$C$35*(1+(0.34*J1067))))</f>
        <v>6.3858209124185539</v>
      </c>
    </row>
    <row r="1068" spans="1:26" x14ac:dyDescent="0.25">
      <c r="A1068" s="1">
        <v>38733</v>
      </c>
      <c r="B1068">
        <v>23.7</v>
      </c>
      <c r="C1068">
        <v>38.6</v>
      </c>
      <c r="D1068">
        <v>16</v>
      </c>
      <c r="E1068">
        <v>2.233333</v>
      </c>
      <c r="F1068">
        <v>70.25</v>
      </c>
      <c r="H1068" s="22">
        <f t="shared" si="238"/>
        <v>31.15</v>
      </c>
      <c r="I1068" s="23">
        <f t="shared" si="239"/>
        <v>0.25766106114040072</v>
      </c>
      <c r="J1068" s="24">
        <f t="shared" si="240"/>
        <v>1.6704238185580502</v>
      </c>
      <c r="K1068" s="25">
        <f t="shared" si="241"/>
        <v>6.8427303135805682</v>
      </c>
      <c r="L1068" s="25">
        <f t="shared" si="242"/>
        <v>2.9306073746865935</v>
      </c>
      <c r="M1068" s="25">
        <f t="shared" si="243"/>
        <v>4.886668844133581</v>
      </c>
      <c r="N1068" s="25">
        <f t="shared" si="244"/>
        <v>3.4328848630038409</v>
      </c>
      <c r="O1068" s="25">
        <f t="shared" si="245"/>
        <v>-0.36716855055065478</v>
      </c>
      <c r="P1068" s="26">
        <f>ACOS(-TAN(Dados!$C$31)*TAN(O1068))</f>
        <v>1.7802826529372653</v>
      </c>
      <c r="Q1068" s="25">
        <f t="shared" si="246"/>
        <v>1.031756199555987</v>
      </c>
      <c r="R1068" s="25">
        <f>(24*60/PI())*Dados!$C$28*Q1068*(P1068*SIN(Dados!$C$31)*SIN(O1068)+COS(Dados!$C$31)*COS(O1068)*SIN(P1068))</f>
        <v>42.930139811347644</v>
      </c>
      <c r="S1068" s="17">
        <f t="shared" si="247"/>
        <v>311.76000000000005</v>
      </c>
      <c r="T1068" s="17">
        <f t="shared" si="248"/>
        <v>296.86</v>
      </c>
      <c r="U1068" s="17">
        <f t="shared" si="249"/>
        <v>26.514010242631816</v>
      </c>
      <c r="V1068" s="25">
        <f>(0.75+2*10^(-5)*Dados!$B$7)*R1068</f>
        <v>32.408056989893922</v>
      </c>
      <c r="W1068" s="23">
        <f t="shared" si="250"/>
        <v>2.5662909259730693</v>
      </c>
      <c r="X1068" s="25">
        <f>(1-Dados!$C$20)*U1068</f>
        <v>20.4157878868265</v>
      </c>
      <c r="Y1068" s="18">
        <f t="shared" si="251"/>
        <v>17.849496960853429</v>
      </c>
      <c r="Z1068" s="27">
        <f>((0.408*I1068*(Y1068-0)+Dados!$C$35*(900/(H1068+273))*J1068*(M1068-N1068))/(I1068+Dados!$C$35*(1+(0.34*J1068))))</f>
        <v>6.5135691030031468</v>
      </c>
    </row>
    <row r="1069" spans="1:26" x14ac:dyDescent="0.25">
      <c r="A1069" s="1">
        <v>38734</v>
      </c>
      <c r="B1069">
        <v>19</v>
      </c>
      <c r="C1069">
        <v>30.2</v>
      </c>
      <c r="D1069">
        <v>17</v>
      </c>
      <c r="E1069">
        <v>4.3666669999999996</v>
      </c>
      <c r="F1069">
        <v>83.25</v>
      </c>
      <c r="H1069" s="22">
        <f t="shared" si="238"/>
        <v>24.6</v>
      </c>
      <c r="I1069" s="23">
        <f t="shared" si="239"/>
        <v>0.1847958852166231</v>
      </c>
      <c r="J1069" s="24">
        <f t="shared" si="240"/>
        <v>3.2660532775503808</v>
      </c>
      <c r="K1069" s="25">
        <f t="shared" si="241"/>
        <v>4.2919830424837384</v>
      </c>
      <c r="L1069" s="25">
        <f t="shared" si="242"/>
        <v>2.1973933238855259</v>
      </c>
      <c r="M1069" s="25">
        <f t="shared" si="243"/>
        <v>3.2446881831846319</v>
      </c>
      <c r="N1069" s="25">
        <f t="shared" si="244"/>
        <v>2.701202912501206</v>
      </c>
      <c r="O1069" s="25">
        <f t="shared" si="245"/>
        <v>-0.36401248454901453</v>
      </c>
      <c r="P1069" s="26">
        <f>ACOS(-TAN(Dados!$C$31)*TAN(O1069))</f>
        <v>1.7782828068237315</v>
      </c>
      <c r="Q1069" s="25">
        <f t="shared" si="246"/>
        <v>1.0315970112157162</v>
      </c>
      <c r="R1069" s="25">
        <f>(24*60/PI())*Dados!$C$28*Q1069*(P1069*SIN(Dados!$C$31)*SIN(O1069)+COS(Dados!$C$31)*COS(O1069)*SIN(P1069))</f>
        <v>42.864449985232994</v>
      </c>
      <c r="S1069" s="17">
        <f t="shared" si="247"/>
        <v>303.36</v>
      </c>
      <c r="T1069" s="17">
        <f t="shared" si="248"/>
        <v>292.16000000000003</v>
      </c>
      <c r="U1069" s="17">
        <f t="shared" si="249"/>
        <v>22.952301991688699</v>
      </c>
      <c r="V1069" s="25">
        <f>(0.75+2*10^(-5)*Dados!$B$7)*R1069</f>
        <v>32.358467595642352</v>
      </c>
      <c r="W1069" s="23">
        <f t="shared" si="250"/>
        <v>2.5790835029301244</v>
      </c>
      <c r="X1069" s="25">
        <f>(1-Dados!$C$20)*U1069</f>
        <v>17.673272533600301</v>
      </c>
      <c r="Y1069" s="18">
        <f t="shared" si="251"/>
        <v>15.094189030670176</v>
      </c>
      <c r="Z1069" s="27">
        <f>((0.408*I1069*(Y1069-0)+Dados!$C$35*(900/(H1069+273))*J1069*(M1069-N1069))/(I1069+Dados!$C$35*(1+(0.34*J1069))))</f>
        <v>4.6120598499978138</v>
      </c>
    </row>
    <row r="1070" spans="1:26" x14ac:dyDescent="0.25">
      <c r="A1070" s="1">
        <v>38735</v>
      </c>
      <c r="B1070">
        <v>17.399999999999999</v>
      </c>
      <c r="C1070">
        <v>25.6</v>
      </c>
      <c r="D1070">
        <v>18</v>
      </c>
      <c r="E1070">
        <v>3</v>
      </c>
      <c r="F1070">
        <v>84.5</v>
      </c>
      <c r="H1070" s="22">
        <f t="shared" si="238"/>
        <v>21.5</v>
      </c>
      <c r="I1070" s="23">
        <f t="shared" si="239"/>
        <v>0.15690345906391898</v>
      </c>
      <c r="J1070" s="24">
        <f t="shared" si="240"/>
        <v>2.2438532255038321</v>
      </c>
      <c r="K1070" s="25">
        <f t="shared" si="241"/>
        <v>3.2827711697769288</v>
      </c>
      <c r="L1070" s="25">
        <f t="shared" si="242"/>
        <v>1.9873971889021356</v>
      </c>
      <c r="M1070" s="25">
        <f t="shared" si="243"/>
        <v>2.6350841793395321</v>
      </c>
      <c r="N1070" s="25">
        <f t="shared" si="244"/>
        <v>2.2266461315419046</v>
      </c>
      <c r="O1070" s="25">
        <f t="shared" si="245"/>
        <v>-0.36074855379216958</v>
      </c>
      <c r="P1070" s="26">
        <f>ACOS(-TAN(Dados!$C$31)*TAN(O1070))</f>
        <v>1.7762205458786531</v>
      </c>
      <c r="Q1070" s="25">
        <f t="shared" si="246"/>
        <v>1.031428459999103</v>
      </c>
      <c r="R1070" s="25">
        <f>(24*60/PI())*Dados!$C$28*Q1070*(P1070*SIN(Dados!$C$31)*SIN(O1070)+COS(Dados!$C$31)*COS(O1070)*SIN(P1070))</f>
        <v>42.796053295027434</v>
      </c>
      <c r="S1070" s="17">
        <f t="shared" si="247"/>
        <v>298.76000000000005</v>
      </c>
      <c r="T1070" s="17">
        <f t="shared" si="248"/>
        <v>290.56</v>
      </c>
      <c r="U1070" s="17">
        <f t="shared" si="249"/>
        <v>19.607879465364519</v>
      </c>
      <c r="V1070" s="25">
        <f>(0.75+2*10^(-5)*Dados!$B$7)*R1070</f>
        <v>32.306834783733457</v>
      </c>
      <c r="W1070" s="23">
        <f t="shared" si="250"/>
        <v>2.2768114878233248</v>
      </c>
      <c r="X1070" s="25">
        <f>(1-Dados!$C$20)*U1070</f>
        <v>15.098067188330679</v>
      </c>
      <c r="Y1070" s="18">
        <f t="shared" si="251"/>
        <v>12.821255700507354</v>
      </c>
      <c r="Z1070" s="27">
        <f>((0.408*I1070*(Y1070-0)+Dados!$C$35*(900/(H1070+273))*J1070*(M1070-N1070))/(I1070+Dados!$C$35*(1+(0.34*J1070))))</f>
        <v>3.6874734683937627</v>
      </c>
    </row>
    <row r="1071" spans="1:26" x14ac:dyDescent="0.25">
      <c r="A1071" s="1">
        <v>38736</v>
      </c>
      <c r="B1071">
        <v>18</v>
      </c>
      <c r="C1071">
        <v>30.7</v>
      </c>
      <c r="D1071">
        <v>19</v>
      </c>
      <c r="E1071">
        <v>2.9333330000000002</v>
      </c>
      <c r="F1071">
        <v>79.5</v>
      </c>
      <c r="H1071" s="22">
        <f t="shared" si="238"/>
        <v>24.35</v>
      </c>
      <c r="I1071" s="23">
        <f t="shared" si="239"/>
        <v>0.1824015920751953</v>
      </c>
      <c r="J1071" s="24">
        <f t="shared" si="240"/>
        <v>2.193989571175611</v>
      </c>
      <c r="K1071" s="25">
        <f t="shared" si="241"/>
        <v>4.4164290333261924</v>
      </c>
      <c r="L1071" s="25">
        <f t="shared" si="242"/>
        <v>2.0639892026604851</v>
      </c>
      <c r="M1071" s="25">
        <f t="shared" si="243"/>
        <v>3.2402091179933388</v>
      </c>
      <c r="N1071" s="25">
        <f t="shared" si="244"/>
        <v>2.5759662488047046</v>
      </c>
      <c r="O1071" s="25">
        <f t="shared" si="245"/>
        <v>-0.35737772545324453</v>
      </c>
      <c r="P1071" s="26">
        <f>ACOS(-TAN(Dados!$C$31)*TAN(O1071))</f>
        <v>1.7740969932854493</v>
      </c>
      <c r="Q1071" s="25">
        <f t="shared" si="246"/>
        <v>1.0312505958515106</v>
      </c>
      <c r="R1071" s="25">
        <f>(24*60/PI())*Dados!$C$28*Q1071*(P1071*SIN(Dados!$C$31)*SIN(O1071)+COS(Dados!$C$31)*COS(O1071)*SIN(P1071))</f>
        <v>42.724940999497861</v>
      </c>
      <c r="S1071" s="17">
        <f t="shared" si="247"/>
        <v>303.86</v>
      </c>
      <c r="T1071" s="17">
        <f t="shared" si="248"/>
        <v>291.16000000000003</v>
      </c>
      <c r="U1071" s="17">
        <f t="shared" si="249"/>
        <v>24.361460138473756</v>
      </c>
      <c r="V1071" s="25">
        <f>(0.75+2*10^(-5)*Dados!$B$7)*R1071</f>
        <v>32.253151955391132</v>
      </c>
      <c r="W1071" s="23">
        <f t="shared" si="250"/>
        <v>2.974141008072738</v>
      </c>
      <c r="X1071" s="25">
        <f>(1-Dados!$C$20)*U1071</f>
        <v>18.758324306624793</v>
      </c>
      <c r="Y1071" s="18">
        <f t="shared" si="251"/>
        <v>15.784183298552055</v>
      </c>
      <c r="Z1071" s="27">
        <f>((0.408*I1071*(Y1071-0)+Dados!$C$35*(900/(H1071+273))*J1071*(M1071-N1071))/(I1071+Dados!$C$35*(1+(0.34*J1071))))</f>
        <v>4.932389986168821</v>
      </c>
    </row>
    <row r="1072" spans="1:26" x14ac:dyDescent="0.25">
      <c r="A1072" s="1">
        <v>38737</v>
      </c>
      <c r="B1072">
        <v>20</v>
      </c>
      <c r="C1072">
        <v>34.1</v>
      </c>
      <c r="D1072">
        <v>20</v>
      </c>
      <c r="E1072">
        <v>1.7</v>
      </c>
      <c r="F1072">
        <v>65.5</v>
      </c>
      <c r="H1072" s="22">
        <f t="shared" si="238"/>
        <v>27.05</v>
      </c>
      <c r="I1072" s="23">
        <f t="shared" si="239"/>
        <v>0.20969496361300413</v>
      </c>
      <c r="J1072" s="24">
        <f t="shared" si="240"/>
        <v>1.2715168277855049</v>
      </c>
      <c r="K1072" s="25">
        <f t="shared" si="241"/>
        <v>5.3489488866095956</v>
      </c>
      <c r="L1072" s="25">
        <f t="shared" si="242"/>
        <v>2.3382812709274461</v>
      </c>
      <c r="M1072" s="25">
        <f t="shared" si="243"/>
        <v>3.8436150787685208</v>
      </c>
      <c r="N1072" s="25">
        <f t="shared" si="244"/>
        <v>2.5175678765933811</v>
      </c>
      <c r="O1072" s="25">
        <f t="shared" si="245"/>
        <v>-0.35390099838142475</v>
      </c>
      <c r="P1072" s="26">
        <f>ACOS(-TAN(Dados!$C$31)*TAN(O1072))</f>
        <v>1.7719132889338518</v>
      </c>
      <c r="Q1072" s="25">
        <f t="shared" si="246"/>
        <v>1.0310634714779239</v>
      </c>
      <c r="R1072" s="25">
        <f>(24*60/PI())*Dados!$C$28*Q1072*(P1072*SIN(Dados!$C$31)*SIN(O1072)+COS(Dados!$C$31)*COS(O1072)*SIN(P1072))</f>
        <v>42.651104583042716</v>
      </c>
      <c r="S1072" s="17">
        <f t="shared" si="247"/>
        <v>307.26000000000005</v>
      </c>
      <c r="T1072" s="17">
        <f t="shared" si="248"/>
        <v>293.16000000000003</v>
      </c>
      <c r="U1072" s="17">
        <f t="shared" si="249"/>
        <v>25.624760916515509</v>
      </c>
      <c r="V1072" s="25">
        <f>(0.75+2*10^(-5)*Dados!$B$7)*R1072</f>
        <v>32.197412682169031</v>
      </c>
      <c r="W1072" s="23">
        <f t="shared" si="250"/>
        <v>3.4116724007819621</v>
      </c>
      <c r="X1072" s="25">
        <f>(1-Dados!$C$20)*U1072</f>
        <v>19.731065905716942</v>
      </c>
      <c r="Y1072" s="18">
        <f t="shared" si="251"/>
        <v>16.319393504934979</v>
      </c>
      <c r="Z1072" s="27">
        <f>((0.408*I1072*(Y1072-0)+Dados!$C$35*(900/(H1072+273))*J1072*(M1072-N1072))/(I1072+Dados!$C$35*(1+(0.34*J1072))))</f>
        <v>5.6920397491834169</v>
      </c>
    </row>
    <row r="1073" spans="1:26" x14ac:dyDescent="0.25">
      <c r="A1073" s="1">
        <v>38738</v>
      </c>
      <c r="B1073">
        <v>22.1</v>
      </c>
      <c r="C1073">
        <v>31.1</v>
      </c>
      <c r="D1073">
        <v>21</v>
      </c>
      <c r="E1073">
        <v>1.7</v>
      </c>
      <c r="F1073">
        <v>77.75</v>
      </c>
      <c r="H1073" s="22">
        <f t="shared" si="238"/>
        <v>26.6</v>
      </c>
      <c r="I1073" s="23">
        <f t="shared" si="239"/>
        <v>0.20492132412027941</v>
      </c>
      <c r="J1073" s="24">
        <f t="shared" si="240"/>
        <v>1.2715168277855049</v>
      </c>
      <c r="K1073" s="25">
        <f t="shared" si="241"/>
        <v>4.5182323834037019</v>
      </c>
      <c r="L1073" s="25">
        <f t="shared" si="242"/>
        <v>2.6600893350973012</v>
      </c>
      <c r="M1073" s="25">
        <f t="shared" si="243"/>
        <v>3.5891608592505015</v>
      </c>
      <c r="N1073" s="25">
        <f t="shared" si="244"/>
        <v>2.7905725680672648</v>
      </c>
      <c r="O1073" s="25">
        <f t="shared" si="245"/>
        <v>-0.35031940280597534</v>
      </c>
      <c r="P1073" s="26">
        <f>ACOS(-TAN(Dados!$C$31)*TAN(O1073))</f>
        <v>1.7696705875895009</v>
      </c>
      <c r="Q1073" s="25">
        <f t="shared" si="246"/>
        <v>1.0308671423273339</v>
      </c>
      <c r="R1073" s="25">
        <f>(24*60/PI())*Dados!$C$28*Q1073*(P1073*SIN(Dados!$C$31)*SIN(O1073)+COS(Dados!$C$31)*COS(O1073)*SIN(P1073))</f>
        <v>42.57453580243228</v>
      </c>
      <c r="S1073" s="17">
        <f t="shared" si="247"/>
        <v>304.26000000000005</v>
      </c>
      <c r="T1073" s="17">
        <f t="shared" si="248"/>
        <v>295.26000000000005</v>
      </c>
      <c r="U1073" s="17">
        <f t="shared" si="249"/>
        <v>20.435777185167492</v>
      </c>
      <c r="V1073" s="25">
        <f>(0.75+2*10^(-5)*Dados!$B$7)*R1073</f>
        <v>32.13961074123489</v>
      </c>
      <c r="W1073" s="23">
        <f t="shared" si="250"/>
        <v>2.1388369422389633</v>
      </c>
      <c r="X1073" s="25">
        <f>(1-Dados!$C$20)*U1073</f>
        <v>15.73554843257897</v>
      </c>
      <c r="Y1073" s="18">
        <f t="shared" si="251"/>
        <v>13.596711490340006</v>
      </c>
      <c r="Z1073" s="27">
        <f>((0.408*I1073*(Y1073-0)+Dados!$C$35*(900/(H1073+273))*J1073*(M1073-N1073))/(I1073+Dados!$C$35*(1+(0.34*J1073))))</f>
        <v>4.4745668189624572</v>
      </c>
    </row>
    <row r="1074" spans="1:26" x14ac:dyDescent="0.25">
      <c r="A1074" s="1">
        <v>38739</v>
      </c>
      <c r="B1074">
        <v>21.4</v>
      </c>
      <c r="C1074">
        <v>31.6</v>
      </c>
      <c r="D1074">
        <v>22</v>
      </c>
      <c r="E1074">
        <v>1.1333329999999999</v>
      </c>
      <c r="F1074">
        <v>78.75</v>
      </c>
      <c r="H1074" s="22">
        <f t="shared" si="238"/>
        <v>26.5</v>
      </c>
      <c r="I1074" s="23">
        <f t="shared" si="239"/>
        <v>0.20387302489183121</v>
      </c>
      <c r="J1074" s="24">
        <f t="shared" si="240"/>
        <v>0.84767763587331157</v>
      </c>
      <c r="K1074" s="25">
        <f t="shared" si="241"/>
        <v>4.6483496796026218</v>
      </c>
      <c r="L1074" s="25">
        <f t="shared" si="242"/>
        <v>2.548770598472057</v>
      </c>
      <c r="M1074" s="25">
        <f t="shared" si="243"/>
        <v>3.5985601390373394</v>
      </c>
      <c r="N1074" s="25">
        <f t="shared" si="244"/>
        <v>2.8338661094919049</v>
      </c>
      <c r="O1074" s="25">
        <f t="shared" si="245"/>
        <v>-0.34663400003096273</v>
      </c>
      <c r="P1074" s="26">
        <f>ACOS(-TAN(Dados!$C$31)*TAN(O1074))</f>
        <v>1.7673700570893165</v>
      </c>
      <c r="Q1074" s="25">
        <f t="shared" si="246"/>
        <v>1.0306616665763046</v>
      </c>
      <c r="R1074" s="25">
        <f>(24*60/PI())*Dados!$C$28*Q1074*(P1074*SIN(Dados!$C$31)*SIN(O1074)+COS(Dados!$C$31)*COS(O1074)*SIN(P1074))</f>
        <v>42.495226734604927</v>
      </c>
      <c r="S1074" s="17">
        <f t="shared" si="247"/>
        <v>304.76000000000005</v>
      </c>
      <c r="T1074" s="17">
        <f t="shared" si="248"/>
        <v>294.56</v>
      </c>
      <c r="U1074" s="17">
        <f t="shared" si="249"/>
        <v>21.715019280886622</v>
      </c>
      <c r="V1074" s="25">
        <f>(0.75+2*10^(-5)*Dados!$B$7)*R1074</f>
        <v>32.079740151452071</v>
      </c>
      <c r="W1074" s="23">
        <f t="shared" si="250"/>
        <v>2.3294564854968871</v>
      </c>
      <c r="X1074" s="25">
        <f>(1-Dados!$C$20)*U1074</f>
        <v>16.720564846282699</v>
      </c>
      <c r="Y1074" s="18">
        <f t="shared" si="251"/>
        <v>14.391108360785811</v>
      </c>
      <c r="Z1074" s="27">
        <f>((0.408*I1074*(Y1074-0)+Dados!$C$35*(900/(H1074+273))*J1074*(M1074-N1074))/(I1074+Dados!$C$35*(1+(0.34*J1074))))</f>
        <v>4.596001124249689</v>
      </c>
    </row>
    <row r="1075" spans="1:26" x14ac:dyDescent="0.25">
      <c r="A1075" s="1">
        <v>38740</v>
      </c>
      <c r="B1075">
        <v>22</v>
      </c>
      <c r="C1075">
        <v>27.7</v>
      </c>
      <c r="D1075">
        <v>23</v>
      </c>
      <c r="E1075">
        <v>2.2000000000000002</v>
      </c>
      <c r="F1075">
        <v>91.5</v>
      </c>
      <c r="H1075" s="22">
        <f t="shared" si="238"/>
        <v>24.85</v>
      </c>
      <c r="I1075" s="23">
        <f t="shared" si="239"/>
        <v>0.18721660940746795</v>
      </c>
      <c r="J1075" s="24">
        <f t="shared" si="240"/>
        <v>1.6454923653694773</v>
      </c>
      <c r="K1075" s="25">
        <f t="shared" si="241"/>
        <v>3.7144033809363424</v>
      </c>
      <c r="L1075" s="25">
        <f t="shared" si="242"/>
        <v>2.6439311922105757</v>
      </c>
      <c r="M1075" s="25">
        <f t="shared" si="243"/>
        <v>3.1791672865734588</v>
      </c>
      <c r="N1075" s="25">
        <f t="shared" si="244"/>
        <v>2.9089380672147152</v>
      </c>
      <c r="O1075" s="25">
        <f t="shared" si="245"/>
        <v>-0.3428458821207665</v>
      </c>
      <c r="P1075" s="26">
        <f>ACOS(-TAN(Dados!$C$31)*TAN(O1075))</f>
        <v>1.7650128765676671</v>
      </c>
      <c r="Q1075" s="25">
        <f t="shared" si="246"/>
        <v>1.0304471051117361</v>
      </c>
      <c r="R1075" s="25">
        <f>(24*60/PI())*Dados!$C$28*Q1075*(P1075*SIN(Dados!$C$31)*SIN(O1075)+COS(Dados!$C$31)*COS(O1075)*SIN(P1075))</f>
        <v>42.413169825442097</v>
      </c>
      <c r="S1075" s="17">
        <f t="shared" si="247"/>
        <v>300.86</v>
      </c>
      <c r="T1075" s="17">
        <f t="shared" si="248"/>
        <v>295.16000000000003</v>
      </c>
      <c r="U1075" s="17">
        <f t="shared" si="249"/>
        <v>16.201608813316358</v>
      </c>
      <c r="V1075" s="25">
        <f>(0.75+2*10^(-5)*Dados!$B$7)*R1075</f>
        <v>32.01779521019985</v>
      </c>
      <c r="W1075" s="23">
        <f t="shared" si="250"/>
        <v>1.3046800001154997</v>
      </c>
      <c r="X1075" s="25">
        <f>(1-Dados!$C$20)*U1075</f>
        <v>12.475238786253597</v>
      </c>
      <c r="Y1075" s="18">
        <f t="shared" si="251"/>
        <v>11.170558786138097</v>
      </c>
      <c r="Z1075" s="27">
        <f>((0.408*I1075*(Y1075-0)+Dados!$C$35*(900/(H1075+273))*J1075*(M1075-N1075))/(I1075+Dados!$C$35*(1+(0.34*J1075))))</f>
        <v>3.2534089037582143</v>
      </c>
    </row>
    <row r="1076" spans="1:26" x14ac:dyDescent="0.25">
      <c r="A1076" s="1">
        <v>38741</v>
      </c>
      <c r="B1076">
        <v>22</v>
      </c>
      <c r="C1076">
        <v>25.4</v>
      </c>
      <c r="D1076">
        <v>24</v>
      </c>
      <c r="E1076">
        <v>2.6666669999999999</v>
      </c>
      <c r="F1076">
        <v>90.5</v>
      </c>
      <c r="H1076" s="22">
        <f t="shared" si="238"/>
        <v>23.7</v>
      </c>
      <c r="I1076" s="23">
        <f t="shared" si="239"/>
        <v>0.17629848389579808</v>
      </c>
      <c r="J1076" s="24">
        <f t="shared" si="240"/>
        <v>1.9945364497648759</v>
      </c>
      <c r="K1076" s="25">
        <f t="shared" si="241"/>
        <v>3.2440422381586771</v>
      </c>
      <c r="L1076" s="25">
        <f t="shared" si="242"/>
        <v>2.6439311922105757</v>
      </c>
      <c r="M1076" s="25">
        <f t="shared" si="243"/>
        <v>2.9439867151846264</v>
      </c>
      <c r="N1076" s="25">
        <f t="shared" si="244"/>
        <v>2.6643079772420868</v>
      </c>
      <c r="O1076" s="25">
        <f t="shared" si="245"/>
        <v>-0.33895617157647767</v>
      </c>
      <c r="P1076" s="26">
        <f>ACOS(-TAN(Dados!$C$31)*TAN(O1076))</f>
        <v>1.7626002347180736</v>
      </c>
      <c r="Q1076" s="25">
        <f t="shared" si="246"/>
        <v>1.0302235215128204</v>
      </c>
      <c r="R1076" s="25">
        <f>(24*60/PI())*Dados!$C$28*Q1076*(P1076*SIN(Dados!$C$31)*SIN(O1076)+COS(Dados!$C$31)*COS(O1076)*SIN(P1076))</f>
        <v>42.328357939439776</v>
      </c>
      <c r="S1076" s="17">
        <f t="shared" si="247"/>
        <v>298.56</v>
      </c>
      <c r="T1076" s="17">
        <f t="shared" si="248"/>
        <v>295.16000000000003</v>
      </c>
      <c r="U1076" s="17">
        <f t="shared" si="249"/>
        <v>12.487941690459881</v>
      </c>
      <c r="V1076" s="25">
        <f>(0.75+2*10^(-5)*Dados!$B$7)*R1076</f>
        <v>31.953770530870553</v>
      </c>
      <c r="W1076" s="23">
        <f t="shared" si="250"/>
        <v>0.75404173930781793</v>
      </c>
      <c r="X1076" s="25">
        <f>(1-Dados!$C$20)*U1076</f>
        <v>9.6157151016541089</v>
      </c>
      <c r="Y1076" s="18">
        <f t="shared" si="251"/>
        <v>8.8616733623462913</v>
      </c>
      <c r="Z1076" s="27">
        <f>((0.408*I1076*(Y1076-0)+Dados!$C$35*(900/(H1076+273))*J1076*(M1076-N1076))/(I1076+Dados!$C$35*(1+(0.34*J1076))))</f>
        <v>2.6146572337612426</v>
      </c>
    </row>
    <row r="1077" spans="1:26" x14ac:dyDescent="0.25">
      <c r="A1077" s="1">
        <v>38742</v>
      </c>
      <c r="B1077">
        <v>21.2</v>
      </c>
      <c r="C1077">
        <v>32.1</v>
      </c>
      <c r="D1077">
        <v>25</v>
      </c>
      <c r="E1077">
        <v>3.4333330000000002</v>
      </c>
      <c r="F1077">
        <v>88.5</v>
      </c>
      <c r="H1077" s="22">
        <f t="shared" si="238"/>
        <v>26.65</v>
      </c>
      <c r="I1077" s="23">
        <f t="shared" si="239"/>
        <v>0.20544717183601532</v>
      </c>
      <c r="J1077" s="24">
        <f t="shared" si="240"/>
        <v>2.5679651087595832</v>
      </c>
      <c r="K1077" s="25">
        <f t="shared" si="241"/>
        <v>4.7817101702880001</v>
      </c>
      <c r="L1077" s="25">
        <f t="shared" si="242"/>
        <v>2.5177224920902961</v>
      </c>
      <c r="M1077" s="25">
        <f t="shared" si="243"/>
        <v>3.6497163311891478</v>
      </c>
      <c r="N1077" s="25">
        <f t="shared" si="244"/>
        <v>3.2299989531023958</v>
      </c>
      <c r="O1077" s="25">
        <f t="shared" si="245"/>
        <v>-0.33496602100327749</v>
      </c>
      <c r="P1077" s="26">
        <f>ACOS(-TAN(Dados!$C$31)*TAN(O1077))</f>
        <v>1.7601333280948612</v>
      </c>
      <c r="Q1077" s="25">
        <f t="shared" si="246"/>
        <v>1.0299909820322035</v>
      </c>
      <c r="R1077" s="25">
        <f>(24*60/PI())*Dados!$C$28*Q1077*(P1077*SIN(Dados!$C$31)*SIN(O1077)+COS(Dados!$C$31)*COS(O1077)*SIN(P1077))</f>
        <v>42.240784410189782</v>
      </c>
      <c r="S1077" s="17">
        <f t="shared" si="247"/>
        <v>305.26000000000005</v>
      </c>
      <c r="T1077" s="17">
        <f t="shared" si="248"/>
        <v>294.36</v>
      </c>
      <c r="U1077" s="17">
        <f t="shared" si="249"/>
        <v>22.313372008994797</v>
      </c>
      <c r="V1077" s="25">
        <f>(0.75+2*10^(-5)*Dados!$B$7)*R1077</f>
        <v>31.887661080977967</v>
      </c>
      <c r="W1077" s="23">
        <f t="shared" si="250"/>
        <v>2.0862960371008135</v>
      </c>
      <c r="X1077" s="25">
        <f>(1-Dados!$C$20)*U1077</f>
        <v>17.181296446925995</v>
      </c>
      <c r="Y1077" s="18">
        <f t="shared" si="251"/>
        <v>15.095000409825181</v>
      </c>
      <c r="Z1077" s="27">
        <f>((0.408*I1077*(Y1077-0)+Dados!$C$35*(900/(H1077+273))*J1077*(M1077-N1077))/(I1077+Dados!$C$35*(1+(0.34*J1077))))</f>
        <v>4.5028527015196795</v>
      </c>
    </row>
    <row r="1078" spans="1:26" x14ac:dyDescent="0.25">
      <c r="A1078" s="1">
        <v>38743</v>
      </c>
      <c r="B1078">
        <v>19.399999999999999</v>
      </c>
      <c r="C1078">
        <v>32</v>
      </c>
      <c r="D1078">
        <v>26</v>
      </c>
      <c r="E1078">
        <v>3.4666670000000002</v>
      </c>
      <c r="F1078">
        <v>73.5</v>
      </c>
      <c r="H1078" s="22">
        <f t="shared" si="238"/>
        <v>25.7</v>
      </c>
      <c r="I1078" s="23">
        <f t="shared" si="239"/>
        <v>0.1956478966931286</v>
      </c>
      <c r="J1078" s="24">
        <f t="shared" si="240"/>
        <v>2.5928973098992314</v>
      </c>
      <c r="K1078" s="25">
        <f t="shared" si="241"/>
        <v>4.7547753962618131</v>
      </c>
      <c r="L1078" s="25">
        <f t="shared" si="242"/>
        <v>2.2528310020993629</v>
      </c>
      <c r="M1078" s="25">
        <f t="shared" si="243"/>
        <v>3.503803199180588</v>
      </c>
      <c r="N1078" s="25">
        <f t="shared" si="244"/>
        <v>2.5752953513977324</v>
      </c>
      <c r="O1078" s="25">
        <f t="shared" si="245"/>
        <v>-0.33087661276889524</v>
      </c>
      <c r="P1078" s="26">
        <f>ACOS(-TAN(Dados!$C$31)*TAN(O1078))</f>
        <v>1.7576133594588603</v>
      </c>
      <c r="Q1078" s="25">
        <f t="shared" si="246"/>
        <v>1.0297495555763523</v>
      </c>
      <c r="R1078" s="25">
        <f>(24*60/PI())*Dados!$C$28*Q1078*(P1078*SIN(Dados!$C$31)*SIN(O1078)+COS(Dados!$C$31)*COS(O1078)*SIN(P1078))</f>
        <v>42.150443091579611</v>
      </c>
      <c r="S1078" s="17">
        <f t="shared" si="247"/>
        <v>305.16000000000003</v>
      </c>
      <c r="T1078" s="17">
        <f t="shared" si="248"/>
        <v>292.56</v>
      </c>
      <c r="U1078" s="17">
        <f t="shared" si="249"/>
        <v>23.939076885387362</v>
      </c>
      <c r="V1078" s="25">
        <f>(0.75+2*10^(-5)*Dados!$B$7)*R1078</f>
        <v>31.819462220808248</v>
      </c>
      <c r="W1078" s="23">
        <f t="shared" si="250"/>
        <v>3.0108639592364481</v>
      </c>
      <c r="X1078" s="25">
        <f>(1-Dados!$C$20)*U1078</f>
        <v>18.43308920174827</v>
      </c>
      <c r="Y1078" s="18">
        <f t="shared" si="251"/>
        <v>15.422225242511821</v>
      </c>
      <c r="Z1078" s="27">
        <f>((0.408*I1078*(Y1078-0)+Dados!$C$35*(900/(H1078+273))*J1078*(M1078-N1078))/(I1078+Dados!$C$35*(1+(0.34*J1078))))</f>
        <v>5.3507798585576047</v>
      </c>
    </row>
    <row r="1079" spans="1:26" x14ac:dyDescent="0.25">
      <c r="A1079" s="1">
        <v>38744</v>
      </c>
      <c r="B1079">
        <v>18</v>
      </c>
      <c r="C1079">
        <v>34.6</v>
      </c>
      <c r="D1079">
        <v>27</v>
      </c>
      <c r="E1079">
        <v>2.1</v>
      </c>
      <c r="F1079">
        <v>64.5</v>
      </c>
      <c r="H1079" s="22">
        <f t="shared" si="238"/>
        <v>26.3</v>
      </c>
      <c r="I1079" s="23">
        <f t="shared" si="239"/>
        <v>0.20178995726388815</v>
      </c>
      <c r="J1079" s="24">
        <f t="shared" si="240"/>
        <v>1.5706972578526828</v>
      </c>
      <c r="K1079" s="25">
        <f t="shared" si="241"/>
        <v>5.4995586494348254</v>
      </c>
      <c r="L1079" s="25">
        <f t="shared" si="242"/>
        <v>2.0639892026604851</v>
      </c>
      <c r="M1079" s="25">
        <f t="shared" si="243"/>
        <v>3.7817739260476553</v>
      </c>
      <c r="N1079" s="25">
        <f t="shared" si="244"/>
        <v>2.4392441823007376</v>
      </c>
      <c r="O1079" s="25">
        <f t="shared" si="245"/>
        <v>-0.32668915865324738</v>
      </c>
      <c r="P1079" s="26">
        <f>ACOS(-TAN(Dados!$C$31)*TAN(O1079))</f>
        <v>1.7550415361709275</v>
      </c>
      <c r="Q1079" s="25">
        <f t="shared" si="246"/>
        <v>1.0294993136851356</v>
      </c>
      <c r="R1079" s="25">
        <f>(24*60/PI())*Dados!$C$28*Q1079*(P1079*SIN(Dados!$C$31)*SIN(O1079)+COS(Dados!$C$31)*COS(O1079)*SIN(P1079))</f>
        <v>42.05732840961516</v>
      </c>
      <c r="S1079" s="17">
        <f t="shared" si="247"/>
        <v>307.76000000000005</v>
      </c>
      <c r="T1079" s="17">
        <f t="shared" si="248"/>
        <v>291.16000000000003</v>
      </c>
      <c r="U1079" s="17">
        <f t="shared" si="249"/>
        <v>27.416733362139013</v>
      </c>
      <c r="V1079" s="25">
        <f>(0.75+2*10^(-5)*Dados!$B$7)*R1079</f>
        <v>31.749169742540985</v>
      </c>
      <c r="W1079" s="23">
        <f t="shared" si="250"/>
        <v>3.9211819562902495</v>
      </c>
      <c r="X1079" s="25">
        <f>(1-Dados!$C$20)*U1079</f>
        <v>21.11088468884704</v>
      </c>
      <c r="Y1079" s="18">
        <f t="shared" si="251"/>
        <v>17.189702732556789</v>
      </c>
      <c r="Z1079" s="27">
        <f>((0.408*I1079*(Y1079-0)+Dados!$C$35*(900/(H1079+273))*J1079*(M1079-N1079))/(I1079+Dados!$C$35*(1+(0.34*J1079))))</f>
        <v>6.0564578086549528</v>
      </c>
    </row>
    <row r="1080" spans="1:26" x14ac:dyDescent="0.25">
      <c r="A1080" s="1">
        <v>38745</v>
      </c>
      <c r="B1080">
        <v>20.5</v>
      </c>
      <c r="C1080">
        <v>35.700000000000003</v>
      </c>
      <c r="D1080">
        <v>28</v>
      </c>
      <c r="E1080">
        <v>2.4666670000000002</v>
      </c>
      <c r="F1080">
        <v>61.25</v>
      </c>
      <c r="H1080" s="22">
        <f t="shared" si="238"/>
        <v>28.1</v>
      </c>
      <c r="I1080" s="23">
        <f t="shared" si="239"/>
        <v>0.22119824570984212</v>
      </c>
      <c r="J1080" s="24">
        <f t="shared" si="240"/>
        <v>1.8449462347312873</v>
      </c>
      <c r="K1080" s="25">
        <f t="shared" si="241"/>
        <v>5.8439030830807326</v>
      </c>
      <c r="L1080" s="25">
        <f t="shared" si="242"/>
        <v>2.4116412804606884</v>
      </c>
      <c r="M1080" s="25">
        <f t="shared" si="243"/>
        <v>4.1277721817707107</v>
      </c>
      <c r="N1080" s="25">
        <f t="shared" si="244"/>
        <v>2.5282604613345603</v>
      </c>
      <c r="O1080" s="25">
        <f t="shared" si="245"/>
        <v>-0.32240489948936107</v>
      </c>
      <c r="P1080" s="26">
        <f>ACOS(-TAN(Dados!$C$31)*TAN(O1080))</f>
        <v>1.7524190686367291</v>
      </c>
      <c r="Q1080" s="25">
        <f t="shared" si="246"/>
        <v>1.0292403305106266</v>
      </c>
      <c r="R1080" s="25">
        <f>(24*60/PI())*Dados!$C$28*Q1080*(P1080*SIN(Dados!$C$31)*SIN(O1080)+COS(Dados!$C$31)*COS(O1080)*SIN(P1080))</f>
        <v>41.961435414766676</v>
      </c>
      <c r="S1080" s="17">
        <f t="shared" si="247"/>
        <v>308.86</v>
      </c>
      <c r="T1080" s="17">
        <f t="shared" si="248"/>
        <v>293.66000000000003</v>
      </c>
      <c r="U1080" s="17">
        <f t="shared" si="249"/>
        <v>26.175326809645721</v>
      </c>
      <c r="V1080" s="25">
        <f>(0.75+2*10^(-5)*Dados!$B$7)*R1080</f>
        <v>31.676779909765276</v>
      </c>
      <c r="W1080" s="23">
        <f t="shared" si="250"/>
        <v>3.6432802967358473</v>
      </c>
      <c r="X1080" s="25">
        <f>(1-Dados!$C$20)*U1080</f>
        <v>20.155001643427205</v>
      </c>
      <c r="Y1080" s="18">
        <f t="shared" si="251"/>
        <v>16.51172134669136</v>
      </c>
      <c r="Z1080" s="27">
        <f>((0.408*I1080*(Y1080-0)+Dados!$C$35*(900/(H1080+273))*J1080*(M1080-N1080))/(I1080+Dados!$C$35*(1+(0.34*J1080))))</f>
        <v>6.3089425447823757</v>
      </c>
    </row>
    <row r="1081" spans="1:26" x14ac:dyDescent="0.25">
      <c r="A1081" s="1">
        <v>38746</v>
      </c>
      <c r="B1081">
        <v>19.2</v>
      </c>
      <c r="C1081">
        <v>34.9</v>
      </c>
      <c r="D1081">
        <v>29</v>
      </c>
      <c r="E1081">
        <v>1.6</v>
      </c>
      <c r="F1081">
        <v>55.25</v>
      </c>
      <c r="H1081" s="22">
        <f t="shared" si="238"/>
        <v>27.049999999999997</v>
      </c>
      <c r="I1081" s="23">
        <f t="shared" si="239"/>
        <v>0.20969496361300408</v>
      </c>
      <c r="J1081" s="24">
        <f t="shared" si="240"/>
        <v>1.1967217202687106</v>
      </c>
      <c r="K1081" s="25">
        <f t="shared" si="241"/>
        <v>5.5916786681589672</v>
      </c>
      <c r="L1081" s="25">
        <f t="shared" si="242"/>
        <v>2.2249611183378328</v>
      </c>
      <c r="M1081" s="25">
        <f t="shared" si="243"/>
        <v>3.9083198932484002</v>
      </c>
      <c r="N1081" s="25">
        <f t="shared" si="244"/>
        <v>2.1593467410197409</v>
      </c>
      <c r="O1081" s="25">
        <f t="shared" si="245"/>
        <v>-0.31802510479568846</v>
      </c>
      <c r="P1081" s="26">
        <f>ACOS(-TAN(Dados!$C$31)*TAN(O1081))</f>
        <v>1.7497471688058961</v>
      </c>
      <c r="Q1081" s="25">
        <f t="shared" si="246"/>
        <v>1.0289726827951293</v>
      </c>
      <c r="R1081" s="25">
        <f>(24*60/PI())*Dados!$C$28*Q1081*(P1081*SIN(Dados!$C$31)*SIN(O1081)+COS(Dados!$C$31)*COS(O1081)*SIN(P1081))</f>
        <v>41.862759834734192</v>
      </c>
      <c r="S1081" s="17">
        <f t="shared" si="247"/>
        <v>308.06</v>
      </c>
      <c r="T1081" s="17">
        <f t="shared" si="248"/>
        <v>292.36</v>
      </c>
      <c r="U1081" s="17">
        <f t="shared" si="249"/>
        <v>26.539801175994832</v>
      </c>
      <c r="V1081" s="25">
        <f>(0.75+2*10^(-5)*Dados!$B$7)*R1081</f>
        <v>31.602289497312476</v>
      </c>
      <c r="W1081" s="23">
        <f t="shared" si="250"/>
        <v>4.2082715141503426</v>
      </c>
      <c r="X1081" s="25">
        <f>(1-Dados!$C$20)*U1081</f>
        <v>20.43564690551602</v>
      </c>
      <c r="Y1081" s="18">
        <f t="shared" si="251"/>
        <v>16.227375391365676</v>
      </c>
      <c r="Z1081" s="27">
        <f>((0.408*I1081*(Y1081-0)+Dados!$C$35*(900/(H1081+273))*J1081*(M1081-N1081))/(I1081+Dados!$C$35*(1+(0.34*J1081))))</f>
        <v>5.9621111613765958</v>
      </c>
    </row>
    <row r="1082" spans="1:26" x14ac:dyDescent="0.25">
      <c r="A1082" s="1">
        <v>38747</v>
      </c>
      <c r="B1082">
        <v>22.4</v>
      </c>
      <c r="C1082">
        <v>36.6</v>
      </c>
      <c r="D1082">
        <v>30</v>
      </c>
      <c r="E1082">
        <v>2.2999999999999998</v>
      </c>
      <c r="F1082">
        <v>57.75</v>
      </c>
      <c r="H1082" s="22">
        <f t="shared" si="238"/>
        <v>29.5</v>
      </c>
      <c r="I1082" s="23">
        <f t="shared" si="239"/>
        <v>0.23735674310788871</v>
      </c>
      <c r="J1082" s="24">
        <f t="shared" si="240"/>
        <v>1.7202874728862714</v>
      </c>
      <c r="K1082" s="25">
        <f t="shared" si="241"/>
        <v>6.1393884592980328</v>
      </c>
      <c r="L1082" s="25">
        <f t="shared" si="242"/>
        <v>2.7090824052161175</v>
      </c>
      <c r="M1082" s="25">
        <f t="shared" si="243"/>
        <v>4.4242354322570749</v>
      </c>
      <c r="N1082" s="25">
        <f t="shared" si="244"/>
        <v>2.5549959621284608</v>
      </c>
      <c r="O1082" s="25">
        <f t="shared" si="245"/>
        <v>-0.31355107239992103</v>
      </c>
      <c r="P1082" s="26">
        <f>ACOS(-TAN(Dados!$C$31)*TAN(O1082))</f>
        <v>1.7470270487283313</v>
      </c>
      <c r="Q1082" s="25">
        <f t="shared" si="246"/>
        <v>1.0286964498484381</v>
      </c>
      <c r="R1082" s="25">
        <f>(24*60/PI())*Dados!$C$28*Q1082*(P1082*SIN(Dados!$C$31)*SIN(O1082)+COS(Dados!$C$31)*COS(O1082)*SIN(P1082))</f>
        <v>41.761298127524682</v>
      </c>
      <c r="S1082" s="17">
        <f t="shared" si="247"/>
        <v>309.76000000000005</v>
      </c>
      <c r="T1082" s="17">
        <f t="shared" si="248"/>
        <v>295.56</v>
      </c>
      <c r="U1082" s="17">
        <f t="shared" si="249"/>
        <v>25.178980695443585</v>
      </c>
      <c r="V1082" s="25">
        <f>(0.75+2*10^(-5)*Dados!$B$7)*R1082</f>
        <v>31.525695831324263</v>
      </c>
      <c r="W1082" s="23">
        <f t="shared" si="250"/>
        <v>3.4934408092440594</v>
      </c>
      <c r="X1082" s="25">
        <f>(1-Dados!$C$20)*U1082</f>
        <v>19.387815135491561</v>
      </c>
      <c r="Y1082" s="18">
        <f t="shared" si="251"/>
        <v>15.894374326247501</v>
      </c>
      <c r="Z1082" s="27">
        <f>((0.408*I1082*(Y1082-0)+Dados!$C$35*(900/(H1082+273))*J1082*(M1082-N1082))/(I1082+Dados!$C$35*(1+(0.34*J1082))))</f>
        <v>6.3485075833486846</v>
      </c>
    </row>
    <row r="1083" spans="1:26" x14ac:dyDescent="0.25">
      <c r="A1083" s="1">
        <v>38748</v>
      </c>
      <c r="B1083">
        <v>20.5</v>
      </c>
      <c r="C1083">
        <v>36.5</v>
      </c>
      <c r="D1083">
        <v>31</v>
      </c>
      <c r="E1083">
        <v>1.5</v>
      </c>
      <c r="F1083">
        <v>62.75</v>
      </c>
      <c r="H1083" s="22">
        <f t="shared" si="238"/>
        <v>28.5</v>
      </c>
      <c r="I1083" s="23">
        <f t="shared" si="239"/>
        <v>0.22571768686715199</v>
      </c>
      <c r="J1083" s="24">
        <f t="shared" si="240"/>
        <v>1.1219266127519161</v>
      </c>
      <c r="K1083" s="25">
        <f t="shared" si="241"/>
        <v>6.1059301791053064</v>
      </c>
      <c r="L1083" s="25">
        <f t="shared" si="242"/>
        <v>2.4116412804606884</v>
      </c>
      <c r="M1083" s="25">
        <f t="shared" si="243"/>
        <v>4.2587857297829972</v>
      </c>
      <c r="N1083" s="25">
        <f t="shared" si="244"/>
        <v>2.6723880454388307</v>
      </c>
      <c r="O1083" s="25">
        <f t="shared" si="245"/>
        <v>-0.30898412805441511</v>
      </c>
      <c r="P1083" s="26">
        <f>ACOS(-TAN(Dados!$C$31)*TAN(O1083))</f>
        <v>1.7442599191701209</v>
      </c>
      <c r="Q1083" s="25">
        <f t="shared" si="246"/>
        <v>1.0284117135243369</v>
      </c>
      <c r="R1083" s="25">
        <f>(24*60/PI())*Dados!$C$28*Q1083*(P1083*SIN(Dados!$C$31)*SIN(O1083)+COS(Dados!$C$31)*COS(O1083)*SIN(P1083))</f>
        <v>41.657047534730346</v>
      </c>
      <c r="S1083" s="17">
        <f t="shared" si="247"/>
        <v>309.66000000000003</v>
      </c>
      <c r="T1083" s="17">
        <f t="shared" si="248"/>
        <v>293.66000000000003</v>
      </c>
      <c r="U1083" s="17">
        <f t="shared" si="249"/>
        <v>26.660510422227421</v>
      </c>
      <c r="V1083" s="25">
        <f>(0.75+2*10^(-5)*Dados!$B$7)*R1083</f>
        <v>31.446996829472514</v>
      </c>
      <c r="W1083" s="23">
        <f t="shared" si="250"/>
        <v>3.6001473956780332</v>
      </c>
      <c r="X1083" s="25">
        <f>(1-Dados!$C$20)*U1083</f>
        <v>20.528593025115114</v>
      </c>
      <c r="Y1083" s="18">
        <f t="shared" si="251"/>
        <v>16.928445629437082</v>
      </c>
      <c r="Z1083" s="27">
        <f>((0.408*I1083*(Y1083-0)+Dados!$C$35*(900/(H1083+273))*J1083*(M1083-N1083))/(I1083+Dados!$C$35*(1+(0.34*J1083))))</f>
        <v>6.0312654158033912</v>
      </c>
    </row>
    <row r="1084" spans="1:26" x14ac:dyDescent="0.25">
      <c r="A1084" s="1">
        <v>39083</v>
      </c>
      <c r="B1084">
        <v>23.5</v>
      </c>
      <c r="C1084">
        <v>35</v>
      </c>
      <c r="D1084">
        <v>1</v>
      </c>
      <c r="E1084">
        <v>3.0333329999999998</v>
      </c>
      <c r="F1084">
        <v>57.25</v>
      </c>
      <c r="H1084" s="22">
        <f t="shared" si="238"/>
        <v>29.25</v>
      </c>
      <c r="I1084" s="23">
        <f t="shared" si="239"/>
        <v>0.23440079772556432</v>
      </c>
      <c r="J1084" s="24">
        <f t="shared" si="240"/>
        <v>2.2687846786924055</v>
      </c>
      <c r="K1084" s="25">
        <f t="shared" si="241"/>
        <v>5.6226812384961216</v>
      </c>
      <c r="L1084" s="25">
        <f t="shared" si="242"/>
        <v>2.8955307729089892</v>
      </c>
      <c r="M1084" s="25">
        <f t="shared" si="243"/>
        <v>4.2591060057025558</v>
      </c>
      <c r="N1084" s="25">
        <f t="shared" si="244"/>
        <v>2.438338188264713</v>
      </c>
      <c r="O1084" s="25">
        <f t="shared" si="245"/>
        <v>-0.40100809259462372</v>
      </c>
      <c r="P1084" s="26">
        <f>ACOS(-TAN(Dados!$C$31)*TAN(O1084))</f>
        <v>1.8020995380098959</v>
      </c>
      <c r="Q1084" s="25">
        <f t="shared" si="246"/>
        <v>1.0329951106939008</v>
      </c>
      <c r="R1084" s="25">
        <f>(24*60/PI())*Dados!$C$28*Q1084*(P1084*SIN(Dados!$C$31)*SIN(O1084)+COS(Dados!$C$31)*COS(O1084)*SIN(P1084))</f>
        <v>43.596802901252339</v>
      </c>
      <c r="S1084" s="17">
        <f t="shared" si="247"/>
        <v>308.16000000000003</v>
      </c>
      <c r="T1084" s="17">
        <f t="shared" si="248"/>
        <v>296.66000000000003</v>
      </c>
      <c r="U1084" s="17">
        <f t="shared" si="249"/>
        <v>23.655032278845312</v>
      </c>
      <c r="V1084" s="25">
        <f>(0.75+2*10^(-5)*Dados!$B$7)*R1084</f>
        <v>32.911322423121774</v>
      </c>
      <c r="W1084" s="23">
        <f t="shared" si="250"/>
        <v>3.0943726205438042</v>
      </c>
      <c r="X1084" s="25">
        <f>(1-Dados!$C$20)*U1084</f>
        <v>18.21437485471089</v>
      </c>
      <c r="Y1084" s="18">
        <f t="shared" si="251"/>
        <v>15.120002234167085</v>
      </c>
      <c r="Z1084" s="27">
        <f>((0.408*I1084*(Y1084-0)+Dados!$C$35*(900/(H1084+273))*J1084*(M1084-N1084))/(I1084+Dados!$C$35*(1+(0.34*J1084))))</f>
        <v>6.4254753687423394</v>
      </c>
    </row>
    <row r="1085" spans="1:26" x14ac:dyDescent="0.25">
      <c r="A1085" s="1">
        <v>39084</v>
      </c>
      <c r="B1085">
        <v>24.2</v>
      </c>
      <c r="C1085">
        <v>35.9</v>
      </c>
      <c r="D1085">
        <v>2</v>
      </c>
      <c r="E1085">
        <v>1.933333</v>
      </c>
      <c r="F1085">
        <v>58</v>
      </c>
      <c r="H1085" s="22">
        <f t="shared" si="238"/>
        <v>30.049999999999997</v>
      </c>
      <c r="I1085" s="23">
        <f t="shared" si="239"/>
        <v>0.24397006559464809</v>
      </c>
      <c r="J1085" s="24">
        <f t="shared" si="240"/>
        <v>1.4460384960076669</v>
      </c>
      <c r="K1085" s="25">
        <f t="shared" si="241"/>
        <v>5.9084786537204232</v>
      </c>
      <c r="L1085" s="25">
        <f t="shared" si="242"/>
        <v>3.0199258182559934</v>
      </c>
      <c r="M1085" s="25">
        <f t="shared" si="243"/>
        <v>4.4642022359882088</v>
      </c>
      <c r="N1085" s="25">
        <f t="shared" si="244"/>
        <v>2.589237296873161</v>
      </c>
      <c r="O1085" s="25">
        <f t="shared" si="245"/>
        <v>-0.39956372457913614</v>
      </c>
      <c r="P1085" s="26">
        <f>ACOS(-TAN(Dados!$C$31)*TAN(O1085))</f>
        <v>1.8011536593991815</v>
      </c>
      <c r="Q1085" s="25">
        <f t="shared" si="246"/>
        <v>1.0329804442244102</v>
      </c>
      <c r="R1085" s="25">
        <f>(24*60/PI())*Dados!$C$28*Q1085*(P1085*SIN(Dados!$C$31)*SIN(O1085)+COS(Dados!$C$31)*COS(O1085)*SIN(P1085))</f>
        <v>43.570641955749437</v>
      </c>
      <c r="S1085" s="17">
        <f t="shared" si="247"/>
        <v>309.06</v>
      </c>
      <c r="T1085" s="17">
        <f t="shared" si="248"/>
        <v>297.36</v>
      </c>
      <c r="U1085" s="17">
        <f t="shared" si="249"/>
        <v>23.845524102594698</v>
      </c>
      <c r="V1085" s="25">
        <f>(0.75+2*10^(-5)*Dados!$B$7)*R1085</f>
        <v>32.891573467807554</v>
      </c>
      <c r="W1085" s="23">
        <f t="shared" si="250"/>
        <v>2.995811804641872</v>
      </c>
      <c r="X1085" s="25">
        <f>(1-Dados!$C$20)*U1085</f>
        <v>18.361053558997916</v>
      </c>
      <c r="Y1085" s="18">
        <f t="shared" si="251"/>
        <v>15.365241754356045</v>
      </c>
      <c r="Z1085" s="27">
        <f>((0.408*I1085*(Y1085-0)+Dados!$C$35*(900/(H1085+273))*J1085*(M1085-N1085))/(I1085+Dados!$C$35*(1+(0.34*J1085))))</f>
        <v>6.0200569225746774</v>
      </c>
    </row>
    <row r="1086" spans="1:26" x14ac:dyDescent="0.25">
      <c r="A1086" s="1">
        <v>39085</v>
      </c>
      <c r="B1086">
        <v>22.4</v>
      </c>
      <c r="C1086">
        <v>33.4</v>
      </c>
      <c r="D1086">
        <v>3</v>
      </c>
      <c r="E1086">
        <v>2.1</v>
      </c>
      <c r="F1086">
        <v>85.5</v>
      </c>
      <c r="H1086" s="22">
        <f t="shared" si="238"/>
        <v>27.9</v>
      </c>
      <c r="I1086" s="23">
        <f t="shared" si="239"/>
        <v>0.21896719002536724</v>
      </c>
      <c r="J1086" s="24">
        <f t="shared" si="240"/>
        <v>1.5706972578526828</v>
      </c>
      <c r="K1086" s="25">
        <f t="shared" si="241"/>
        <v>5.1441125216319277</v>
      </c>
      <c r="L1086" s="25">
        <f t="shared" si="242"/>
        <v>2.7090824052161175</v>
      </c>
      <c r="M1086" s="25">
        <f t="shared" si="243"/>
        <v>3.9265974634240228</v>
      </c>
      <c r="N1086" s="25">
        <f t="shared" si="244"/>
        <v>3.3572408312275392</v>
      </c>
      <c r="O1086" s="25">
        <f t="shared" si="245"/>
        <v>-0.39800095720876433</v>
      </c>
      <c r="P1086" s="26">
        <f>ACOS(-TAN(Dados!$C$31)*TAN(O1086))</f>
        <v>1.8001317785621451</v>
      </c>
      <c r="Q1086" s="25">
        <f t="shared" si="246"/>
        <v>1.0329560049375197</v>
      </c>
      <c r="R1086" s="25">
        <f>(24*60/PI())*Dados!$C$28*Q1086*(P1086*SIN(Dados!$C$31)*SIN(O1086)+COS(Dados!$C$31)*COS(O1086)*SIN(P1086))</f>
        <v>43.541904505350651</v>
      </c>
      <c r="S1086" s="17">
        <f t="shared" si="247"/>
        <v>306.56</v>
      </c>
      <c r="T1086" s="17">
        <f t="shared" si="248"/>
        <v>295.56</v>
      </c>
      <c r="U1086" s="17">
        <f t="shared" si="249"/>
        <v>23.10594558427735</v>
      </c>
      <c r="V1086" s="25">
        <f>(0.75+2*10^(-5)*Dados!$B$7)*R1086</f>
        <v>32.869879503279115</v>
      </c>
      <c r="W1086" s="23">
        <f t="shared" si="250"/>
        <v>2.0181220599061884</v>
      </c>
      <c r="X1086" s="25">
        <f>(1-Dados!$C$20)*U1086</f>
        <v>17.79157809989356</v>
      </c>
      <c r="Y1086" s="18">
        <f t="shared" si="251"/>
        <v>15.773456039987371</v>
      </c>
      <c r="Z1086" s="27">
        <f>((0.408*I1086*(Y1086-0)+Dados!$C$35*(900/(H1086+273))*J1086*(M1086-N1086))/(I1086+Dados!$C$35*(1+(0.34*J1086))))</f>
        <v>4.9603847525439146</v>
      </c>
    </row>
    <row r="1087" spans="1:26" x14ac:dyDescent="0.25">
      <c r="A1087" s="1">
        <v>39086</v>
      </c>
      <c r="B1087">
        <v>22.6</v>
      </c>
      <c r="C1087">
        <v>29.6</v>
      </c>
      <c r="D1087">
        <v>4</v>
      </c>
      <c r="E1087">
        <v>1.3666670000000001</v>
      </c>
      <c r="F1087">
        <v>88.25</v>
      </c>
      <c r="H1087" s="22">
        <f t="shared" si="238"/>
        <v>26.1</v>
      </c>
      <c r="I1087" s="23">
        <f t="shared" si="239"/>
        <v>0.1997248282483387</v>
      </c>
      <c r="J1087" s="24">
        <f t="shared" si="240"/>
        <v>1.0222000520465488</v>
      </c>
      <c r="K1087" s="25">
        <f t="shared" si="241"/>
        <v>4.1466816501200547</v>
      </c>
      <c r="L1087" s="25">
        <f t="shared" si="242"/>
        <v>2.7421805492514406</v>
      </c>
      <c r="M1087" s="25">
        <f t="shared" si="243"/>
        <v>3.4444310996857475</v>
      </c>
      <c r="N1087" s="25">
        <f t="shared" si="244"/>
        <v>3.039710445472672</v>
      </c>
      <c r="O1087" s="25">
        <f t="shared" si="245"/>
        <v>-0.39632025356520739</v>
      </c>
      <c r="P1087" s="26">
        <f>ACOS(-TAN(Dados!$C$31)*TAN(O1087))</f>
        <v>1.7990345490421549</v>
      </c>
      <c r="Q1087" s="25">
        <f t="shared" si="246"/>
        <v>1.0329218000751172</v>
      </c>
      <c r="R1087" s="25">
        <f>(24*60/PI())*Dados!$C$28*Q1087*(P1087*SIN(Dados!$C$31)*SIN(O1087)+COS(Dados!$C$31)*COS(O1087)*SIN(P1087))</f>
        <v>43.510583132946387</v>
      </c>
      <c r="S1087" s="17">
        <f t="shared" si="247"/>
        <v>302.76000000000005</v>
      </c>
      <c r="T1087" s="17">
        <f t="shared" si="248"/>
        <v>295.76000000000005</v>
      </c>
      <c r="U1087" s="17">
        <f t="shared" si="249"/>
        <v>18.418909179068443</v>
      </c>
      <c r="V1087" s="25">
        <f>(0.75+2*10^(-5)*Dados!$B$7)*R1087</f>
        <v>32.846234930344117</v>
      </c>
      <c r="W1087" s="23">
        <f t="shared" si="250"/>
        <v>1.5364420185872187</v>
      </c>
      <c r="X1087" s="25">
        <f>(1-Dados!$C$20)*U1087</f>
        <v>14.182560067882701</v>
      </c>
      <c r="Y1087" s="18">
        <f t="shared" si="251"/>
        <v>12.646118049295483</v>
      </c>
      <c r="Z1087" s="27">
        <f>((0.408*I1087*(Y1087-0)+Dados!$C$35*(900/(H1087+273))*J1087*(M1087-N1087))/(I1087+Dados!$C$35*(1+(0.34*J1087))))</f>
        <v>3.8619493456670759</v>
      </c>
    </row>
    <row r="1088" spans="1:26" x14ac:dyDescent="0.25">
      <c r="A1088" s="1">
        <v>39087</v>
      </c>
      <c r="B1088">
        <v>22.2</v>
      </c>
      <c r="C1088">
        <v>33.6</v>
      </c>
      <c r="D1088">
        <v>5</v>
      </c>
      <c r="E1088">
        <v>2.4</v>
      </c>
      <c r="F1088">
        <v>70.75</v>
      </c>
      <c r="H1088" s="22">
        <f t="shared" si="238"/>
        <v>27.9</v>
      </c>
      <c r="I1088" s="23">
        <f t="shared" si="239"/>
        <v>0.21896719002536724</v>
      </c>
      <c r="J1088" s="24">
        <f t="shared" si="240"/>
        <v>1.7950825804030659</v>
      </c>
      <c r="K1088" s="25">
        <f t="shared" si="241"/>
        <v>5.2019304560289008</v>
      </c>
      <c r="L1088" s="25">
        <f t="shared" si="242"/>
        <v>2.6763336594163714</v>
      </c>
      <c r="M1088" s="25">
        <f t="shared" si="243"/>
        <v>3.9391320577226363</v>
      </c>
      <c r="N1088" s="25">
        <f t="shared" si="244"/>
        <v>2.7869359308387653</v>
      </c>
      <c r="O1088" s="25">
        <f t="shared" si="245"/>
        <v>-0.3945221116772275</v>
      </c>
      <c r="P1088" s="26">
        <f>ACOS(-TAN(Dados!$C$31)*TAN(O1088))</f>
        <v>1.7978626675349139</v>
      </c>
      <c r="Q1088" s="25">
        <f t="shared" si="246"/>
        <v>1.032877839772842</v>
      </c>
      <c r="R1088" s="25">
        <f>(24*60/PI())*Dados!$C$28*Q1088*(P1088*SIN(Dados!$C$31)*SIN(O1088)+COS(Dados!$C$31)*COS(O1088)*SIN(P1088))</f>
        <v>43.476670111019743</v>
      </c>
      <c r="S1088" s="17">
        <f t="shared" si="247"/>
        <v>306.76000000000005</v>
      </c>
      <c r="T1088" s="17">
        <f t="shared" si="248"/>
        <v>295.36</v>
      </c>
      <c r="U1088" s="17">
        <f t="shared" si="249"/>
        <v>23.487061355055914</v>
      </c>
      <c r="V1088" s="25">
        <f>(0.75+2*10^(-5)*Dados!$B$7)*R1088</f>
        <v>32.82063391548305</v>
      </c>
      <c r="W1088" s="23">
        <f t="shared" si="250"/>
        <v>2.6430733778501541</v>
      </c>
      <c r="X1088" s="25">
        <f>(1-Dados!$C$20)*U1088</f>
        <v>18.085037243393053</v>
      </c>
      <c r="Y1088" s="18">
        <f t="shared" si="251"/>
        <v>15.441963865542899</v>
      </c>
      <c r="Z1088" s="27">
        <f>((0.408*I1088*(Y1088-0)+Dados!$C$35*(900/(H1088+273))*J1088*(M1088-N1088))/(I1088+Dados!$C$35*(1+(0.34*J1088))))</f>
        <v>5.5013354969571848</v>
      </c>
    </row>
    <row r="1089" spans="1:26" x14ac:dyDescent="0.25">
      <c r="A1089" s="1">
        <v>39088</v>
      </c>
      <c r="B1089">
        <v>20.100000000000001</v>
      </c>
      <c r="C1089">
        <v>32.200000000000003</v>
      </c>
      <c r="D1089">
        <v>6</v>
      </c>
      <c r="E1089">
        <v>3.1666669999999999</v>
      </c>
      <c r="F1089">
        <v>68.25</v>
      </c>
      <c r="H1089" s="22">
        <f t="shared" si="238"/>
        <v>26.150000000000002</v>
      </c>
      <c r="I1089" s="23">
        <f t="shared" si="239"/>
        <v>0.20023943546559078</v>
      </c>
      <c r="J1089" s="24">
        <f t="shared" si="240"/>
        <v>2.3685119873488478</v>
      </c>
      <c r="K1089" s="25">
        <f t="shared" si="241"/>
        <v>4.8087773652629577</v>
      </c>
      <c r="L1089" s="25">
        <f t="shared" si="242"/>
        <v>2.3527951289901101</v>
      </c>
      <c r="M1089" s="25">
        <f t="shared" si="243"/>
        <v>3.5807862471265341</v>
      </c>
      <c r="N1089" s="25">
        <f t="shared" si="244"/>
        <v>2.4438866136638597</v>
      </c>
      <c r="O1089" s="25">
        <f t="shared" si="245"/>
        <v>-0.39260706437307313</v>
      </c>
      <c r="P1089" s="26">
        <f>ACOS(-TAN(Dados!$C$31)*TAN(O1089))</f>
        <v>1.7966168724134355</v>
      </c>
      <c r="Q1089" s="25">
        <f t="shared" si="246"/>
        <v>1.0328241370570801</v>
      </c>
      <c r="R1089" s="25">
        <f>(24*60/PI())*Dados!$C$28*Q1089*(P1089*SIN(Dados!$C$31)*SIN(O1089)+COS(Dados!$C$31)*COS(O1089)*SIN(P1089))</f>
        <v>43.440157426390698</v>
      </c>
      <c r="S1089" s="17">
        <f t="shared" si="247"/>
        <v>305.36</v>
      </c>
      <c r="T1089" s="17">
        <f t="shared" si="248"/>
        <v>293.26000000000005</v>
      </c>
      <c r="U1089" s="17">
        <f t="shared" si="249"/>
        <v>24.177091731526417</v>
      </c>
      <c r="V1089" s="25">
        <f>(0.75+2*10^(-5)*Dados!$B$7)*R1089</f>
        <v>32.793070409528674</v>
      </c>
      <c r="W1089" s="23">
        <f t="shared" si="250"/>
        <v>3.0836012850057921</v>
      </c>
      <c r="X1089" s="25">
        <f>(1-Dados!$C$20)*U1089</f>
        <v>18.616360633275342</v>
      </c>
      <c r="Y1089" s="18">
        <f t="shared" si="251"/>
        <v>15.532759348269551</v>
      </c>
      <c r="Z1089" s="27">
        <f>((0.408*I1089*(Y1089-0)+Dados!$C$35*(900/(H1089+273))*J1089*(M1089-N1089))/(I1089+Dados!$C$35*(1+(0.34*J1089))))</f>
        <v>5.6508117766480517</v>
      </c>
    </row>
    <row r="1090" spans="1:26" x14ac:dyDescent="0.25">
      <c r="A1090" s="1">
        <v>39089</v>
      </c>
      <c r="B1090">
        <v>17.600000000000001</v>
      </c>
      <c r="C1090">
        <v>32.6</v>
      </c>
      <c r="D1090">
        <v>7</v>
      </c>
      <c r="E1090">
        <v>4.2</v>
      </c>
      <c r="F1090">
        <v>62.75</v>
      </c>
      <c r="H1090" s="22">
        <f t="shared" si="238"/>
        <v>25.1</v>
      </c>
      <c r="I1090" s="23">
        <f t="shared" si="239"/>
        <v>0.18966399559757055</v>
      </c>
      <c r="J1090" s="24">
        <f t="shared" si="240"/>
        <v>3.1413945157053655</v>
      </c>
      <c r="K1090" s="25">
        <f t="shared" si="241"/>
        <v>4.9183812721762612</v>
      </c>
      <c r="L1090" s="25">
        <f t="shared" si="242"/>
        <v>2.0126465426273383</v>
      </c>
      <c r="M1090" s="25">
        <f t="shared" si="243"/>
        <v>3.4655139074017995</v>
      </c>
      <c r="N1090" s="25">
        <f t="shared" si="244"/>
        <v>2.174609976894629</v>
      </c>
      <c r="O1090" s="25">
        <f t="shared" si="245"/>
        <v>-0.39057567912259061</v>
      </c>
      <c r="P1090" s="26">
        <f>ACOS(-TAN(Dados!$C$31)*TAN(O1090))</f>
        <v>1.7952979421830866</v>
      </c>
      <c r="Q1090" s="25">
        <f t="shared" si="246"/>
        <v>1.0327607078411054</v>
      </c>
      <c r="R1090" s="25">
        <f>(24*60/PI())*Dados!$C$28*Q1090*(P1090*SIN(Dados!$C$31)*SIN(O1090)+COS(Dados!$C$31)*COS(O1090)*SIN(P1090))</f>
        <v>43.40103680664042</v>
      </c>
      <c r="S1090" s="17">
        <f t="shared" si="247"/>
        <v>305.76000000000005</v>
      </c>
      <c r="T1090" s="17">
        <f t="shared" si="248"/>
        <v>290.76000000000005</v>
      </c>
      <c r="U1090" s="17">
        <f t="shared" si="249"/>
        <v>26.894638841640557</v>
      </c>
      <c r="V1090" s="25">
        <f>(0.75+2*10^(-5)*Dados!$B$7)*R1090</f>
        <v>32.763538167613824</v>
      </c>
      <c r="W1090" s="23">
        <f t="shared" si="250"/>
        <v>3.9436156790283912</v>
      </c>
      <c r="X1090" s="25">
        <f>(1-Dados!$C$20)*U1090</f>
        <v>20.70887190806323</v>
      </c>
      <c r="Y1090" s="18">
        <f t="shared" si="251"/>
        <v>16.76525622903484</v>
      </c>
      <c r="Z1090" s="27">
        <f>((0.408*I1090*(Y1090-0)+Dados!$C$35*(900/(H1090+273))*J1090*(M1090-N1090))/(I1090+Dados!$C$35*(1+(0.34*J1090))))</f>
        <v>6.4570117621065695</v>
      </c>
    </row>
    <row r="1091" spans="1:26" x14ac:dyDescent="0.25">
      <c r="A1091" s="1">
        <v>39090</v>
      </c>
      <c r="B1091">
        <v>19.7</v>
      </c>
      <c r="C1091">
        <v>34.700000000000003</v>
      </c>
      <c r="D1091">
        <v>8</v>
      </c>
      <c r="E1091">
        <v>2.733333</v>
      </c>
      <c r="F1091">
        <v>68.25</v>
      </c>
      <c r="H1091" s="22">
        <f t="shared" si="238"/>
        <v>27.200000000000003</v>
      </c>
      <c r="I1091" s="23">
        <f t="shared" si="239"/>
        <v>0.21130681013503461</v>
      </c>
      <c r="J1091" s="24">
        <f t="shared" si="240"/>
        <v>2.0443993561420224</v>
      </c>
      <c r="K1091" s="25">
        <f t="shared" si="241"/>
        <v>5.5301179659422894</v>
      </c>
      <c r="L1091" s="25">
        <f t="shared" si="242"/>
        <v>2.2952083710657747</v>
      </c>
      <c r="M1091" s="25">
        <f t="shared" si="243"/>
        <v>3.9126631685040323</v>
      </c>
      <c r="N1091" s="25">
        <f t="shared" si="244"/>
        <v>2.6703926125040018</v>
      </c>
      <c r="O1091" s="25">
        <f t="shared" si="245"/>
        <v>-0.38842855786907049</v>
      </c>
      <c r="P1091" s="26">
        <f>ACOS(-TAN(Dados!$C$31)*TAN(O1091))</f>
        <v>1.7939066938731225</v>
      </c>
      <c r="Q1091" s="25">
        <f t="shared" si="246"/>
        <v>1.0326875709203633</v>
      </c>
      <c r="R1091" s="25">
        <f>(24*60/PI())*Dados!$C$28*Q1091*(P1091*SIN(Dados!$C$31)*SIN(O1091)+COS(Dados!$C$31)*COS(O1091)*SIN(P1091))</f>
        <v>43.35929974820008</v>
      </c>
      <c r="S1091" s="17">
        <f t="shared" si="247"/>
        <v>307.86</v>
      </c>
      <c r="T1091" s="17">
        <f t="shared" si="248"/>
        <v>292.86</v>
      </c>
      <c r="U1091" s="17">
        <f t="shared" si="249"/>
        <v>26.8687753324791</v>
      </c>
      <c r="V1091" s="25">
        <f>(0.75+2*10^(-5)*Dados!$B$7)*R1091</f>
        <v>32.732030770375687</v>
      </c>
      <c r="W1091" s="23">
        <f t="shared" si="250"/>
        <v>3.3776140851717611</v>
      </c>
      <c r="X1091" s="25">
        <f>(1-Dados!$C$20)*U1091</f>
        <v>20.688957006008906</v>
      </c>
      <c r="Y1091" s="18">
        <f t="shared" si="251"/>
        <v>17.311342920837145</v>
      </c>
      <c r="Z1091" s="27">
        <f>((0.408*I1091*(Y1091-0)+Dados!$C$35*(900/(H1091+273))*J1091*(M1091-N1091))/(I1091+Dados!$C$35*(1+(0.34*J1091))))</f>
        <v>6.1777181369983509</v>
      </c>
    </row>
    <row r="1092" spans="1:26" x14ac:dyDescent="0.25">
      <c r="A1092" s="1">
        <v>39091</v>
      </c>
      <c r="B1092">
        <v>21.9</v>
      </c>
      <c r="C1092">
        <v>36.1</v>
      </c>
      <c r="D1092">
        <v>9</v>
      </c>
      <c r="E1092">
        <v>2.0333329999999998</v>
      </c>
      <c r="F1092">
        <v>64.75</v>
      </c>
      <c r="H1092" s="22">
        <f t="shared" si="238"/>
        <v>29</v>
      </c>
      <c r="I1092" s="23">
        <f t="shared" si="239"/>
        <v>0.23147581029180006</v>
      </c>
      <c r="J1092" s="24">
        <f t="shared" si="240"/>
        <v>1.5208336035244612</v>
      </c>
      <c r="K1092" s="25">
        <f t="shared" si="241"/>
        <v>5.9736717424605885</v>
      </c>
      <c r="L1092" s="25">
        <f t="shared" si="242"/>
        <v>2.6278588442730206</v>
      </c>
      <c r="M1092" s="25">
        <f t="shared" si="243"/>
        <v>4.3007652933668048</v>
      </c>
      <c r="N1092" s="25">
        <f t="shared" si="244"/>
        <v>2.7847455274550059</v>
      </c>
      <c r="O1092" s="25">
        <f t="shared" si="245"/>
        <v>-0.38616633685087898</v>
      </c>
      <c r="P1092" s="26">
        <f>ACOS(-TAN(Dados!$C$31)*TAN(O1092))</f>
        <v>1.7924439813713136</v>
      </c>
      <c r="Q1092" s="25">
        <f t="shared" si="246"/>
        <v>1.032604747966902</v>
      </c>
      <c r="R1092" s="25">
        <f>(24*60/PI())*Dados!$C$28*Q1092*(P1092*SIN(Dados!$C$31)*SIN(O1092)+COS(Dados!$C$31)*COS(O1092)*SIN(P1092))</f>
        <v>43.314937546086441</v>
      </c>
      <c r="S1092" s="17">
        <f t="shared" si="247"/>
        <v>309.26000000000005</v>
      </c>
      <c r="T1092" s="17">
        <f t="shared" si="248"/>
        <v>295.06</v>
      </c>
      <c r="U1092" s="17">
        <f t="shared" si="249"/>
        <v>26.11571060283752</v>
      </c>
      <c r="V1092" s="25">
        <f>(0.75+2*10^(-5)*Dados!$B$7)*R1092</f>
        <v>32.698541646403257</v>
      </c>
      <c r="W1092" s="23">
        <f t="shared" si="250"/>
        <v>3.176471515830376</v>
      </c>
      <c r="X1092" s="25">
        <f>(1-Dados!$C$20)*U1092</f>
        <v>20.109097164184892</v>
      </c>
      <c r="Y1092" s="18">
        <f t="shared" si="251"/>
        <v>16.932625648354517</v>
      </c>
      <c r="Z1092" s="27">
        <f>((0.408*I1092*(Y1092-0)+Dados!$C$35*(900/(H1092+273))*J1092*(M1092-N1092))/(I1092+Dados!$C$35*(1+(0.34*J1092))))</f>
        <v>6.1941652043937472</v>
      </c>
    </row>
    <row r="1093" spans="1:26" x14ac:dyDescent="0.25">
      <c r="A1093" s="1">
        <v>39092</v>
      </c>
      <c r="B1093">
        <v>24.2</v>
      </c>
      <c r="C1093">
        <v>35.6</v>
      </c>
      <c r="D1093">
        <v>10</v>
      </c>
      <c r="E1093">
        <v>3.2</v>
      </c>
      <c r="F1093">
        <v>74.75</v>
      </c>
      <c r="H1093" s="22">
        <f t="shared" si="238"/>
        <v>29.9</v>
      </c>
      <c r="I1093" s="23">
        <f t="shared" si="239"/>
        <v>0.24215129129346122</v>
      </c>
      <c r="J1093" s="24">
        <f t="shared" si="240"/>
        <v>2.3934434405374212</v>
      </c>
      <c r="K1093" s="25">
        <f t="shared" si="241"/>
        <v>5.8118453382797011</v>
      </c>
      <c r="L1093" s="25">
        <f t="shared" si="242"/>
        <v>3.0199258182559934</v>
      </c>
      <c r="M1093" s="25">
        <f t="shared" si="243"/>
        <v>4.4158855782678472</v>
      </c>
      <c r="N1093" s="25">
        <f t="shared" si="244"/>
        <v>3.3008744697552159</v>
      </c>
      <c r="O1093" s="25">
        <f t="shared" si="245"/>
        <v>-0.38378968641292643</v>
      </c>
      <c r="P1093" s="26">
        <f>ACOS(-TAN(Dados!$C$31)*TAN(O1093))</f>
        <v>1.7909106937083643</v>
      </c>
      <c r="Q1093" s="25">
        <f t="shared" si="246"/>
        <v>1.03251226352295</v>
      </c>
      <c r="R1093" s="25">
        <f>(24*60/PI())*Dados!$C$28*Q1093*(P1093*SIN(Dados!$C$31)*SIN(O1093)+COS(Dados!$C$31)*COS(O1093)*SIN(P1093))</f>
        <v>43.267941325262903</v>
      </c>
      <c r="S1093" s="17">
        <f t="shared" si="247"/>
        <v>308.76000000000005</v>
      </c>
      <c r="T1093" s="17">
        <f t="shared" si="248"/>
        <v>297.36</v>
      </c>
      <c r="U1093" s="17">
        <f t="shared" si="249"/>
        <v>23.374301436112752</v>
      </c>
      <c r="V1093" s="25">
        <f>(0.75+2*10^(-5)*Dados!$B$7)*R1093</f>
        <v>32.663064095911878</v>
      </c>
      <c r="W1093" s="23">
        <f t="shared" si="250"/>
        <v>2.1869224972931756</v>
      </c>
      <c r="X1093" s="25">
        <f>(1-Dados!$C$20)*U1093</f>
        <v>17.998212105806818</v>
      </c>
      <c r="Y1093" s="18">
        <f t="shared" si="251"/>
        <v>15.811289608513643</v>
      </c>
      <c r="Z1093" s="27">
        <f>((0.408*I1093*(Y1093-0)+Dados!$C$35*(900/(H1093+273))*J1093*(M1093-N1093))/(I1093+Dados!$C$35*(1+(0.34*J1093))))</f>
        <v>5.7669592619204453</v>
      </c>
    </row>
    <row r="1094" spans="1:26" x14ac:dyDescent="0.25">
      <c r="A1094" s="1">
        <v>39093</v>
      </c>
      <c r="B1094">
        <v>21.4</v>
      </c>
      <c r="C1094">
        <v>25.6</v>
      </c>
      <c r="D1094">
        <v>11</v>
      </c>
      <c r="E1094">
        <v>1.3666670000000001</v>
      </c>
      <c r="F1094">
        <v>92.5</v>
      </c>
      <c r="H1094" s="22">
        <f t="shared" ref="H1094:H1153" si="252">(C1094+B1094)/2</f>
        <v>23.5</v>
      </c>
      <c r="I1094" s="23">
        <f t="shared" ref="I1094:I1153" si="253">4098*(0.6108*EXP(17.27*H1094/(H1094+237.3)))/(H1094+237.3)^2</f>
        <v>0.17445562008621771</v>
      </c>
      <c r="J1094" s="24">
        <f t="shared" ref="J1094:J1153" si="254">E1094*(4.87/(LN(67.8*10-5.42)))</f>
        <v>1.0222000520465488</v>
      </c>
      <c r="K1094" s="25">
        <f t="shared" ref="K1094:K1153" si="255">0.6108*EXP((17.27*C1094)/(C1094+237.3))</f>
        <v>3.2827711697769288</v>
      </c>
      <c r="L1094" s="25">
        <f t="shared" ref="L1094:L1153" si="256">0.6108*EXP((17.27*B1094)/(B1094+237.3))</f>
        <v>2.548770598472057</v>
      </c>
      <c r="M1094" s="25">
        <f t="shared" ref="M1094:M1153" si="257">(K1094+L1094)/2</f>
        <v>2.9157708841244929</v>
      </c>
      <c r="N1094" s="25">
        <f t="shared" ref="N1094:N1153" si="258">F1094/100*((K1094+L1094)/2)</f>
        <v>2.6970880678151561</v>
      </c>
      <c r="O1094" s="25">
        <f t="shared" ref="O1094:O1153" si="259">0.409*SIN((2*PI()/365*D1094)-1.39)</f>
        <v>-0.38129931080802987</v>
      </c>
      <c r="P1094" s="26">
        <f>ACOS(-TAN(Dados!$C$31)*TAN(O1094))</f>
        <v>1.7893077532989132</v>
      </c>
      <c r="Q1094" s="25">
        <f t="shared" ref="Q1094:Q1153" si="260">1+0.033*COS((2*PI()/365)*D1094)</f>
        <v>1.032410144993644</v>
      </c>
      <c r="R1094" s="25">
        <f>(24*60/PI())*Dados!$C$28*Q1094*(P1094*SIN(Dados!$C$31)*SIN(O1094)+COS(Dados!$C$31)*COS(O1094)*SIN(P1094))</f>
        <v>43.218302073601429</v>
      </c>
      <c r="S1094" s="17">
        <f t="shared" ref="S1094:S1153" si="261">C1094+273.16</f>
        <v>298.76000000000005</v>
      </c>
      <c r="T1094" s="17">
        <f t="shared" ref="T1094:T1153" si="262">B1094+273.16</f>
        <v>294.56</v>
      </c>
      <c r="U1094" s="17">
        <f t="shared" ref="U1094:U1153" si="263">0.16*SQRT(C1094-B1094)*R1094</f>
        <v>14.171386033170036</v>
      </c>
      <c r="V1094" s="25">
        <f>(0.75+2*10^(-5)*Dados!$B$7)*R1094</f>
        <v>32.625591315626281</v>
      </c>
      <c r="W1094" s="23">
        <f t="shared" ref="W1094:W1153" si="264">(4.903*10^-9)*((S1094^4+T1094^4)/2)*(0.34-0.14*SQRT(N1094))*(1.35*(U1094/V1094)-0.35)</f>
        <v>0.98848753376438347</v>
      </c>
      <c r="X1094" s="25">
        <f>(1-Dados!$C$20)*U1094</f>
        <v>10.911967245540927</v>
      </c>
      <c r="Y1094" s="18">
        <f t="shared" ref="Y1094:Y1153" si="265">X1094-W1094</f>
        <v>9.9234797117765439</v>
      </c>
      <c r="Z1094" s="27">
        <f>((0.408*I1094*(Y1094-0)+Dados!$C$35*(900/(H1094+273))*J1094*(M1094-N1094))/(I1094+Dados!$C$35*(1+(0.34*J1094))))</f>
        <v>2.8581877393687014</v>
      </c>
    </row>
    <row r="1095" spans="1:26" x14ac:dyDescent="0.25">
      <c r="A1095" s="1">
        <v>39094</v>
      </c>
      <c r="B1095">
        <v>21</v>
      </c>
      <c r="C1095">
        <v>32.799999999999997</v>
      </c>
      <c r="D1095">
        <v>12</v>
      </c>
      <c r="E1095">
        <v>2.1333329999999999</v>
      </c>
      <c r="F1095">
        <v>75.5</v>
      </c>
      <c r="H1095" s="22">
        <f t="shared" si="252"/>
        <v>26.9</v>
      </c>
      <c r="I1095" s="23">
        <f t="shared" si="253"/>
        <v>0.20809346882072433</v>
      </c>
      <c r="J1095" s="24">
        <f t="shared" si="254"/>
        <v>1.5956287110412557</v>
      </c>
      <c r="K1095" s="25">
        <f t="shared" si="255"/>
        <v>4.9739919933544527</v>
      </c>
      <c r="L1095" s="25">
        <f t="shared" si="256"/>
        <v>2.4870053972720654</v>
      </c>
      <c r="M1095" s="25">
        <f t="shared" si="257"/>
        <v>3.7304986953132593</v>
      </c>
      <c r="N1095" s="25">
        <f t="shared" si="258"/>
        <v>2.8165265149615109</v>
      </c>
      <c r="O1095" s="25">
        <f t="shared" si="259"/>
        <v>-0.37869594798822787</v>
      </c>
      <c r="P1095" s="26">
        <f>ACOS(-TAN(Dados!$C$31)*TAN(O1095))</f>
        <v>1.7876361141459312</v>
      </c>
      <c r="Q1095" s="25">
        <f t="shared" si="260"/>
        <v>1.0322984226389083</v>
      </c>
      <c r="R1095" s="25">
        <f>(24*60/PI())*Dados!$C$28*Q1095*(P1095*SIN(Dados!$C$31)*SIN(O1095)+COS(Dados!$C$31)*COS(O1095)*SIN(P1095))</f>
        <v>43.166010676417521</v>
      </c>
      <c r="S1095" s="17">
        <f t="shared" si="261"/>
        <v>305.96000000000004</v>
      </c>
      <c r="T1095" s="17">
        <f t="shared" si="262"/>
        <v>294.16000000000003</v>
      </c>
      <c r="U1095" s="17">
        <f t="shared" si="263"/>
        <v>23.724818579467112</v>
      </c>
      <c r="V1095" s="25">
        <f>(0.75+2*10^(-5)*Dados!$B$7)*R1095</f>
        <v>32.58611642485107</v>
      </c>
      <c r="W1095" s="23">
        <f t="shared" si="264"/>
        <v>2.6485145312135145</v>
      </c>
      <c r="X1095" s="25">
        <f>(1-Dados!$C$20)*U1095</f>
        <v>18.268110306189676</v>
      </c>
      <c r="Y1095" s="18">
        <f t="shared" si="265"/>
        <v>15.619595774976162</v>
      </c>
      <c r="Z1095" s="27">
        <f>((0.408*I1095*(Y1095-0)+Dados!$C$35*(900/(H1095+273))*J1095*(M1095-N1095))/(I1095+Dados!$C$35*(1+(0.34*J1095))))</f>
        <v>5.2177312902514528</v>
      </c>
    </row>
    <row r="1096" spans="1:26" x14ac:dyDescent="0.25">
      <c r="A1096" s="1">
        <v>39095</v>
      </c>
      <c r="B1096">
        <v>20.3</v>
      </c>
      <c r="C1096">
        <v>34.9</v>
      </c>
      <c r="D1096">
        <v>13</v>
      </c>
      <c r="E1096">
        <v>1.2</v>
      </c>
      <c r="F1096">
        <v>61.5</v>
      </c>
      <c r="H1096" s="22">
        <f t="shared" si="252"/>
        <v>27.6</v>
      </c>
      <c r="I1096" s="23">
        <f t="shared" si="253"/>
        <v>0.21565607816104823</v>
      </c>
      <c r="J1096" s="24">
        <f t="shared" si="254"/>
        <v>0.89754129020153295</v>
      </c>
      <c r="K1096" s="25">
        <f t="shared" si="255"/>
        <v>5.5916786681589672</v>
      </c>
      <c r="L1096" s="25">
        <f t="shared" si="256"/>
        <v>2.3820593372779197</v>
      </c>
      <c r="M1096" s="25">
        <f t="shared" si="257"/>
        <v>3.9868690027184437</v>
      </c>
      <c r="N1096" s="25">
        <f t="shared" si="258"/>
        <v>2.4519244366718427</v>
      </c>
      <c r="O1096" s="25">
        <f t="shared" si="259"/>
        <v>-0.37598036938610901</v>
      </c>
      <c r="P1096" s="26">
        <f>ACOS(-TAN(Dados!$C$31)*TAN(O1096))</f>
        <v>1.7858967600153355</v>
      </c>
      <c r="Q1096" s="25">
        <f t="shared" si="260"/>
        <v>1.0321771295644875</v>
      </c>
      <c r="R1096" s="25">
        <f>(24*60/PI())*Dados!$C$28*Q1096*(P1096*SIN(Dados!$C$31)*SIN(O1096)+COS(Dados!$C$31)*COS(O1096)*SIN(P1096))</f>
        <v>43.111057952545892</v>
      </c>
      <c r="S1096" s="17">
        <f t="shared" si="261"/>
        <v>308.06</v>
      </c>
      <c r="T1096" s="17">
        <f t="shared" si="262"/>
        <v>293.46000000000004</v>
      </c>
      <c r="U1096" s="17">
        <f t="shared" si="263"/>
        <v>26.356339382705574</v>
      </c>
      <c r="V1096" s="25">
        <f>(0.75+2*10^(-5)*Dados!$B$7)*R1096</f>
        <v>32.544632492704388</v>
      </c>
      <c r="W1096" s="23">
        <f t="shared" si="264"/>
        <v>3.6143613872671474</v>
      </c>
      <c r="X1096" s="25">
        <f>(1-Dados!$C$20)*U1096</f>
        <v>20.294381324683293</v>
      </c>
      <c r="Y1096" s="18">
        <f t="shared" si="265"/>
        <v>16.680019937416144</v>
      </c>
      <c r="Z1096" s="27">
        <f>((0.408*I1096*(Y1096-0)+Dados!$C$35*(900/(H1096+273))*J1096*(M1096-N1096))/(I1096+Dados!$C$35*(1+(0.34*J1096))))</f>
        <v>5.7711390660066826</v>
      </c>
    </row>
    <row r="1097" spans="1:26" x14ac:dyDescent="0.25">
      <c r="A1097" s="1">
        <v>39096</v>
      </c>
      <c r="B1097">
        <v>19.3</v>
      </c>
      <c r="C1097">
        <v>30.1</v>
      </c>
      <c r="D1097">
        <v>14</v>
      </c>
      <c r="E1097">
        <v>3.3</v>
      </c>
      <c r="F1097">
        <v>66.25</v>
      </c>
      <c r="H1097" s="22">
        <f t="shared" si="252"/>
        <v>24.700000000000003</v>
      </c>
      <c r="I1097" s="23">
        <f t="shared" si="253"/>
        <v>0.18576099026505452</v>
      </c>
      <c r="J1097" s="24">
        <f t="shared" si="254"/>
        <v>2.4682385480542153</v>
      </c>
      <c r="K1097" s="25">
        <f t="shared" si="255"/>
        <v>4.2674631045407558</v>
      </c>
      <c r="L1097" s="25">
        <f t="shared" si="256"/>
        <v>2.238858124675362</v>
      </c>
      <c r="M1097" s="25">
        <f t="shared" si="257"/>
        <v>3.2531606146080589</v>
      </c>
      <c r="N1097" s="25">
        <f t="shared" si="258"/>
        <v>2.1552189071778391</v>
      </c>
      <c r="O1097" s="25">
        <f t="shared" si="259"/>
        <v>-0.37315337968622003</v>
      </c>
      <c r="P1097" s="26">
        <f>ACOS(-TAN(Dados!$C$31)*TAN(O1097))</f>
        <v>1.7840907025875921</v>
      </c>
      <c r="Q1097" s="25">
        <f t="shared" si="260"/>
        <v>1.0320463017121373</v>
      </c>
      <c r="R1097" s="25">
        <f>(24*60/PI())*Dados!$C$28*Q1097*(P1097*SIN(Dados!$C$31)*SIN(O1097)+COS(Dados!$C$31)*COS(O1097)*SIN(P1097))</f>
        <v>43.053434691921325</v>
      </c>
      <c r="S1097" s="17">
        <f t="shared" si="261"/>
        <v>303.26000000000005</v>
      </c>
      <c r="T1097" s="17">
        <f t="shared" si="262"/>
        <v>292.46000000000004</v>
      </c>
      <c r="U1097" s="17">
        <f t="shared" si="263"/>
        <v>22.638083864487161</v>
      </c>
      <c r="V1097" s="25">
        <f>(0.75+2*10^(-5)*Dados!$B$7)*R1097</f>
        <v>32.501132566487726</v>
      </c>
      <c r="W1097" s="23">
        <f t="shared" si="264"/>
        <v>3.0695894427371657</v>
      </c>
      <c r="X1097" s="25">
        <f>(1-Dados!$C$20)*U1097</f>
        <v>17.431324575655115</v>
      </c>
      <c r="Y1097" s="18">
        <f t="shared" si="265"/>
        <v>14.36173513291795</v>
      </c>
      <c r="Z1097" s="27">
        <f>((0.408*I1097*(Y1097-0)+Dados!$C$35*(900/(H1097+273))*J1097*(M1097-N1097))/(I1097+Dados!$C$35*(1+(0.34*J1097))))</f>
        <v>5.3070514506788466</v>
      </c>
    </row>
    <row r="1098" spans="1:26" x14ac:dyDescent="0.25">
      <c r="A1098" s="1">
        <v>39097</v>
      </c>
      <c r="B1098">
        <v>15.3</v>
      </c>
      <c r="C1098">
        <v>30.7</v>
      </c>
      <c r="D1098">
        <v>15</v>
      </c>
      <c r="E1098">
        <v>2.9666670000000002</v>
      </c>
      <c r="F1098">
        <v>57.5</v>
      </c>
      <c r="H1098" s="22">
        <f t="shared" si="252"/>
        <v>23</v>
      </c>
      <c r="I1098" s="23">
        <f t="shared" si="253"/>
        <v>0.16991941796793744</v>
      </c>
      <c r="J1098" s="24">
        <f t="shared" si="254"/>
        <v>2.2189217723152592</v>
      </c>
      <c r="K1098" s="25">
        <f t="shared" si="255"/>
        <v>4.4164290333261924</v>
      </c>
      <c r="L1098" s="25">
        <f t="shared" si="256"/>
        <v>1.7385638954612772</v>
      </c>
      <c r="M1098" s="25">
        <f t="shared" si="257"/>
        <v>3.077496464393735</v>
      </c>
      <c r="N1098" s="25">
        <f t="shared" si="258"/>
        <v>1.7695604670263976</v>
      </c>
      <c r="O1098" s="25">
        <f t="shared" si="259"/>
        <v>-0.37021581658662056</v>
      </c>
      <c r="P1098" s="26">
        <f>ACOS(-TAN(Dados!$C$31)*TAN(O1098))</f>
        <v>1.7822189795930035</v>
      </c>
      <c r="Q1098" s="25">
        <f t="shared" si="260"/>
        <v>1.0319059778489741</v>
      </c>
      <c r="R1098" s="25">
        <f>(24*60/PI())*Dados!$C$28*Q1098*(P1098*SIN(Dados!$C$31)*SIN(O1098)+COS(Dados!$C$31)*COS(O1098)*SIN(P1098))</f>
        <v>42.993131694624417</v>
      </c>
      <c r="S1098" s="17">
        <f t="shared" si="261"/>
        <v>303.86</v>
      </c>
      <c r="T1098" s="17">
        <f t="shared" si="262"/>
        <v>288.46000000000004</v>
      </c>
      <c r="U1098" s="17">
        <f t="shared" si="263"/>
        <v>26.994757105344704</v>
      </c>
      <c r="V1098" s="25">
        <f>(0.75+2*10^(-5)*Dados!$B$7)*R1098</f>
        <v>32.455609701161698</v>
      </c>
      <c r="W1098" s="23">
        <f t="shared" si="264"/>
        <v>4.5007136536837509</v>
      </c>
      <c r="X1098" s="25">
        <f>(1-Dados!$C$20)*U1098</f>
        <v>20.785962971115421</v>
      </c>
      <c r="Y1098" s="18">
        <f t="shared" si="265"/>
        <v>16.285249317431671</v>
      </c>
      <c r="Z1098" s="27">
        <f>((0.408*I1098*(Y1098-0)+Dados!$C$35*(900/(H1098+273))*J1098*(M1098-N1098))/(I1098+Dados!$C$35*(1+(0.34*J1098))))</f>
        <v>5.9931844554333216</v>
      </c>
    </row>
    <row r="1099" spans="1:26" x14ac:dyDescent="0.25">
      <c r="A1099" s="1">
        <v>39098</v>
      </c>
      <c r="B1099">
        <v>16</v>
      </c>
      <c r="C1099">
        <v>31.4</v>
      </c>
      <c r="D1099">
        <v>16</v>
      </c>
      <c r="E1099">
        <v>3.9666670000000002</v>
      </c>
      <c r="F1099">
        <v>54.5</v>
      </c>
      <c r="H1099" s="22">
        <f t="shared" si="252"/>
        <v>23.7</v>
      </c>
      <c r="I1099" s="23">
        <f t="shared" si="253"/>
        <v>0.17629848389579808</v>
      </c>
      <c r="J1099" s="24">
        <f t="shared" si="254"/>
        <v>2.9668728474832036</v>
      </c>
      <c r="K1099" s="25">
        <f t="shared" si="255"/>
        <v>4.5959173166475438</v>
      </c>
      <c r="L1099" s="25">
        <f t="shared" si="256"/>
        <v>1.8182866804855506</v>
      </c>
      <c r="M1099" s="25">
        <f t="shared" si="257"/>
        <v>3.2071019985665474</v>
      </c>
      <c r="N1099" s="25">
        <f t="shared" si="258"/>
        <v>1.7478705892187685</v>
      </c>
      <c r="O1099" s="25">
        <f t="shared" si="259"/>
        <v>-0.36716855055065478</v>
      </c>
      <c r="P1099" s="26">
        <f>ACOS(-TAN(Dados!$C$31)*TAN(O1099))</f>
        <v>1.7802826529372653</v>
      </c>
      <c r="Q1099" s="25">
        <f t="shared" si="260"/>
        <v>1.031756199555987</v>
      </c>
      <c r="R1099" s="25">
        <f>(24*60/PI())*Dados!$C$28*Q1099*(P1099*SIN(Dados!$C$31)*SIN(O1099)+COS(Dados!$C$31)*COS(O1099)*SIN(P1099))</f>
        <v>42.930139811347644</v>
      </c>
      <c r="S1099" s="17">
        <f t="shared" si="261"/>
        <v>304.56</v>
      </c>
      <c r="T1099" s="17">
        <f t="shared" si="262"/>
        <v>289.16000000000003</v>
      </c>
      <c r="U1099" s="17">
        <f t="shared" si="263"/>
        <v>26.9552054253056</v>
      </c>
      <c r="V1099" s="25">
        <f>(0.75+2*10^(-5)*Dados!$B$7)*R1099</f>
        <v>32.408056989893922</v>
      </c>
      <c r="W1099" s="23">
        <f t="shared" si="264"/>
        <v>4.5771575340593236</v>
      </c>
      <c r="X1099" s="25">
        <f>(1-Dados!$C$20)*U1099</f>
        <v>20.755508177485311</v>
      </c>
      <c r="Y1099" s="18">
        <f t="shared" si="265"/>
        <v>16.178350643425986</v>
      </c>
      <c r="Z1099" s="27">
        <f>((0.408*I1099*(Y1099-0)+Dados!$C$35*(900/(H1099+273))*J1099*(M1099-N1099))/(I1099+Dados!$C$35*(1+(0.34*J1099))))</f>
        <v>6.5738243542675967</v>
      </c>
    </row>
    <row r="1100" spans="1:26" x14ac:dyDescent="0.25">
      <c r="A1100" s="1">
        <v>39099</v>
      </c>
      <c r="B1100">
        <v>20.5</v>
      </c>
      <c r="C1100">
        <v>31.6</v>
      </c>
      <c r="D1100">
        <v>17</v>
      </c>
      <c r="E1100">
        <v>2.733333</v>
      </c>
      <c r="F1100">
        <v>81.75</v>
      </c>
      <c r="H1100" s="22">
        <f t="shared" si="252"/>
        <v>26.05</v>
      </c>
      <c r="I1100" s="23">
        <f t="shared" si="253"/>
        <v>0.19921133453623632</v>
      </c>
      <c r="J1100" s="24">
        <f t="shared" si="254"/>
        <v>2.0443993561420224</v>
      </c>
      <c r="K1100" s="25">
        <f t="shared" si="255"/>
        <v>4.6483496796026218</v>
      </c>
      <c r="L1100" s="25">
        <f t="shared" si="256"/>
        <v>2.4116412804606884</v>
      </c>
      <c r="M1100" s="25">
        <f t="shared" si="257"/>
        <v>3.5299954800316549</v>
      </c>
      <c r="N1100" s="25">
        <f t="shared" si="258"/>
        <v>2.885771304925878</v>
      </c>
      <c r="O1100" s="25">
        <f t="shared" si="259"/>
        <v>-0.36401248454901453</v>
      </c>
      <c r="P1100" s="26">
        <f>ACOS(-TAN(Dados!$C$31)*TAN(O1100))</f>
        <v>1.7782828068237315</v>
      </c>
      <c r="Q1100" s="25">
        <f t="shared" si="260"/>
        <v>1.0315970112157162</v>
      </c>
      <c r="R1100" s="25">
        <f>(24*60/PI())*Dados!$C$28*Q1100*(P1100*SIN(Dados!$C$31)*SIN(O1100)+COS(Dados!$C$31)*COS(O1100)*SIN(P1100))</f>
        <v>42.864449985232994</v>
      </c>
      <c r="S1100" s="17">
        <f t="shared" si="261"/>
        <v>304.76000000000005</v>
      </c>
      <c r="T1100" s="17">
        <f t="shared" si="262"/>
        <v>293.66000000000003</v>
      </c>
      <c r="U1100" s="17">
        <f t="shared" si="263"/>
        <v>22.849606613068495</v>
      </c>
      <c r="V1100" s="25">
        <f>(0.75+2*10^(-5)*Dados!$B$7)*R1100</f>
        <v>32.358467595642352</v>
      </c>
      <c r="W1100" s="23">
        <f t="shared" si="264"/>
        <v>2.4273283071390561</v>
      </c>
      <c r="X1100" s="25">
        <f>(1-Dados!$C$20)*U1100</f>
        <v>17.594197092062743</v>
      </c>
      <c r="Y1100" s="18">
        <f t="shared" si="265"/>
        <v>15.166868784923686</v>
      </c>
      <c r="Z1100" s="27">
        <f>((0.408*I1100*(Y1100-0)+Dados!$C$35*(900/(H1100+273))*J1100*(M1100-N1100))/(I1100+Dados!$C$35*(1+(0.34*J1100))))</f>
        <v>4.8108763929236762</v>
      </c>
    </row>
    <row r="1101" spans="1:26" x14ac:dyDescent="0.25">
      <c r="A1101" s="1">
        <v>39100</v>
      </c>
      <c r="B1101">
        <v>19.899999999999999</v>
      </c>
      <c r="C1101">
        <v>30.8</v>
      </c>
      <c r="D1101">
        <v>18</v>
      </c>
      <c r="E1101">
        <v>2.5</v>
      </c>
      <c r="F1101">
        <v>76</v>
      </c>
      <c r="H1101" s="22">
        <f t="shared" si="252"/>
        <v>25.35</v>
      </c>
      <c r="I1101" s="23">
        <f t="shared" si="253"/>
        <v>0.1921382761319867</v>
      </c>
      <c r="J1101" s="24">
        <f t="shared" si="254"/>
        <v>1.8698776879198604</v>
      </c>
      <c r="K1101" s="25">
        <f t="shared" si="255"/>
        <v>4.4416910990407947</v>
      </c>
      <c r="L1101" s="25">
        <f t="shared" si="256"/>
        <v>2.3238457638211925</v>
      </c>
      <c r="M1101" s="25">
        <f t="shared" si="257"/>
        <v>3.3827684314309936</v>
      </c>
      <c r="N1101" s="25">
        <f t="shared" si="258"/>
        <v>2.5709040078875551</v>
      </c>
      <c r="O1101" s="25">
        <f t="shared" si="259"/>
        <v>-0.36074855379216958</v>
      </c>
      <c r="P1101" s="26">
        <f>ACOS(-TAN(Dados!$C$31)*TAN(O1101))</f>
        <v>1.7762205458786531</v>
      </c>
      <c r="Q1101" s="25">
        <f t="shared" si="260"/>
        <v>1.031428459999103</v>
      </c>
      <c r="R1101" s="25">
        <f>(24*60/PI())*Dados!$C$28*Q1101*(P1101*SIN(Dados!$C$31)*SIN(O1101)+COS(Dados!$C$31)*COS(O1101)*SIN(P1101))</f>
        <v>42.796053295027434</v>
      </c>
      <c r="S1101" s="17">
        <f t="shared" si="261"/>
        <v>303.96000000000004</v>
      </c>
      <c r="T1101" s="17">
        <f t="shared" si="262"/>
        <v>293.06</v>
      </c>
      <c r="U1101" s="17">
        <f t="shared" si="263"/>
        <v>22.606688559939656</v>
      </c>
      <c r="V1101" s="25">
        <f>(0.75+2*10^(-5)*Dados!$B$7)*R1101</f>
        <v>32.306834783733457</v>
      </c>
      <c r="W1101" s="23">
        <f t="shared" si="264"/>
        <v>2.6798182392126169</v>
      </c>
      <c r="X1101" s="25">
        <f>(1-Dados!$C$20)*U1101</f>
        <v>17.407150191153534</v>
      </c>
      <c r="Y1101" s="18">
        <f t="shared" si="265"/>
        <v>14.727331951940917</v>
      </c>
      <c r="Z1101" s="27">
        <f>((0.408*I1101*(Y1101-0)+Dados!$C$35*(900/(H1101+273))*J1101*(M1101-N1101))/(I1101+Dados!$C$35*(1+(0.34*J1101))))</f>
        <v>4.8603242787666341</v>
      </c>
    </row>
    <row r="1102" spans="1:26" x14ac:dyDescent="0.25">
      <c r="A1102" s="1">
        <v>39101</v>
      </c>
      <c r="B1102">
        <v>18.7</v>
      </c>
      <c r="C1102">
        <v>28.7</v>
      </c>
      <c r="D1102">
        <v>19</v>
      </c>
      <c r="E1102">
        <v>2.2999999999999998</v>
      </c>
      <c r="F1102">
        <v>87.75</v>
      </c>
      <c r="H1102" s="22">
        <f t="shared" si="252"/>
        <v>23.7</v>
      </c>
      <c r="I1102" s="23">
        <f t="shared" si="253"/>
        <v>0.17629848389579808</v>
      </c>
      <c r="J1102" s="24">
        <f t="shared" si="254"/>
        <v>1.7202874728862714</v>
      </c>
      <c r="K1102" s="25">
        <f t="shared" si="255"/>
        <v>3.9367535029497236</v>
      </c>
      <c r="L1102" s="25">
        <f t="shared" si="256"/>
        <v>2.1566019800756622</v>
      </c>
      <c r="M1102" s="25">
        <f t="shared" si="257"/>
        <v>3.0466777415126929</v>
      </c>
      <c r="N1102" s="25">
        <f t="shared" si="258"/>
        <v>2.673459718177388</v>
      </c>
      <c r="O1102" s="25">
        <f t="shared" si="259"/>
        <v>-0.35737772545324453</v>
      </c>
      <c r="P1102" s="26">
        <f>ACOS(-TAN(Dados!$C$31)*TAN(O1102))</f>
        <v>1.7740969932854493</v>
      </c>
      <c r="Q1102" s="25">
        <f t="shared" si="260"/>
        <v>1.0312505958515106</v>
      </c>
      <c r="R1102" s="25">
        <f>(24*60/PI())*Dados!$C$28*Q1102*(P1102*SIN(Dados!$C$31)*SIN(O1102)+COS(Dados!$C$31)*COS(O1102)*SIN(P1102))</f>
        <v>42.724940999497861</v>
      </c>
      <c r="S1102" s="17">
        <f t="shared" si="261"/>
        <v>301.86</v>
      </c>
      <c r="T1102" s="17">
        <f t="shared" si="262"/>
        <v>291.86</v>
      </c>
      <c r="U1102" s="17">
        <f t="shared" si="263"/>
        <v>21.617300232755866</v>
      </c>
      <c r="V1102" s="25">
        <f>(0.75+2*10^(-5)*Dados!$B$7)*R1102</f>
        <v>32.253151955391132</v>
      </c>
      <c r="W1102" s="23">
        <f t="shared" si="264"/>
        <v>2.3509075447139245</v>
      </c>
      <c r="X1102" s="25">
        <f>(1-Dados!$C$20)*U1102</f>
        <v>16.645321179222016</v>
      </c>
      <c r="Y1102" s="18">
        <f t="shared" si="265"/>
        <v>14.294413634508091</v>
      </c>
      <c r="Z1102" s="27">
        <f>((0.408*I1102*(Y1102-0)+Dados!$C$35*(900/(H1102+273))*J1102*(M1102-N1102))/(I1102+Dados!$C$35*(1+(0.34*J1102))))</f>
        <v>4.1267555551302415</v>
      </c>
    </row>
    <row r="1103" spans="1:26" x14ac:dyDescent="0.25">
      <c r="A1103" s="1">
        <v>39102</v>
      </c>
      <c r="B1103">
        <v>17.899999999999999</v>
      </c>
      <c r="C1103">
        <v>25.8</v>
      </c>
      <c r="D1103">
        <v>20</v>
      </c>
      <c r="E1103">
        <v>4.5333329999999998</v>
      </c>
      <c r="F1103">
        <v>75.5</v>
      </c>
      <c r="H1103" s="22">
        <f t="shared" si="252"/>
        <v>21.85</v>
      </c>
      <c r="I1103" s="23">
        <f t="shared" si="253"/>
        <v>0.15986255031733407</v>
      </c>
      <c r="J1103" s="24">
        <f t="shared" si="254"/>
        <v>3.3907112914443216</v>
      </c>
      <c r="K1103" s="25">
        <f t="shared" si="255"/>
        <v>3.3219025283483368</v>
      </c>
      <c r="L1103" s="25">
        <f t="shared" si="256"/>
        <v>2.0510472190114379</v>
      </c>
      <c r="M1103" s="25">
        <f t="shared" si="257"/>
        <v>2.6864748736798871</v>
      </c>
      <c r="N1103" s="25">
        <f t="shared" si="258"/>
        <v>2.0282885296283149</v>
      </c>
      <c r="O1103" s="25">
        <f t="shared" si="259"/>
        <v>-0.35390099838142475</v>
      </c>
      <c r="P1103" s="26">
        <f>ACOS(-TAN(Dados!$C$31)*TAN(O1103))</f>
        <v>1.7719132889338518</v>
      </c>
      <c r="Q1103" s="25">
        <f t="shared" si="260"/>
        <v>1.0310634714779239</v>
      </c>
      <c r="R1103" s="25">
        <f>(24*60/PI())*Dados!$C$28*Q1103*(P1103*SIN(Dados!$C$31)*SIN(O1103)+COS(Dados!$C$31)*COS(O1103)*SIN(P1103))</f>
        <v>42.651104583042716</v>
      </c>
      <c r="S1103" s="17">
        <f t="shared" si="261"/>
        <v>298.96000000000004</v>
      </c>
      <c r="T1103" s="17">
        <f t="shared" si="262"/>
        <v>291.06</v>
      </c>
      <c r="U1103" s="17">
        <f t="shared" si="263"/>
        <v>19.180671674588297</v>
      </c>
      <c r="V1103" s="25">
        <f>(0.75+2*10^(-5)*Dados!$B$7)*R1103</f>
        <v>32.197412682169031</v>
      </c>
      <c r="W1103" s="23">
        <f t="shared" si="264"/>
        <v>2.3745216789764889</v>
      </c>
      <c r="X1103" s="25">
        <f>(1-Dados!$C$20)*U1103</f>
        <v>14.769117189432988</v>
      </c>
      <c r="Y1103" s="18">
        <f t="shared" si="265"/>
        <v>12.394595510456499</v>
      </c>
      <c r="Z1103" s="27">
        <f>((0.408*I1103*(Y1103-0)+Dados!$C$35*(900/(H1103+273))*J1103*(M1103-N1103))/(I1103+Dados!$C$35*(1+(0.34*J1103))))</f>
        <v>4.1701999790873137</v>
      </c>
    </row>
    <row r="1104" spans="1:26" x14ac:dyDescent="0.25">
      <c r="A1104" s="1">
        <v>39103</v>
      </c>
      <c r="B1104">
        <v>15.5</v>
      </c>
      <c r="C1104">
        <v>26.1</v>
      </c>
      <c r="D1104">
        <v>21</v>
      </c>
      <c r="E1104">
        <v>4.1333330000000004</v>
      </c>
      <c r="F1104">
        <v>75.5</v>
      </c>
      <c r="H1104" s="22">
        <f t="shared" si="252"/>
        <v>20.8</v>
      </c>
      <c r="I1104" s="23">
        <f t="shared" si="253"/>
        <v>0.15112394383600908</v>
      </c>
      <c r="J1104" s="24">
        <f t="shared" si="254"/>
        <v>3.0915308613771444</v>
      </c>
      <c r="K1104" s="25">
        <f t="shared" si="255"/>
        <v>3.3813618118460984</v>
      </c>
      <c r="L1104" s="25">
        <f t="shared" si="256"/>
        <v>1.761022898120093</v>
      </c>
      <c r="M1104" s="25">
        <f t="shared" si="257"/>
        <v>2.5711923549830957</v>
      </c>
      <c r="N1104" s="25">
        <f t="shared" si="258"/>
        <v>1.9412502280122372</v>
      </c>
      <c r="O1104" s="25">
        <f t="shared" si="259"/>
        <v>-0.35031940280597534</v>
      </c>
      <c r="P1104" s="26">
        <f>ACOS(-TAN(Dados!$C$31)*TAN(O1104))</f>
        <v>1.7696705875895009</v>
      </c>
      <c r="Q1104" s="25">
        <f t="shared" si="260"/>
        <v>1.0308671423273339</v>
      </c>
      <c r="R1104" s="25">
        <f>(24*60/PI())*Dados!$C$28*Q1104*(P1104*SIN(Dados!$C$31)*SIN(O1104)+COS(Dados!$C$31)*COS(O1104)*SIN(P1104))</f>
        <v>42.57453580243228</v>
      </c>
      <c r="S1104" s="17">
        <f t="shared" si="261"/>
        <v>299.26000000000005</v>
      </c>
      <c r="T1104" s="17">
        <f t="shared" si="262"/>
        <v>288.66000000000003</v>
      </c>
      <c r="U1104" s="17">
        <f t="shared" si="263"/>
        <v>22.178023369280606</v>
      </c>
      <c r="V1104" s="25">
        <f>(0.75+2*10^(-5)*Dados!$B$7)*R1104</f>
        <v>32.13961074123489</v>
      </c>
      <c r="W1104" s="23">
        <f t="shared" si="264"/>
        <v>3.092084820551805</v>
      </c>
      <c r="X1104" s="25">
        <f>(1-Dados!$C$20)*U1104</f>
        <v>17.077077994346066</v>
      </c>
      <c r="Y1104" s="18">
        <f t="shared" si="265"/>
        <v>13.984993173794262</v>
      </c>
      <c r="Z1104" s="27">
        <f>((0.408*I1104*(Y1104-0)+Dados!$C$35*(900/(H1104+273))*J1104*(M1104-N1104))/(I1104+Dados!$C$35*(1+(0.34*J1104))))</f>
        <v>4.3898226155125375</v>
      </c>
    </row>
    <row r="1105" spans="1:26" x14ac:dyDescent="0.25">
      <c r="A1105" s="1">
        <v>39104</v>
      </c>
      <c r="B1105">
        <v>17.5</v>
      </c>
      <c r="C1105">
        <v>34.1</v>
      </c>
      <c r="D1105">
        <v>22</v>
      </c>
      <c r="E1105">
        <v>2.3333330000000001</v>
      </c>
      <c r="F1105">
        <v>67</v>
      </c>
      <c r="H1105" s="22">
        <f t="shared" si="252"/>
        <v>25.8</v>
      </c>
      <c r="I1105" s="23">
        <f t="shared" si="253"/>
        <v>0.19666050184576003</v>
      </c>
      <c r="J1105" s="24">
        <f t="shared" si="254"/>
        <v>1.7452189260748447</v>
      </c>
      <c r="K1105" s="25">
        <f t="shared" si="255"/>
        <v>5.3489488866095956</v>
      </c>
      <c r="L1105" s="25">
        <f t="shared" si="256"/>
        <v>1.9999869748999506</v>
      </c>
      <c r="M1105" s="25">
        <f t="shared" si="257"/>
        <v>3.6744679307547732</v>
      </c>
      <c r="N1105" s="25">
        <f t="shared" si="258"/>
        <v>2.4618935136056983</v>
      </c>
      <c r="O1105" s="25">
        <f t="shared" si="259"/>
        <v>-0.34663400003096273</v>
      </c>
      <c r="P1105" s="26">
        <f>ACOS(-TAN(Dados!$C$31)*TAN(O1105))</f>
        <v>1.7673700570893165</v>
      </c>
      <c r="Q1105" s="25">
        <f t="shared" si="260"/>
        <v>1.0306616665763046</v>
      </c>
      <c r="R1105" s="25">
        <f>(24*60/PI())*Dados!$C$28*Q1105*(P1105*SIN(Dados!$C$31)*SIN(O1105)+COS(Dados!$C$31)*COS(O1105)*SIN(P1105))</f>
        <v>42.495226734604927</v>
      </c>
      <c r="S1105" s="17">
        <f t="shared" si="261"/>
        <v>307.26000000000005</v>
      </c>
      <c r="T1105" s="17">
        <f t="shared" si="262"/>
        <v>290.66000000000003</v>
      </c>
      <c r="U1105" s="17">
        <f t="shared" si="263"/>
        <v>27.702194709066291</v>
      </c>
      <c r="V1105" s="25">
        <f>(0.75+2*10^(-5)*Dados!$B$7)*R1105</f>
        <v>32.079740151452071</v>
      </c>
      <c r="W1105" s="23">
        <f t="shared" si="264"/>
        <v>3.8626092420381659</v>
      </c>
      <c r="X1105" s="25">
        <f>(1-Dados!$C$20)*U1105</f>
        <v>21.330689925981044</v>
      </c>
      <c r="Y1105" s="18">
        <f t="shared" si="265"/>
        <v>17.46808068394288</v>
      </c>
      <c r="Z1105" s="27">
        <f>((0.408*I1105*(Y1105-0)+Dados!$C$35*(900/(H1105+273))*J1105*(M1105-N1105))/(I1105+Dados!$C$35*(1+(0.34*J1105))))</f>
        <v>6.043421260243532</v>
      </c>
    </row>
    <row r="1106" spans="1:26" x14ac:dyDescent="0.25">
      <c r="A1106" s="1">
        <v>39105</v>
      </c>
      <c r="B1106">
        <v>22.5</v>
      </c>
      <c r="C1106">
        <v>34.6</v>
      </c>
      <c r="D1106">
        <v>23</v>
      </c>
      <c r="E1106">
        <v>2.8</v>
      </c>
      <c r="F1106">
        <v>68.25</v>
      </c>
      <c r="H1106" s="22">
        <f t="shared" si="252"/>
        <v>28.55</v>
      </c>
      <c r="I1106" s="23">
        <f t="shared" si="253"/>
        <v>0.22628803083327026</v>
      </c>
      <c r="J1106" s="24">
        <f t="shared" si="254"/>
        <v>2.0942630104702435</v>
      </c>
      <c r="K1106" s="25">
        <f t="shared" si="255"/>
        <v>5.4995586494348254</v>
      </c>
      <c r="L1106" s="25">
        <f t="shared" si="256"/>
        <v>2.7255876066054592</v>
      </c>
      <c r="M1106" s="25">
        <f t="shared" si="257"/>
        <v>4.1125731280201423</v>
      </c>
      <c r="N1106" s="25">
        <f t="shared" si="258"/>
        <v>2.806831159873747</v>
      </c>
      <c r="O1106" s="25">
        <f t="shared" si="259"/>
        <v>-0.3428458821207665</v>
      </c>
      <c r="P1106" s="26">
        <f>ACOS(-TAN(Dados!$C$31)*TAN(O1106))</f>
        <v>1.7650128765676671</v>
      </c>
      <c r="Q1106" s="25">
        <f t="shared" si="260"/>
        <v>1.0304471051117361</v>
      </c>
      <c r="R1106" s="25">
        <f>(24*60/PI())*Dados!$C$28*Q1106*(P1106*SIN(Dados!$C$31)*SIN(O1106)+COS(Dados!$C$31)*COS(O1106)*SIN(P1106))</f>
        <v>42.413169825442097</v>
      </c>
      <c r="S1106" s="17">
        <f t="shared" si="261"/>
        <v>307.76000000000005</v>
      </c>
      <c r="T1106" s="17">
        <f t="shared" si="262"/>
        <v>295.66000000000003</v>
      </c>
      <c r="U1106" s="17">
        <f t="shared" si="263"/>
        <v>23.605510620722473</v>
      </c>
      <c r="V1106" s="25">
        <f>(0.75+2*10^(-5)*Dados!$B$7)*R1106</f>
        <v>32.01779521019985</v>
      </c>
      <c r="W1106" s="23">
        <f t="shared" si="264"/>
        <v>2.7712555459548143</v>
      </c>
      <c r="X1106" s="25">
        <f>(1-Dados!$C$20)*U1106</f>
        <v>18.176243177956305</v>
      </c>
      <c r="Y1106" s="18">
        <f t="shared" si="265"/>
        <v>15.404987632001491</v>
      </c>
      <c r="Z1106" s="27">
        <f>((0.408*I1106*(Y1106-0)+Dados!$C$35*(900/(H1106+273))*J1106*(M1106-N1106))/(I1106+Dados!$C$35*(1+(0.34*J1106))))</f>
        <v>5.7824049441792118</v>
      </c>
    </row>
    <row r="1107" spans="1:26" x14ac:dyDescent="0.25">
      <c r="A1107" s="1">
        <v>39106</v>
      </c>
      <c r="B1107">
        <v>22.5</v>
      </c>
      <c r="C1107">
        <v>33.799999999999997</v>
      </c>
      <c r="D1107">
        <v>24</v>
      </c>
      <c r="E1107">
        <v>1.7</v>
      </c>
      <c r="F1107">
        <v>74.5</v>
      </c>
      <c r="H1107" s="22">
        <f t="shared" si="252"/>
        <v>28.15</v>
      </c>
      <c r="I1107" s="23">
        <f t="shared" si="253"/>
        <v>0.22175898387159163</v>
      </c>
      <c r="J1107" s="24">
        <f t="shared" si="254"/>
        <v>1.2715168277855049</v>
      </c>
      <c r="K1107" s="25">
        <f t="shared" si="255"/>
        <v>5.2603114929926225</v>
      </c>
      <c r="L1107" s="25">
        <f t="shared" si="256"/>
        <v>2.7255876066054592</v>
      </c>
      <c r="M1107" s="25">
        <f t="shared" si="257"/>
        <v>3.9929495497990408</v>
      </c>
      <c r="N1107" s="25">
        <f t="shared" si="258"/>
        <v>2.9747474146002855</v>
      </c>
      <c r="O1107" s="25">
        <f t="shared" si="259"/>
        <v>-0.33895617157647767</v>
      </c>
      <c r="P1107" s="26">
        <f>ACOS(-TAN(Dados!$C$31)*TAN(O1107))</f>
        <v>1.7626002347180736</v>
      </c>
      <c r="Q1107" s="25">
        <f t="shared" si="260"/>
        <v>1.0302235215128204</v>
      </c>
      <c r="R1107" s="25">
        <f>(24*60/PI())*Dados!$C$28*Q1107*(P1107*SIN(Dados!$C$31)*SIN(O1107)+COS(Dados!$C$31)*COS(O1107)*SIN(P1107))</f>
        <v>42.328357939439776</v>
      </c>
      <c r="S1107" s="17">
        <f t="shared" si="261"/>
        <v>306.96000000000004</v>
      </c>
      <c r="T1107" s="17">
        <f t="shared" si="262"/>
        <v>295.66000000000003</v>
      </c>
      <c r="U1107" s="17">
        <f t="shared" si="263"/>
        <v>22.766204123184334</v>
      </c>
      <c r="V1107" s="25">
        <f>(0.75+2*10^(-5)*Dados!$B$7)*R1107</f>
        <v>31.953770530870553</v>
      </c>
      <c r="W1107" s="23">
        <f t="shared" si="264"/>
        <v>2.4415275210798137</v>
      </c>
      <c r="X1107" s="25">
        <f>(1-Dados!$C$20)*U1107</f>
        <v>17.529977174851936</v>
      </c>
      <c r="Y1107" s="18">
        <f t="shared" si="265"/>
        <v>15.088449653772123</v>
      </c>
      <c r="Z1107" s="27">
        <f>((0.408*I1107*(Y1107-0)+Dados!$C$35*(900/(H1107+273))*J1107*(M1107-N1107))/(I1107+Dados!$C$35*(1+(0.34*J1107))))</f>
        <v>5.1294717518022024</v>
      </c>
    </row>
    <row r="1108" spans="1:26" x14ac:dyDescent="0.25">
      <c r="A1108" s="1">
        <v>39107</v>
      </c>
      <c r="B1108">
        <v>23.6</v>
      </c>
      <c r="C1108">
        <v>34.6</v>
      </c>
      <c r="D1108">
        <v>25</v>
      </c>
      <c r="E1108">
        <v>2.5</v>
      </c>
      <c r="F1108">
        <v>77.75</v>
      </c>
      <c r="H1108" s="22">
        <f t="shared" si="252"/>
        <v>29.1</v>
      </c>
      <c r="I1108" s="23">
        <f t="shared" si="253"/>
        <v>0.23264210672547564</v>
      </c>
      <c r="J1108" s="24">
        <f t="shared" si="254"/>
        <v>1.8698776879198604</v>
      </c>
      <c r="K1108" s="25">
        <f t="shared" si="255"/>
        <v>5.4995586494348254</v>
      </c>
      <c r="L1108" s="25">
        <f t="shared" si="256"/>
        <v>2.9130230003400173</v>
      </c>
      <c r="M1108" s="25">
        <f t="shared" si="257"/>
        <v>4.2062908248874216</v>
      </c>
      <c r="N1108" s="25">
        <f t="shared" si="258"/>
        <v>3.2703911163499702</v>
      </c>
      <c r="O1108" s="25">
        <f t="shared" si="259"/>
        <v>-0.33496602100327749</v>
      </c>
      <c r="P1108" s="26">
        <f>ACOS(-TAN(Dados!$C$31)*TAN(O1108))</f>
        <v>1.7601333280948612</v>
      </c>
      <c r="Q1108" s="25">
        <f t="shared" si="260"/>
        <v>1.0299909820322035</v>
      </c>
      <c r="R1108" s="25">
        <f>(24*60/PI())*Dados!$C$28*Q1108*(P1108*SIN(Dados!$C$31)*SIN(O1108)+COS(Dados!$C$31)*COS(O1108)*SIN(P1108))</f>
        <v>42.240784410189782</v>
      </c>
      <c r="S1108" s="17">
        <f t="shared" si="261"/>
        <v>307.76000000000005</v>
      </c>
      <c r="T1108" s="17">
        <f t="shared" si="262"/>
        <v>296.76000000000005</v>
      </c>
      <c r="U1108" s="17">
        <f t="shared" si="263"/>
        <v>22.415493238222933</v>
      </c>
      <c r="V1108" s="25">
        <f>(0.75+2*10^(-5)*Dados!$B$7)*R1108</f>
        <v>31.887661080977967</v>
      </c>
      <c r="W1108" s="23">
        <f t="shared" si="264"/>
        <v>2.1324890125764528</v>
      </c>
      <c r="X1108" s="25">
        <f>(1-Dados!$C$20)*U1108</f>
        <v>17.25992979343166</v>
      </c>
      <c r="Y1108" s="18">
        <f t="shared" si="265"/>
        <v>15.127440780855206</v>
      </c>
      <c r="Z1108" s="27">
        <f>((0.408*I1108*(Y1108-0)+Dados!$C$35*(900/(H1108+273))*J1108*(M1108-N1108))/(I1108+Dados!$C$35*(1+(0.34*J1108))))</f>
        <v>5.2312253787578236</v>
      </c>
    </row>
    <row r="1109" spans="1:26" x14ac:dyDescent="0.25">
      <c r="A1109" s="1">
        <v>39108</v>
      </c>
      <c r="B1109">
        <v>22</v>
      </c>
      <c r="C1109">
        <v>31.7</v>
      </c>
      <c r="D1109">
        <v>26</v>
      </c>
      <c r="E1109">
        <v>2.0333329999999998</v>
      </c>
      <c r="F1109">
        <v>79.25</v>
      </c>
      <c r="H1109" s="22">
        <f t="shared" si="252"/>
        <v>26.85</v>
      </c>
      <c r="I1109" s="23">
        <f t="shared" si="253"/>
        <v>0.20756192850716065</v>
      </c>
      <c r="J1109" s="24">
        <f t="shared" si="254"/>
        <v>1.5208336035244612</v>
      </c>
      <c r="K1109" s="25">
        <f t="shared" si="255"/>
        <v>4.6747601804976453</v>
      </c>
      <c r="L1109" s="25">
        <f t="shared" si="256"/>
        <v>2.6439311922105757</v>
      </c>
      <c r="M1109" s="25">
        <f t="shared" si="257"/>
        <v>3.6593456863541105</v>
      </c>
      <c r="N1109" s="25">
        <f t="shared" si="258"/>
        <v>2.9000314564356326</v>
      </c>
      <c r="O1109" s="25">
        <f t="shared" si="259"/>
        <v>-0.33087661276889524</v>
      </c>
      <c r="P1109" s="26">
        <f>ACOS(-TAN(Dados!$C$31)*TAN(O1109))</f>
        <v>1.7576133594588603</v>
      </c>
      <c r="Q1109" s="25">
        <f t="shared" si="260"/>
        <v>1.0297495555763523</v>
      </c>
      <c r="R1109" s="25">
        <f>(24*60/PI())*Dados!$C$28*Q1109*(P1109*SIN(Dados!$C$31)*SIN(O1109)+COS(Dados!$C$31)*COS(O1109)*SIN(P1109))</f>
        <v>42.150443091579611</v>
      </c>
      <c r="S1109" s="17">
        <f t="shared" si="261"/>
        <v>304.86</v>
      </c>
      <c r="T1109" s="17">
        <f t="shared" si="262"/>
        <v>295.16000000000003</v>
      </c>
      <c r="U1109" s="17">
        <f t="shared" si="263"/>
        <v>21.004289434574815</v>
      </c>
      <c r="V1109" s="25">
        <f>(0.75+2*10^(-5)*Dados!$B$7)*R1109</f>
        <v>31.819462220808248</v>
      </c>
      <c r="W1109" s="23">
        <f t="shared" si="264"/>
        <v>2.1869521586129324</v>
      </c>
      <c r="X1109" s="25">
        <f>(1-Dados!$C$20)*U1109</f>
        <v>16.17330286462261</v>
      </c>
      <c r="Y1109" s="18">
        <f t="shared" si="265"/>
        <v>13.986350706009677</v>
      </c>
      <c r="Z1109" s="27">
        <f>((0.408*I1109*(Y1109-0)+Dados!$C$35*(900/(H1109+273))*J1109*(M1109-N1109))/(I1109+Dados!$C$35*(1+(0.34*J1109))))</f>
        <v>4.5991081054767236</v>
      </c>
    </row>
    <row r="1110" spans="1:26" x14ac:dyDescent="0.25">
      <c r="A1110" s="1">
        <v>39109</v>
      </c>
      <c r="B1110">
        <v>22.6</v>
      </c>
      <c r="C1110">
        <v>34.700000000000003</v>
      </c>
      <c r="D1110">
        <v>27</v>
      </c>
      <c r="E1110">
        <v>1.766667</v>
      </c>
      <c r="F1110">
        <v>74.25</v>
      </c>
      <c r="H1110" s="22">
        <f t="shared" si="252"/>
        <v>28.650000000000002</v>
      </c>
      <c r="I1110" s="23">
        <f t="shared" si="253"/>
        <v>0.22743235016149788</v>
      </c>
      <c r="J1110" s="24">
        <f t="shared" si="254"/>
        <v>1.3213804821137263</v>
      </c>
      <c r="K1110" s="25">
        <f t="shared" si="255"/>
        <v>5.5301179659422894</v>
      </c>
      <c r="L1110" s="25">
        <f t="shared" si="256"/>
        <v>2.7421805492514406</v>
      </c>
      <c r="M1110" s="25">
        <f t="shared" si="257"/>
        <v>4.1361492575968652</v>
      </c>
      <c r="N1110" s="25">
        <f t="shared" si="258"/>
        <v>3.0710908237656724</v>
      </c>
      <c r="O1110" s="25">
        <f t="shared" si="259"/>
        <v>-0.32668915865324738</v>
      </c>
      <c r="P1110" s="26">
        <f>ACOS(-TAN(Dados!$C$31)*TAN(O1110))</f>
        <v>1.7550415361709275</v>
      </c>
      <c r="Q1110" s="25">
        <f t="shared" si="260"/>
        <v>1.0294993136851356</v>
      </c>
      <c r="R1110" s="25">
        <f>(24*60/PI())*Dados!$C$28*Q1110*(P1110*SIN(Dados!$C$31)*SIN(O1110)+COS(Dados!$C$31)*COS(O1110)*SIN(P1110))</f>
        <v>42.05732840961516</v>
      </c>
      <c r="S1110" s="17">
        <f t="shared" si="261"/>
        <v>307.86</v>
      </c>
      <c r="T1110" s="17">
        <f t="shared" si="262"/>
        <v>295.76000000000005</v>
      </c>
      <c r="U1110" s="17">
        <f t="shared" si="263"/>
        <v>23.407463213392006</v>
      </c>
      <c r="V1110" s="25">
        <f>(0.75+2*10^(-5)*Dados!$B$7)*R1110</f>
        <v>31.749169742540985</v>
      </c>
      <c r="W1110" s="23">
        <f t="shared" si="264"/>
        <v>2.4909073223319926</v>
      </c>
      <c r="X1110" s="25">
        <f>(1-Dados!$C$20)*U1110</f>
        <v>18.023746674311845</v>
      </c>
      <c r="Y1110" s="18">
        <f t="shared" si="265"/>
        <v>15.532839351979852</v>
      </c>
      <c r="Z1110" s="27">
        <f>((0.408*I1110*(Y1110-0)+Dados!$C$35*(900/(H1110+273))*J1110*(M1110-N1110))/(I1110+Dados!$C$35*(1+(0.34*J1110))))</f>
        <v>5.3248050286115207</v>
      </c>
    </row>
    <row r="1111" spans="1:26" x14ac:dyDescent="0.25">
      <c r="A1111" s="1">
        <v>39110</v>
      </c>
      <c r="B1111">
        <v>21</v>
      </c>
      <c r="C1111">
        <v>29.4</v>
      </c>
      <c r="D1111">
        <v>28</v>
      </c>
      <c r="E1111">
        <v>2.4</v>
      </c>
      <c r="F1111">
        <v>90.5</v>
      </c>
      <c r="H1111" s="22">
        <f t="shared" si="252"/>
        <v>25.2</v>
      </c>
      <c r="I1111" s="23">
        <f t="shared" si="253"/>
        <v>0.1906504674317423</v>
      </c>
      <c r="J1111" s="24">
        <f t="shared" si="254"/>
        <v>1.7950825804030659</v>
      </c>
      <c r="K1111" s="25">
        <f t="shared" si="255"/>
        <v>4.0992081541413299</v>
      </c>
      <c r="L1111" s="25">
        <f t="shared" si="256"/>
        <v>2.4870053972720654</v>
      </c>
      <c r="M1111" s="25">
        <f t="shared" si="257"/>
        <v>3.2931067757066979</v>
      </c>
      <c r="N1111" s="25">
        <f t="shared" si="258"/>
        <v>2.9802616320145616</v>
      </c>
      <c r="O1111" s="25">
        <f t="shared" si="259"/>
        <v>-0.32240489948936107</v>
      </c>
      <c r="P1111" s="26">
        <f>ACOS(-TAN(Dados!$C$31)*TAN(O1111))</f>
        <v>1.7524190686367291</v>
      </c>
      <c r="Q1111" s="25">
        <f t="shared" si="260"/>
        <v>1.0292403305106266</v>
      </c>
      <c r="R1111" s="25">
        <f>(24*60/PI())*Dados!$C$28*Q1111*(P1111*SIN(Dados!$C$31)*SIN(O1111)+COS(Dados!$C$31)*COS(O1111)*SIN(P1111))</f>
        <v>41.961435414766676</v>
      </c>
      <c r="S1111" s="17">
        <f t="shared" si="261"/>
        <v>302.56</v>
      </c>
      <c r="T1111" s="17">
        <f t="shared" si="262"/>
        <v>294.16000000000003</v>
      </c>
      <c r="U1111" s="17">
        <f t="shared" si="263"/>
        <v>19.45852702100095</v>
      </c>
      <c r="V1111" s="25">
        <f>(0.75+2*10^(-5)*Dados!$B$7)*R1111</f>
        <v>31.676779909765276</v>
      </c>
      <c r="W1111" s="23">
        <f t="shared" si="264"/>
        <v>1.8328986784847743</v>
      </c>
      <c r="X1111" s="25">
        <f>(1-Dados!$C$20)*U1111</f>
        <v>14.983065806170732</v>
      </c>
      <c r="Y1111" s="18">
        <f t="shared" si="265"/>
        <v>13.150167127685958</v>
      </c>
      <c r="Z1111" s="27">
        <f>((0.408*I1111*(Y1111-0)+Dados!$C$35*(900/(H1111+273))*J1111*(M1111-N1111))/(I1111+Dados!$C$35*(1+(0.34*J1111))))</f>
        <v>3.8297329807355145</v>
      </c>
    </row>
    <row r="1112" spans="1:26" x14ac:dyDescent="0.25">
      <c r="A1112" s="1">
        <v>39111</v>
      </c>
      <c r="B1112">
        <v>20.3</v>
      </c>
      <c r="C1112">
        <v>31.8</v>
      </c>
      <c r="D1112">
        <v>29</v>
      </c>
      <c r="E1112">
        <v>2.1666669999999999</v>
      </c>
      <c r="F1112">
        <v>78</v>
      </c>
      <c r="H1112" s="22">
        <f t="shared" si="252"/>
        <v>26.05</v>
      </c>
      <c r="I1112" s="23">
        <f t="shared" si="253"/>
        <v>0.19921133453623632</v>
      </c>
      <c r="J1112" s="24">
        <f t="shared" si="254"/>
        <v>1.6205609121809039</v>
      </c>
      <c r="K1112" s="25">
        <f t="shared" si="255"/>
        <v>4.7013009415600848</v>
      </c>
      <c r="L1112" s="25">
        <f t="shared" si="256"/>
        <v>2.3820593372779197</v>
      </c>
      <c r="M1112" s="25">
        <f t="shared" si="257"/>
        <v>3.5416801394190021</v>
      </c>
      <c r="N1112" s="25">
        <f t="shared" si="258"/>
        <v>2.7625105087468218</v>
      </c>
      <c r="O1112" s="25">
        <f t="shared" si="259"/>
        <v>-0.31802510479568846</v>
      </c>
      <c r="P1112" s="26">
        <f>ACOS(-TAN(Dados!$C$31)*TAN(O1112))</f>
        <v>1.7497471688058961</v>
      </c>
      <c r="Q1112" s="25">
        <f t="shared" si="260"/>
        <v>1.0289726827951293</v>
      </c>
      <c r="R1112" s="25">
        <f>(24*60/PI())*Dados!$C$28*Q1112*(P1112*SIN(Dados!$C$31)*SIN(O1112)+COS(Dados!$C$31)*COS(O1112)*SIN(P1112))</f>
        <v>41.862759834734192</v>
      </c>
      <c r="S1112" s="17">
        <f t="shared" si="261"/>
        <v>304.96000000000004</v>
      </c>
      <c r="T1112" s="17">
        <f t="shared" si="262"/>
        <v>293.46000000000004</v>
      </c>
      <c r="U1112" s="17">
        <f t="shared" si="263"/>
        <v>22.714164096279191</v>
      </c>
      <c r="V1112" s="25">
        <f>(0.75+2*10^(-5)*Dados!$B$7)*R1112</f>
        <v>31.602289497312476</v>
      </c>
      <c r="W1112" s="23">
        <f t="shared" si="264"/>
        <v>2.6216453984094428</v>
      </c>
      <c r="X1112" s="25">
        <f>(1-Dados!$C$20)*U1112</f>
        <v>17.489906354134977</v>
      </c>
      <c r="Y1112" s="18">
        <f t="shared" si="265"/>
        <v>14.868260955725534</v>
      </c>
      <c r="Z1112" s="27">
        <f>((0.408*I1112*(Y1112-0)+Dados!$C$35*(900/(H1112+273))*J1112*(M1112-N1112))/(I1112+Dados!$C$35*(1+(0.34*J1112))))</f>
        <v>4.8454650489684958</v>
      </c>
    </row>
    <row r="1113" spans="1:26" x14ac:dyDescent="0.25">
      <c r="A1113" s="1">
        <v>39112</v>
      </c>
      <c r="B1113">
        <v>20.399999999999999</v>
      </c>
      <c r="C1113">
        <v>34.4</v>
      </c>
      <c r="D1113">
        <v>30</v>
      </c>
      <c r="E1113">
        <v>2.1666669999999999</v>
      </c>
      <c r="F1113">
        <v>69.25</v>
      </c>
      <c r="H1113" s="22">
        <f t="shared" si="252"/>
        <v>27.4</v>
      </c>
      <c r="I1113" s="23">
        <f t="shared" si="253"/>
        <v>0.21347213281933025</v>
      </c>
      <c r="J1113" s="24">
        <f t="shared" si="254"/>
        <v>1.6205609121809039</v>
      </c>
      <c r="K1113" s="25">
        <f t="shared" si="255"/>
        <v>5.4388791379242765</v>
      </c>
      <c r="L1113" s="25">
        <f t="shared" si="256"/>
        <v>2.3968104104453793</v>
      </c>
      <c r="M1113" s="25">
        <f t="shared" si="257"/>
        <v>3.9178447741848279</v>
      </c>
      <c r="N1113" s="25">
        <f t="shared" si="258"/>
        <v>2.7131075061229932</v>
      </c>
      <c r="O1113" s="25">
        <f t="shared" si="259"/>
        <v>-0.31355107239992103</v>
      </c>
      <c r="P1113" s="26">
        <f>ACOS(-TAN(Dados!$C$31)*TAN(O1113))</f>
        <v>1.7470270487283313</v>
      </c>
      <c r="Q1113" s="25">
        <f t="shared" si="260"/>
        <v>1.0286964498484381</v>
      </c>
      <c r="R1113" s="25">
        <f>(24*60/PI())*Dados!$C$28*Q1113*(P1113*SIN(Dados!$C$31)*SIN(O1113)+COS(Dados!$C$31)*COS(O1113)*SIN(P1113))</f>
        <v>41.761298127524682</v>
      </c>
      <c r="S1113" s="17">
        <f t="shared" si="261"/>
        <v>307.56</v>
      </c>
      <c r="T1113" s="17">
        <f t="shared" si="262"/>
        <v>293.56</v>
      </c>
      <c r="U1113" s="17">
        <f t="shared" si="263"/>
        <v>25.001035139219439</v>
      </c>
      <c r="V1113" s="25">
        <f>(0.75+2*10^(-5)*Dados!$B$7)*R1113</f>
        <v>31.525695831324263</v>
      </c>
      <c r="W1113" s="23">
        <f t="shared" si="264"/>
        <v>3.1644956175352696</v>
      </c>
      <c r="X1113" s="25">
        <f>(1-Dados!$C$20)*U1113</f>
        <v>19.250797057198969</v>
      </c>
      <c r="Y1113" s="18">
        <f t="shared" si="265"/>
        <v>16.0863014396637</v>
      </c>
      <c r="Z1113" s="27">
        <f>((0.408*I1113*(Y1113-0)+Dados!$C$35*(900/(H1113+273))*J1113*(M1113-N1113))/(I1113+Dados!$C$35*(1+(0.34*J1113))))</f>
        <v>5.6633488869273911</v>
      </c>
    </row>
    <row r="1114" spans="1:26" x14ac:dyDescent="0.25">
      <c r="A1114" s="1">
        <v>39113</v>
      </c>
      <c r="B1114">
        <v>20.2</v>
      </c>
      <c r="C1114">
        <v>35.299999999999997</v>
      </c>
      <c r="D1114">
        <v>31</v>
      </c>
      <c r="E1114">
        <v>2.3666670000000001</v>
      </c>
      <c r="F1114">
        <v>67.5</v>
      </c>
      <c r="H1114" s="22">
        <f t="shared" si="252"/>
        <v>27.75</v>
      </c>
      <c r="I1114" s="23">
        <f t="shared" si="253"/>
        <v>0.21730633422173207</v>
      </c>
      <c r="J1114" s="24">
        <f t="shared" si="254"/>
        <v>1.770151127214493</v>
      </c>
      <c r="K1114" s="25">
        <f t="shared" si="255"/>
        <v>5.7165849731789038</v>
      </c>
      <c r="L1114" s="25">
        <f t="shared" si="256"/>
        <v>2.3673876975032684</v>
      </c>
      <c r="M1114" s="25">
        <f t="shared" si="257"/>
        <v>4.0419863353410861</v>
      </c>
      <c r="N1114" s="25">
        <f t="shared" si="258"/>
        <v>2.7283407763552332</v>
      </c>
      <c r="O1114" s="25">
        <f t="shared" si="259"/>
        <v>-0.30898412805441511</v>
      </c>
      <c r="P1114" s="26">
        <f>ACOS(-TAN(Dados!$C$31)*TAN(O1114))</f>
        <v>1.7442599191701209</v>
      </c>
      <c r="Q1114" s="25">
        <f t="shared" si="260"/>
        <v>1.0284117135243369</v>
      </c>
      <c r="R1114" s="25">
        <f>(24*60/PI())*Dados!$C$28*Q1114*(P1114*SIN(Dados!$C$31)*SIN(O1114)+COS(Dados!$C$31)*COS(O1114)*SIN(P1114))</f>
        <v>41.657047534730346</v>
      </c>
      <c r="S1114" s="17">
        <f t="shared" si="261"/>
        <v>308.46000000000004</v>
      </c>
      <c r="T1114" s="17">
        <f t="shared" si="262"/>
        <v>293.36</v>
      </c>
      <c r="U1114" s="17">
        <f t="shared" si="263"/>
        <v>25.89983170939874</v>
      </c>
      <c r="V1114" s="25">
        <f>(0.75+2*10^(-5)*Dados!$B$7)*R1114</f>
        <v>31.446996829472514</v>
      </c>
      <c r="W1114" s="23">
        <f t="shared" si="264"/>
        <v>3.3431953666817398</v>
      </c>
      <c r="X1114" s="25">
        <f>(1-Dados!$C$20)*U1114</f>
        <v>19.942870416237032</v>
      </c>
      <c r="Y1114" s="18">
        <f t="shared" si="265"/>
        <v>16.599675049555291</v>
      </c>
      <c r="Z1114" s="27">
        <f>((0.408*I1114*(Y1114-0)+Dados!$C$35*(900/(H1114+273))*J1114*(M1114-N1114))/(I1114+Dados!$C$35*(1+(0.34*J1114))))</f>
        <v>5.9822332631152602</v>
      </c>
    </row>
    <row r="1115" spans="1:26" x14ac:dyDescent="0.25">
      <c r="A1115" s="1">
        <v>39448</v>
      </c>
      <c r="B1115">
        <v>22.3</v>
      </c>
      <c r="C1115">
        <v>35.299999999999997</v>
      </c>
      <c r="D1115">
        <v>1</v>
      </c>
      <c r="E1115">
        <v>1.8</v>
      </c>
      <c r="F1115">
        <v>62</v>
      </c>
      <c r="H1115" s="22">
        <f t="shared" si="252"/>
        <v>28.799999999999997</v>
      </c>
      <c r="I1115" s="23">
        <f t="shared" si="253"/>
        <v>0.22915793801256812</v>
      </c>
      <c r="J1115" s="24">
        <f t="shared" si="254"/>
        <v>1.3463119353022994</v>
      </c>
      <c r="K1115" s="25">
        <f t="shared" si="255"/>
        <v>5.7165849731789038</v>
      </c>
      <c r="L1115" s="25">
        <f t="shared" si="256"/>
        <v>2.6926645530366384</v>
      </c>
      <c r="M1115" s="25">
        <f t="shared" si="257"/>
        <v>4.2046247631077716</v>
      </c>
      <c r="N1115" s="25">
        <f t="shared" si="258"/>
        <v>2.6068673531268183</v>
      </c>
      <c r="O1115" s="25">
        <f t="shared" si="259"/>
        <v>-0.40100809259462372</v>
      </c>
      <c r="P1115" s="26">
        <f>ACOS(-TAN(Dados!$C$31)*TAN(O1115))</f>
        <v>1.8020995380098959</v>
      </c>
      <c r="Q1115" s="25">
        <f t="shared" si="260"/>
        <v>1.0329951106939008</v>
      </c>
      <c r="R1115" s="25">
        <f>(24*60/PI())*Dados!$C$28*Q1115*(P1115*SIN(Dados!$C$31)*SIN(O1115)+COS(Dados!$C$31)*COS(O1115)*SIN(P1115))</f>
        <v>43.596802901252339</v>
      </c>
      <c r="S1115" s="17">
        <f t="shared" si="261"/>
        <v>308.46000000000004</v>
      </c>
      <c r="T1115" s="17">
        <f t="shared" si="262"/>
        <v>295.46000000000004</v>
      </c>
      <c r="U1115" s="17">
        <f t="shared" si="263"/>
        <v>25.150481329082002</v>
      </c>
      <c r="V1115" s="25">
        <f>(0.75+2*10^(-5)*Dados!$B$7)*R1115</f>
        <v>32.911322423121774</v>
      </c>
      <c r="W1115" s="23">
        <f t="shared" si="264"/>
        <v>3.1752540795716198</v>
      </c>
      <c r="X1115" s="25">
        <f>(1-Dados!$C$20)*U1115</f>
        <v>19.365870623393143</v>
      </c>
      <c r="Y1115" s="18">
        <f t="shared" si="265"/>
        <v>16.190616543821523</v>
      </c>
      <c r="Z1115" s="27">
        <f>((0.408*I1115*(Y1115-0)+Dados!$C$35*(900/(H1115+273))*J1115*(M1115-N1115))/(I1115+Dados!$C$35*(1+(0.34*J1115))))</f>
        <v>5.9574306530193208</v>
      </c>
    </row>
    <row r="1116" spans="1:26" x14ac:dyDescent="0.25">
      <c r="A1116" s="1">
        <v>39449</v>
      </c>
      <c r="B1116">
        <v>22.1</v>
      </c>
      <c r="C1116">
        <v>35</v>
      </c>
      <c r="D1116">
        <v>2</v>
      </c>
      <c r="E1116">
        <v>1.9666669999999999</v>
      </c>
      <c r="F1116">
        <v>67.75</v>
      </c>
      <c r="H1116" s="22">
        <f t="shared" si="252"/>
        <v>28.55</v>
      </c>
      <c r="I1116" s="23">
        <f t="shared" si="253"/>
        <v>0.22628803083327026</v>
      </c>
      <c r="J1116" s="24">
        <f t="shared" si="254"/>
        <v>1.4709706971473151</v>
      </c>
      <c r="K1116" s="25">
        <f t="shared" si="255"/>
        <v>5.6226812384961216</v>
      </c>
      <c r="L1116" s="25">
        <f t="shared" si="256"/>
        <v>2.6600893350973012</v>
      </c>
      <c r="M1116" s="25">
        <f t="shared" si="257"/>
        <v>4.1413852867967114</v>
      </c>
      <c r="N1116" s="25">
        <f t="shared" si="258"/>
        <v>2.8057885318047719</v>
      </c>
      <c r="O1116" s="25">
        <f t="shared" si="259"/>
        <v>-0.39956372457913614</v>
      </c>
      <c r="P1116" s="26">
        <f>ACOS(-TAN(Dados!$C$31)*TAN(O1116))</f>
        <v>1.8011536593991815</v>
      </c>
      <c r="Q1116" s="25">
        <f t="shared" si="260"/>
        <v>1.0329804442244102</v>
      </c>
      <c r="R1116" s="25">
        <f>(24*60/PI())*Dados!$C$28*Q1116*(P1116*SIN(Dados!$C$31)*SIN(O1116)+COS(Dados!$C$31)*COS(O1116)*SIN(P1116))</f>
        <v>43.570641955749437</v>
      </c>
      <c r="S1116" s="17">
        <f t="shared" si="261"/>
        <v>308.16000000000003</v>
      </c>
      <c r="T1116" s="17">
        <f t="shared" si="262"/>
        <v>295.26000000000005</v>
      </c>
      <c r="U1116" s="17">
        <f t="shared" si="263"/>
        <v>25.038528182495508</v>
      </c>
      <c r="V1116" s="25">
        <f>(0.75+2*10^(-5)*Dados!$B$7)*R1116</f>
        <v>32.891573467807554</v>
      </c>
      <c r="W1116" s="23">
        <f t="shared" si="264"/>
        <v>2.9124540682103923</v>
      </c>
      <c r="X1116" s="25">
        <f>(1-Dados!$C$20)*U1116</f>
        <v>19.279666700521542</v>
      </c>
      <c r="Y1116" s="18">
        <f t="shared" si="265"/>
        <v>16.367212632311151</v>
      </c>
      <c r="Z1116" s="27">
        <f>((0.408*I1116*(Y1116-0)+Dados!$C$35*(900/(H1116+273))*J1116*(M1116-N1116))/(I1116+Dados!$C$35*(1+(0.34*J1116))))</f>
        <v>5.839814469502115</v>
      </c>
    </row>
    <row r="1117" spans="1:26" x14ac:dyDescent="0.25">
      <c r="A1117" s="1">
        <v>39450</v>
      </c>
      <c r="B1117">
        <v>22.2</v>
      </c>
      <c r="C1117">
        <v>33.6</v>
      </c>
      <c r="D1117">
        <v>3</v>
      </c>
      <c r="E1117">
        <v>3.733333</v>
      </c>
      <c r="F1117">
        <v>79.75</v>
      </c>
      <c r="H1117" s="22">
        <f t="shared" si="252"/>
        <v>27.9</v>
      </c>
      <c r="I1117" s="23">
        <f t="shared" si="253"/>
        <v>0.21896719002536724</v>
      </c>
      <c r="J1117" s="24">
        <f t="shared" si="254"/>
        <v>2.7923504313099663</v>
      </c>
      <c r="K1117" s="25">
        <f t="shared" si="255"/>
        <v>5.2019304560289008</v>
      </c>
      <c r="L1117" s="25">
        <f t="shared" si="256"/>
        <v>2.6763336594163714</v>
      </c>
      <c r="M1117" s="25">
        <f t="shared" si="257"/>
        <v>3.9391320577226363</v>
      </c>
      <c r="N1117" s="25">
        <f t="shared" si="258"/>
        <v>3.1414578160338023</v>
      </c>
      <c r="O1117" s="25">
        <f t="shared" si="259"/>
        <v>-0.39800095720876433</v>
      </c>
      <c r="P1117" s="26">
        <f>ACOS(-TAN(Dados!$C$31)*TAN(O1117))</f>
        <v>1.8001317785621451</v>
      </c>
      <c r="Q1117" s="25">
        <f t="shared" si="260"/>
        <v>1.0329560049375197</v>
      </c>
      <c r="R1117" s="25">
        <f>(24*60/PI())*Dados!$C$28*Q1117*(P1117*SIN(Dados!$C$31)*SIN(O1117)+COS(Dados!$C$31)*COS(O1117)*SIN(P1117))</f>
        <v>43.541904505350651</v>
      </c>
      <c r="S1117" s="17">
        <f t="shared" si="261"/>
        <v>306.76000000000005</v>
      </c>
      <c r="T1117" s="17">
        <f t="shared" si="262"/>
        <v>295.36</v>
      </c>
      <c r="U1117" s="17">
        <f t="shared" si="263"/>
        <v>23.522302421545078</v>
      </c>
      <c r="V1117" s="25">
        <f>(0.75+2*10^(-5)*Dados!$B$7)*R1117</f>
        <v>32.869879503279115</v>
      </c>
      <c r="W1117" s="23">
        <f t="shared" si="264"/>
        <v>2.2844570375688003</v>
      </c>
      <c r="X1117" s="25">
        <f>(1-Dados!$C$20)*U1117</f>
        <v>18.112172864589709</v>
      </c>
      <c r="Y1117" s="18">
        <f t="shared" si="265"/>
        <v>15.82771582702091</v>
      </c>
      <c r="Z1117" s="27">
        <f>((0.408*I1117*(Y1117-0)+Dados!$C$35*(900/(H1117+273))*J1117*(M1117-N1117))/(I1117+Dados!$C$35*(1+(0.34*J1117))))</f>
        <v>5.3383334326706358</v>
      </c>
    </row>
    <row r="1118" spans="1:26" x14ac:dyDescent="0.25">
      <c r="A1118" s="1">
        <v>39451</v>
      </c>
      <c r="B1118">
        <v>20.5</v>
      </c>
      <c r="C1118">
        <v>32.200000000000003</v>
      </c>
      <c r="D1118">
        <v>4</v>
      </c>
      <c r="E1118">
        <v>1.9666669999999999</v>
      </c>
      <c r="F1118">
        <v>73.5</v>
      </c>
      <c r="H1118" s="22">
        <f t="shared" si="252"/>
        <v>26.35</v>
      </c>
      <c r="I1118" s="23">
        <f t="shared" si="253"/>
        <v>0.20230903762868171</v>
      </c>
      <c r="J1118" s="24">
        <f t="shared" si="254"/>
        <v>1.4709706971473151</v>
      </c>
      <c r="K1118" s="25">
        <f t="shared" si="255"/>
        <v>4.8087773652629577</v>
      </c>
      <c r="L1118" s="25">
        <f t="shared" si="256"/>
        <v>2.4116412804606884</v>
      </c>
      <c r="M1118" s="25">
        <f t="shared" si="257"/>
        <v>3.6102093228618228</v>
      </c>
      <c r="N1118" s="25">
        <f t="shared" si="258"/>
        <v>2.6535038523034395</v>
      </c>
      <c r="O1118" s="25">
        <f t="shared" si="259"/>
        <v>-0.39632025356520739</v>
      </c>
      <c r="P1118" s="26">
        <f>ACOS(-TAN(Dados!$C$31)*TAN(O1118))</f>
        <v>1.7990345490421549</v>
      </c>
      <c r="Q1118" s="25">
        <f t="shared" si="260"/>
        <v>1.0329218000751172</v>
      </c>
      <c r="R1118" s="25">
        <f>(24*60/PI())*Dados!$C$28*Q1118*(P1118*SIN(Dados!$C$31)*SIN(O1118)+COS(Dados!$C$31)*COS(O1118)*SIN(P1118))</f>
        <v>43.510583132946387</v>
      </c>
      <c r="S1118" s="17">
        <f t="shared" si="261"/>
        <v>305.36</v>
      </c>
      <c r="T1118" s="17">
        <f t="shared" si="262"/>
        <v>293.66000000000003</v>
      </c>
      <c r="U1118" s="17">
        <f t="shared" si="263"/>
        <v>23.812654857560897</v>
      </c>
      <c r="V1118" s="25">
        <f>(0.75+2*10^(-5)*Dados!$B$7)*R1118</f>
        <v>32.846234930344117</v>
      </c>
      <c r="W1118" s="23">
        <f t="shared" si="264"/>
        <v>2.7833114788457545</v>
      </c>
      <c r="X1118" s="25">
        <f>(1-Dados!$C$20)*U1118</f>
        <v>18.33574424032189</v>
      </c>
      <c r="Y1118" s="18">
        <f t="shared" si="265"/>
        <v>15.552432761476137</v>
      </c>
      <c r="Z1118" s="27">
        <f>((0.408*I1118*(Y1118-0)+Dados!$C$35*(900/(H1118+273))*J1118*(M1118-N1118))/(I1118+Dados!$C$35*(1+(0.34*J1118))))</f>
        <v>5.193524505766371</v>
      </c>
    </row>
    <row r="1119" spans="1:26" x14ac:dyDescent="0.25">
      <c r="A1119" s="1">
        <v>39452</v>
      </c>
      <c r="B1119">
        <v>19.7</v>
      </c>
      <c r="C1119">
        <v>31.6</v>
      </c>
      <c r="D1119">
        <v>5</v>
      </c>
      <c r="E1119">
        <v>2.5</v>
      </c>
      <c r="F1119">
        <v>65.25</v>
      </c>
      <c r="H1119" s="22">
        <f t="shared" si="252"/>
        <v>25.65</v>
      </c>
      <c r="I1119" s="23">
        <f t="shared" si="253"/>
        <v>0.19514324251732765</v>
      </c>
      <c r="J1119" s="24">
        <f t="shared" si="254"/>
        <v>1.8698776879198604</v>
      </c>
      <c r="K1119" s="25">
        <f t="shared" si="255"/>
        <v>4.6483496796026218</v>
      </c>
      <c r="L1119" s="25">
        <f t="shared" si="256"/>
        <v>2.2952083710657747</v>
      </c>
      <c r="M1119" s="25">
        <f t="shared" si="257"/>
        <v>3.4717790253341985</v>
      </c>
      <c r="N1119" s="25">
        <f t="shared" si="258"/>
        <v>2.2653358140305646</v>
      </c>
      <c r="O1119" s="25">
        <f t="shared" si="259"/>
        <v>-0.3945221116772275</v>
      </c>
      <c r="P1119" s="26">
        <f>ACOS(-TAN(Dados!$C$31)*TAN(O1119))</f>
        <v>1.7978626675349139</v>
      </c>
      <c r="Q1119" s="25">
        <f t="shared" si="260"/>
        <v>1.032877839772842</v>
      </c>
      <c r="R1119" s="25">
        <f>(24*60/PI())*Dados!$C$28*Q1119*(P1119*SIN(Dados!$C$31)*SIN(O1119)+COS(Dados!$C$31)*COS(O1119)*SIN(P1119))</f>
        <v>43.476670111019743</v>
      </c>
      <c r="S1119" s="17">
        <f t="shared" si="261"/>
        <v>304.76000000000005</v>
      </c>
      <c r="T1119" s="17">
        <f t="shared" si="262"/>
        <v>292.86</v>
      </c>
      <c r="U1119" s="17">
        <f t="shared" si="263"/>
        <v>23.996601382250454</v>
      </c>
      <c r="V1119" s="25">
        <f>(0.75+2*10^(-5)*Dados!$B$7)*R1119</f>
        <v>32.82063391548305</v>
      </c>
      <c r="W1119" s="23">
        <f t="shared" si="264"/>
        <v>3.2269621565696092</v>
      </c>
      <c r="X1119" s="25">
        <f>(1-Dados!$C$20)*U1119</f>
        <v>18.477383064332848</v>
      </c>
      <c r="Y1119" s="18">
        <f t="shared" si="265"/>
        <v>15.250420907763239</v>
      </c>
      <c r="Z1119" s="27">
        <f>((0.408*I1119*(Y1119-0)+Dados!$C$35*(900/(H1119+273))*J1119*(M1119-N1119))/(I1119+Dados!$C$35*(1+(0.34*J1119))))</f>
        <v>5.4901443246173631</v>
      </c>
    </row>
    <row r="1120" spans="1:26" x14ac:dyDescent="0.25">
      <c r="A1120" s="1">
        <v>39453</v>
      </c>
      <c r="B1120">
        <v>17.5</v>
      </c>
      <c r="C1120">
        <v>33</v>
      </c>
      <c r="D1120">
        <v>6</v>
      </c>
      <c r="E1120">
        <v>2.1333329999999999</v>
      </c>
      <c r="F1120">
        <v>58.25</v>
      </c>
      <c r="H1120" s="22">
        <f t="shared" si="252"/>
        <v>25.25</v>
      </c>
      <c r="I1120" s="23">
        <f t="shared" si="253"/>
        <v>0.19114532166868012</v>
      </c>
      <c r="J1120" s="24">
        <f t="shared" si="254"/>
        <v>1.5956287110412557</v>
      </c>
      <c r="K1120" s="25">
        <f t="shared" si="255"/>
        <v>5.030147795606851</v>
      </c>
      <c r="L1120" s="25">
        <f t="shared" si="256"/>
        <v>1.9999869748999506</v>
      </c>
      <c r="M1120" s="25">
        <f t="shared" si="257"/>
        <v>3.5150673852534009</v>
      </c>
      <c r="N1120" s="25">
        <f t="shared" si="258"/>
        <v>2.0475267519101061</v>
      </c>
      <c r="O1120" s="25">
        <f t="shared" si="259"/>
        <v>-0.39260706437307313</v>
      </c>
      <c r="P1120" s="26">
        <f>ACOS(-TAN(Dados!$C$31)*TAN(O1120))</f>
        <v>1.7966168724134355</v>
      </c>
      <c r="Q1120" s="25">
        <f t="shared" si="260"/>
        <v>1.0328241370570801</v>
      </c>
      <c r="R1120" s="25">
        <f>(24*60/PI())*Dados!$C$28*Q1120*(P1120*SIN(Dados!$C$31)*SIN(O1120)+COS(Dados!$C$31)*COS(O1120)*SIN(P1120))</f>
        <v>43.440157426390698</v>
      </c>
      <c r="S1120" s="17">
        <f t="shared" si="261"/>
        <v>306.16000000000003</v>
      </c>
      <c r="T1120" s="17">
        <f t="shared" si="262"/>
        <v>290.66000000000003</v>
      </c>
      <c r="U1120" s="17">
        <f t="shared" si="263"/>
        <v>27.363851329897042</v>
      </c>
      <c r="V1120" s="25">
        <f>(0.75+2*10^(-5)*Dados!$B$7)*R1120</f>
        <v>32.793070409528674</v>
      </c>
      <c r="W1120" s="23">
        <f t="shared" si="264"/>
        <v>4.2336545114847421</v>
      </c>
      <c r="X1120" s="25">
        <f>(1-Dados!$C$20)*U1120</f>
        <v>21.070165524020723</v>
      </c>
      <c r="Y1120" s="18">
        <f t="shared" si="265"/>
        <v>16.836511012535979</v>
      </c>
      <c r="Z1120" s="27">
        <f>((0.408*I1120*(Y1120-0)+Dados!$C$35*(900/(H1120+273))*J1120*(M1120-N1120))/(I1120+Dados!$C$35*(1+(0.34*J1120))))</f>
        <v>6.0783101448753243</v>
      </c>
    </row>
    <row r="1121" spans="1:26" x14ac:dyDescent="0.25">
      <c r="A1121" s="1">
        <v>39454</v>
      </c>
      <c r="B1121">
        <v>19.2</v>
      </c>
      <c r="C1121">
        <v>33.4</v>
      </c>
      <c r="D1121">
        <v>7</v>
      </c>
      <c r="E1121">
        <v>2.5666669999999998</v>
      </c>
      <c r="F1121">
        <v>54.25</v>
      </c>
      <c r="H1121" s="22">
        <f t="shared" si="252"/>
        <v>26.299999999999997</v>
      </c>
      <c r="I1121" s="23">
        <f t="shared" si="253"/>
        <v>0.20178995726388813</v>
      </c>
      <c r="J1121" s="24">
        <f t="shared" si="254"/>
        <v>1.9197413422480816</v>
      </c>
      <c r="K1121" s="25">
        <f t="shared" si="255"/>
        <v>5.1441125216319277</v>
      </c>
      <c r="L1121" s="25">
        <f t="shared" si="256"/>
        <v>2.2249611183378328</v>
      </c>
      <c r="M1121" s="25">
        <f t="shared" si="257"/>
        <v>3.6845368199848805</v>
      </c>
      <c r="N1121" s="25">
        <f t="shared" si="258"/>
        <v>1.9988612248417976</v>
      </c>
      <c r="O1121" s="25">
        <f t="shared" si="259"/>
        <v>-0.39057567912259061</v>
      </c>
      <c r="P1121" s="26">
        <f>ACOS(-TAN(Dados!$C$31)*TAN(O1121))</f>
        <v>1.7952979421830866</v>
      </c>
      <c r="Q1121" s="25">
        <f t="shared" si="260"/>
        <v>1.0327607078411054</v>
      </c>
      <c r="R1121" s="25">
        <f>(24*60/PI())*Dados!$C$28*Q1121*(P1121*SIN(Dados!$C$31)*SIN(O1121)+COS(Dados!$C$31)*COS(O1121)*SIN(P1121))</f>
        <v>43.40103680664042</v>
      </c>
      <c r="S1121" s="17">
        <f t="shared" si="261"/>
        <v>306.56</v>
      </c>
      <c r="T1121" s="17">
        <f t="shared" si="262"/>
        <v>292.36</v>
      </c>
      <c r="U1121" s="17">
        <f t="shared" si="263"/>
        <v>26.167622102637182</v>
      </c>
      <c r="V1121" s="25">
        <f>(0.75+2*10^(-5)*Dados!$B$7)*R1121</f>
        <v>32.763538167613824</v>
      </c>
      <c r="W1121" s="23">
        <f t="shared" si="264"/>
        <v>4.0929234271632229</v>
      </c>
      <c r="X1121" s="25">
        <f>(1-Dados!$C$20)*U1121</f>
        <v>20.14906901903063</v>
      </c>
      <c r="Y1121" s="18">
        <f t="shared" si="265"/>
        <v>16.056145591867406</v>
      </c>
      <c r="Z1121" s="27">
        <f>((0.408*I1121*(Y1121-0)+Dados!$C$35*(900/(H1121+273))*J1121*(M1121-N1121))/(I1121+Dados!$C$35*(1+(0.34*J1121))))</f>
        <v>6.3194836361892834</v>
      </c>
    </row>
    <row r="1122" spans="1:26" x14ac:dyDescent="0.25">
      <c r="A1122" s="1">
        <v>39455</v>
      </c>
      <c r="B1122">
        <v>21</v>
      </c>
      <c r="C1122">
        <v>35</v>
      </c>
      <c r="D1122">
        <v>8</v>
      </c>
      <c r="E1122">
        <v>1.3666670000000001</v>
      </c>
      <c r="F1122">
        <v>53.75</v>
      </c>
      <c r="H1122" s="22">
        <f t="shared" si="252"/>
        <v>28</v>
      </c>
      <c r="I1122" s="23">
        <f t="shared" si="253"/>
        <v>0.22008034247018871</v>
      </c>
      <c r="J1122" s="24">
        <f t="shared" si="254"/>
        <v>1.0222000520465488</v>
      </c>
      <c r="K1122" s="25">
        <f t="shared" si="255"/>
        <v>5.6226812384961216</v>
      </c>
      <c r="L1122" s="25">
        <f t="shared" si="256"/>
        <v>2.4870053972720654</v>
      </c>
      <c r="M1122" s="25">
        <f t="shared" si="257"/>
        <v>4.0548433178840932</v>
      </c>
      <c r="N1122" s="25">
        <f t="shared" si="258"/>
        <v>2.1794782833627</v>
      </c>
      <c r="O1122" s="25">
        <f t="shared" si="259"/>
        <v>-0.38842855786907049</v>
      </c>
      <c r="P1122" s="26">
        <f>ACOS(-TAN(Dados!$C$31)*TAN(O1122))</f>
        <v>1.7939066938731225</v>
      </c>
      <c r="Q1122" s="25">
        <f t="shared" si="260"/>
        <v>1.0326875709203633</v>
      </c>
      <c r="R1122" s="25">
        <f>(24*60/PI())*Dados!$C$28*Q1122*(P1122*SIN(Dados!$C$31)*SIN(O1122)+COS(Dados!$C$31)*COS(O1122)*SIN(P1122))</f>
        <v>43.35929974820008</v>
      </c>
      <c r="S1122" s="17">
        <f t="shared" si="261"/>
        <v>308.16000000000003</v>
      </c>
      <c r="T1122" s="17">
        <f t="shared" si="262"/>
        <v>294.16000000000003</v>
      </c>
      <c r="U1122" s="17">
        <f t="shared" si="263"/>
        <v>25.957703070111734</v>
      </c>
      <c r="V1122" s="25">
        <f>(0.75+2*10^(-5)*Dados!$B$7)*R1122</f>
        <v>32.732030770375687</v>
      </c>
      <c r="W1122" s="23">
        <f t="shared" si="264"/>
        <v>3.8872003875336665</v>
      </c>
      <c r="X1122" s="25">
        <f>(1-Dados!$C$20)*U1122</f>
        <v>19.987431363986037</v>
      </c>
      <c r="Y1122" s="18">
        <f t="shared" si="265"/>
        <v>16.100230976452369</v>
      </c>
      <c r="Z1122" s="27">
        <f>((0.408*I1122*(Y1122-0)+Dados!$C$35*(900/(H1122+273))*J1122*(M1122-N1122))/(I1122+Dados!$C$35*(1+(0.34*J1122))))</f>
        <v>5.9064163682532262</v>
      </c>
    </row>
    <row r="1123" spans="1:26" x14ac:dyDescent="0.25">
      <c r="A1123" s="1">
        <v>39456</v>
      </c>
      <c r="B1123">
        <v>22.8</v>
      </c>
      <c r="C1123">
        <v>36.299999999999997</v>
      </c>
      <c r="D1123">
        <v>9</v>
      </c>
      <c r="E1123">
        <v>1.4666669999999999</v>
      </c>
      <c r="F1123">
        <v>48</v>
      </c>
      <c r="H1123" s="22">
        <f t="shared" si="252"/>
        <v>29.549999999999997</v>
      </c>
      <c r="I1123" s="23">
        <f t="shared" si="253"/>
        <v>0.23795166976480814</v>
      </c>
      <c r="J1123" s="24">
        <f t="shared" si="254"/>
        <v>1.0969951595633431</v>
      </c>
      <c r="K1123" s="25">
        <f t="shared" si="255"/>
        <v>6.0394872679051952</v>
      </c>
      <c r="L1123" s="25">
        <f t="shared" si="256"/>
        <v>2.7756312335019815</v>
      </c>
      <c r="M1123" s="25">
        <f t="shared" si="257"/>
        <v>4.4075592507035886</v>
      </c>
      <c r="N1123" s="25">
        <f t="shared" si="258"/>
        <v>2.1156284403377223</v>
      </c>
      <c r="O1123" s="25">
        <f t="shared" si="259"/>
        <v>-0.38616633685087898</v>
      </c>
      <c r="P1123" s="26">
        <f>ACOS(-TAN(Dados!$C$31)*TAN(O1123))</f>
        <v>1.7924439813713136</v>
      </c>
      <c r="Q1123" s="25">
        <f t="shared" si="260"/>
        <v>1.032604747966902</v>
      </c>
      <c r="R1123" s="25">
        <f>(24*60/PI())*Dados!$C$28*Q1123*(P1123*SIN(Dados!$C$31)*SIN(O1123)+COS(Dados!$C$31)*COS(O1123)*SIN(P1123))</f>
        <v>43.314937546086441</v>
      </c>
      <c r="S1123" s="17">
        <f t="shared" si="261"/>
        <v>309.46000000000004</v>
      </c>
      <c r="T1123" s="17">
        <f t="shared" si="262"/>
        <v>295.96000000000004</v>
      </c>
      <c r="U1123" s="17">
        <f t="shared" si="263"/>
        <v>25.463878854823847</v>
      </c>
      <c r="V1123" s="25">
        <f>(0.75+2*10^(-5)*Dados!$B$7)*R1123</f>
        <v>32.698541646403257</v>
      </c>
      <c r="W1123" s="23">
        <f t="shared" si="264"/>
        <v>3.9489485631444428</v>
      </c>
      <c r="X1123" s="25">
        <f>(1-Dados!$C$20)*U1123</f>
        <v>19.607186718214361</v>
      </c>
      <c r="Y1123" s="18">
        <f t="shared" si="265"/>
        <v>15.658238155069919</v>
      </c>
      <c r="Z1123" s="27">
        <f>((0.408*I1123*(Y1123-0)+Dados!$C$35*(900/(H1123+273))*J1123*(M1123-N1123))/(I1123+Dados!$C$35*(1+(0.34*J1123))))</f>
        <v>6.1305330921375294</v>
      </c>
    </row>
    <row r="1124" spans="1:26" x14ac:dyDescent="0.25">
      <c r="A1124" s="1">
        <v>39457</v>
      </c>
      <c r="B1124">
        <v>24</v>
      </c>
      <c r="C1124">
        <v>36.4</v>
      </c>
      <c r="D1124">
        <v>10</v>
      </c>
      <c r="E1124">
        <v>3.3333330000000001</v>
      </c>
      <c r="F1124">
        <v>62.75</v>
      </c>
      <c r="H1124" s="22">
        <f t="shared" si="252"/>
        <v>30.2</v>
      </c>
      <c r="I1124" s="23">
        <f t="shared" si="253"/>
        <v>0.24580028310732269</v>
      </c>
      <c r="J1124" s="24">
        <f t="shared" si="254"/>
        <v>2.4931700012427886</v>
      </c>
      <c r="K1124" s="25">
        <f t="shared" si="255"/>
        <v>6.0726299897773925</v>
      </c>
      <c r="L1124" s="25">
        <f t="shared" si="256"/>
        <v>2.9839174771655594</v>
      </c>
      <c r="M1124" s="25">
        <f t="shared" si="257"/>
        <v>4.528273733471476</v>
      </c>
      <c r="N1124" s="25">
        <f t="shared" si="258"/>
        <v>2.8414917677533511</v>
      </c>
      <c r="O1124" s="25">
        <f t="shared" si="259"/>
        <v>-0.38378968641292643</v>
      </c>
      <c r="P1124" s="26">
        <f>ACOS(-TAN(Dados!$C$31)*TAN(O1124))</f>
        <v>1.7909106937083643</v>
      </c>
      <c r="Q1124" s="25">
        <f t="shared" si="260"/>
        <v>1.03251226352295</v>
      </c>
      <c r="R1124" s="25">
        <f>(24*60/PI())*Dados!$C$28*Q1124*(P1124*SIN(Dados!$C$31)*SIN(O1124)+COS(Dados!$C$31)*COS(O1124)*SIN(P1124))</f>
        <v>43.267941325262903</v>
      </c>
      <c r="S1124" s="17">
        <f t="shared" si="261"/>
        <v>309.56</v>
      </c>
      <c r="T1124" s="17">
        <f t="shared" si="262"/>
        <v>297.16000000000003</v>
      </c>
      <c r="U1124" s="17">
        <f t="shared" si="263"/>
        <v>24.377943004637167</v>
      </c>
      <c r="V1124" s="25">
        <f>(0.75+2*10^(-5)*Dados!$B$7)*R1124</f>
        <v>32.663064095911878</v>
      </c>
      <c r="W1124" s="23">
        <f t="shared" si="264"/>
        <v>2.846951274165745</v>
      </c>
      <c r="X1124" s="25">
        <f>(1-Dados!$C$20)*U1124</f>
        <v>18.771016113570621</v>
      </c>
      <c r="Y1124" s="18">
        <f t="shared" si="265"/>
        <v>15.924064839404876</v>
      </c>
      <c r="Z1124" s="27">
        <f>((0.408*I1124*(Y1124-0)+Dados!$C$35*(900/(H1124+273))*J1124*(M1124-N1124))/(I1124+Dados!$C$35*(1+(0.34*J1124))))</f>
        <v>6.5824694827133374</v>
      </c>
    </row>
    <row r="1125" spans="1:26" x14ac:dyDescent="0.25">
      <c r="A1125" s="1">
        <v>39458</v>
      </c>
      <c r="B1125">
        <v>21.6</v>
      </c>
      <c r="C1125">
        <v>28.7</v>
      </c>
      <c r="D1125">
        <v>11</v>
      </c>
      <c r="E1125">
        <v>3.4333330000000002</v>
      </c>
      <c r="F1125">
        <v>77.5</v>
      </c>
      <c r="H1125" s="22">
        <f t="shared" si="252"/>
        <v>25.15</v>
      </c>
      <c r="I1125" s="23">
        <f t="shared" si="253"/>
        <v>0.19015669269727434</v>
      </c>
      <c r="J1125" s="24">
        <f t="shared" si="254"/>
        <v>2.5679651087595832</v>
      </c>
      <c r="K1125" s="25">
        <f t="shared" si="255"/>
        <v>3.9367535029497236</v>
      </c>
      <c r="L1125" s="25">
        <f t="shared" si="256"/>
        <v>2.5801527260359443</v>
      </c>
      <c r="M1125" s="25">
        <f t="shared" si="257"/>
        <v>3.2584531144928341</v>
      </c>
      <c r="N1125" s="25">
        <f t="shared" si="258"/>
        <v>2.5253011637319465</v>
      </c>
      <c r="O1125" s="25">
        <f t="shared" si="259"/>
        <v>-0.38129931080802987</v>
      </c>
      <c r="P1125" s="26">
        <f>ACOS(-TAN(Dados!$C$31)*TAN(O1125))</f>
        <v>1.7893077532989132</v>
      </c>
      <c r="Q1125" s="25">
        <f t="shared" si="260"/>
        <v>1.032410144993644</v>
      </c>
      <c r="R1125" s="25">
        <f>(24*60/PI())*Dados!$C$28*Q1125*(P1125*SIN(Dados!$C$31)*SIN(O1125)+COS(Dados!$C$31)*COS(O1125)*SIN(P1125))</f>
        <v>43.218302073601429</v>
      </c>
      <c r="S1125" s="17">
        <f t="shared" si="261"/>
        <v>301.86</v>
      </c>
      <c r="T1125" s="17">
        <f t="shared" si="262"/>
        <v>294.76000000000005</v>
      </c>
      <c r="U1125" s="17">
        <f t="shared" si="263"/>
        <v>18.425397152261635</v>
      </c>
      <c r="V1125" s="25">
        <f>(0.75+2*10^(-5)*Dados!$B$7)*R1125</f>
        <v>32.625591315626281</v>
      </c>
      <c r="W1125" s="23">
        <f t="shared" si="264"/>
        <v>1.8834832422613728</v>
      </c>
      <c r="X1125" s="25">
        <f>(1-Dados!$C$20)*U1125</f>
        <v>14.187555807241459</v>
      </c>
      <c r="Y1125" s="18">
        <f t="shared" si="265"/>
        <v>12.304072564980086</v>
      </c>
      <c r="Z1125" s="27">
        <f>((0.408*I1125*(Y1125-0)+Dados!$C$35*(900/(H1125+273))*J1125*(M1125-N1125))/(I1125+Dados!$C$35*(1+(0.34*J1125))))</f>
        <v>4.2415110135241418</v>
      </c>
    </row>
    <row r="1126" spans="1:26" x14ac:dyDescent="0.25">
      <c r="A1126" s="1">
        <v>39459</v>
      </c>
      <c r="B1126">
        <v>17</v>
      </c>
      <c r="C1126">
        <v>31.2</v>
      </c>
      <c r="D1126">
        <v>12</v>
      </c>
      <c r="E1126">
        <v>3.6666669999999999</v>
      </c>
      <c r="F1126">
        <v>66.75</v>
      </c>
      <c r="H1126" s="22">
        <f t="shared" si="252"/>
        <v>24.1</v>
      </c>
      <c r="I1126" s="23">
        <f t="shared" si="253"/>
        <v>0.18003350042526389</v>
      </c>
      <c r="J1126" s="24">
        <f t="shared" si="254"/>
        <v>2.74248752493282</v>
      </c>
      <c r="K1126" s="25">
        <f t="shared" si="255"/>
        <v>4.5439995866454055</v>
      </c>
      <c r="L1126" s="25">
        <f t="shared" si="256"/>
        <v>1.9377293518704448</v>
      </c>
      <c r="M1126" s="25">
        <f t="shared" si="257"/>
        <v>3.2408644692579252</v>
      </c>
      <c r="N1126" s="25">
        <f t="shared" si="258"/>
        <v>2.1632770332296651</v>
      </c>
      <c r="O1126" s="25">
        <f t="shared" si="259"/>
        <v>-0.37869594798822787</v>
      </c>
      <c r="P1126" s="26">
        <f>ACOS(-TAN(Dados!$C$31)*TAN(O1126))</f>
        <v>1.7876361141459312</v>
      </c>
      <c r="Q1126" s="25">
        <f t="shared" si="260"/>
        <v>1.0322984226389083</v>
      </c>
      <c r="R1126" s="25">
        <f>(24*60/PI())*Dados!$C$28*Q1126*(P1126*SIN(Dados!$C$31)*SIN(O1126)+COS(Dados!$C$31)*COS(O1126)*SIN(P1126))</f>
        <v>43.166010676417521</v>
      </c>
      <c r="S1126" s="17">
        <f t="shared" si="261"/>
        <v>304.36</v>
      </c>
      <c r="T1126" s="17">
        <f t="shared" si="262"/>
        <v>290.16000000000003</v>
      </c>
      <c r="U1126" s="17">
        <f t="shared" si="263"/>
        <v>26.025918691556988</v>
      </c>
      <c r="V1126" s="25">
        <f>(0.75+2*10^(-5)*Dados!$B$7)*R1126</f>
        <v>32.58611642485107</v>
      </c>
      <c r="W1126" s="23">
        <f t="shared" si="264"/>
        <v>3.7509430506933361</v>
      </c>
      <c r="X1126" s="25">
        <f>(1-Dados!$C$20)*U1126</f>
        <v>20.039957392498881</v>
      </c>
      <c r="Y1126" s="18">
        <f t="shared" si="265"/>
        <v>16.289014341805544</v>
      </c>
      <c r="Z1126" s="27">
        <f>((0.408*I1126*(Y1126-0)+Dados!$C$35*(900/(H1126+273))*J1126*(M1126-N1126))/(I1126+Dados!$C$35*(1+(0.34*J1126))))</f>
        <v>5.8150936516942204</v>
      </c>
    </row>
    <row r="1127" spans="1:26" x14ac:dyDescent="0.25">
      <c r="A1127" s="1">
        <v>39460</v>
      </c>
      <c r="B1127">
        <v>18.2</v>
      </c>
      <c r="C1127">
        <v>34</v>
      </c>
      <c r="D1127">
        <v>13</v>
      </c>
      <c r="E1127">
        <v>3.3666670000000001</v>
      </c>
      <c r="F1127">
        <v>64</v>
      </c>
      <c r="H1127" s="22">
        <f t="shared" si="252"/>
        <v>26.1</v>
      </c>
      <c r="I1127" s="23">
        <f t="shared" si="253"/>
        <v>0.1997248282483387</v>
      </c>
      <c r="J1127" s="24">
        <f t="shared" si="254"/>
        <v>2.5181022023824369</v>
      </c>
      <c r="K1127" s="25">
        <f t="shared" si="255"/>
        <v>5.3192602098598769</v>
      </c>
      <c r="L1127" s="25">
        <f t="shared" si="256"/>
        <v>2.0900878010879693</v>
      </c>
      <c r="M1127" s="25">
        <f t="shared" si="257"/>
        <v>3.7046740054739233</v>
      </c>
      <c r="N1127" s="25">
        <f t="shared" si="258"/>
        <v>2.3709913635033111</v>
      </c>
      <c r="O1127" s="25">
        <f t="shared" si="259"/>
        <v>-0.37598036938610901</v>
      </c>
      <c r="P1127" s="26">
        <f>ACOS(-TAN(Dados!$C$31)*TAN(O1127))</f>
        <v>1.7858967600153355</v>
      </c>
      <c r="Q1127" s="25">
        <f t="shared" si="260"/>
        <v>1.0321771295644875</v>
      </c>
      <c r="R1127" s="25">
        <f>(24*60/PI())*Dados!$C$28*Q1127*(P1127*SIN(Dados!$C$31)*SIN(O1127)+COS(Dados!$C$31)*COS(O1127)*SIN(P1127))</f>
        <v>43.111057952545892</v>
      </c>
      <c r="S1127" s="17">
        <f t="shared" si="261"/>
        <v>307.16000000000003</v>
      </c>
      <c r="T1127" s="17">
        <f t="shared" si="262"/>
        <v>291.36</v>
      </c>
      <c r="U1127" s="17">
        <f t="shared" si="263"/>
        <v>27.418090574998061</v>
      </c>
      <c r="V1127" s="25">
        <f>(0.75+2*10^(-5)*Dados!$B$7)*R1127</f>
        <v>32.544632492704388</v>
      </c>
      <c r="W1127" s="23">
        <f t="shared" si="264"/>
        <v>3.86856629638139</v>
      </c>
      <c r="X1127" s="25">
        <f>(1-Dados!$C$20)*U1127</f>
        <v>21.111929742748508</v>
      </c>
      <c r="Y1127" s="18">
        <f t="shared" si="265"/>
        <v>17.24336344636712</v>
      </c>
      <c r="Z1127" s="27">
        <f>((0.408*I1127*(Y1127-0)+Dados!$C$35*(900/(H1127+273))*J1127*(M1127-N1127))/(I1127+Dados!$C$35*(1+(0.34*J1127))))</f>
        <v>6.4334838084778729</v>
      </c>
    </row>
    <row r="1128" spans="1:26" x14ac:dyDescent="0.25">
      <c r="A1128" s="1">
        <v>39461</v>
      </c>
      <c r="B1128">
        <v>22.5</v>
      </c>
      <c r="C1128">
        <v>35.700000000000003</v>
      </c>
      <c r="D1128">
        <v>14</v>
      </c>
      <c r="E1128">
        <v>2.7</v>
      </c>
      <c r="F1128">
        <v>59.75</v>
      </c>
      <c r="H1128" s="22">
        <f t="shared" si="252"/>
        <v>29.1</v>
      </c>
      <c r="I1128" s="23">
        <f t="shared" si="253"/>
        <v>0.23264210672547564</v>
      </c>
      <c r="J1128" s="24">
        <f t="shared" si="254"/>
        <v>2.0194679029534495</v>
      </c>
      <c r="K1128" s="25">
        <f t="shared" si="255"/>
        <v>5.8439030830807326</v>
      </c>
      <c r="L1128" s="25">
        <f t="shared" si="256"/>
        <v>2.7255876066054592</v>
      </c>
      <c r="M1128" s="25">
        <f t="shared" si="257"/>
        <v>4.2847453448430954</v>
      </c>
      <c r="N1128" s="25">
        <f t="shared" si="258"/>
        <v>2.5601353435437497</v>
      </c>
      <c r="O1128" s="25">
        <f t="shared" si="259"/>
        <v>-0.37315337968622003</v>
      </c>
      <c r="P1128" s="26">
        <f>ACOS(-TAN(Dados!$C$31)*TAN(O1128))</f>
        <v>1.7840907025875921</v>
      </c>
      <c r="Q1128" s="25">
        <f t="shared" si="260"/>
        <v>1.0320463017121373</v>
      </c>
      <c r="R1128" s="25">
        <f>(24*60/PI())*Dados!$C$28*Q1128*(P1128*SIN(Dados!$C$31)*SIN(O1128)+COS(Dados!$C$31)*COS(O1128)*SIN(P1128))</f>
        <v>43.053434691921325</v>
      </c>
      <c r="S1128" s="17">
        <f t="shared" si="261"/>
        <v>308.86</v>
      </c>
      <c r="T1128" s="17">
        <f t="shared" si="262"/>
        <v>295.66000000000003</v>
      </c>
      <c r="U1128" s="17">
        <f t="shared" si="263"/>
        <v>25.027343383700899</v>
      </c>
      <c r="V1128" s="25">
        <f>(0.75+2*10^(-5)*Dados!$B$7)*R1128</f>
        <v>32.501132566487726</v>
      </c>
      <c r="W1128" s="23">
        <f t="shared" si="264"/>
        <v>3.2827205542938653</v>
      </c>
      <c r="X1128" s="25">
        <f>(1-Dados!$C$20)*U1128</f>
        <v>19.271054405449693</v>
      </c>
      <c r="Y1128" s="18">
        <f t="shared" si="265"/>
        <v>15.988333851155828</v>
      </c>
      <c r="Z1128" s="27">
        <f>((0.408*I1128*(Y1128-0)+Dados!$C$35*(900/(H1128+273))*J1128*(M1128-N1128))/(I1128+Dados!$C$35*(1+(0.34*J1128))))</f>
        <v>6.4036984739904241</v>
      </c>
    </row>
    <row r="1129" spans="1:26" x14ac:dyDescent="0.25">
      <c r="A1129" s="1">
        <v>39462</v>
      </c>
      <c r="B1129">
        <v>21.7</v>
      </c>
      <c r="C1129">
        <v>36.5</v>
      </c>
      <c r="D1129">
        <v>15</v>
      </c>
      <c r="E1129">
        <v>2.4</v>
      </c>
      <c r="F1129">
        <v>49.25</v>
      </c>
      <c r="H1129" s="22">
        <f t="shared" si="252"/>
        <v>29.1</v>
      </c>
      <c r="I1129" s="23">
        <f t="shared" si="253"/>
        <v>0.23264210672547564</v>
      </c>
      <c r="J1129" s="24">
        <f t="shared" si="254"/>
        <v>1.7950825804030659</v>
      </c>
      <c r="K1129" s="25">
        <f t="shared" si="255"/>
        <v>6.1059301791053064</v>
      </c>
      <c r="L1129" s="25">
        <f t="shared" si="256"/>
        <v>2.5959699942202965</v>
      </c>
      <c r="M1129" s="25">
        <f t="shared" si="257"/>
        <v>4.3509500866628015</v>
      </c>
      <c r="N1129" s="25">
        <f t="shared" si="258"/>
        <v>2.1428429176814299</v>
      </c>
      <c r="O1129" s="25">
        <f t="shared" si="259"/>
        <v>-0.37021581658662056</v>
      </c>
      <c r="P1129" s="26">
        <f>ACOS(-TAN(Dados!$C$31)*TAN(O1129))</f>
        <v>1.7822189795930035</v>
      </c>
      <c r="Q1129" s="25">
        <f t="shared" si="260"/>
        <v>1.0319059778489741</v>
      </c>
      <c r="R1129" s="25">
        <f>(24*60/PI())*Dados!$C$28*Q1129*(P1129*SIN(Dados!$C$31)*SIN(O1129)+COS(Dados!$C$31)*COS(O1129)*SIN(P1129))</f>
        <v>42.993131694624417</v>
      </c>
      <c r="S1129" s="17">
        <f t="shared" si="261"/>
        <v>309.66000000000003</v>
      </c>
      <c r="T1129" s="17">
        <f t="shared" si="262"/>
        <v>294.86</v>
      </c>
      <c r="U1129" s="17">
        <f t="shared" si="263"/>
        <v>26.463660805123702</v>
      </c>
      <c r="V1129" s="25">
        <f>(0.75+2*10^(-5)*Dados!$B$7)*R1129</f>
        <v>32.455609701161698</v>
      </c>
      <c r="W1129" s="23">
        <f t="shared" si="264"/>
        <v>4.1646537684740146</v>
      </c>
      <c r="X1129" s="25">
        <f>(1-Dados!$C$20)*U1129</f>
        <v>20.377018819945253</v>
      </c>
      <c r="Y1129" s="18">
        <f t="shared" si="265"/>
        <v>16.212365051471238</v>
      </c>
      <c r="Z1129" s="27">
        <f>((0.408*I1129*(Y1129-0)+Dados!$C$35*(900/(H1129+273))*J1129*(M1129-N1129))/(I1129+Dados!$C$35*(1+(0.34*J1129))))</f>
        <v>6.8386439772132253</v>
      </c>
    </row>
    <row r="1130" spans="1:26" x14ac:dyDescent="0.25">
      <c r="A1130" s="1">
        <v>39463</v>
      </c>
      <c r="B1130">
        <v>22.4</v>
      </c>
      <c r="C1130">
        <v>32.700000000000003</v>
      </c>
      <c r="D1130">
        <v>16</v>
      </c>
      <c r="E1130">
        <v>3.5</v>
      </c>
      <c r="F1130">
        <v>76.75</v>
      </c>
      <c r="H1130" s="22">
        <f t="shared" si="252"/>
        <v>27.55</v>
      </c>
      <c r="I1130" s="23">
        <f t="shared" si="253"/>
        <v>0.21510833905626109</v>
      </c>
      <c r="J1130" s="24">
        <f t="shared" si="254"/>
        <v>2.6178287630878043</v>
      </c>
      <c r="K1130" s="25">
        <f t="shared" si="255"/>
        <v>4.9461187754219553</v>
      </c>
      <c r="L1130" s="25">
        <f t="shared" si="256"/>
        <v>2.7090824052161175</v>
      </c>
      <c r="M1130" s="25">
        <f t="shared" si="257"/>
        <v>3.8276005903190367</v>
      </c>
      <c r="N1130" s="25">
        <f t="shared" si="258"/>
        <v>2.9376834530698606</v>
      </c>
      <c r="O1130" s="25">
        <f t="shared" si="259"/>
        <v>-0.36716855055065478</v>
      </c>
      <c r="P1130" s="26">
        <f>ACOS(-TAN(Dados!$C$31)*TAN(O1130))</f>
        <v>1.7802826529372653</v>
      </c>
      <c r="Q1130" s="25">
        <f t="shared" si="260"/>
        <v>1.031756199555987</v>
      </c>
      <c r="R1130" s="25">
        <f>(24*60/PI())*Dados!$C$28*Q1130*(P1130*SIN(Dados!$C$31)*SIN(O1130)+COS(Dados!$C$31)*COS(O1130)*SIN(P1130))</f>
        <v>42.930139811347644</v>
      </c>
      <c r="S1130" s="17">
        <f t="shared" si="261"/>
        <v>305.86</v>
      </c>
      <c r="T1130" s="17">
        <f t="shared" si="262"/>
        <v>295.56</v>
      </c>
      <c r="U1130" s="17">
        <f t="shared" si="263"/>
        <v>22.044532739552885</v>
      </c>
      <c r="V1130" s="25">
        <f>(0.75+2*10^(-5)*Dados!$B$7)*R1130</f>
        <v>32.408056989893922</v>
      </c>
      <c r="W1130" s="23">
        <f t="shared" si="264"/>
        <v>2.2834084941243442</v>
      </c>
      <c r="X1130" s="25">
        <f>(1-Dados!$C$20)*U1130</f>
        <v>16.97429020945572</v>
      </c>
      <c r="Y1130" s="18">
        <f t="shared" si="265"/>
        <v>14.690881715331376</v>
      </c>
      <c r="Z1130" s="27">
        <f>((0.408*I1130*(Y1130-0)+Dados!$C$35*(900/(H1130+273))*J1130*(M1130-N1130))/(I1130+Dados!$C$35*(1+(0.34*J1130))))</f>
        <v>5.1529796004176216</v>
      </c>
    </row>
    <row r="1131" spans="1:26" x14ac:dyDescent="0.25">
      <c r="A1131" s="1">
        <v>39464</v>
      </c>
      <c r="B1131">
        <v>21.5</v>
      </c>
      <c r="C1131">
        <v>33.200000000000003</v>
      </c>
      <c r="D1131">
        <v>17</v>
      </c>
      <c r="E1131">
        <v>1.5333330000000001</v>
      </c>
      <c r="F1131">
        <v>76.5</v>
      </c>
      <c r="H1131" s="22">
        <f t="shared" si="252"/>
        <v>27.35</v>
      </c>
      <c r="I1131" s="23">
        <f t="shared" si="253"/>
        <v>0.21292906119357313</v>
      </c>
      <c r="J1131" s="24">
        <f t="shared" si="254"/>
        <v>1.1468580659404892</v>
      </c>
      <c r="K1131" s="25">
        <f t="shared" si="255"/>
        <v>5.0868531413725142</v>
      </c>
      <c r="L1131" s="25">
        <f t="shared" si="256"/>
        <v>2.5644197206554633</v>
      </c>
      <c r="M1131" s="25">
        <f t="shared" si="257"/>
        <v>3.8256364310139888</v>
      </c>
      <c r="N1131" s="25">
        <f t="shared" si="258"/>
        <v>2.9266118697257015</v>
      </c>
      <c r="O1131" s="25">
        <f t="shared" si="259"/>
        <v>-0.36401248454901453</v>
      </c>
      <c r="P1131" s="26">
        <f>ACOS(-TAN(Dados!$C$31)*TAN(O1131))</f>
        <v>1.7782828068237315</v>
      </c>
      <c r="Q1131" s="25">
        <f t="shared" si="260"/>
        <v>1.0315970112157162</v>
      </c>
      <c r="R1131" s="25">
        <f>(24*60/PI())*Dados!$C$28*Q1131*(P1131*SIN(Dados!$C$31)*SIN(O1131)+COS(Dados!$C$31)*COS(O1131)*SIN(P1131))</f>
        <v>42.864449985232994</v>
      </c>
      <c r="S1131" s="17">
        <f t="shared" si="261"/>
        <v>306.36</v>
      </c>
      <c r="T1131" s="17">
        <f t="shared" si="262"/>
        <v>294.66000000000003</v>
      </c>
      <c r="U1131" s="17">
        <f t="shared" si="263"/>
        <v>23.459036392105808</v>
      </c>
      <c r="V1131" s="25">
        <f>(0.75+2*10^(-5)*Dados!$B$7)*R1131</f>
        <v>32.358467595642352</v>
      </c>
      <c r="W1131" s="23">
        <f t="shared" si="264"/>
        <v>2.5321615349195801</v>
      </c>
      <c r="X1131" s="25">
        <f>(1-Dados!$C$20)*U1131</f>
        <v>18.063458021921473</v>
      </c>
      <c r="Y1131" s="18">
        <f t="shared" si="265"/>
        <v>15.531296487001892</v>
      </c>
      <c r="Z1131" s="27">
        <f>((0.408*I1131*(Y1131-0)+Dados!$C$35*(900/(H1131+273))*J1131*(M1131-N1131))/(I1131+Dados!$C$35*(1+(0.34*J1131))))</f>
        <v>5.1051444990393975</v>
      </c>
    </row>
    <row r="1132" spans="1:26" x14ac:dyDescent="0.25">
      <c r="A1132" s="1">
        <v>39465</v>
      </c>
      <c r="B1132">
        <v>18.399999999999999</v>
      </c>
      <c r="C1132">
        <v>30</v>
      </c>
      <c r="D1132">
        <v>18</v>
      </c>
      <c r="E1132">
        <v>2.9</v>
      </c>
      <c r="F1132">
        <v>89.25</v>
      </c>
      <c r="H1132" s="22">
        <f t="shared" si="252"/>
        <v>24.2</v>
      </c>
      <c r="I1132" s="23">
        <f t="shared" si="253"/>
        <v>0.18097760754015932</v>
      </c>
      <c r="J1132" s="24">
        <f t="shared" si="254"/>
        <v>2.1690581179870381</v>
      </c>
      <c r="K1132" s="25">
        <f t="shared" si="255"/>
        <v>4.2430650587590133</v>
      </c>
      <c r="L1132" s="25">
        <f t="shared" si="256"/>
        <v>2.1164748063682803</v>
      </c>
      <c r="M1132" s="25">
        <f t="shared" si="257"/>
        <v>3.179769932563647</v>
      </c>
      <c r="N1132" s="25">
        <f t="shared" si="258"/>
        <v>2.8379446648130551</v>
      </c>
      <c r="O1132" s="25">
        <f t="shared" si="259"/>
        <v>-0.36074855379216958</v>
      </c>
      <c r="P1132" s="26">
        <f>ACOS(-TAN(Dados!$C$31)*TAN(O1132))</f>
        <v>1.7762205458786531</v>
      </c>
      <c r="Q1132" s="25">
        <f t="shared" si="260"/>
        <v>1.031428459999103</v>
      </c>
      <c r="R1132" s="25">
        <f>(24*60/PI())*Dados!$C$28*Q1132*(P1132*SIN(Dados!$C$31)*SIN(O1132)+COS(Dados!$C$31)*COS(O1132)*SIN(P1132))</f>
        <v>42.796053295027434</v>
      </c>
      <c r="S1132" s="17">
        <f t="shared" si="261"/>
        <v>303.16000000000003</v>
      </c>
      <c r="T1132" s="17">
        <f t="shared" si="262"/>
        <v>291.56</v>
      </c>
      <c r="U1132" s="17">
        <f t="shared" si="263"/>
        <v>23.321296847929599</v>
      </c>
      <c r="V1132" s="25">
        <f>(0.75+2*10^(-5)*Dados!$B$7)*R1132</f>
        <v>32.306834783733457</v>
      </c>
      <c r="W1132" s="23">
        <f t="shared" si="264"/>
        <v>2.4992134011552838</v>
      </c>
      <c r="X1132" s="25">
        <f>(1-Dados!$C$20)*U1132</f>
        <v>17.957398572905792</v>
      </c>
      <c r="Y1132" s="18">
        <f t="shared" si="265"/>
        <v>15.458185171750507</v>
      </c>
      <c r="Z1132" s="27">
        <f>((0.408*I1132*(Y1132-0)+Dados!$C$35*(900/(H1132+273))*J1132*(M1132-N1132))/(I1132+Dados!$C$35*(1+(0.34*J1132))))</f>
        <v>4.3716786683437938</v>
      </c>
    </row>
    <row r="1133" spans="1:26" x14ac:dyDescent="0.25">
      <c r="A1133" s="1">
        <v>39466</v>
      </c>
      <c r="B1133">
        <v>17.5</v>
      </c>
      <c r="C1133">
        <v>28.5</v>
      </c>
      <c r="D1133">
        <v>19</v>
      </c>
      <c r="E1133">
        <v>2.8666670000000001</v>
      </c>
      <c r="F1133">
        <v>77.75</v>
      </c>
      <c r="H1133" s="22">
        <f t="shared" si="252"/>
        <v>23</v>
      </c>
      <c r="I1133" s="23">
        <f t="shared" si="253"/>
        <v>0.16991941796793744</v>
      </c>
      <c r="J1133" s="24">
        <f t="shared" si="254"/>
        <v>2.1441266647984651</v>
      </c>
      <c r="K1133" s="25">
        <f t="shared" si="255"/>
        <v>3.891379531185216</v>
      </c>
      <c r="L1133" s="25">
        <f t="shared" si="256"/>
        <v>1.9999869748999506</v>
      </c>
      <c r="M1133" s="25">
        <f t="shared" si="257"/>
        <v>2.9456832530425832</v>
      </c>
      <c r="N1133" s="25">
        <f t="shared" si="258"/>
        <v>2.2902687292406085</v>
      </c>
      <c r="O1133" s="25">
        <f t="shared" si="259"/>
        <v>-0.35737772545324453</v>
      </c>
      <c r="P1133" s="26">
        <f>ACOS(-TAN(Dados!$C$31)*TAN(O1133))</f>
        <v>1.7740969932854493</v>
      </c>
      <c r="Q1133" s="25">
        <f t="shared" si="260"/>
        <v>1.0312505958515106</v>
      </c>
      <c r="R1133" s="25">
        <f>(24*60/PI())*Dados!$C$28*Q1133*(P1133*SIN(Dados!$C$31)*SIN(O1133)+COS(Dados!$C$31)*COS(O1133)*SIN(P1133))</f>
        <v>42.724940999497861</v>
      </c>
      <c r="S1133" s="17">
        <f t="shared" si="261"/>
        <v>301.66000000000003</v>
      </c>
      <c r="T1133" s="17">
        <f t="shared" si="262"/>
        <v>290.66000000000003</v>
      </c>
      <c r="U1133" s="17">
        <f t="shared" si="263"/>
        <v>22.672415757665028</v>
      </c>
      <c r="V1133" s="25">
        <f>(0.75+2*10^(-5)*Dados!$B$7)*R1133</f>
        <v>32.253151955391132</v>
      </c>
      <c r="W1133" s="23">
        <f t="shared" si="264"/>
        <v>2.9008762796310381</v>
      </c>
      <c r="X1133" s="25">
        <f>(1-Dados!$C$20)*U1133</f>
        <v>17.457760133402072</v>
      </c>
      <c r="Y1133" s="18">
        <f t="shared" si="265"/>
        <v>14.556883853771033</v>
      </c>
      <c r="Z1133" s="27">
        <f>((0.408*I1133*(Y1133-0)+Dados!$C$35*(900/(H1133+273))*J1133*(M1133-N1133))/(I1133+Dados!$C$35*(1+(0.34*J1133))))</f>
        <v>4.5527651113255088</v>
      </c>
    </row>
    <row r="1134" spans="1:26" x14ac:dyDescent="0.25">
      <c r="A1134" s="1">
        <v>39467</v>
      </c>
      <c r="B1134">
        <v>16.3</v>
      </c>
      <c r="C1134">
        <v>28.1</v>
      </c>
      <c r="D1134">
        <v>20</v>
      </c>
      <c r="E1134">
        <v>3.4333330000000002</v>
      </c>
      <c r="F1134">
        <v>61.75</v>
      </c>
      <c r="H1134" s="22">
        <f t="shared" si="252"/>
        <v>22.200000000000003</v>
      </c>
      <c r="I1134" s="23">
        <f t="shared" si="253"/>
        <v>0.16286864596267897</v>
      </c>
      <c r="J1134" s="24">
        <f t="shared" si="254"/>
        <v>2.5679651087595832</v>
      </c>
      <c r="K1134" s="25">
        <f t="shared" si="255"/>
        <v>3.8019951744225149</v>
      </c>
      <c r="L1134" s="25">
        <f t="shared" si="256"/>
        <v>1.8534226492057391</v>
      </c>
      <c r="M1134" s="25">
        <f t="shared" si="257"/>
        <v>2.8277089118141268</v>
      </c>
      <c r="N1134" s="25">
        <f t="shared" si="258"/>
        <v>1.7461102530452235</v>
      </c>
      <c r="O1134" s="25">
        <f t="shared" si="259"/>
        <v>-0.35390099838142475</v>
      </c>
      <c r="P1134" s="26">
        <f>ACOS(-TAN(Dados!$C$31)*TAN(O1134))</f>
        <v>1.7719132889338518</v>
      </c>
      <c r="Q1134" s="25">
        <f t="shared" si="260"/>
        <v>1.0310634714779239</v>
      </c>
      <c r="R1134" s="25">
        <f>(24*60/PI())*Dados!$C$28*Q1134*(P1134*SIN(Dados!$C$31)*SIN(O1134)+COS(Dados!$C$31)*COS(O1134)*SIN(P1134))</f>
        <v>42.651104583042716</v>
      </c>
      <c r="S1134" s="17">
        <f t="shared" si="261"/>
        <v>301.26000000000005</v>
      </c>
      <c r="T1134" s="17">
        <f t="shared" si="262"/>
        <v>289.46000000000004</v>
      </c>
      <c r="U1134" s="17">
        <f t="shared" si="263"/>
        <v>23.441816896908264</v>
      </c>
      <c r="V1134" s="25">
        <f>(0.75+2*10^(-5)*Dados!$B$7)*R1134</f>
        <v>32.197412682169031</v>
      </c>
      <c r="W1134" s="23">
        <f t="shared" si="264"/>
        <v>3.6692321883057883</v>
      </c>
      <c r="X1134" s="25">
        <f>(1-Dados!$C$20)*U1134</f>
        <v>18.050199010619362</v>
      </c>
      <c r="Y1134" s="18">
        <f t="shared" si="265"/>
        <v>14.380966822313574</v>
      </c>
      <c r="Z1134" s="27">
        <f>((0.408*I1134*(Y1134-0)+Dados!$C$35*(900/(H1134+273))*J1134*(M1134-N1134))/(I1134+Dados!$C$35*(1+(0.34*J1134))))</f>
        <v>5.2890745495843632</v>
      </c>
    </row>
    <row r="1135" spans="1:26" x14ac:dyDescent="0.25">
      <c r="A1135" s="1">
        <v>39468</v>
      </c>
      <c r="B1135">
        <v>14</v>
      </c>
      <c r="C1135">
        <v>29.5</v>
      </c>
      <c r="D1135">
        <v>21</v>
      </c>
      <c r="E1135">
        <v>3.9</v>
      </c>
      <c r="F1135">
        <v>64.25</v>
      </c>
      <c r="H1135" s="22">
        <f t="shared" si="252"/>
        <v>21.75</v>
      </c>
      <c r="I1135" s="23">
        <f t="shared" si="253"/>
        <v>0.15901232510851224</v>
      </c>
      <c r="J1135" s="24">
        <f t="shared" si="254"/>
        <v>2.917009193154982</v>
      </c>
      <c r="K1135" s="25">
        <f t="shared" si="255"/>
        <v>4.1228854693811812</v>
      </c>
      <c r="L1135" s="25">
        <f t="shared" si="256"/>
        <v>1.5986048594252917</v>
      </c>
      <c r="M1135" s="25">
        <f t="shared" si="257"/>
        <v>2.8607451644032365</v>
      </c>
      <c r="N1135" s="25">
        <f t="shared" si="258"/>
        <v>1.8380287681290792</v>
      </c>
      <c r="O1135" s="25">
        <f t="shared" si="259"/>
        <v>-0.35031940280597534</v>
      </c>
      <c r="P1135" s="26">
        <f>ACOS(-TAN(Dados!$C$31)*TAN(O1135))</f>
        <v>1.7696705875895009</v>
      </c>
      <c r="Q1135" s="25">
        <f t="shared" si="260"/>
        <v>1.0308671423273339</v>
      </c>
      <c r="R1135" s="25">
        <f>(24*60/PI())*Dados!$C$28*Q1135*(P1135*SIN(Dados!$C$31)*SIN(O1135)+COS(Dados!$C$31)*COS(O1135)*SIN(P1135))</f>
        <v>42.57453580243228</v>
      </c>
      <c r="S1135" s="17">
        <f t="shared" si="261"/>
        <v>302.66000000000003</v>
      </c>
      <c r="T1135" s="17">
        <f t="shared" si="262"/>
        <v>287.16000000000003</v>
      </c>
      <c r="U1135" s="17">
        <f t="shared" si="263"/>
        <v>26.818578411259963</v>
      </c>
      <c r="V1135" s="25">
        <f>(0.75+2*10^(-5)*Dados!$B$7)*R1135</f>
        <v>32.13961074123489</v>
      </c>
      <c r="W1135" s="23">
        <f t="shared" si="264"/>
        <v>4.3432407450601751</v>
      </c>
      <c r="X1135" s="25">
        <f>(1-Dados!$C$20)*U1135</f>
        <v>20.650305376670172</v>
      </c>
      <c r="Y1135" s="18">
        <f t="shared" si="265"/>
        <v>16.307064631609997</v>
      </c>
      <c r="Z1135" s="27">
        <f>((0.408*I1135*(Y1135-0)+Dados!$C$35*(900/(H1135+273))*J1135*(M1135-N1135))/(I1135+Dados!$C$35*(1+(0.34*J1135))))</f>
        <v>5.7162267498359043</v>
      </c>
    </row>
    <row r="1136" spans="1:26" x14ac:dyDescent="0.25">
      <c r="A1136" s="1">
        <v>39469</v>
      </c>
      <c r="B1136">
        <v>17.600000000000001</v>
      </c>
      <c r="C1136">
        <v>31</v>
      </c>
      <c r="D1136">
        <v>22</v>
      </c>
      <c r="E1136">
        <v>3.3333330000000001</v>
      </c>
      <c r="F1136">
        <v>65.75</v>
      </c>
      <c r="H1136" s="22">
        <f t="shared" si="252"/>
        <v>24.3</v>
      </c>
      <c r="I1136" s="23">
        <f t="shared" si="253"/>
        <v>0.18192588494728229</v>
      </c>
      <c r="J1136" s="24">
        <f t="shared" si="254"/>
        <v>2.4931700012427886</v>
      </c>
      <c r="K1136" s="25">
        <f t="shared" si="255"/>
        <v>4.492592251118583</v>
      </c>
      <c r="L1136" s="25">
        <f t="shared" si="256"/>
        <v>2.0126465426273383</v>
      </c>
      <c r="M1136" s="25">
        <f t="shared" si="257"/>
        <v>3.2526193968729604</v>
      </c>
      <c r="N1136" s="25">
        <f t="shared" si="258"/>
        <v>2.1385972534439714</v>
      </c>
      <c r="O1136" s="25">
        <f t="shared" si="259"/>
        <v>-0.34663400003096273</v>
      </c>
      <c r="P1136" s="26">
        <f>ACOS(-TAN(Dados!$C$31)*TAN(O1136))</f>
        <v>1.7673700570893165</v>
      </c>
      <c r="Q1136" s="25">
        <f t="shared" si="260"/>
        <v>1.0306616665763046</v>
      </c>
      <c r="R1136" s="25">
        <f>(24*60/PI())*Dados!$C$28*Q1136*(P1136*SIN(Dados!$C$31)*SIN(O1136)+COS(Dados!$C$31)*COS(O1136)*SIN(P1136))</f>
        <v>42.495226734604927</v>
      </c>
      <c r="S1136" s="17">
        <f t="shared" si="261"/>
        <v>304.16000000000003</v>
      </c>
      <c r="T1136" s="17">
        <f t="shared" si="262"/>
        <v>290.76000000000005</v>
      </c>
      <c r="U1136" s="17">
        <f t="shared" si="263"/>
        <v>24.889291412857638</v>
      </c>
      <c r="V1136" s="25">
        <f>(0.75+2*10^(-5)*Dados!$B$7)*R1136</f>
        <v>32.079740151452071</v>
      </c>
      <c r="W1136" s="23">
        <f t="shared" si="264"/>
        <v>3.6321796983254782</v>
      </c>
      <c r="X1136" s="25">
        <f>(1-Dados!$C$20)*U1136</f>
        <v>19.164754387900381</v>
      </c>
      <c r="Y1136" s="18">
        <f t="shared" si="265"/>
        <v>15.532574689574902</v>
      </c>
      <c r="Z1136" s="27">
        <f>((0.408*I1136*(Y1136-0)+Dados!$C$35*(900/(H1136+273))*J1136*(M1136-N1136))/(I1136+Dados!$C$35*(1+(0.34*J1136))))</f>
        <v>5.6237935107669541</v>
      </c>
    </row>
    <row r="1137" spans="1:26" x14ac:dyDescent="0.25">
      <c r="A1137" s="1">
        <v>39470</v>
      </c>
      <c r="B1137">
        <v>18.899999999999999</v>
      </c>
      <c r="C1137">
        <v>29.5</v>
      </c>
      <c r="D1137">
        <v>23</v>
      </c>
      <c r="E1137">
        <v>3.4666670000000002</v>
      </c>
      <c r="F1137">
        <v>65.25</v>
      </c>
      <c r="H1137" s="22">
        <f t="shared" si="252"/>
        <v>24.2</v>
      </c>
      <c r="I1137" s="23">
        <f t="shared" si="253"/>
        <v>0.18097760754015932</v>
      </c>
      <c r="J1137" s="24">
        <f t="shared" si="254"/>
        <v>2.5928973098992314</v>
      </c>
      <c r="K1137" s="25">
        <f t="shared" si="255"/>
        <v>4.1228854693811812</v>
      </c>
      <c r="L1137" s="25">
        <f t="shared" si="256"/>
        <v>2.1837218414652266</v>
      </c>
      <c r="M1137" s="25">
        <f t="shared" si="257"/>
        <v>3.1533036554232039</v>
      </c>
      <c r="N1137" s="25">
        <f t="shared" si="258"/>
        <v>2.0575306351636407</v>
      </c>
      <c r="O1137" s="25">
        <f t="shared" si="259"/>
        <v>-0.3428458821207665</v>
      </c>
      <c r="P1137" s="26">
        <f>ACOS(-TAN(Dados!$C$31)*TAN(O1137))</f>
        <v>1.7650128765676671</v>
      </c>
      <c r="Q1137" s="25">
        <f t="shared" si="260"/>
        <v>1.0304471051117361</v>
      </c>
      <c r="R1137" s="25">
        <f>(24*60/PI())*Dados!$C$28*Q1137*(P1137*SIN(Dados!$C$31)*SIN(O1137)+COS(Dados!$C$31)*COS(O1137)*SIN(P1137))</f>
        <v>42.413169825442097</v>
      </c>
      <c r="S1137" s="17">
        <f t="shared" si="261"/>
        <v>302.66000000000003</v>
      </c>
      <c r="T1137" s="17">
        <f t="shared" si="262"/>
        <v>292.06</v>
      </c>
      <c r="U1137" s="17">
        <f t="shared" si="263"/>
        <v>22.093964240009004</v>
      </c>
      <c r="V1137" s="25">
        <f>(0.75+2*10^(-5)*Dados!$B$7)*R1137</f>
        <v>32.01779521019985</v>
      </c>
      <c r="W1137" s="23">
        <f t="shared" si="264"/>
        <v>3.1089024109899479</v>
      </c>
      <c r="X1137" s="25">
        <f>(1-Dados!$C$20)*U1137</f>
        <v>17.012352464806934</v>
      </c>
      <c r="Y1137" s="18">
        <f t="shared" si="265"/>
        <v>13.903450053816986</v>
      </c>
      <c r="Z1137" s="27">
        <f>((0.408*I1137*(Y1137-0)+Dados!$C$35*(900/(H1137+273))*J1137*(M1137-N1137))/(I1137+Dados!$C$35*(1+(0.34*J1137))))</f>
        <v>5.2271967589673718</v>
      </c>
    </row>
    <row r="1138" spans="1:26" x14ac:dyDescent="0.25">
      <c r="A1138" s="1">
        <v>39471</v>
      </c>
      <c r="B1138">
        <v>20</v>
      </c>
      <c r="C1138">
        <v>32.5</v>
      </c>
      <c r="D1138">
        <v>24</v>
      </c>
      <c r="E1138">
        <v>2.9</v>
      </c>
      <c r="F1138">
        <v>64</v>
      </c>
      <c r="H1138" s="22">
        <f t="shared" si="252"/>
        <v>26.25</v>
      </c>
      <c r="I1138" s="23">
        <f t="shared" si="253"/>
        <v>0.2012719980595416</v>
      </c>
      <c r="J1138" s="24">
        <f t="shared" si="254"/>
        <v>2.1690581179870381</v>
      </c>
      <c r="K1138" s="25">
        <f t="shared" si="255"/>
        <v>4.8907789302521092</v>
      </c>
      <c r="L1138" s="25">
        <f t="shared" si="256"/>
        <v>2.3382812709274461</v>
      </c>
      <c r="M1138" s="25">
        <f t="shared" si="257"/>
        <v>3.6145301005897776</v>
      </c>
      <c r="N1138" s="25">
        <f t="shared" si="258"/>
        <v>2.3132992643774579</v>
      </c>
      <c r="O1138" s="25">
        <f t="shared" si="259"/>
        <v>-0.33895617157647767</v>
      </c>
      <c r="P1138" s="26">
        <f>ACOS(-TAN(Dados!$C$31)*TAN(O1138))</f>
        <v>1.7626002347180736</v>
      </c>
      <c r="Q1138" s="25">
        <f t="shared" si="260"/>
        <v>1.0302235215128204</v>
      </c>
      <c r="R1138" s="25">
        <f>(24*60/PI())*Dados!$C$28*Q1138*(P1138*SIN(Dados!$C$31)*SIN(O1138)+COS(Dados!$C$31)*COS(O1138)*SIN(P1138))</f>
        <v>42.328357939439776</v>
      </c>
      <c r="S1138" s="17">
        <f t="shared" si="261"/>
        <v>305.66000000000003</v>
      </c>
      <c r="T1138" s="17">
        <f t="shared" si="262"/>
        <v>293.16000000000003</v>
      </c>
      <c r="U1138" s="17">
        <f t="shared" si="263"/>
        <v>23.944535148375444</v>
      </c>
      <c r="V1138" s="25">
        <f>(0.75+2*10^(-5)*Dados!$B$7)*R1138</f>
        <v>31.953770530870553</v>
      </c>
      <c r="W1138" s="23">
        <f t="shared" si="264"/>
        <v>3.3212526658385086</v>
      </c>
      <c r="X1138" s="25">
        <f>(1-Dados!$C$20)*U1138</f>
        <v>18.437292064249093</v>
      </c>
      <c r="Y1138" s="18">
        <f t="shared" si="265"/>
        <v>15.116039398410583</v>
      </c>
      <c r="Z1138" s="27">
        <f>((0.408*I1138*(Y1138-0)+Dados!$C$35*(900/(H1138+273))*J1138*(M1138-N1138))/(I1138+Dados!$C$35*(1+(0.34*J1138))))</f>
        <v>5.7045471855045831</v>
      </c>
    </row>
    <row r="1139" spans="1:26" x14ac:dyDescent="0.25">
      <c r="A1139" s="1">
        <v>39472</v>
      </c>
      <c r="B1139">
        <v>20.8</v>
      </c>
      <c r="C1139">
        <v>32.4</v>
      </c>
      <c r="D1139">
        <v>25</v>
      </c>
      <c r="E1139">
        <v>3.3666670000000001</v>
      </c>
      <c r="F1139">
        <v>64.25</v>
      </c>
      <c r="H1139" s="22">
        <f t="shared" si="252"/>
        <v>26.6</v>
      </c>
      <c r="I1139" s="23">
        <f t="shared" si="253"/>
        <v>0.20492132412027941</v>
      </c>
      <c r="J1139" s="24">
        <f t="shared" si="254"/>
        <v>2.5181022023824369</v>
      </c>
      <c r="K1139" s="25">
        <f t="shared" si="255"/>
        <v>4.8633111980528723</v>
      </c>
      <c r="L1139" s="25">
        <f t="shared" si="256"/>
        <v>2.4566163260716172</v>
      </c>
      <c r="M1139" s="25">
        <f t="shared" si="257"/>
        <v>3.6599637620622447</v>
      </c>
      <c r="N1139" s="25">
        <f t="shared" si="258"/>
        <v>2.3515267171249921</v>
      </c>
      <c r="O1139" s="25">
        <f t="shared" si="259"/>
        <v>-0.33496602100327749</v>
      </c>
      <c r="P1139" s="26">
        <f>ACOS(-TAN(Dados!$C$31)*TAN(O1139))</f>
        <v>1.7601333280948612</v>
      </c>
      <c r="Q1139" s="25">
        <f t="shared" si="260"/>
        <v>1.0299909820322035</v>
      </c>
      <c r="R1139" s="25">
        <f>(24*60/PI())*Dados!$C$28*Q1139*(P1139*SIN(Dados!$C$31)*SIN(O1139)+COS(Dados!$C$31)*COS(O1139)*SIN(P1139))</f>
        <v>42.240784410189782</v>
      </c>
      <c r="S1139" s="17">
        <f t="shared" si="261"/>
        <v>305.56</v>
      </c>
      <c r="T1139" s="17">
        <f t="shared" si="262"/>
        <v>293.96000000000004</v>
      </c>
      <c r="U1139" s="17">
        <f t="shared" si="263"/>
        <v>23.018708419869515</v>
      </c>
      <c r="V1139" s="25">
        <f>(0.75+2*10^(-5)*Dados!$B$7)*R1139</f>
        <v>31.887661080977967</v>
      </c>
      <c r="W1139" s="23">
        <f t="shared" si="264"/>
        <v>3.1051339418648762</v>
      </c>
      <c r="X1139" s="25">
        <f>(1-Dados!$C$20)*U1139</f>
        <v>17.724405483299527</v>
      </c>
      <c r="Y1139" s="18">
        <f t="shared" si="265"/>
        <v>14.619271541434651</v>
      </c>
      <c r="Z1139" s="27">
        <f>((0.408*I1139*(Y1139-0)+Dados!$C$35*(900/(H1139+273))*J1139*(M1139-N1139))/(I1139+Dados!$C$35*(1+(0.34*J1139))))</f>
        <v>5.7292726161862317</v>
      </c>
    </row>
    <row r="1140" spans="1:26" x14ac:dyDescent="0.25">
      <c r="A1140" s="1">
        <v>39473</v>
      </c>
      <c r="B1140">
        <v>20.2</v>
      </c>
      <c r="C1140">
        <v>30</v>
      </c>
      <c r="D1140">
        <v>26</v>
      </c>
      <c r="E1140">
        <v>3.7</v>
      </c>
      <c r="F1140">
        <v>66.75</v>
      </c>
      <c r="H1140" s="22">
        <f t="shared" si="252"/>
        <v>25.1</v>
      </c>
      <c r="I1140" s="23">
        <f t="shared" si="253"/>
        <v>0.18966399559757055</v>
      </c>
      <c r="J1140" s="24">
        <f t="shared" si="254"/>
        <v>2.7674189781213934</v>
      </c>
      <c r="K1140" s="25">
        <f t="shared" si="255"/>
        <v>4.2430650587590133</v>
      </c>
      <c r="L1140" s="25">
        <f t="shared" si="256"/>
        <v>2.3673876975032684</v>
      </c>
      <c r="M1140" s="25">
        <f t="shared" si="257"/>
        <v>3.3052263781311408</v>
      </c>
      <c r="N1140" s="25">
        <f t="shared" si="258"/>
        <v>2.2062386074025366</v>
      </c>
      <c r="O1140" s="25">
        <f t="shared" si="259"/>
        <v>-0.33087661276889524</v>
      </c>
      <c r="P1140" s="26">
        <f>ACOS(-TAN(Dados!$C$31)*TAN(O1140))</f>
        <v>1.7576133594588603</v>
      </c>
      <c r="Q1140" s="25">
        <f t="shared" si="260"/>
        <v>1.0297495555763523</v>
      </c>
      <c r="R1140" s="25">
        <f>(24*60/PI())*Dados!$C$28*Q1140*(P1140*SIN(Dados!$C$31)*SIN(O1140)+COS(Dados!$C$31)*COS(O1140)*SIN(P1140))</f>
        <v>42.150443091579611</v>
      </c>
      <c r="S1140" s="17">
        <f t="shared" si="261"/>
        <v>303.16000000000003</v>
      </c>
      <c r="T1140" s="17">
        <f t="shared" si="262"/>
        <v>293.36</v>
      </c>
      <c r="U1140" s="17">
        <f t="shared" si="263"/>
        <v>21.112281351729884</v>
      </c>
      <c r="V1140" s="25">
        <f>(0.75+2*10^(-5)*Dados!$B$7)*R1140</f>
        <v>31.819462220808248</v>
      </c>
      <c r="W1140" s="23">
        <f t="shared" si="264"/>
        <v>2.8006999461299094</v>
      </c>
      <c r="X1140" s="25">
        <f>(1-Dados!$C$20)*U1140</f>
        <v>16.25645664083201</v>
      </c>
      <c r="Y1140" s="18">
        <f t="shared" si="265"/>
        <v>13.455756694702099</v>
      </c>
      <c r="Z1140" s="27">
        <f>((0.408*I1140*(Y1140-0)+Dados!$C$35*(900/(H1140+273))*J1140*(M1140-N1140))/(I1140+Dados!$C$35*(1+(0.34*J1140))))</f>
        <v>5.1854361414116283</v>
      </c>
    </row>
    <row r="1141" spans="1:26" x14ac:dyDescent="0.25">
      <c r="A1141" s="1">
        <v>39474</v>
      </c>
      <c r="B1141">
        <v>20.6</v>
      </c>
      <c r="C1141">
        <v>30.4</v>
      </c>
      <c r="D1141">
        <v>27</v>
      </c>
      <c r="E1141">
        <v>3.1333329999999999</v>
      </c>
      <c r="F1141">
        <v>60</v>
      </c>
      <c r="H1141" s="22">
        <f t="shared" si="252"/>
        <v>25.5</v>
      </c>
      <c r="I1141" s="23">
        <f t="shared" si="253"/>
        <v>0.19363585091694491</v>
      </c>
      <c r="J1141" s="24">
        <f t="shared" si="254"/>
        <v>2.3435797862091996</v>
      </c>
      <c r="K1141" s="25">
        <f t="shared" si="255"/>
        <v>4.3413906376622462</v>
      </c>
      <c r="L1141" s="25">
        <f t="shared" si="256"/>
        <v>2.4265523121060211</v>
      </c>
      <c r="M1141" s="25">
        <f t="shared" si="257"/>
        <v>3.3839714748841336</v>
      </c>
      <c r="N1141" s="25">
        <f t="shared" si="258"/>
        <v>2.0303828849304799</v>
      </c>
      <c r="O1141" s="25">
        <f t="shared" si="259"/>
        <v>-0.32668915865324738</v>
      </c>
      <c r="P1141" s="26">
        <f>ACOS(-TAN(Dados!$C$31)*TAN(O1141))</f>
        <v>1.7550415361709275</v>
      </c>
      <c r="Q1141" s="25">
        <f t="shared" si="260"/>
        <v>1.0294993136851356</v>
      </c>
      <c r="R1141" s="25">
        <f>(24*60/PI())*Dados!$C$28*Q1141*(P1141*SIN(Dados!$C$31)*SIN(O1141)+COS(Dados!$C$31)*COS(O1141)*SIN(P1141))</f>
        <v>42.05732840961516</v>
      </c>
      <c r="S1141" s="17">
        <f t="shared" si="261"/>
        <v>303.56</v>
      </c>
      <c r="T1141" s="17">
        <f t="shared" si="262"/>
        <v>293.76000000000005</v>
      </c>
      <c r="U1141" s="17">
        <f t="shared" si="263"/>
        <v>21.065642141808901</v>
      </c>
      <c r="V1141" s="25">
        <f>(0.75+2*10^(-5)*Dados!$B$7)*R1141</f>
        <v>31.749169742540985</v>
      </c>
      <c r="W1141" s="23">
        <f t="shared" si="264"/>
        <v>2.9961272369803176</v>
      </c>
      <c r="X1141" s="25">
        <f>(1-Dados!$C$20)*U1141</f>
        <v>16.220544449192854</v>
      </c>
      <c r="Y1141" s="18">
        <f t="shared" si="265"/>
        <v>13.224417212212536</v>
      </c>
      <c r="Z1141" s="27">
        <f>((0.408*I1141*(Y1141-0)+Dados!$C$35*(900/(H1141+273))*J1141*(M1141-N1141))/(I1141+Dados!$C$35*(1+(0.34*J1141))))</f>
        <v>5.3681615798525</v>
      </c>
    </row>
    <row r="1142" spans="1:26" x14ac:dyDescent="0.25">
      <c r="A1142" s="1">
        <v>39475</v>
      </c>
      <c r="B1142">
        <v>20.5</v>
      </c>
      <c r="C1142">
        <v>29.2</v>
      </c>
      <c r="D1142">
        <v>28</v>
      </c>
      <c r="E1142">
        <v>2.3666670000000001</v>
      </c>
      <c r="F1142">
        <v>69.75</v>
      </c>
      <c r="H1142" s="22">
        <f t="shared" si="252"/>
        <v>24.85</v>
      </c>
      <c r="I1142" s="23">
        <f t="shared" si="253"/>
        <v>0.18721660940746795</v>
      </c>
      <c r="J1142" s="24">
        <f t="shared" si="254"/>
        <v>1.770151127214493</v>
      </c>
      <c r="K1142" s="25">
        <f t="shared" si="255"/>
        <v>4.0522081272490516</v>
      </c>
      <c r="L1142" s="25">
        <f t="shared" si="256"/>
        <v>2.4116412804606884</v>
      </c>
      <c r="M1142" s="25">
        <f t="shared" si="257"/>
        <v>3.2319247038548697</v>
      </c>
      <c r="N1142" s="25">
        <f t="shared" si="258"/>
        <v>2.2542674809387715</v>
      </c>
      <c r="O1142" s="25">
        <f t="shared" si="259"/>
        <v>-0.32240489948936107</v>
      </c>
      <c r="P1142" s="26">
        <f>ACOS(-TAN(Dados!$C$31)*TAN(O1142))</f>
        <v>1.7524190686367291</v>
      </c>
      <c r="Q1142" s="25">
        <f t="shared" si="260"/>
        <v>1.0292403305106266</v>
      </c>
      <c r="R1142" s="25">
        <f>(24*60/PI())*Dados!$C$28*Q1142*(P1142*SIN(Dados!$C$31)*SIN(O1142)+COS(Dados!$C$31)*COS(O1142)*SIN(P1142))</f>
        <v>41.961435414766676</v>
      </c>
      <c r="S1142" s="17">
        <f t="shared" si="261"/>
        <v>302.36</v>
      </c>
      <c r="T1142" s="17">
        <f t="shared" si="262"/>
        <v>293.66000000000003</v>
      </c>
      <c r="U1142" s="17">
        <f t="shared" si="263"/>
        <v>19.80295246834935</v>
      </c>
      <c r="V1142" s="25">
        <f>(0.75+2*10^(-5)*Dados!$B$7)*R1142</f>
        <v>31.676779909765276</v>
      </c>
      <c r="W1142" s="23">
        <f t="shared" si="264"/>
        <v>2.4826251755110245</v>
      </c>
      <c r="X1142" s="25">
        <f>(1-Dados!$C$20)*U1142</f>
        <v>15.248273400628999</v>
      </c>
      <c r="Y1142" s="18">
        <f t="shared" si="265"/>
        <v>12.765648225117975</v>
      </c>
      <c r="Z1142" s="27">
        <f>((0.408*I1142*(Y1142-0)+Dados!$C$35*(900/(H1142+273))*J1142*(M1142-N1142))/(I1142+Dados!$C$35*(1+(0.34*J1142))))</f>
        <v>4.5105204117434603</v>
      </c>
    </row>
    <row r="1143" spans="1:26" x14ac:dyDescent="0.25">
      <c r="A1143" s="1">
        <v>39476</v>
      </c>
      <c r="B1143">
        <v>21.7</v>
      </c>
      <c r="C1143">
        <v>30.1</v>
      </c>
      <c r="D1143">
        <v>29</v>
      </c>
      <c r="E1143">
        <v>1.8333330000000001</v>
      </c>
      <c r="F1143">
        <v>80.25</v>
      </c>
      <c r="H1143" s="22">
        <f t="shared" si="252"/>
        <v>25.9</v>
      </c>
      <c r="I1143" s="23">
        <f t="shared" si="253"/>
        <v>0.19767751536034411</v>
      </c>
      <c r="J1143" s="24">
        <f t="shared" si="254"/>
        <v>1.3712433884908726</v>
      </c>
      <c r="K1143" s="25">
        <f t="shared" si="255"/>
        <v>4.2674631045407558</v>
      </c>
      <c r="L1143" s="25">
        <f t="shared" si="256"/>
        <v>2.5959699942202965</v>
      </c>
      <c r="M1143" s="25">
        <f t="shared" si="257"/>
        <v>3.4317165493805262</v>
      </c>
      <c r="N1143" s="25">
        <f t="shared" si="258"/>
        <v>2.7539525308778723</v>
      </c>
      <c r="O1143" s="25">
        <f t="shared" si="259"/>
        <v>-0.31802510479568846</v>
      </c>
      <c r="P1143" s="26">
        <f>ACOS(-TAN(Dados!$C$31)*TAN(O1143))</f>
        <v>1.7497471688058961</v>
      </c>
      <c r="Q1143" s="25">
        <f t="shared" si="260"/>
        <v>1.0289726827951293</v>
      </c>
      <c r="R1143" s="25">
        <f>(24*60/PI())*Dados!$C$28*Q1143*(P1143*SIN(Dados!$C$31)*SIN(O1143)+COS(Dados!$C$31)*COS(O1143)*SIN(P1143))</f>
        <v>41.862759834734192</v>
      </c>
      <c r="S1143" s="17">
        <f t="shared" si="261"/>
        <v>303.26000000000005</v>
      </c>
      <c r="T1143" s="17">
        <f t="shared" si="262"/>
        <v>294.86</v>
      </c>
      <c r="U1143" s="17">
        <f t="shared" si="263"/>
        <v>19.412768780812172</v>
      </c>
      <c r="V1143" s="25">
        <f>(0.75+2*10^(-5)*Dados!$B$7)*R1143</f>
        <v>31.602289497312476</v>
      </c>
      <c r="W1143" s="23">
        <f t="shared" si="264"/>
        <v>2.0262518009228181</v>
      </c>
      <c r="X1143" s="25">
        <f>(1-Dados!$C$20)*U1143</f>
        <v>14.947831961225372</v>
      </c>
      <c r="Y1143" s="18">
        <f t="shared" si="265"/>
        <v>12.921580160302554</v>
      </c>
      <c r="Z1143" s="27">
        <f>((0.408*I1143*(Y1143-0)+Dados!$C$35*(900/(H1143+273))*J1143*(M1143-N1143))/(I1143+Dados!$C$35*(1+(0.34*J1143))))</f>
        <v>4.1726996276385231</v>
      </c>
    </row>
    <row r="1144" spans="1:26" x14ac:dyDescent="0.25">
      <c r="A1144" s="1">
        <v>39477</v>
      </c>
      <c r="B1144">
        <v>20.3</v>
      </c>
      <c r="C1144">
        <v>30.6</v>
      </c>
      <c r="D1144">
        <v>30</v>
      </c>
      <c r="E1144">
        <v>1.933333</v>
      </c>
      <c r="F1144">
        <v>87.75</v>
      </c>
      <c r="H1144" s="22">
        <f t="shared" si="252"/>
        <v>25.450000000000003</v>
      </c>
      <c r="I1144" s="23">
        <f t="shared" si="253"/>
        <v>0.19313557107365054</v>
      </c>
      <c r="J1144" s="24">
        <f t="shared" si="254"/>
        <v>1.4460384960076669</v>
      </c>
      <c r="K1144" s="25">
        <f t="shared" si="255"/>
        <v>4.3912919467167955</v>
      </c>
      <c r="L1144" s="25">
        <f t="shared" si="256"/>
        <v>2.3820593372779197</v>
      </c>
      <c r="M1144" s="25">
        <f t="shared" si="257"/>
        <v>3.3866756419973578</v>
      </c>
      <c r="N1144" s="25">
        <f t="shared" si="258"/>
        <v>2.9718078758526811</v>
      </c>
      <c r="O1144" s="25">
        <f t="shared" si="259"/>
        <v>-0.31355107239992103</v>
      </c>
      <c r="P1144" s="26">
        <f>ACOS(-TAN(Dados!$C$31)*TAN(O1144))</f>
        <v>1.7470270487283313</v>
      </c>
      <c r="Q1144" s="25">
        <f t="shared" si="260"/>
        <v>1.0286964498484381</v>
      </c>
      <c r="R1144" s="25">
        <f>(24*60/PI())*Dados!$C$28*Q1144*(P1144*SIN(Dados!$C$31)*SIN(O1144)+COS(Dados!$C$31)*COS(O1144)*SIN(P1144))</f>
        <v>41.761298127524682</v>
      </c>
      <c r="S1144" s="17">
        <f t="shared" si="261"/>
        <v>303.76000000000005</v>
      </c>
      <c r="T1144" s="17">
        <f t="shared" si="262"/>
        <v>293.46000000000004</v>
      </c>
      <c r="U1144" s="17">
        <f t="shared" si="263"/>
        <v>21.444335095668706</v>
      </c>
      <c r="V1144" s="25">
        <f>(0.75+2*10^(-5)*Dados!$B$7)*R1144</f>
        <v>31.525695831324263</v>
      </c>
      <c r="W1144" s="23">
        <f t="shared" si="264"/>
        <v>2.1895028870465096</v>
      </c>
      <c r="X1144" s="25">
        <f>(1-Dados!$C$20)*U1144</f>
        <v>16.512138023664903</v>
      </c>
      <c r="Y1144" s="18">
        <f t="shared" si="265"/>
        <v>14.322635136618393</v>
      </c>
      <c r="Z1144" s="27">
        <f>((0.408*I1144*(Y1144-0)+Dados!$C$35*(900/(H1144+273))*J1144*(M1144-N1144))/(I1144+Dados!$C$35*(1+(0.34*J1144))))</f>
        <v>4.2886054589856419</v>
      </c>
    </row>
    <row r="1145" spans="1:26" x14ac:dyDescent="0.25">
      <c r="A1145" s="1">
        <v>39478</v>
      </c>
      <c r="B1145">
        <v>18.600000000000001</v>
      </c>
      <c r="C1145">
        <v>30.8</v>
      </c>
      <c r="D1145">
        <v>31</v>
      </c>
      <c r="E1145">
        <v>2.2000000000000002</v>
      </c>
      <c r="F1145">
        <v>80.25</v>
      </c>
      <c r="H1145" s="22">
        <f t="shared" si="252"/>
        <v>24.700000000000003</v>
      </c>
      <c r="I1145" s="23">
        <f t="shared" si="253"/>
        <v>0.18576099026505452</v>
      </c>
      <c r="J1145" s="24">
        <f t="shared" si="254"/>
        <v>1.6454923653694773</v>
      </c>
      <c r="K1145" s="25">
        <f t="shared" si="255"/>
        <v>4.4416910990407947</v>
      </c>
      <c r="L1145" s="25">
        <f t="shared" si="256"/>
        <v>2.143152914469288</v>
      </c>
      <c r="M1145" s="25">
        <f t="shared" si="257"/>
        <v>3.2924220067550412</v>
      </c>
      <c r="N1145" s="25">
        <f t="shared" si="258"/>
        <v>2.6421686604209205</v>
      </c>
      <c r="O1145" s="25">
        <f t="shared" si="259"/>
        <v>-0.30898412805441511</v>
      </c>
      <c r="P1145" s="26">
        <f>ACOS(-TAN(Dados!$C$31)*TAN(O1145))</f>
        <v>1.7442599191701209</v>
      </c>
      <c r="Q1145" s="25">
        <f t="shared" si="260"/>
        <v>1.0284117135243369</v>
      </c>
      <c r="R1145" s="25">
        <f>(24*60/PI())*Dados!$C$28*Q1145*(P1145*SIN(Dados!$C$31)*SIN(O1145)+COS(Dados!$C$31)*COS(O1145)*SIN(P1145))</f>
        <v>41.657047534730346</v>
      </c>
      <c r="S1145" s="17">
        <f t="shared" si="261"/>
        <v>303.96000000000004</v>
      </c>
      <c r="T1145" s="17">
        <f t="shared" si="262"/>
        <v>291.76000000000005</v>
      </c>
      <c r="U1145" s="17">
        <f t="shared" si="263"/>
        <v>23.280289886080542</v>
      </c>
      <c r="V1145" s="25">
        <f>(0.75+2*10^(-5)*Dados!$B$7)*R1145</f>
        <v>31.446996829472514</v>
      </c>
      <c r="W1145" s="23">
        <f t="shared" si="264"/>
        <v>2.8249831854412291</v>
      </c>
      <c r="X1145" s="25">
        <f>(1-Dados!$C$20)*U1145</f>
        <v>17.925823212282019</v>
      </c>
      <c r="Y1145" s="18">
        <f t="shared" si="265"/>
        <v>15.100840026840789</v>
      </c>
      <c r="Z1145" s="27">
        <f>((0.408*I1145*(Y1145-0)+Dados!$C$35*(900/(H1145+273))*J1145*(M1145-N1145))/(I1145+Dados!$C$35*(1+(0.34*J1145))))</f>
        <v>4.7117498691837998</v>
      </c>
    </row>
    <row r="1146" spans="1:26" x14ac:dyDescent="0.25">
      <c r="A1146" s="1">
        <v>39814</v>
      </c>
      <c r="B1146">
        <v>18.5</v>
      </c>
      <c r="C1146">
        <v>33.700000000000003</v>
      </c>
      <c r="D1146">
        <v>1</v>
      </c>
      <c r="E1146">
        <v>4.233333</v>
      </c>
      <c r="F1146">
        <v>54.5</v>
      </c>
      <c r="H1146" s="22">
        <f t="shared" si="252"/>
        <v>26.1</v>
      </c>
      <c r="I1146" s="23">
        <f t="shared" si="253"/>
        <v>0.1997248282483387</v>
      </c>
      <c r="J1146" s="24">
        <f t="shared" si="254"/>
        <v>3.1663259688939385</v>
      </c>
      <c r="K1146" s="25">
        <f t="shared" si="255"/>
        <v>5.2310503012853271</v>
      </c>
      <c r="L1146" s="25">
        <f t="shared" si="256"/>
        <v>2.1297773032821605</v>
      </c>
      <c r="M1146" s="25">
        <f t="shared" si="257"/>
        <v>3.680413802283744</v>
      </c>
      <c r="N1146" s="25">
        <f t="shared" si="258"/>
        <v>2.0058255222446406</v>
      </c>
      <c r="O1146" s="25">
        <f t="shared" si="259"/>
        <v>-0.40100809259462372</v>
      </c>
      <c r="P1146" s="26">
        <f>ACOS(-TAN(Dados!$C$31)*TAN(O1146))</f>
        <v>1.8020995380098959</v>
      </c>
      <c r="Q1146" s="25">
        <f t="shared" si="260"/>
        <v>1.0329951106939008</v>
      </c>
      <c r="R1146" s="25">
        <f>(24*60/PI())*Dados!$C$28*Q1146*(P1146*SIN(Dados!$C$31)*SIN(O1146)+COS(Dados!$C$31)*COS(O1146)*SIN(P1146))</f>
        <v>43.596802901252339</v>
      </c>
      <c r="S1146" s="17">
        <f t="shared" si="261"/>
        <v>306.86</v>
      </c>
      <c r="T1146" s="17">
        <f t="shared" si="262"/>
        <v>291.66000000000003</v>
      </c>
      <c r="U1146" s="17">
        <f t="shared" si="263"/>
        <v>27.195460606059349</v>
      </c>
      <c r="V1146" s="25">
        <f>(0.75+2*10^(-5)*Dados!$B$7)*R1146</f>
        <v>32.911322423121774</v>
      </c>
      <c r="W1146" s="23">
        <f t="shared" si="264"/>
        <v>4.2829079219376158</v>
      </c>
      <c r="X1146" s="25">
        <f>(1-Dados!$C$20)*U1146</f>
        <v>20.940504666665699</v>
      </c>
      <c r="Y1146" s="18">
        <f t="shared" si="265"/>
        <v>16.657596744728082</v>
      </c>
      <c r="Z1146" s="27">
        <f>((0.408*I1146*(Y1146-0)+Dados!$C$35*(900/(H1146+273))*J1146*(M1146-N1146))/(I1146+Dados!$C$35*(1+(0.34*J1146))))</f>
        <v>7.1555048974903537</v>
      </c>
    </row>
    <row r="1147" spans="1:26" x14ac:dyDescent="0.25">
      <c r="A1147" s="1">
        <v>39815</v>
      </c>
      <c r="B1147">
        <v>17.7</v>
      </c>
      <c r="C1147">
        <v>26.4</v>
      </c>
      <c r="D1147">
        <v>2</v>
      </c>
      <c r="E1147">
        <v>3.4666670000000002</v>
      </c>
      <c r="F1147">
        <v>82.25</v>
      </c>
      <c r="H1147" s="22">
        <f t="shared" si="252"/>
        <v>22.049999999999997</v>
      </c>
      <c r="I1147" s="23">
        <f t="shared" si="253"/>
        <v>0.16157452570394773</v>
      </c>
      <c r="J1147" s="24">
        <f t="shared" si="254"/>
        <v>2.5928973098992314</v>
      </c>
      <c r="K1147" s="25">
        <f t="shared" si="255"/>
        <v>3.4417464345283828</v>
      </c>
      <c r="L1147" s="25">
        <f t="shared" si="256"/>
        <v>2.0253762197498539</v>
      </c>
      <c r="M1147" s="25">
        <f t="shared" si="257"/>
        <v>2.7335613271391184</v>
      </c>
      <c r="N1147" s="25">
        <f t="shared" si="258"/>
        <v>2.248354191571925</v>
      </c>
      <c r="O1147" s="25">
        <f t="shared" si="259"/>
        <v>-0.39956372457913614</v>
      </c>
      <c r="P1147" s="26">
        <f>ACOS(-TAN(Dados!$C$31)*TAN(O1147))</f>
        <v>1.8011536593991815</v>
      </c>
      <c r="Q1147" s="25">
        <f t="shared" si="260"/>
        <v>1.0329804442244102</v>
      </c>
      <c r="R1147" s="25">
        <f>(24*60/PI())*Dados!$C$28*Q1147*(P1147*SIN(Dados!$C$31)*SIN(O1147)+COS(Dados!$C$31)*COS(O1147)*SIN(P1147))</f>
        <v>43.570641955749437</v>
      </c>
      <c r="S1147" s="17">
        <f t="shared" si="261"/>
        <v>299.56</v>
      </c>
      <c r="T1147" s="17">
        <f t="shared" si="262"/>
        <v>290.86</v>
      </c>
      <c r="U1147" s="17">
        <f t="shared" si="263"/>
        <v>20.562388849108245</v>
      </c>
      <c r="V1147" s="25">
        <f>(0.75+2*10^(-5)*Dados!$B$7)*R1147</f>
        <v>32.891573467807554</v>
      </c>
      <c r="W1147" s="23">
        <f t="shared" si="264"/>
        <v>2.3957675831520064</v>
      </c>
      <c r="X1147" s="25">
        <f>(1-Dados!$C$20)*U1147</f>
        <v>15.833039413813349</v>
      </c>
      <c r="Y1147" s="18">
        <f t="shared" si="265"/>
        <v>13.437271830661343</v>
      </c>
      <c r="Z1147" s="27">
        <f>((0.408*I1147*(Y1147-0)+Dados!$C$35*(900/(H1147+273))*J1147*(M1147-N1147))/(I1147+Dados!$C$35*(1+(0.34*J1147))))</f>
        <v>3.9931667480142345</v>
      </c>
    </row>
    <row r="1148" spans="1:26" x14ac:dyDescent="0.25">
      <c r="A1148" s="1">
        <v>39816</v>
      </c>
      <c r="B1148">
        <v>14.9</v>
      </c>
      <c r="C1148">
        <v>24</v>
      </c>
      <c r="D1148">
        <v>3</v>
      </c>
      <c r="E1148">
        <v>4.0333329999999998</v>
      </c>
      <c r="F1148">
        <v>74.25</v>
      </c>
      <c r="H1148" s="22">
        <f t="shared" si="252"/>
        <v>19.45</v>
      </c>
      <c r="I1148" s="23">
        <f t="shared" si="253"/>
        <v>0.14048498017327479</v>
      </c>
      <c r="J1148" s="24">
        <f t="shared" si="254"/>
        <v>3.0167357538603494</v>
      </c>
      <c r="K1148" s="25">
        <f t="shared" si="255"/>
        <v>2.9839174771655594</v>
      </c>
      <c r="L1148" s="25">
        <f t="shared" si="256"/>
        <v>1.6943980378095331</v>
      </c>
      <c r="M1148" s="25">
        <f t="shared" si="257"/>
        <v>2.3391577574875462</v>
      </c>
      <c r="N1148" s="25">
        <f t="shared" si="258"/>
        <v>1.7368246349345031</v>
      </c>
      <c r="O1148" s="25">
        <f t="shared" si="259"/>
        <v>-0.39800095720876433</v>
      </c>
      <c r="P1148" s="26">
        <f>ACOS(-TAN(Dados!$C$31)*TAN(O1148))</f>
        <v>1.8001317785621451</v>
      </c>
      <c r="Q1148" s="25">
        <f t="shared" si="260"/>
        <v>1.0329560049375197</v>
      </c>
      <c r="R1148" s="25">
        <f>(24*60/PI())*Dados!$C$28*Q1148*(P1148*SIN(Dados!$C$31)*SIN(O1148)+COS(Dados!$C$31)*COS(O1148)*SIN(P1148))</f>
        <v>43.541904505350651</v>
      </c>
      <c r="S1148" s="17">
        <f t="shared" si="261"/>
        <v>297.16000000000003</v>
      </c>
      <c r="T1148" s="17">
        <f t="shared" si="262"/>
        <v>288.06</v>
      </c>
      <c r="U1148" s="17">
        <f t="shared" si="263"/>
        <v>21.015905154790463</v>
      </c>
      <c r="V1148" s="25">
        <f>(0.75+2*10^(-5)*Dados!$B$7)*R1148</f>
        <v>32.869879503279115</v>
      </c>
      <c r="W1148" s="23">
        <f t="shared" si="264"/>
        <v>2.8721506484254284</v>
      </c>
      <c r="X1148" s="25">
        <f>(1-Dados!$C$20)*U1148</f>
        <v>16.182246969188657</v>
      </c>
      <c r="Y1148" s="18">
        <f t="shared" si="265"/>
        <v>13.310096320763229</v>
      </c>
      <c r="Z1148" s="27">
        <f>((0.408*I1148*(Y1148-0)+Dados!$C$35*(900/(H1148+273))*J1148*(M1148-N1148))/(I1148+Dados!$C$35*(1+(0.34*J1148))))</f>
        <v>4.1340612509126871</v>
      </c>
    </row>
    <row r="1149" spans="1:26" x14ac:dyDescent="0.25">
      <c r="A1149" s="1">
        <v>39817</v>
      </c>
      <c r="B1149">
        <v>12.9</v>
      </c>
      <c r="C1149">
        <v>28.1</v>
      </c>
      <c r="D1149">
        <v>4</v>
      </c>
      <c r="E1149">
        <v>3.3</v>
      </c>
      <c r="F1149">
        <v>62.75</v>
      </c>
      <c r="H1149" s="22">
        <f t="shared" si="252"/>
        <v>20.5</v>
      </c>
      <c r="I1149" s="23">
        <f t="shared" si="253"/>
        <v>0.14870269420801632</v>
      </c>
      <c r="J1149" s="24">
        <f t="shared" si="254"/>
        <v>2.4682385480542153</v>
      </c>
      <c r="K1149" s="25">
        <f t="shared" si="255"/>
        <v>3.8019951744225149</v>
      </c>
      <c r="L1149" s="25">
        <f t="shared" si="256"/>
        <v>1.4880015210641748</v>
      </c>
      <c r="M1149" s="25">
        <f t="shared" si="257"/>
        <v>2.644998347743345</v>
      </c>
      <c r="N1149" s="25">
        <f t="shared" si="258"/>
        <v>1.6597364632089489</v>
      </c>
      <c r="O1149" s="25">
        <f t="shared" si="259"/>
        <v>-0.39632025356520739</v>
      </c>
      <c r="P1149" s="26">
        <f>ACOS(-TAN(Dados!$C$31)*TAN(O1149))</f>
        <v>1.7990345490421549</v>
      </c>
      <c r="Q1149" s="25">
        <f t="shared" si="260"/>
        <v>1.0329218000751172</v>
      </c>
      <c r="R1149" s="25">
        <f>(24*60/PI())*Dados!$C$28*Q1149*(P1149*SIN(Dados!$C$31)*SIN(O1149)+COS(Dados!$C$31)*COS(O1149)*SIN(P1149))</f>
        <v>43.510583132946387</v>
      </c>
      <c r="S1149" s="17">
        <f t="shared" si="261"/>
        <v>301.26000000000005</v>
      </c>
      <c r="T1149" s="17">
        <f t="shared" si="262"/>
        <v>286.06</v>
      </c>
      <c r="U1149" s="17">
        <f t="shared" si="263"/>
        <v>27.141677159650698</v>
      </c>
      <c r="V1149" s="25">
        <f>(0.75+2*10^(-5)*Dados!$B$7)*R1149</f>
        <v>32.846234930344117</v>
      </c>
      <c r="W1149" s="23">
        <f t="shared" si="264"/>
        <v>4.4738758172961006</v>
      </c>
      <c r="X1149" s="25">
        <f>(1-Dados!$C$20)*U1149</f>
        <v>20.899091412931039</v>
      </c>
      <c r="Y1149" s="18">
        <f t="shared" si="265"/>
        <v>16.425215595634938</v>
      </c>
      <c r="Z1149" s="27">
        <f>((0.408*I1149*(Y1149-0)+Dados!$C$35*(900/(H1149+273))*J1149*(M1149-N1149))/(I1149+Dados!$C$35*(1+(0.34*J1149))))</f>
        <v>5.5172521462713044</v>
      </c>
    </row>
    <row r="1150" spans="1:26" x14ac:dyDescent="0.25">
      <c r="A1150" s="1">
        <v>39818</v>
      </c>
      <c r="B1150">
        <v>14.1</v>
      </c>
      <c r="C1150">
        <v>31</v>
      </c>
      <c r="D1150">
        <v>5</v>
      </c>
      <c r="E1150">
        <v>3.3</v>
      </c>
      <c r="F1150">
        <v>43.5</v>
      </c>
      <c r="H1150" s="22">
        <f t="shared" si="252"/>
        <v>22.55</v>
      </c>
      <c r="I1150" s="23">
        <f t="shared" si="253"/>
        <v>0.16592233897104031</v>
      </c>
      <c r="J1150" s="24">
        <f t="shared" si="254"/>
        <v>2.4682385480542153</v>
      </c>
      <c r="K1150" s="25">
        <f t="shared" si="255"/>
        <v>4.492592251118583</v>
      </c>
      <c r="L1150" s="25">
        <f t="shared" si="256"/>
        <v>1.6090084391753954</v>
      </c>
      <c r="M1150" s="25">
        <f t="shared" si="257"/>
        <v>3.0508003451469889</v>
      </c>
      <c r="N1150" s="25">
        <f t="shared" si="258"/>
        <v>1.3270981501389403</v>
      </c>
      <c r="O1150" s="25">
        <f t="shared" si="259"/>
        <v>-0.3945221116772275</v>
      </c>
      <c r="P1150" s="26">
        <f>ACOS(-TAN(Dados!$C$31)*TAN(O1150))</f>
        <v>1.7978626675349139</v>
      </c>
      <c r="Q1150" s="25">
        <f t="shared" si="260"/>
        <v>1.032877839772842</v>
      </c>
      <c r="R1150" s="25">
        <f>(24*60/PI())*Dados!$C$28*Q1150*(P1150*SIN(Dados!$C$31)*SIN(O1150)+COS(Dados!$C$31)*COS(O1150)*SIN(P1150))</f>
        <v>43.476670111019743</v>
      </c>
      <c r="S1150" s="17">
        <f t="shared" si="261"/>
        <v>304.16000000000003</v>
      </c>
      <c r="T1150" s="17">
        <f t="shared" si="262"/>
        <v>287.26000000000005</v>
      </c>
      <c r="U1150" s="17">
        <f t="shared" si="263"/>
        <v>28.596942947162312</v>
      </c>
      <c r="V1150" s="25">
        <f>(0.75+2*10^(-5)*Dados!$B$7)*R1150</f>
        <v>32.82063391548305</v>
      </c>
      <c r="W1150" s="23">
        <f t="shared" si="264"/>
        <v>5.5634463164073997</v>
      </c>
      <c r="X1150" s="25">
        <f>(1-Dados!$C$20)*U1150</f>
        <v>22.01964606931498</v>
      </c>
      <c r="Y1150" s="18">
        <f t="shared" si="265"/>
        <v>16.45619975290758</v>
      </c>
      <c r="Z1150" s="27">
        <f>((0.408*I1150*(Y1150-0)+Dados!$C$35*(900/(H1150+273))*J1150*(M1150-N1150))/(I1150+Dados!$C$35*(1+(0.34*J1150))))</f>
        <v>6.8529219066431999</v>
      </c>
    </row>
    <row r="1151" spans="1:26" x14ac:dyDescent="0.25">
      <c r="A1151" s="1">
        <v>39819</v>
      </c>
      <c r="B1151">
        <v>17.600000000000001</v>
      </c>
      <c r="C1151">
        <v>34.4</v>
      </c>
      <c r="D1151">
        <v>6</v>
      </c>
      <c r="E1151">
        <v>2.9</v>
      </c>
      <c r="F1151">
        <v>46</v>
      </c>
      <c r="H1151" s="22">
        <f t="shared" si="252"/>
        <v>26</v>
      </c>
      <c r="I1151" s="23">
        <f t="shared" si="253"/>
        <v>0.19869895242110683</v>
      </c>
      <c r="J1151" s="24">
        <f t="shared" si="254"/>
        <v>2.1690581179870381</v>
      </c>
      <c r="K1151" s="25">
        <f t="shared" si="255"/>
        <v>5.4388791379242765</v>
      </c>
      <c r="L1151" s="25">
        <f t="shared" si="256"/>
        <v>2.0126465426273383</v>
      </c>
      <c r="M1151" s="25">
        <f t="shared" si="257"/>
        <v>3.7257628402758076</v>
      </c>
      <c r="N1151" s="25">
        <f t="shared" si="258"/>
        <v>1.7138509065268717</v>
      </c>
      <c r="O1151" s="25">
        <f t="shared" si="259"/>
        <v>-0.39260706437307313</v>
      </c>
      <c r="P1151" s="26">
        <f>ACOS(-TAN(Dados!$C$31)*TAN(O1151))</f>
        <v>1.7966168724134355</v>
      </c>
      <c r="Q1151" s="25">
        <f t="shared" si="260"/>
        <v>1.0328241370570801</v>
      </c>
      <c r="R1151" s="25">
        <f>(24*60/PI())*Dados!$C$28*Q1151*(P1151*SIN(Dados!$C$31)*SIN(O1151)+COS(Dados!$C$31)*COS(O1151)*SIN(P1151))</f>
        <v>43.440157426390698</v>
      </c>
      <c r="S1151" s="17">
        <f t="shared" si="261"/>
        <v>307.56</v>
      </c>
      <c r="T1151" s="17">
        <f t="shared" si="262"/>
        <v>290.76000000000005</v>
      </c>
      <c r="U1151" s="17">
        <f t="shared" si="263"/>
        <v>28.488265882480619</v>
      </c>
      <c r="V1151" s="25">
        <f>(0.75+2*10^(-5)*Dados!$B$7)*R1151</f>
        <v>32.793070409528674</v>
      </c>
      <c r="W1151" s="23">
        <f t="shared" si="264"/>
        <v>5.0878725527183821</v>
      </c>
      <c r="X1151" s="25">
        <f>(1-Dados!$C$20)*U1151</f>
        <v>21.935964729510076</v>
      </c>
      <c r="Y1151" s="18">
        <f t="shared" si="265"/>
        <v>16.848092176791695</v>
      </c>
      <c r="Z1151" s="27">
        <f>((0.408*I1151*(Y1151-0)+Dados!$C$35*(900/(H1151+273))*J1151*(M1151-N1151))/(I1151+Dados!$C$35*(1+(0.34*J1151))))</f>
        <v>7.1238009523072208</v>
      </c>
    </row>
    <row r="1152" spans="1:26" x14ac:dyDescent="0.25">
      <c r="A1152" s="1">
        <v>39820</v>
      </c>
      <c r="B1152">
        <v>22.2</v>
      </c>
      <c r="C1152">
        <v>36</v>
      </c>
      <c r="D1152">
        <v>7</v>
      </c>
      <c r="E1152">
        <v>1.8</v>
      </c>
      <c r="F1152">
        <v>46</v>
      </c>
      <c r="H1152" s="22">
        <f t="shared" si="252"/>
        <v>29.1</v>
      </c>
      <c r="I1152" s="23">
        <f t="shared" si="253"/>
        <v>0.23264210672547564</v>
      </c>
      <c r="J1152" s="24">
        <f t="shared" si="254"/>
        <v>1.3463119353022994</v>
      </c>
      <c r="K1152" s="25">
        <f t="shared" si="255"/>
        <v>5.9409977016273503</v>
      </c>
      <c r="L1152" s="25">
        <f t="shared" si="256"/>
        <v>2.6763336594163714</v>
      </c>
      <c r="M1152" s="25">
        <f t="shared" si="257"/>
        <v>4.3086656805218606</v>
      </c>
      <c r="N1152" s="25">
        <f t="shared" si="258"/>
        <v>1.9819862130400561</v>
      </c>
      <c r="O1152" s="25">
        <f t="shared" si="259"/>
        <v>-0.39057567912259061</v>
      </c>
      <c r="P1152" s="26">
        <f>ACOS(-TAN(Dados!$C$31)*TAN(O1152))</f>
        <v>1.7952979421830866</v>
      </c>
      <c r="Q1152" s="25">
        <f t="shared" si="260"/>
        <v>1.0327607078411054</v>
      </c>
      <c r="R1152" s="25">
        <f>(24*60/PI())*Dados!$C$28*Q1152*(P1152*SIN(Dados!$C$31)*SIN(O1152)+COS(Dados!$C$31)*COS(O1152)*SIN(P1152))</f>
        <v>43.40103680664042</v>
      </c>
      <c r="S1152" s="17">
        <f t="shared" si="261"/>
        <v>309.16000000000003</v>
      </c>
      <c r="T1152" s="17">
        <f t="shared" si="262"/>
        <v>295.36</v>
      </c>
      <c r="U1152" s="17">
        <f t="shared" si="263"/>
        <v>25.796431352970092</v>
      </c>
      <c r="V1152" s="25">
        <f>(0.75+2*10^(-5)*Dados!$B$7)*R1152</f>
        <v>32.763538167613824</v>
      </c>
      <c r="W1152" s="23">
        <f t="shared" si="264"/>
        <v>4.1824232131595629</v>
      </c>
      <c r="X1152" s="25">
        <f>(1-Dados!$C$20)*U1152</f>
        <v>19.863252141786973</v>
      </c>
      <c r="Y1152" s="18">
        <f t="shared" si="265"/>
        <v>15.68082892862741</v>
      </c>
      <c r="Z1152" s="27">
        <f>((0.408*I1152*(Y1152-0)+Dados!$C$35*(900/(H1152+273))*J1152*(M1152-N1152))/(I1152+Dados!$C$35*(1+(0.34*J1152))))</f>
        <v>6.3989053953814636</v>
      </c>
    </row>
    <row r="1153" spans="1:26" x14ac:dyDescent="0.25">
      <c r="A1153" s="1">
        <v>39821</v>
      </c>
      <c r="B1153">
        <v>21.2</v>
      </c>
      <c r="C1153">
        <v>35.200000000000003</v>
      </c>
      <c r="D1153">
        <v>8</v>
      </c>
      <c r="E1153">
        <v>3.2</v>
      </c>
      <c r="F1153">
        <v>61</v>
      </c>
      <c r="H1153" s="22">
        <f t="shared" si="252"/>
        <v>28.200000000000003</v>
      </c>
      <c r="I1153" s="23">
        <f t="shared" si="253"/>
        <v>0.22232091572927462</v>
      </c>
      <c r="J1153" s="24">
        <f t="shared" si="254"/>
        <v>2.3934434405374212</v>
      </c>
      <c r="K1153" s="25">
        <f t="shared" si="255"/>
        <v>5.6851337931165737</v>
      </c>
      <c r="L1153" s="25">
        <f t="shared" si="256"/>
        <v>2.5177224920902961</v>
      </c>
      <c r="M1153" s="25">
        <f t="shared" si="257"/>
        <v>4.1014281426034351</v>
      </c>
      <c r="N1153" s="25">
        <f t="shared" si="258"/>
        <v>2.5018711669880953</v>
      </c>
      <c r="O1153" s="25">
        <f t="shared" si="259"/>
        <v>-0.38842855786907049</v>
      </c>
      <c r="P1153" s="26">
        <f>ACOS(-TAN(Dados!$C$31)*TAN(O1153))</f>
        <v>1.7939066938731225</v>
      </c>
      <c r="Q1153" s="25">
        <f t="shared" si="260"/>
        <v>1.0326875709203633</v>
      </c>
      <c r="R1153" s="25">
        <f>(24*60/PI())*Dados!$C$28*Q1153*(P1153*SIN(Dados!$C$31)*SIN(O1153)+COS(Dados!$C$31)*COS(O1153)*SIN(P1153))</f>
        <v>43.35929974820008</v>
      </c>
      <c r="S1153" s="17">
        <f t="shared" si="261"/>
        <v>308.36</v>
      </c>
      <c r="T1153" s="17">
        <f t="shared" si="262"/>
        <v>294.36</v>
      </c>
      <c r="U1153" s="17">
        <f t="shared" si="263"/>
        <v>25.957703070111734</v>
      </c>
      <c r="V1153" s="25">
        <f>(0.75+2*10^(-5)*Dados!$B$7)*R1153</f>
        <v>32.732030770375687</v>
      </c>
      <c r="W1153" s="23">
        <f t="shared" si="264"/>
        <v>3.4660276599022888</v>
      </c>
      <c r="X1153" s="25">
        <f>(1-Dados!$C$20)*U1153</f>
        <v>19.987431363986037</v>
      </c>
      <c r="Y1153" s="18">
        <f t="shared" si="265"/>
        <v>16.521403704083749</v>
      </c>
      <c r="Z1153" s="27">
        <f>((0.408*I1153*(Y1153-0)+Dados!$C$35*(900/(H1153+273))*J1153*(M1153-N1153))/(I1153+Dados!$C$35*(1+(0.34*J1153))))</f>
        <v>6.5897642355051609</v>
      </c>
    </row>
    <row r="1154" spans="1:26" x14ac:dyDescent="0.25">
      <c r="A1154" s="1">
        <v>39822</v>
      </c>
      <c r="B1154">
        <v>19.5</v>
      </c>
      <c r="C1154">
        <v>30.4</v>
      </c>
      <c r="D1154">
        <v>9</v>
      </c>
      <c r="E1154">
        <v>3.5</v>
      </c>
      <c r="F1154">
        <v>73.5</v>
      </c>
      <c r="H1154" s="22">
        <f t="shared" ref="H1154:H1215" si="266">(C1154+B1154)/2</f>
        <v>24.95</v>
      </c>
      <c r="I1154" s="23">
        <f t="shared" ref="I1154:I1215" si="267">4098*(0.6108*EXP(17.27*H1154/(H1154+237.3)))/(H1154+237.3)^2</f>
        <v>0.18819235146356303</v>
      </c>
      <c r="J1154" s="24">
        <f t="shared" ref="J1154:J1215" si="268">E1154*(4.87/(LN(67.8*10-5.42)))</f>
        <v>2.6178287630878043</v>
      </c>
      <c r="K1154" s="25">
        <f t="shared" ref="K1154:K1215" si="269">0.6108*EXP((17.27*C1154)/(C1154+237.3))</f>
        <v>4.3413906376622462</v>
      </c>
      <c r="L1154" s="25">
        <f t="shared" ref="L1154:L1215" si="270">0.6108*EXP((17.27*B1154)/(B1154+237.3))</f>
        <v>2.2668801009804516</v>
      </c>
      <c r="M1154" s="25">
        <f t="shared" ref="M1154:M1215" si="271">(K1154+L1154)/2</f>
        <v>3.3041353693213491</v>
      </c>
      <c r="N1154" s="25">
        <f t="shared" ref="N1154:N1215" si="272">F1154/100*((K1154+L1154)/2)</f>
        <v>2.4285394964511915</v>
      </c>
      <c r="O1154" s="25">
        <f t="shared" ref="O1154:O1215" si="273">0.409*SIN((2*PI()/365*D1154)-1.39)</f>
        <v>-0.38616633685087898</v>
      </c>
      <c r="P1154" s="26">
        <f>ACOS(-TAN(Dados!$C$31)*TAN(O1154))</f>
        <v>1.7924439813713136</v>
      </c>
      <c r="Q1154" s="25">
        <f t="shared" ref="Q1154:Q1215" si="274">1+0.033*COS((2*PI()/365)*D1154)</f>
        <v>1.032604747966902</v>
      </c>
      <c r="R1154" s="25">
        <f>(24*60/PI())*Dados!$C$28*Q1154*(P1154*SIN(Dados!$C$31)*SIN(O1154)+COS(Dados!$C$31)*COS(O1154)*SIN(P1154))</f>
        <v>43.314937546086441</v>
      </c>
      <c r="S1154" s="17">
        <f t="shared" ref="S1154:S1215" si="275">C1154+273.16</f>
        <v>303.56</v>
      </c>
      <c r="T1154" s="17">
        <f t="shared" ref="T1154:T1215" si="276">B1154+273.16</f>
        <v>292.66000000000003</v>
      </c>
      <c r="U1154" s="17">
        <f t="shared" ref="U1154:U1215" si="277">0.16*SQRT(C1154-B1154)*R1154</f>
        <v>22.880785205756091</v>
      </c>
      <c r="V1154" s="25">
        <f>(0.75+2*10^(-5)*Dados!$B$7)*R1154</f>
        <v>32.698541646403257</v>
      </c>
      <c r="W1154" s="23">
        <f t="shared" ref="W1154:W1215" si="278">(4.903*10^-9)*((S1154^4+T1154^4)/2)*(0.34-0.14*SQRT(N1154))*(1.35*(U1154/V1154)-0.35)</f>
        <v>2.810945119718824</v>
      </c>
      <c r="X1154" s="25">
        <f>(1-Dados!$C$20)*U1154</f>
        <v>17.61820460843219</v>
      </c>
      <c r="Y1154" s="18">
        <f t="shared" ref="Y1154:Y1215" si="279">X1154-W1154</f>
        <v>14.807259488713367</v>
      </c>
      <c r="Z1154" s="27">
        <f>((0.408*I1154*(Y1154-0)+Dados!$C$35*(900/(H1154+273))*J1154*(M1154-N1154))/(I1154+Dados!$C$35*(1+(0.34*J1154))))</f>
        <v>5.0980737460489562</v>
      </c>
    </row>
    <row r="1155" spans="1:26" x14ac:dyDescent="0.25">
      <c r="A1155" s="1">
        <v>39823</v>
      </c>
      <c r="B1155">
        <v>19.7</v>
      </c>
      <c r="C1155">
        <v>33.200000000000003</v>
      </c>
      <c r="D1155">
        <v>10</v>
      </c>
      <c r="E1155">
        <v>2.2000000000000002</v>
      </c>
      <c r="F1155">
        <v>74</v>
      </c>
      <c r="H1155" s="22">
        <f t="shared" si="266"/>
        <v>26.450000000000003</v>
      </c>
      <c r="I1155" s="23">
        <f t="shared" si="267"/>
        <v>0.20335056951978117</v>
      </c>
      <c r="J1155" s="24">
        <f t="shared" si="268"/>
        <v>1.6454923653694773</v>
      </c>
      <c r="K1155" s="25">
        <f t="shared" si="269"/>
        <v>5.0868531413725142</v>
      </c>
      <c r="L1155" s="25">
        <f t="shared" si="270"/>
        <v>2.2952083710657747</v>
      </c>
      <c r="M1155" s="25">
        <f t="shared" si="271"/>
        <v>3.6910307562191447</v>
      </c>
      <c r="N1155" s="25">
        <f t="shared" si="272"/>
        <v>2.7313627596021672</v>
      </c>
      <c r="O1155" s="25">
        <f t="shared" si="273"/>
        <v>-0.38378968641292643</v>
      </c>
      <c r="P1155" s="26">
        <f>ACOS(-TAN(Dados!$C$31)*TAN(O1155))</f>
        <v>1.7909106937083643</v>
      </c>
      <c r="Q1155" s="25">
        <f t="shared" si="274"/>
        <v>1.03251226352295</v>
      </c>
      <c r="R1155" s="25">
        <f>(24*60/PI())*Dados!$C$28*Q1155*(P1155*SIN(Dados!$C$31)*SIN(O1155)+COS(Dados!$C$31)*COS(O1155)*SIN(P1155))</f>
        <v>43.267941325262903</v>
      </c>
      <c r="S1155" s="17">
        <f t="shared" si="275"/>
        <v>306.36</v>
      </c>
      <c r="T1155" s="17">
        <f t="shared" si="276"/>
        <v>292.86</v>
      </c>
      <c r="U1155" s="17">
        <f t="shared" si="277"/>
        <v>25.436250832218214</v>
      </c>
      <c r="V1155" s="25">
        <f>(0.75+2*10^(-5)*Dados!$B$7)*R1155</f>
        <v>32.663064095911878</v>
      </c>
      <c r="W1155" s="23">
        <f t="shared" si="278"/>
        <v>3.0188643891124234</v>
      </c>
      <c r="X1155" s="25">
        <f>(1-Dados!$C$20)*U1155</f>
        <v>19.585913140808024</v>
      </c>
      <c r="Y1155" s="18">
        <f t="shared" si="279"/>
        <v>16.567048751695602</v>
      </c>
      <c r="Z1155" s="27">
        <f>((0.408*I1155*(Y1155-0)+Dados!$C$35*(900/(H1155+273))*J1155*(M1155-N1155))/(I1155+Dados!$C$35*(1+(0.34*J1155))))</f>
        <v>5.5173992931429554</v>
      </c>
    </row>
    <row r="1156" spans="1:26" x14ac:dyDescent="0.25">
      <c r="A1156" s="1">
        <v>39824</v>
      </c>
      <c r="B1156">
        <v>19.5</v>
      </c>
      <c r="C1156">
        <v>32.6</v>
      </c>
      <c r="D1156">
        <v>11</v>
      </c>
      <c r="E1156">
        <v>2.8</v>
      </c>
      <c r="F1156">
        <v>70</v>
      </c>
      <c r="H1156" s="22">
        <f t="shared" si="266"/>
        <v>26.05</v>
      </c>
      <c r="I1156" s="23">
        <f t="shared" si="267"/>
        <v>0.19921133453623632</v>
      </c>
      <c r="J1156" s="24">
        <f t="shared" si="268"/>
        <v>2.0942630104702435</v>
      </c>
      <c r="K1156" s="25">
        <f t="shared" si="269"/>
        <v>4.9183812721762612</v>
      </c>
      <c r="L1156" s="25">
        <f t="shared" si="270"/>
        <v>2.2668801009804516</v>
      </c>
      <c r="M1156" s="25">
        <f t="shared" si="271"/>
        <v>3.5926306865783566</v>
      </c>
      <c r="N1156" s="25">
        <f t="shared" si="272"/>
        <v>2.5148414806048494</v>
      </c>
      <c r="O1156" s="25">
        <f t="shared" si="273"/>
        <v>-0.38129931080802987</v>
      </c>
      <c r="P1156" s="26">
        <f>ACOS(-TAN(Dados!$C$31)*TAN(O1156))</f>
        <v>1.7893077532989132</v>
      </c>
      <c r="Q1156" s="25">
        <f t="shared" si="274"/>
        <v>1.032410144993644</v>
      </c>
      <c r="R1156" s="25">
        <f>(24*60/PI())*Dados!$C$28*Q1156*(P1156*SIN(Dados!$C$31)*SIN(O1156)+COS(Dados!$C$31)*COS(O1156)*SIN(P1156))</f>
        <v>43.218302073601429</v>
      </c>
      <c r="S1156" s="17">
        <f t="shared" si="275"/>
        <v>305.76000000000005</v>
      </c>
      <c r="T1156" s="17">
        <f t="shared" si="276"/>
        <v>292.66000000000003</v>
      </c>
      <c r="U1156" s="17">
        <f t="shared" si="277"/>
        <v>25.027837765579765</v>
      </c>
      <c r="V1156" s="25">
        <f>(0.75+2*10^(-5)*Dados!$B$7)*R1156</f>
        <v>32.625591315626281</v>
      </c>
      <c r="W1156" s="23">
        <f t="shared" si="278"/>
        <v>3.1880056705882742</v>
      </c>
      <c r="X1156" s="25">
        <f>(1-Dados!$C$20)*U1156</f>
        <v>19.27143507949642</v>
      </c>
      <c r="Y1156" s="18">
        <f t="shared" si="279"/>
        <v>16.083429408908145</v>
      </c>
      <c r="Z1156" s="27">
        <f>((0.408*I1156*(Y1156-0)+Dados!$C$35*(900/(H1156+273))*J1156*(M1156-N1156))/(I1156+Dados!$C$35*(1+(0.34*J1156))))</f>
        <v>5.628029300094183</v>
      </c>
    </row>
    <row r="1157" spans="1:26" x14ac:dyDescent="0.25">
      <c r="A1157" s="1">
        <v>39825</v>
      </c>
      <c r="B1157">
        <v>21</v>
      </c>
      <c r="C1157">
        <v>35.1</v>
      </c>
      <c r="D1157">
        <v>12</v>
      </c>
      <c r="E1157">
        <v>1.9666669999999999</v>
      </c>
      <c r="F1157">
        <v>67.5</v>
      </c>
      <c r="H1157" s="22">
        <f t="shared" si="266"/>
        <v>28.05</v>
      </c>
      <c r="I1157" s="23">
        <f t="shared" si="267"/>
        <v>0.22063869924246318</v>
      </c>
      <c r="J1157" s="24">
        <f t="shared" si="268"/>
        <v>1.4709706971473151</v>
      </c>
      <c r="K1157" s="25">
        <f t="shared" si="269"/>
        <v>5.6538327478295347</v>
      </c>
      <c r="L1157" s="25">
        <f t="shared" si="270"/>
        <v>2.4870053972720654</v>
      </c>
      <c r="M1157" s="25">
        <f t="shared" si="271"/>
        <v>4.0704190725508003</v>
      </c>
      <c r="N1157" s="25">
        <f t="shared" si="272"/>
        <v>2.7475328739717906</v>
      </c>
      <c r="O1157" s="25">
        <f t="shared" si="273"/>
        <v>-0.37869594798822787</v>
      </c>
      <c r="P1157" s="26">
        <f>ACOS(-TAN(Dados!$C$31)*TAN(O1157))</f>
        <v>1.7876361141459312</v>
      </c>
      <c r="Q1157" s="25">
        <f t="shared" si="274"/>
        <v>1.0322984226389083</v>
      </c>
      <c r="R1157" s="25">
        <f>(24*60/PI())*Dados!$C$28*Q1157*(P1157*SIN(Dados!$C$31)*SIN(O1157)+COS(Dados!$C$31)*COS(O1157)*SIN(P1157))</f>
        <v>43.166010676417521</v>
      </c>
      <c r="S1157" s="17">
        <f t="shared" si="275"/>
        <v>308.26000000000005</v>
      </c>
      <c r="T1157" s="17">
        <f t="shared" si="276"/>
        <v>294.16000000000003</v>
      </c>
      <c r="U1157" s="17">
        <f t="shared" si="277"/>
        <v>25.934116223164054</v>
      </c>
      <c r="V1157" s="25">
        <f>(0.75+2*10^(-5)*Dados!$B$7)*R1157</f>
        <v>32.58611642485107</v>
      </c>
      <c r="W1157" s="23">
        <f t="shared" si="278"/>
        <v>3.1661910694634487</v>
      </c>
      <c r="X1157" s="25">
        <f>(1-Dados!$C$20)*U1157</f>
        <v>19.969269491836322</v>
      </c>
      <c r="Y1157" s="18">
        <f t="shared" si="279"/>
        <v>16.803078422372874</v>
      </c>
      <c r="Z1157" s="27">
        <f>((0.408*I1157*(Y1157-0)+Dados!$C$35*(900/(H1157+273))*J1157*(M1157-N1157))/(I1157+Dados!$C$35*(1+(0.34*J1157))))</f>
        <v>5.9385523870410086</v>
      </c>
    </row>
    <row r="1158" spans="1:26" x14ac:dyDescent="0.25">
      <c r="A1158" s="1">
        <v>39826</v>
      </c>
      <c r="B1158">
        <v>20</v>
      </c>
      <c r="C1158">
        <v>27.9</v>
      </c>
      <c r="D1158">
        <v>13</v>
      </c>
      <c r="E1158">
        <v>3.4666670000000002</v>
      </c>
      <c r="F1158">
        <v>94.5</v>
      </c>
      <c r="H1158" s="22">
        <f t="shared" si="266"/>
        <v>23.95</v>
      </c>
      <c r="I1158" s="23">
        <f t="shared" si="267"/>
        <v>0.17862512717512</v>
      </c>
      <c r="J1158" s="24">
        <f t="shared" si="268"/>
        <v>2.5928973098992314</v>
      </c>
      <c r="K1158" s="25">
        <f t="shared" si="269"/>
        <v>3.7579771108740125</v>
      </c>
      <c r="L1158" s="25">
        <f t="shared" si="270"/>
        <v>2.3382812709274461</v>
      </c>
      <c r="M1158" s="25">
        <f t="shared" si="271"/>
        <v>3.0481291909007293</v>
      </c>
      <c r="N1158" s="25">
        <f t="shared" si="272"/>
        <v>2.880482085401189</v>
      </c>
      <c r="O1158" s="25">
        <f t="shared" si="273"/>
        <v>-0.37598036938610901</v>
      </c>
      <c r="P1158" s="26">
        <f>ACOS(-TAN(Dados!$C$31)*TAN(O1158))</f>
        <v>1.7858967600153355</v>
      </c>
      <c r="Q1158" s="25">
        <f t="shared" si="274"/>
        <v>1.0321771295644875</v>
      </c>
      <c r="R1158" s="25">
        <f>(24*60/PI())*Dados!$C$28*Q1158*(P1158*SIN(Dados!$C$31)*SIN(O1158)+COS(Dados!$C$31)*COS(O1158)*SIN(P1158))</f>
        <v>43.111057952545892</v>
      </c>
      <c r="S1158" s="17">
        <f t="shared" si="275"/>
        <v>301.06</v>
      </c>
      <c r="T1158" s="17">
        <f t="shared" si="276"/>
        <v>293.16000000000003</v>
      </c>
      <c r="U1158" s="17">
        <f t="shared" si="277"/>
        <v>19.387517772768092</v>
      </c>
      <c r="V1158" s="25">
        <f>(0.75+2*10^(-5)*Dados!$B$7)*R1158</f>
        <v>32.544632492704388</v>
      </c>
      <c r="W1158" s="23">
        <f t="shared" si="278"/>
        <v>1.7788022491155018</v>
      </c>
      <c r="X1158" s="25">
        <f>(1-Dados!$C$20)*U1158</f>
        <v>14.928388685031431</v>
      </c>
      <c r="Y1158" s="18">
        <f t="shared" si="279"/>
        <v>13.149586435915928</v>
      </c>
      <c r="Z1158" s="27">
        <f>((0.408*I1158*(Y1158-0)+Dados!$C$35*(900/(H1158+273))*J1158*(M1158-N1158))/(I1158+Dados!$C$35*(1+(0.34*J1158))))</f>
        <v>3.461209725316321</v>
      </c>
    </row>
    <row r="1159" spans="1:26" x14ac:dyDescent="0.25">
      <c r="A1159" s="1">
        <v>39827</v>
      </c>
      <c r="B1159">
        <v>18.7</v>
      </c>
      <c r="C1159">
        <v>33.5</v>
      </c>
      <c r="D1159">
        <v>14</v>
      </c>
      <c r="E1159">
        <v>0.73333300000000001</v>
      </c>
      <c r="F1159">
        <v>69.25</v>
      </c>
      <c r="H1159" s="22">
        <f t="shared" si="266"/>
        <v>26.1</v>
      </c>
      <c r="I1159" s="23">
        <f t="shared" si="267"/>
        <v>0.1997248282483387</v>
      </c>
      <c r="J1159" s="24">
        <f t="shared" si="268"/>
        <v>0.54849720580613393</v>
      </c>
      <c r="K1159" s="25">
        <f t="shared" si="269"/>
        <v>5.1729513859624818</v>
      </c>
      <c r="L1159" s="25">
        <f t="shared" si="270"/>
        <v>2.1566019800756622</v>
      </c>
      <c r="M1159" s="25">
        <f t="shared" si="271"/>
        <v>3.6647766830190722</v>
      </c>
      <c r="N1159" s="25">
        <f t="shared" si="272"/>
        <v>2.5378578529907077</v>
      </c>
      <c r="O1159" s="25">
        <f t="shared" si="273"/>
        <v>-0.37315337968622003</v>
      </c>
      <c r="P1159" s="26">
        <f>ACOS(-TAN(Dados!$C$31)*TAN(O1159))</f>
        <v>1.7840907025875921</v>
      </c>
      <c r="Q1159" s="25">
        <f t="shared" si="274"/>
        <v>1.0320463017121373</v>
      </c>
      <c r="R1159" s="25">
        <f>(24*60/PI())*Dados!$C$28*Q1159*(P1159*SIN(Dados!$C$31)*SIN(O1159)+COS(Dados!$C$31)*COS(O1159)*SIN(P1159))</f>
        <v>43.053434691921325</v>
      </c>
      <c r="S1159" s="17">
        <f t="shared" si="275"/>
        <v>306.66000000000003</v>
      </c>
      <c r="T1159" s="17">
        <f t="shared" si="276"/>
        <v>291.86</v>
      </c>
      <c r="U1159" s="17">
        <f t="shared" si="277"/>
        <v>26.500779247142134</v>
      </c>
      <c r="V1159" s="25">
        <f>(0.75+2*10^(-5)*Dados!$B$7)*R1159</f>
        <v>32.501132566487726</v>
      </c>
      <c r="W1159" s="23">
        <f t="shared" si="278"/>
        <v>3.4659930317075545</v>
      </c>
      <c r="X1159" s="25">
        <f>(1-Dados!$C$20)*U1159</f>
        <v>20.405600020299442</v>
      </c>
      <c r="Y1159" s="18">
        <f t="shared" si="279"/>
        <v>16.939606988591887</v>
      </c>
      <c r="Z1159" s="27">
        <f>((0.408*I1159*(Y1159-0)+Dados!$C$35*(900/(H1159+273))*J1159*(M1159-N1159))/(I1159+Dados!$C$35*(1+(0.34*J1159))))</f>
        <v>5.4151462951806879</v>
      </c>
    </row>
    <row r="1160" spans="1:26" x14ac:dyDescent="0.25">
      <c r="A1160" s="1">
        <v>39828</v>
      </c>
      <c r="B1160">
        <v>21.6</v>
      </c>
      <c r="C1160">
        <v>34.700000000000003</v>
      </c>
      <c r="D1160">
        <v>15</v>
      </c>
      <c r="E1160">
        <v>1.8</v>
      </c>
      <c r="F1160">
        <v>66</v>
      </c>
      <c r="H1160" s="22">
        <f t="shared" si="266"/>
        <v>28.150000000000002</v>
      </c>
      <c r="I1160" s="23">
        <f t="shared" si="267"/>
        <v>0.22175898387159165</v>
      </c>
      <c r="J1160" s="24">
        <f t="shared" si="268"/>
        <v>1.3463119353022994</v>
      </c>
      <c r="K1160" s="25">
        <f t="shared" si="269"/>
        <v>5.5301179659422894</v>
      </c>
      <c r="L1160" s="25">
        <f t="shared" si="270"/>
        <v>2.5801527260359443</v>
      </c>
      <c r="M1160" s="25">
        <f t="shared" si="271"/>
        <v>4.0551353459891164</v>
      </c>
      <c r="N1160" s="25">
        <f t="shared" si="272"/>
        <v>2.6763893283528168</v>
      </c>
      <c r="O1160" s="25">
        <f t="shared" si="273"/>
        <v>-0.37021581658662056</v>
      </c>
      <c r="P1160" s="26">
        <f>ACOS(-TAN(Dados!$C$31)*TAN(O1160))</f>
        <v>1.7822189795930035</v>
      </c>
      <c r="Q1160" s="25">
        <f t="shared" si="274"/>
        <v>1.0319059778489741</v>
      </c>
      <c r="R1160" s="25">
        <f>(24*60/PI())*Dados!$C$28*Q1160*(P1160*SIN(Dados!$C$31)*SIN(O1160)+COS(Dados!$C$31)*COS(O1160)*SIN(P1160))</f>
        <v>42.993131694624417</v>
      </c>
      <c r="S1160" s="17">
        <f t="shared" si="275"/>
        <v>307.86</v>
      </c>
      <c r="T1160" s="17">
        <f t="shared" si="276"/>
        <v>294.76000000000005</v>
      </c>
      <c r="U1160" s="17">
        <f t="shared" si="277"/>
        <v>24.89744097893476</v>
      </c>
      <c r="V1160" s="25">
        <f>(0.75+2*10^(-5)*Dados!$B$7)*R1160</f>
        <v>32.455609701161698</v>
      </c>
      <c r="W1160" s="23">
        <f t="shared" si="278"/>
        <v>3.0832660196292885</v>
      </c>
      <c r="X1160" s="25">
        <f>(1-Dados!$C$20)*U1160</f>
        <v>19.171029553779768</v>
      </c>
      <c r="Y1160" s="18">
        <f t="shared" si="279"/>
        <v>16.087763534150479</v>
      </c>
      <c r="Z1160" s="27">
        <f>((0.408*I1160*(Y1160-0)+Dados!$C$35*(900/(H1160+273))*J1160*(M1160-N1160))/(I1160+Dados!$C$35*(1+(0.34*J1160))))</f>
        <v>5.7339646989967186</v>
      </c>
    </row>
    <row r="1161" spans="1:26" x14ac:dyDescent="0.25">
      <c r="A1161" s="1">
        <v>39829</v>
      </c>
      <c r="B1161">
        <v>21</v>
      </c>
      <c r="C1161">
        <v>34.299999999999997</v>
      </c>
      <c r="D1161">
        <v>16</v>
      </c>
      <c r="E1161">
        <v>2.5</v>
      </c>
      <c r="F1161">
        <v>73.25</v>
      </c>
      <c r="H1161" s="22">
        <f t="shared" si="266"/>
        <v>27.65</v>
      </c>
      <c r="I1161" s="23">
        <f t="shared" si="267"/>
        <v>0.21620498907075034</v>
      </c>
      <c r="J1161" s="24">
        <f t="shared" si="268"/>
        <v>1.8698776879198604</v>
      </c>
      <c r="K1161" s="25">
        <f t="shared" si="269"/>
        <v>5.4087577693750832</v>
      </c>
      <c r="L1161" s="25">
        <f t="shared" si="270"/>
        <v>2.4870053972720654</v>
      </c>
      <c r="M1161" s="25">
        <f t="shared" si="271"/>
        <v>3.9478815833235741</v>
      </c>
      <c r="N1161" s="25">
        <f t="shared" si="272"/>
        <v>2.8918232597845184</v>
      </c>
      <c r="O1161" s="25">
        <f t="shared" si="273"/>
        <v>-0.36716855055065478</v>
      </c>
      <c r="P1161" s="26">
        <f>ACOS(-TAN(Dados!$C$31)*TAN(O1161))</f>
        <v>1.7802826529372653</v>
      </c>
      <c r="Q1161" s="25">
        <f t="shared" si="274"/>
        <v>1.031756199555987</v>
      </c>
      <c r="R1161" s="25">
        <f>(24*60/PI())*Dados!$C$28*Q1161*(P1161*SIN(Dados!$C$31)*SIN(O1161)+COS(Dados!$C$31)*COS(O1161)*SIN(P1161))</f>
        <v>42.930139811347644</v>
      </c>
      <c r="S1161" s="17">
        <f t="shared" si="275"/>
        <v>307.46000000000004</v>
      </c>
      <c r="T1161" s="17">
        <f t="shared" si="276"/>
        <v>294.16000000000003</v>
      </c>
      <c r="U1161" s="17">
        <f t="shared" si="277"/>
        <v>25.050021675628493</v>
      </c>
      <c r="V1161" s="25">
        <f>(0.75+2*10^(-5)*Dados!$B$7)*R1161</f>
        <v>32.408056989893922</v>
      </c>
      <c r="W1161" s="23">
        <f t="shared" si="278"/>
        <v>2.8459301521929499</v>
      </c>
      <c r="X1161" s="25">
        <f>(1-Dados!$C$20)*U1161</f>
        <v>19.288516690233941</v>
      </c>
      <c r="Y1161" s="18">
        <f t="shared" si="279"/>
        <v>16.442586538040992</v>
      </c>
      <c r="Z1161" s="27">
        <f>((0.408*I1161*(Y1161-0)+Dados!$C$35*(900/(H1161+273))*J1161*(M1161-N1161))/(I1161+Dados!$C$35*(1+(0.34*J1161))))</f>
        <v>5.6835280694764281</v>
      </c>
    </row>
    <row r="1162" spans="1:26" x14ac:dyDescent="0.25">
      <c r="A1162" s="1">
        <v>39830</v>
      </c>
      <c r="B1162">
        <v>19.600000000000001</v>
      </c>
      <c r="C1162">
        <v>34.799999999999997</v>
      </c>
      <c r="D1162">
        <v>17</v>
      </c>
      <c r="E1162">
        <v>1.766667</v>
      </c>
      <c r="F1162">
        <v>60.75</v>
      </c>
      <c r="H1162" s="22">
        <f t="shared" si="266"/>
        <v>27.2</v>
      </c>
      <c r="I1162" s="23">
        <f t="shared" si="267"/>
        <v>0.21130681013503458</v>
      </c>
      <c r="J1162" s="24">
        <f t="shared" si="268"/>
        <v>1.3213804821137263</v>
      </c>
      <c r="K1162" s="25">
        <f t="shared" si="269"/>
        <v>5.5608244417211337</v>
      </c>
      <c r="L1162" s="25">
        <f t="shared" si="270"/>
        <v>2.2810057729824531</v>
      </c>
      <c r="M1162" s="25">
        <f t="shared" si="271"/>
        <v>3.9209151073517932</v>
      </c>
      <c r="N1162" s="25">
        <f t="shared" si="272"/>
        <v>2.3819559277162146</v>
      </c>
      <c r="O1162" s="25">
        <f t="shared" si="273"/>
        <v>-0.36401248454901453</v>
      </c>
      <c r="P1162" s="26">
        <f>ACOS(-TAN(Dados!$C$31)*TAN(O1162))</f>
        <v>1.7782828068237315</v>
      </c>
      <c r="Q1162" s="25">
        <f t="shared" si="274"/>
        <v>1.0315970112157162</v>
      </c>
      <c r="R1162" s="25">
        <f>(24*60/PI())*Dados!$C$28*Q1162*(P1162*SIN(Dados!$C$31)*SIN(O1162)+COS(Dados!$C$31)*COS(O1162)*SIN(P1162))</f>
        <v>42.864449985232994</v>
      </c>
      <c r="S1162" s="17">
        <f t="shared" si="275"/>
        <v>307.96000000000004</v>
      </c>
      <c r="T1162" s="17">
        <f t="shared" si="276"/>
        <v>292.76000000000005</v>
      </c>
      <c r="U1162" s="17">
        <f t="shared" si="277"/>
        <v>26.738622637402596</v>
      </c>
      <c r="V1162" s="25">
        <f>(0.75+2*10^(-5)*Dados!$B$7)*R1162</f>
        <v>32.358467595642352</v>
      </c>
      <c r="W1162" s="23">
        <f t="shared" si="278"/>
        <v>3.8004825584427477</v>
      </c>
      <c r="X1162" s="25">
        <f>(1-Dados!$C$20)*U1162</f>
        <v>20.5887394308</v>
      </c>
      <c r="Y1162" s="18">
        <f t="shared" si="279"/>
        <v>16.788256872357252</v>
      </c>
      <c r="Z1162" s="27">
        <f>((0.408*I1162*(Y1162-0)+Dados!$C$35*(900/(H1162+273))*J1162*(M1162-N1162))/(I1162+Dados!$C$35*(1+(0.34*J1162))))</f>
        <v>6.0306877768803941</v>
      </c>
    </row>
    <row r="1163" spans="1:26" x14ac:dyDescent="0.25">
      <c r="A1163" s="1">
        <v>39831</v>
      </c>
      <c r="B1163">
        <v>21.1</v>
      </c>
      <c r="C1163">
        <v>31.8</v>
      </c>
      <c r="D1163">
        <v>18</v>
      </c>
      <c r="E1163">
        <v>1.9</v>
      </c>
      <c r="F1163">
        <v>81.25</v>
      </c>
      <c r="H1163" s="22">
        <f t="shared" si="266"/>
        <v>26.450000000000003</v>
      </c>
      <c r="I1163" s="23">
        <f t="shared" si="267"/>
        <v>0.20335056951978117</v>
      </c>
      <c r="J1163" s="24">
        <f t="shared" si="268"/>
        <v>1.4211070428190937</v>
      </c>
      <c r="K1163" s="25">
        <f t="shared" si="269"/>
        <v>4.7013009415600848</v>
      </c>
      <c r="L1163" s="25">
        <f t="shared" si="270"/>
        <v>2.5023227554890153</v>
      </c>
      <c r="M1163" s="25">
        <f t="shared" si="271"/>
        <v>3.6018118485245498</v>
      </c>
      <c r="N1163" s="25">
        <f t="shared" si="272"/>
        <v>2.9264721269261966</v>
      </c>
      <c r="O1163" s="25">
        <f t="shared" si="273"/>
        <v>-0.36074855379216958</v>
      </c>
      <c r="P1163" s="26">
        <f>ACOS(-TAN(Dados!$C$31)*TAN(O1163))</f>
        <v>1.7762205458786531</v>
      </c>
      <c r="Q1163" s="25">
        <f t="shared" si="274"/>
        <v>1.031428459999103</v>
      </c>
      <c r="R1163" s="25">
        <f>(24*60/PI())*Dados!$C$28*Q1163*(P1163*SIN(Dados!$C$31)*SIN(O1163)+COS(Dados!$C$31)*COS(O1163)*SIN(P1163))</f>
        <v>42.796053295027434</v>
      </c>
      <c r="S1163" s="17">
        <f t="shared" si="275"/>
        <v>304.96000000000004</v>
      </c>
      <c r="T1163" s="17">
        <f t="shared" si="276"/>
        <v>294.26000000000005</v>
      </c>
      <c r="U1163" s="17">
        <f t="shared" si="277"/>
        <v>22.398327537935426</v>
      </c>
      <c r="V1163" s="25">
        <f>(0.75+2*10^(-5)*Dados!$B$7)*R1163</f>
        <v>32.306834783733457</v>
      </c>
      <c r="W1163" s="23">
        <f t="shared" si="278"/>
        <v>2.3310957822713649</v>
      </c>
      <c r="X1163" s="25">
        <f>(1-Dados!$C$20)*U1163</f>
        <v>17.246712204210279</v>
      </c>
      <c r="Y1163" s="18">
        <f t="shared" si="279"/>
        <v>14.915616421938914</v>
      </c>
      <c r="Z1163" s="27">
        <f>((0.408*I1163*(Y1163-0)+Dados!$C$35*(900/(H1163+273))*J1163*(M1163-N1163))/(I1163+Dados!$C$35*(1+(0.34*J1163))))</f>
        <v>4.7474569380879004</v>
      </c>
    </row>
    <row r="1164" spans="1:26" x14ac:dyDescent="0.25">
      <c r="A1164" s="1">
        <v>39832</v>
      </c>
      <c r="B1164">
        <v>18.399999999999999</v>
      </c>
      <c r="C1164">
        <v>21.6</v>
      </c>
      <c r="D1164">
        <v>19</v>
      </c>
      <c r="E1164">
        <v>3.8</v>
      </c>
      <c r="F1164">
        <v>87</v>
      </c>
      <c r="H1164" s="22">
        <f t="shared" si="266"/>
        <v>20</v>
      </c>
      <c r="I1164" s="23">
        <f t="shared" si="267"/>
        <v>0.14474018811241365</v>
      </c>
      <c r="J1164" s="24">
        <f t="shared" si="268"/>
        <v>2.8422140856381874</v>
      </c>
      <c r="K1164" s="25">
        <f t="shared" si="269"/>
        <v>2.5801527260359443</v>
      </c>
      <c r="L1164" s="25">
        <f t="shared" si="270"/>
        <v>2.1164748063682803</v>
      </c>
      <c r="M1164" s="25">
        <f t="shared" si="271"/>
        <v>2.3483137662021125</v>
      </c>
      <c r="N1164" s="25">
        <f t="shared" si="272"/>
        <v>2.0430329765958377</v>
      </c>
      <c r="O1164" s="25">
        <f t="shared" si="273"/>
        <v>-0.35737772545324453</v>
      </c>
      <c r="P1164" s="26">
        <f>ACOS(-TAN(Dados!$C$31)*TAN(O1164))</f>
        <v>1.7740969932854493</v>
      </c>
      <c r="Q1164" s="25">
        <f t="shared" si="274"/>
        <v>1.0312505958515106</v>
      </c>
      <c r="R1164" s="25">
        <f>(24*60/PI())*Dados!$C$28*Q1164*(P1164*SIN(Dados!$C$31)*SIN(O1164)+COS(Dados!$C$31)*COS(O1164)*SIN(P1164))</f>
        <v>42.724940999497861</v>
      </c>
      <c r="S1164" s="17">
        <f t="shared" si="275"/>
        <v>294.76000000000005</v>
      </c>
      <c r="T1164" s="17">
        <f t="shared" si="276"/>
        <v>291.56</v>
      </c>
      <c r="U1164" s="17">
        <f t="shared" si="277"/>
        <v>12.228591668421769</v>
      </c>
      <c r="V1164" s="25">
        <f>(0.75+2*10^(-5)*Dados!$B$7)*R1164</f>
        <v>32.253151955391132</v>
      </c>
      <c r="W1164" s="23">
        <f t="shared" si="278"/>
        <v>0.82006332136166837</v>
      </c>
      <c r="X1164" s="25">
        <f>(1-Dados!$C$20)*U1164</f>
        <v>9.4160155846847626</v>
      </c>
      <c r="Y1164" s="18">
        <f t="shared" si="279"/>
        <v>8.5959522633230936</v>
      </c>
      <c r="Z1164" s="27">
        <f>((0.408*I1164*(Y1164-0)+Dados!$C$35*(900/(H1164+273))*J1164*(M1164-N1164))/(I1164+Dados!$C$35*(1+(0.34*J1164))))</f>
        <v>2.4943168389507817</v>
      </c>
    </row>
    <row r="1165" spans="1:26" x14ac:dyDescent="0.25">
      <c r="A1165" s="1">
        <v>39833</v>
      </c>
      <c r="B1165">
        <v>13.4</v>
      </c>
      <c r="C1165">
        <v>27.3</v>
      </c>
      <c r="D1165">
        <v>20</v>
      </c>
      <c r="E1165">
        <v>2.4666670000000002</v>
      </c>
      <c r="F1165">
        <v>69</v>
      </c>
      <c r="H1165" s="22">
        <f t="shared" si="266"/>
        <v>20.350000000000001</v>
      </c>
      <c r="I1165" s="23">
        <f t="shared" si="267"/>
        <v>0.14750442521887791</v>
      </c>
      <c r="J1165" s="24">
        <f t="shared" si="268"/>
        <v>1.8449462347312873</v>
      </c>
      <c r="K1165" s="25">
        <f t="shared" si="269"/>
        <v>3.6285738459938641</v>
      </c>
      <c r="L1165" s="25">
        <f t="shared" si="270"/>
        <v>1.537413793359947</v>
      </c>
      <c r="M1165" s="25">
        <f t="shared" si="271"/>
        <v>2.5829938196769056</v>
      </c>
      <c r="N1165" s="25">
        <f t="shared" si="272"/>
        <v>1.7822657355770648</v>
      </c>
      <c r="O1165" s="25">
        <f t="shared" si="273"/>
        <v>-0.35390099838142475</v>
      </c>
      <c r="P1165" s="26">
        <f>ACOS(-TAN(Dados!$C$31)*TAN(O1165))</f>
        <v>1.7719132889338518</v>
      </c>
      <c r="Q1165" s="25">
        <f t="shared" si="274"/>
        <v>1.0310634714779239</v>
      </c>
      <c r="R1165" s="25">
        <f>(24*60/PI())*Dados!$C$28*Q1165*(P1165*SIN(Dados!$C$31)*SIN(O1165)+COS(Dados!$C$31)*COS(O1165)*SIN(P1165))</f>
        <v>42.651104583042716</v>
      </c>
      <c r="S1165" s="17">
        <f t="shared" si="275"/>
        <v>300.46000000000004</v>
      </c>
      <c r="T1165" s="17">
        <f t="shared" si="276"/>
        <v>286.56</v>
      </c>
      <c r="U1165" s="17">
        <f t="shared" si="277"/>
        <v>25.442375958450771</v>
      </c>
      <c r="V1165" s="25">
        <f>(0.75+2*10^(-5)*Dados!$B$7)*R1165</f>
        <v>32.197412682169031</v>
      </c>
      <c r="W1165" s="23">
        <f t="shared" si="278"/>
        <v>4.0064587237663414</v>
      </c>
      <c r="X1165" s="25">
        <f>(1-Dados!$C$20)*U1165</f>
        <v>19.590629488007096</v>
      </c>
      <c r="Y1165" s="18">
        <f t="shared" si="279"/>
        <v>15.584170764240755</v>
      </c>
      <c r="Z1165" s="27">
        <f>((0.408*I1165*(Y1165-0)+Dados!$C$35*(900/(H1165+273))*J1165*(M1165-N1165))/(I1165+Dados!$C$35*(1+(0.34*J1165))))</f>
        <v>4.8600189137311531</v>
      </c>
    </row>
    <row r="1166" spans="1:26" x14ac:dyDescent="0.25">
      <c r="A1166" s="1">
        <v>39834</v>
      </c>
      <c r="B1166">
        <v>13.8</v>
      </c>
      <c r="C1166">
        <v>30.8</v>
      </c>
      <c r="D1166">
        <v>21</v>
      </c>
      <c r="E1166">
        <v>2.7</v>
      </c>
      <c r="F1166">
        <v>60.5</v>
      </c>
      <c r="H1166" s="22">
        <f t="shared" si="266"/>
        <v>22.3</v>
      </c>
      <c r="I1166" s="23">
        <f t="shared" si="267"/>
        <v>0.16373624674359957</v>
      </c>
      <c r="J1166" s="24">
        <f t="shared" si="268"/>
        <v>2.0194679029534495</v>
      </c>
      <c r="K1166" s="25">
        <f t="shared" si="269"/>
        <v>4.4416910990407947</v>
      </c>
      <c r="L1166" s="25">
        <f t="shared" si="270"/>
        <v>1.5779746093220435</v>
      </c>
      <c r="M1166" s="25">
        <f t="shared" si="271"/>
        <v>3.0098328541814192</v>
      </c>
      <c r="N1166" s="25">
        <f t="shared" si="272"/>
        <v>1.8209488767797586</v>
      </c>
      <c r="O1166" s="25">
        <f t="shared" si="273"/>
        <v>-0.35031940280597534</v>
      </c>
      <c r="P1166" s="26">
        <f>ACOS(-TAN(Dados!$C$31)*TAN(O1166))</f>
        <v>1.7696705875895009</v>
      </c>
      <c r="Q1166" s="25">
        <f t="shared" si="274"/>
        <v>1.0308671423273339</v>
      </c>
      <c r="R1166" s="25">
        <f>(24*60/PI())*Dados!$C$28*Q1166*(P1166*SIN(Dados!$C$31)*SIN(O1166)+COS(Dados!$C$31)*COS(O1166)*SIN(P1166))</f>
        <v>42.57453580243228</v>
      </c>
      <c r="S1166" s="17">
        <f t="shared" si="275"/>
        <v>303.96000000000004</v>
      </c>
      <c r="T1166" s="17">
        <f t="shared" si="276"/>
        <v>286.96000000000004</v>
      </c>
      <c r="U1166" s="17">
        <f t="shared" si="277"/>
        <v>28.086289292011049</v>
      </c>
      <c r="V1166" s="25">
        <f>(0.75+2*10^(-5)*Dados!$B$7)*R1166</f>
        <v>32.13961074123489</v>
      </c>
      <c r="W1166" s="23">
        <f t="shared" si="278"/>
        <v>4.7071742090970696</v>
      </c>
      <c r="X1166" s="25">
        <f>(1-Dados!$C$20)*U1166</f>
        <v>21.626442754848508</v>
      </c>
      <c r="Y1166" s="18">
        <f t="shared" si="279"/>
        <v>16.919268545751439</v>
      </c>
      <c r="Z1166" s="27">
        <f>((0.408*I1166*(Y1166-0)+Dados!$C$35*(900/(H1166+273))*J1166*(M1166-N1166))/(I1166+Dados!$C$35*(1+(0.34*J1166))))</f>
        <v>5.8702247627807802</v>
      </c>
    </row>
    <row r="1167" spans="1:26" x14ac:dyDescent="0.25">
      <c r="A1167" s="1">
        <v>39835</v>
      </c>
      <c r="B1167">
        <v>17.100000000000001</v>
      </c>
      <c r="C1167">
        <v>33.1</v>
      </c>
      <c r="D1167">
        <v>22</v>
      </c>
      <c r="E1167">
        <v>3.1333329999999999</v>
      </c>
      <c r="F1167">
        <v>59.25</v>
      </c>
      <c r="H1167" s="22">
        <f t="shared" si="266"/>
        <v>25.1</v>
      </c>
      <c r="I1167" s="23">
        <f t="shared" si="267"/>
        <v>0.18966399559757055</v>
      </c>
      <c r="J1167" s="24">
        <f t="shared" si="268"/>
        <v>2.3435797862091996</v>
      </c>
      <c r="K1167" s="25">
        <f t="shared" si="269"/>
        <v>5.0584314955346112</v>
      </c>
      <c r="L1167" s="25">
        <f t="shared" si="270"/>
        <v>1.9500432630582893</v>
      </c>
      <c r="M1167" s="25">
        <f t="shared" si="271"/>
        <v>3.5042373792964501</v>
      </c>
      <c r="N1167" s="25">
        <f t="shared" si="272"/>
        <v>2.0762606472331466</v>
      </c>
      <c r="O1167" s="25">
        <f t="shared" si="273"/>
        <v>-0.34663400003096273</v>
      </c>
      <c r="P1167" s="26">
        <f>ACOS(-TAN(Dados!$C$31)*TAN(O1167))</f>
        <v>1.7673700570893165</v>
      </c>
      <c r="Q1167" s="25">
        <f t="shared" si="274"/>
        <v>1.0306616665763046</v>
      </c>
      <c r="R1167" s="25">
        <f>(24*60/PI())*Dados!$C$28*Q1167*(P1167*SIN(Dados!$C$31)*SIN(O1167)+COS(Dados!$C$31)*COS(O1167)*SIN(P1167))</f>
        <v>42.495226734604927</v>
      </c>
      <c r="S1167" s="17">
        <f t="shared" si="275"/>
        <v>306.26000000000005</v>
      </c>
      <c r="T1167" s="17">
        <f t="shared" si="276"/>
        <v>290.26000000000005</v>
      </c>
      <c r="U1167" s="17">
        <f t="shared" si="277"/>
        <v>27.196945110147155</v>
      </c>
      <c r="V1167" s="25">
        <f>(0.75+2*10^(-5)*Dados!$B$7)*R1167</f>
        <v>32.079740151452071</v>
      </c>
      <c r="W1167" s="23">
        <f t="shared" si="278"/>
        <v>4.2810207884665212</v>
      </c>
      <c r="X1167" s="25">
        <f>(1-Dados!$C$20)*U1167</f>
        <v>20.941647734813309</v>
      </c>
      <c r="Y1167" s="18">
        <f t="shared" si="279"/>
        <v>16.660626946346788</v>
      </c>
      <c r="Z1167" s="27">
        <f>((0.408*I1167*(Y1167-0)+Dados!$C$35*(900/(H1167+273))*J1167*(M1167-N1167))/(I1167+Dados!$C$35*(1+(0.34*J1167))))</f>
        <v>6.3480031549341716</v>
      </c>
    </row>
    <row r="1168" spans="1:26" x14ac:dyDescent="0.25">
      <c r="A1168" s="1">
        <v>39836</v>
      </c>
      <c r="B1168">
        <v>19.3</v>
      </c>
      <c r="C1168">
        <v>31.2</v>
      </c>
      <c r="D1168">
        <v>23</v>
      </c>
      <c r="E1168">
        <v>3.1333329999999999</v>
      </c>
      <c r="F1168">
        <v>58.25</v>
      </c>
      <c r="H1168" s="22">
        <f t="shared" si="266"/>
        <v>25.25</v>
      </c>
      <c r="I1168" s="23">
        <f t="shared" si="267"/>
        <v>0.19114532166868012</v>
      </c>
      <c r="J1168" s="24">
        <f t="shared" si="268"/>
        <v>2.3435797862091996</v>
      </c>
      <c r="K1168" s="25">
        <f t="shared" si="269"/>
        <v>4.5439995866454055</v>
      </c>
      <c r="L1168" s="25">
        <f t="shared" si="270"/>
        <v>2.238858124675362</v>
      </c>
      <c r="M1168" s="25">
        <f t="shared" si="271"/>
        <v>3.3914288556603838</v>
      </c>
      <c r="N1168" s="25">
        <f t="shared" si="272"/>
        <v>1.9755073084221737</v>
      </c>
      <c r="O1168" s="25">
        <f t="shared" si="273"/>
        <v>-0.3428458821207665</v>
      </c>
      <c r="P1168" s="26">
        <f>ACOS(-TAN(Dados!$C$31)*TAN(O1168))</f>
        <v>1.7650128765676671</v>
      </c>
      <c r="Q1168" s="25">
        <f t="shared" si="274"/>
        <v>1.0304471051117361</v>
      </c>
      <c r="R1168" s="25">
        <f>(24*60/PI())*Dados!$C$28*Q1168*(P1168*SIN(Dados!$C$31)*SIN(O1168)+COS(Dados!$C$31)*COS(O1168)*SIN(P1168))</f>
        <v>42.413169825442097</v>
      </c>
      <c r="S1168" s="17">
        <f t="shared" si="275"/>
        <v>304.36</v>
      </c>
      <c r="T1168" s="17">
        <f t="shared" si="276"/>
        <v>292.46000000000004</v>
      </c>
      <c r="U1168" s="17">
        <f t="shared" si="277"/>
        <v>23.40961088003975</v>
      </c>
      <c r="V1168" s="25">
        <f>(0.75+2*10^(-5)*Dados!$B$7)*R1168</f>
        <v>32.01779521019985</v>
      </c>
      <c r="W1168" s="23">
        <f t="shared" si="278"/>
        <v>3.5558383219142988</v>
      </c>
      <c r="X1168" s="25">
        <f>(1-Dados!$C$20)*U1168</f>
        <v>18.025400377630607</v>
      </c>
      <c r="Y1168" s="18">
        <f t="shared" si="279"/>
        <v>14.469562055716308</v>
      </c>
      <c r="Z1168" s="27">
        <f>((0.408*I1168*(Y1168-0)+Dados!$C$35*(900/(H1168+273))*J1168*(M1168-N1168))/(I1168+Dados!$C$35*(1+(0.34*J1168))))</f>
        <v>5.7775927915055636</v>
      </c>
    </row>
    <row r="1169" spans="1:26" x14ac:dyDescent="0.25">
      <c r="A1169" s="1">
        <v>39837</v>
      </c>
      <c r="B1169">
        <v>20.100000000000001</v>
      </c>
      <c r="C1169">
        <v>33</v>
      </c>
      <c r="D1169">
        <v>24</v>
      </c>
      <c r="E1169">
        <v>2.733333</v>
      </c>
      <c r="F1169">
        <v>59.25</v>
      </c>
      <c r="H1169" s="22">
        <f t="shared" si="266"/>
        <v>26.55</v>
      </c>
      <c r="I1169" s="23">
        <f t="shared" si="267"/>
        <v>0.20439660911581886</v>
      </c>
      <c r="J1169" s="24">
        <f t="shared" si="268"/>
        <v>2.0443993561420224</v>
      </c>
      <c r="K1169" s="25">
        <f t="shared" si="269"/>
        <v>5.030147795606851</v>
      </c>
      <c r="L1169" s="25">
        <f t="shared" si="270"/>
        <v>2.3527951289901101</v>
      </c>
      <c r="M1169" s="25">
        <f t="shared" si="271"/>
        <v>3.6914714622984803</v>
      </c>
      <c r="N1169" s="25">
        <f t="shared" si="272"/>
        <v>2.1871968414118497</v>
      </c>
      <c r="O1169" s="25">
        <f t="shared" si="273"/>
        <v>-0.33895617157647767</v>
      </c>
      <c r="P1169" s="26">
        <f>ACOS(-TAN(Dados!$C$31)*TAN(O1169))</f>
        <v>1.7626002347180736</v>
      </c>
      <c r="Q1169" s="25">
        <f t="shared" si="274"/>
        <v>1.0302235215128204</v>
      </c>
      <c r="R1169" s="25">
        <f>(24*60/PI())*Dados!$C$28*Q1169*(P1169*SIN(Dados!$C$31)*SIN(O1169)+COS(Dados!$C$31)*COS(O1169)*SIN(P1169))</f>
        <v>42.328357939439776</v>
      </c>
      <c r="S1169" s="17">
        <f t="shared" si="275"/>
        <v>306.16000000000003</v>
      </c>
      <c r="T1169" s="17">
        <f t="shared" si="276"/>
        <v>293.26000000000005</v>
      </c>
      <c r="U1169" s="17">
        <f t="shared" si="277"/>
        <v>24.324630889345148</v>
      </c>
      <c r="V1169" s="25">
        <f>(0.75+2*10^(-5)*Dados!$B$7)*R1169</f>
        <v>31.953770530870553</v>
      </c>
      <c r="W1169" s="23">
        <f t="shared" si="278"/>
        <v>3.5742934462141842</v>
      </c>
      <c r="X1169" s="25">
        <f>(1-Dados!$C$20)*U1169</f>
        <v>18.729965784795763</v>
      </c>
      <c r="Y1169" s="18">
        <f t="shared" si="279"/>
        <v>15.155672338581578</v>
      </c>
      <c r="Z1169" s="27">
        <f>((0.408*I1169*(Y1169-0)+Dados!$C$35*(900/(H1169+273))*J1169*(M1169-N1169))/(I1169+Dados!$C$35*(1+(0.34*J1169))))</f>
        <v>5.9257543891057898</v>
      </c>
    </row>
    <row r="1170" spans="1:26" x14ac:dyDescent="0.25">
      <c r="A1170" s="1">
        <v>39838</v>
      </c>
      <c r="B1170">
        <v>20.7</v>
      </c>
      <c r="C1170">
        <v>33.1</v>
      </c>
      <c r="D1170">
        <v>25</v>
      </c>
      <c r="E1170">
        <v>2.9333330000000002</v>
      </c>
      <c r="F1170">
        <v>76</v>
      </c>
      <c r="H1170" s="22">
        <f t="shared" si="266"/>
        <v>26.9</v>
      </c>
      <c r="I1170" s="23">
        <f t="shared" si="267"/>
        <v>0.20809346882072433</v>
      </c>
      <c r="J1170" s="24">
        <f t="shared" si="268"/>
        <v>2.193989571175611</v>
      </c>
      <c r="K1170" s="25">
        <f t="shared" si="269"/>
        <v>5.0584314955346112</v>
      </c>
      <c r="L1170" s="25">
        <f t="shared" si="270"/>
        <v>2.4415438714941016</v>
      </c>
      <c r="M1170" s="25">
        <f t="shared" si="271"/>
        <v>3.7499876835143562</v>
      </c>
      <c r="N1170" s="25">
        <f t="shared" si="272"/>
        <v>2.8499906394709109</v>
      </c>
      <c r="O1170" s="25">
        <f t="shared" si="273"/>
        <v>-0.33496602100327749</v>
      </c>
      <c r="P1170" s="26">
        <f>ACOS(-TAN(Dados!$C$31)*TAN(O1170))</f>
        <v>1.7601333280948612</v>
      </c>
      <c r="Q1170" s="25">
        <f t="shared" si="274"/>
        <v>1.0299909820322035</v>
      </c>
      <c r="R1170" s="25">
        <f>(24*60/PI())*Dados!$C$28*Q1170*(P1170*SIN(Dados!$C$31)*SIN(O1170)+COS(Dados!$C$31)*COS(O1170)*SIN(P1170))</f>
        <v>42.240784410189782</v>
      </c>
      <c r="S1170" s="17">
        <f t="shared" si="275"/>
        <v>306.26000000000005</v>
      </c>
      <c r="T1170" s="17">
        <f t="shared" si="276"/>
        <v>293.86</v>
      </c>
      <c r="U1170" s="17">
        <f t="shared" si="277"/>
        <v>23.799224166497044</v>
      </c>
      <c r="V1170" s="25">
        <f>(0.75+2*10^(-5)*Dados!$B$7)*R1170</f>
        <v>31.887661080977967</v>
      </c>
      <c r="W1170" s="23">
        <f t="shared" si="278"/>
        <v>2.7159895343928699</v>
      </c>
      <c r="X1170" s="25">
        <f>(1-Dados!$C$20)*U1170</f>
        <v>18.325402608202726</v>
      </c>
      <c r="Y1170" s="18">
        <f t="shared" si="279"/>
        <v>15.609413073809856</v>
      </c>
      <c r="Z1170" s="27">
        <f>((0.408*I1170*(Y1170-0)+Dados!$C$35*(900/(H1170+273))*J1170*(M1170-N1170))/(I1170+Dados!$C$35*(1+(0.34*J1170))))</f>
        <v>5.3140726689674986</v>
      </c>
    </row>
    <row r="1171" spans="1:26" x14ac:dyDescent="0.25">
      <c r="A1171" s="1">
        <v>39839</v>
      </c>
      <c r="B1171">
        <v>20.3</v>
      </c>
      <c r="C1171">
        <v>35.299999999999997</v>
      </c>
      <c r="D1171">
        <v>26</v>
      </c>
      <c r="E1171">
        <v>3.266667</v>
      </c>
      <c r="F1171">
        <v>65.5</v>
      </c>
      <c r="H1171" s="22">
        <f t="shared" si="266"/>
        <v>27.799999999999997</v>
      </c>
      <c r="I1171" s="23">
        <f t="shared" si="267"/>
        <v>0.21785877242715074</v>
      </c>
      <c r="J1171" s="24">
        <f t="shared" si="268"/>
        <v>2.4433070948656423</v>
      </c>
      <c r="K1171" s="25">
        <f t="shared" si="269"/>
        <v>5.7165849731789038</v>
      </c>
      <c r="L1171" s="25">
        <f t="shared" si="270"/>
        <v>2.3820593372779197</v>
      </c>
      <c r="M1171" s="25">
        <f t="shared" si="271"/>
        <v>4.0493221552284115</v>
      </c>
      <c r="N1171" s="25">
        <f t="shared" si="272"/>
        <v>2.6523060116746096</v>
      </c>
      <c r="O1171" s="25">
        <f t="shared" si="273"/>
        <v>-0.33087661276889524</v>
      </c>
      <c r="P1171" s="26">
        <f>ACOS(-TAN(Dados!$C$31)*TAN(O1171))</f>
        <v>1.7576133594588603</v>
      </c>
      <c r="Q1171" s="25">
        <f t="shared" si="274"/>
        <v>1.0297495555763523</v>
      </c>
      <c r="R1171" s="25">
        <f>(24*60/PI())*Dados!$C$28*Q1171*(P1171*SIN(Dados!$C$31)*SIN(O1171)+COS(Dados!$C$31)*COS(O1171)*SIN(P1171))</f>
        <v>42.150443091579611</v>
      </c>
      <c r="S1171" s="17">
        <f t="shared" si="275"/>
        <v>308.46000000000004</v>
      </c>
      <c r="T1171" s="17">
        <f t="shared" si="276"/>
        <v>293.46000000000004</v>
      </c>
      <c r="U1171" s="17">
        <f t="shared" si="277"/>
        <v>26.119674260632209</v>
      </c>
      <c r="V1171" s="25">
        <f>(0.75+2*10^(-5)*Dados!$B$7)*R1171</f>
        <v>31.819462220808248</v>
      </c>
      <c r="W1171" s="23">
        <f t="shared" si="278"/>
        <v>3.4283897822009171</v>
      </c>
      <c r="X1171" s="25">
        <f>(1-Dados!$C$20)*U1171</f>
        <v>20.112149180686803</v>
      </c>
      <c r="Y1171" s="18">
        <f t="shared" si="279"/>
        <v>16.683759398485886</v>
      </c>
      <c r="Z1171" s="27">
        <f>((0.408*I1171*(Y1171-0)+Dados!$C$35*(900/(H1171+273))*J1171*(M1171-N1171))/(I1171+Dados!$C$35*(1+(0.34*J1171))))</f>
        <v>6.3710414461525202</v>
      </c>
    </row>
    <row r="1172" spans="1:26" x14ac:dyDescent="0.25">
      <c r="A1172" s="1">
        <v>39840</v>
      </c>
      <c r="B1172">
        <v>22.5</v>
      </c>
      <c r="C1172">
        <v>34.6</v>
      </c>
      <c r="D1172">
        <v>27</v>
      </c>
      <c r="E1172">
        <v>3</v>
      </c>
      <c r="F1172">
        <v>70.5</v>
      </c>
      <c r="H1172" s="22">
        <f t="shared" si="266"/>
        <v>28.55</v>
      </c>
      <c r="I1172" s="23">
        <f t="shared" si="267"/>
        <v>0.22628803083327026</v>
      </c>
      <c r="J1172" s="24">
        <f t="shared" si="268"/>
        <v>2.2438532255038321</v>
      </c>
      <c r="K1172" s="25">
        <f t="shared" si="269"/>
        <v>5.4995586494348254</v>
      </c>
      <c r="L1172" s="25">
        <f t="shared" si="270"/>
        <v>2.7255876066054592</v>
      </c>
      <c r="M1172" s="25">
        <f t="shared" si="271"/>
        <v>4.1125731280201423</v>
      </c>
      <c r="N1172" s="25">
        <f t="shared" si="272"/>
        <v>2.8993640552542002</v>
      </c>
      <c r="O1172" s="25">
        <f t="shared" si="273"/>
        <v>-0.32668915865324738</v>
      </c>
      <c r="P1172" s="26">
        <f>ACOS(-TAN(Dados!$C$31)*TAN(O1172))</f>
        <v>1.7550415361709275</v>
      </c>
      <c r="Q1172" s="25">
        <f t="shared" si="274"/>
        <v>1.0294993136851356</v>
      </c>
      <c r="R1172" s="25">
        <f>(24*60/PI())*Dados!$C$28*Q1172*(P1172*SIN(Dados!$C$31)*SIN(O1172)+COS(Dados!$C$31)*COS(O1172)*SIN(P1172))</f>
        <v>42.05732840961516</v>
      </c>
      <c r="S1172" s="17">
        <f t="shared" si="275"/>
        <v>307.76000000000005</v>
      </c>
      <c r="T1172" s="17">
        <f t="shared" si="276"/>
        <v>295.66000000000003</v>
      </c>
      <c r="U1172" s="17">
        <f t="shared" si="277"/>
        <v>23.407463213392006</v>
      </c>
      <c r="V1172" s="25">
        <f>(0.75+2*10^(-5)*Dados!$B$7)*R1172</f>
        <v>31.749169742540985</v>
      </c>
      <c r="W1172" s="23">
        <f t="shared" si="278"/>
        <v>2.6704738186345449</v>
      </c>
      <c r="X1172" s="25">
        <f>(1-Dados!$C$20)*U1172</f>
        <v>18.023746674311845</v>
      </c>
      <c r="Y1172" s="18">
        <f t="shared" si="279"/>
        <v>15.3532728556773</v>
      </c>
      <c r="Z1172" s="27">
        <f>((0.408*I1172*(Y1172-0)+Dados!$C$35*(900/(H1172+273))*J1172*(M1172-N1172))/(I1172+Dados!$C$35*(1+(0.34*J1172))))</f>
        <v>5.7050536617926522</v>
      </c>
    </row>
    <row r="1173" spans="1:26" x14ac:dyDescent="0.25">
      <c r="A1173" s="1">
        <v>39841</v>
      </c>
      <c r="B1173">
        <v>20</v>
      </c>
      <c r="C1173">
        <v>28.4</v>
      </c>
      <c r="D1173">
        <v>28</v>
      </c>
      <c r="E1173">
        <v>1.9</v>
      </c>
      <c r="F1173">
        <v>81.75</v>
      </c>
      <c r="H1173" s="22">
        <f t="shared" si="266"/>
        <v>24.2</v>
      </c>
      <c r="I1173" s="23">
        <f t="shared" si="267"/>
        <v>0.18097760754015932</v>
      </c>
      <c r="J1173" s="24">
        <f t="shared" si="268"/>
        <v>1.4211070428190937</v>
      </c>
      <c r="K1173" s="25">
        <f t="shared" si="269"/>
        <v>3.868863716528768</v>
      </c>
      <c r="L1173" s="25">
        <f t="shared" si="270"/>
        <v>2.3382812709274461</v>
      </c>
      <c r="M1173" s="25">
        <f t="shared" si="271"/>
        <v>3.1035724937281071</v>
      </c>
      <c r="N1173" s="25">
        <f t="shared" si="272"/>
        <v>2.5371705136227276</v>
      </c>
      <c r="O1173" s="25">
        <f t="shared" si="273"/>
        <v>-0.32240489948936107</v>
      </c>
      <c r="P1173" s="26">
        <f>ACOS(-TAN(Dados!$C$31)*TAN(O1173))</f>
        <v>1.7524190686367291</v>
      </c>
      <c r="Q1173" s="25">
        <f t="shared" si="274"/>
        <v>1.0292403305106266</v>
      </c>
      <c r="R1173" s="25">
        <f>(24*60/PI())*Dados!$C$28*Q1173*(P1173*SIN(Dados!$C$31)*SIN(O1173)+COS(Dados!$C$31)*COS(O1173)*SIN(P1173))</f>
        <v>41.961435414766676</v>
      </c>
      <c r="S1173" s="17">
        <f t="shared" si="275"/>
        <v>301.56</v>
      </c>
      <c r="T1173" s="17">
        <f t="shared" si="276"/>
        <v>293.16000000000003</v>
      </c>
      <c r="U1173" s="17">
        <f t="shared" si="277"/>
        <v>19.45852702100095</v>
      </c>
      <c r="V1173" s="25">
        <f>(0.75+2*10^(-5)*Dados!$B$7)*R1173</f>
        <v>31.676779909765276</v>
      </c>
      <c r="W1173" s="23">
        <f t="shared" si="278"/>
        <v>2.1522525266181316</v>
      </c>
      <c r="X1173" s="25">
        <f>(1-Dados!$C$20)*U1173</f>
        <v>14.983065806170732</v>
      </c>
      <c r="Y1173" s="18">
        <f t="shared" si="279"/>
        <v>12.830813279552601</v>
      </c>
      <c r="Z1173" s="27">
        <f>((0.408*I1173*(Y1173-0)+Dados!$C$35*(900/(H1173+273))*J1173*(M1173-N1173))/(I1173+Dados!$C$35*(1+(0.34*J1173))))</f>
        <v>3.980963254425617</v>
      </c>
    </row>
    <row r="1174" spans="1:26" x14ac:dyDescent="0.25">
      <c r="A1174" s="1">
        <v>39842</v>
      </c>
      <c r="B1174">
        <v>21</v>
      </c>
      <c r="C1174">
        <v>28.9</v>
      </c>
      <c r="D1174">
        <v>29</v>
      </c>
      <c r="E1174">
        <v>2.4666670000000002</v>
      </c>
      <c r="F1174">
        <v>79.75</v>
      </c>
      <c r="H1174" s="22">
        <f t="shared" si="266"/>
        <v>24.95</v>
      </c>
      <c r="I1174" s="23">
        <f t="shared" si="267"/>
        <v>0.18819235146356303</v>
      </c>
      <c r="J1174" s="24">
        <f t="shared" si="268"/>
        <v>1.8449462347312873</v>
      </c>
      <c r="K1174" s="25">
        <f t="shared" si="269"/>
        <v>3.9825871656612759</v>
      </c>
      <c r="L1174" s="25">
        <f t="shared" si="270"/>
        <v>2.4870053972720654</v>
      </c>
      <c r="M1174" s="25">
        <f t="shared" si="271"/>
        <v>3.2347962814666706</v>
      </c>
      <c r="N1174" s="25">
        <f t="shared" si="272"/>
        <v>2.57975003446967</v>
      </c>
      <c r="O1174" s="25">
        <f t="shared" si="273"/>
        <v>-0.31802510479568846</v>
      </c>
      <c r="P1174" s="26">
        <f>ACOS(-TAN(Dados!$C$31)*TAN(O1174))</f>
        <v>1.7497471688058961</v>
      </c>
      <c r="Q1174" s="25">
        <f t="shared" si="274"/>
        <v>1.0289726827951293</v>
      </c>
      <c r="R1174" s="25">
        <f>(24*60/PI())*Dados!$C$28*Q1174*(P1174*SIN(Dados!$C$31)*SIN(O1174)+COS(Dados!$C$31)*COS(O1174)*SIN(P1174))</f>
        <v>41.862759834734192</v>
      </c>
      <c r="S1174" s="17">
        <f t="shared" si="275"/>
        <v>302.06</v>
      </c>
      <c r="T1174" s="17">
        <f t="shared" si="276"/>
        <v>294.16000000000003</v>
      </c>
      <c r="U1174" s="17">
        <f t="shared" si="277"/>
        <v>18.826144355037847</v>
      </c>
      <c r="V1174" s="25">
        <f>(0.75+2*10^(-5)*Dados!$B$7)*R1174</f>
        <v>31.602289497312476</v>
      </c>
      <c r="W1174" s="23">
        <f t="shared" si="278"/>
        <v>2.0272710293427796</v>
      </c>
      <c r="X1174" s="25">
        <f>(1-Dados!$C$20)*U1174</f>
        <v>14.496131153379142</v>
      </c>
      <c r="Y1174" s="18">
        <f t="shared" si="279"/>
        <v>12.468860124036363</v>
      </c>
      <c r="Z1174" s="27">
        <f>((0.408*I1174*(Y1174-0)+Dados!$C$35*(900/(H1174+273))*J1174*(M1174-N1174))/(I1174+Dados!$C$35*(1+(0.34*J1174))))</f>
        <v>4.0593673109160191</v>
      </c>
    </row>
    <row r="1175" spans="1:26" x14ac:dyDescent="0.25">
      <c r="A1175" s="1">
        <v>39843</v>
      </c>
      <c r="B1175">
        <v>19.7</v>
      </c>
      <c r="C1175">
        <v>31</v>
      </c>
      <c r="D1175">
        <v>30</v>
      </c>
      <c r="E1175">
        <v>2.6666669999999999</v>
      </c>
      <c r="F1175">
        <v>73.25</v>
      </c>
      <c r="H1175" s="22">
        <f t="shared" si="266"/>
        <v>25.35</v>
      </c>
      <c r="I1175" s="23">
        <f t="shared" si="267"/>
        <v>0.1921382761319867</v>
      </c>
      <c r="J1175" s="24">
        <f t="shared" si="268"/>
        <v>1.9945364497648759</v>
      </c>
      <c r="K1175" s="25">
        <f t="shared" si="269"/>
        <v>4.492592251118583</v>
      </c>
      <c r="L1175" s="25">
        <f t="shared" si="270"/>
        <v>2.2952083710657747</v>
      </c>
      <c r="M1175" s="25">
        <f t="shared" si="271"/>
        <v>3.393900311092179</v>
      </c>
      <c r="N1175" s="25">
        <f t="shared" si="272"/>
        <v>2.4860319778750215</v>
      </c>
      <c r="O1175" s="25">
        <f t="shared" si="273"/>
        <v>-0.31355107239992103</v>
      </c>
      <c r="P1175" s="26">
        <f>ACOS(-TAN(Dados!$C$31)*TAN(O1175))</f>
        <v>1.7470270487283313</v>
      </c>
      <c r="Q1175" s="25">
        <f t="shared" si="274"/>
        <v>1.0286964498484381</v>
      </c>
      <c r="R1175" s="25">
        <f>(24*60/PI())*Dados!$C$28*Q1175*(P1175*SIN(Dados!$C$31)*SIN(O1175)+COS(Dados!$C$31)*COS(O1175)*SIN(P1175))</f>
        <v>41.761298127524682</v>
      </c>
      <c r="S1175" s="17">
        <f t="shared" si="275"/>
        <v>304.16000000000003</v>
      </c>
      <c r="T1175" s="17">
        <f t="shared" si="276"/>
        <v>292.86</v>
      </c>
      <c r="U1175" s="17">
        <f t="shared" si="277"/>
        <v>22.461212385810921</v>
      </c>
      <c r="V1175" s="25">
        <f>(0.75+2*10^(-5)*Dados!$B$7)*R1175</f>
        <v>31.525695831324263</v>
      </c>
      <c r="W1175" s="23">
        <f t="shared" si="278"/>
        <v>2.8468273907617281</v>
      </c>
      <c r="X1175" s="25">
        <f>(1-Dados!$C$20)*U1175</f>
        <v>17.29513353707441</v>
      </c>
      <c r="Y1175" s="18">
        <f t="shared" si="279"/>
        <v>14.448306146312682</v>
      </c>
      <c r="Z1175" s="27">
        <f>((0.408*I1175*(Y1175-0)+Dados!$C$35*(900/(H1175+273))*J1175*(M1175-N1175))/(I1175+Dados!$C$35*(1+(0.34*J1175))))</f>
        <v>4.9346245978570726</v>
      </c>
    </row>
    <row r="1176" spans="1:26" x14ac:dyDescent="0.25">
      <c r="A1176" s="1">
        <v>39844</v>
      </c>
      <c r="B1176">
        <v>20.399999999999999</v>
      </c>
      <c r="C1176">
        <v>31.5</v>
      </c>
      <c r="D1176">
        <v>31</v>
      </c>
      <c r="E1176">
        <v>3.2</v>
      </c>
      <c r="F1176">
        <v>64</v>
      </c>
      <c r="H1176" s="22">
        <f t="shared" si="266"/>
        <v>25.95</v>
      </c>
      <c r="I1176" s="23">
        <f t="shared" si="267"/>
        <v>0.19818767999703066</v>
      </c>
      <c r="J1176" s="24">
        <f t="shared" si="268"/>
        <v>2.3934434405374212</v>
      </c>
      <c r="K1176" s="25">
        <f t="shared" si="269"/>
        <v>4.6220689030255047</v>
      </c>
      <c r="L1176" s="25">
        <f t="shared" si="270"/>
        <v>2.3968104104453793</v>
      </c>
      <c r="M1176" s="25">
        <f t="shared" si="271"/>
        <v>3.509439656735442</v>
      </c>
      <c r="N1176" s="25">
        <f t="shared" si="272"/>
        <v>2.2460413803106829</v>
      </c>
      <c r="O1176" s="25">
        <f t="shared" si="273"/>
        <v>-0.30898412805441511</v>
      </c>
      <c r="P1176" s="26">
        <f>ACOS(-TAN(Dados!$C$31)*TAN(O1176))</f>
        <v>1.7442599191701209</v>
      </c>
      <c r="Q1176" s="25">
        <f t="shared" si="274"/>
        <v>1.0284117135243369</v>
      </c>
      <c r="R1176" s="25">
        <f>(24*60/PI())*Dados!$C$28*Q1176*(P1176*SIN(Dados!$C$31)*SIN(O1176)+COS(Dados!$C$31)*COS(O1176)*SIN(P1176))</f>
        <v>41.657047534730346</v>
      </c>
      <c r="S1176" s="17">
        <f t="shared" si="275"/>
        <v>304.66000000000003</v>
      </c>
      <c r="T1176" s="17">
        <f t="shared" si="276"/>
        <v>293.56</v>
      </c>
      <c r="U1176" s="17">
        <f t="shared" si="277"/>
        <v>22.205980693987652</v>
      </c>
      <c r="V1176" s="25">
        <f>(0.75+2*10^(-5)*Dados!$B$7)*R1176</f>
        <v>31.446996829472514</v>
      </c>
      <c r="W1176" s="23">
        <f t="shared" si="278"/>
        <v>3.0886420649624218</v>
      </c>
      <c r="X1176" s="25">
        <f>(1-Dados!$C$20)*U1176</f>
        <v>17.098605134370491</v>
      </c>
      <c r="Y1176" s="18">
        <f t="shared" si="279"/>
        <v>14.009963069408069</v>
      </c>
      <c r="Z1176" s="27">
        <f>((0.408*I1176*(Y1176-0)+Dados!$C$35*(900/(H1176+273))*J1176*(M1176-N1176))/(I1176+Dados!$C$35*(1+(0.34*J1176))))</f>
        <v>5.4549513349058127</v>
      </c>
    </row>
    <row r="1177" spans="1:26" x14ac:dyDescent="0.25">
      <c r="A1177" s="1">
        <v>40179</v>
      </c>
      <c r="B1177">
        <v>19.5</v>
      </c>
      <c r="C1177">
        <v>33.5</v>
      </c>
      <c r="D1177">
        <v>1</v>
      </c>
      <c r="E1177">
        <v>1.733333</v>
      </c>
      <c r="F1177">
        <v>68.75</v>
      </c>
      <c r="H1177" s="22">
        <f t="shared" si="266"/>
        <v>26.5</v>
      </c>
      <c r="I1177" s="23">
        <f t="shared" si="267"/>
        <v>0.20387302489183121</v>
      </c>
      <c r="J1177" s="24">
        <f t="shared" si="268"/>
        <v>1.296448280974078</v>
      </c>
      <c r="K1177" s="25">
        <f t="shared" si="269"/>
        <v>5.1729513859624818</v>
      </c>
      <c r="L1177" s="25">
        <f t="shared" si="270"/>
        <v>2.2668801009804516</v>
      </c>
      <c r="M1177" s="25">
        <f t="shared" si="271"/>
        <v>3.7199157434714669</v>
      </c>
      <c r="N1177" s="25">
        <f t="shared" si="272"/>
        <v>2.5574420736366337</v>
      </c>
      <c r="O1177" s="25">
        <f t="shared" si="273"/>
        <v>-0.40100809259462372</v>
      </c>
      <c r="P1177" s="26">
        <f>ACOS(-TAN(Dados!$C$31)*TAN(O1177))</f>
        <v>1.8020995380098959</v>
      </c>
      <c r="Q1177" s="25">
        <f t="shared" si="274"/>
        <v>1.0329951106939008</v>
      </c>
      <c r="R1177" s="25">
        <f>(24*60/PI())*Dados!$C$28*Q1177*(P1177*SIN(Dados!$C$31)*SIN(O1177)+COS(Dados!$C$31)*COS(O1177)*SIN(P1177))</f>
        <v>43.596802901252339</v>
      </c>
      <c r="S1177" s="17">
        <f t="shared" si="275"/>
        <v>306.66000000000003</v>
      </c>
      <c r="T1177" s="17">
        <f t="shared" si="276"/>
        <v>292.66000000000003</v>
      </c>
      <c r="U1177" s="17">
        <f t="shared" si="277"/>
        <v>26.099887938431749</v>
      </c>
      <c r="V1177" s="25">
        <f>(0.75+2*10^(-5)*Dados!$B$7)*R1177</f>
        <v>32.911322423121774</v>
      </c>
      <c r="W1177" s="23">
        <f t="shared" si="278"/>
        <v>3.3186970262072699</v>
      </c>
      <c r="X1177" s="25">
        <f>(1-Dados!$C$20)*U1177</f>
        <v>20.096913712592446</v>
      </c>
      <c r="Y1177" s="18">
        <f t="shared" si="279"/>
        <v>16.778216686385175</v>
      </c>
      <c r="Z1177" s="27">
        <f>((0.408*I1177*(Y1177-0)+Dados!$C$35*(900/(H1177+273))*J1177*(M1177-N1177))/(I1177+Dados!$C$35*(1+(0.34*J1177))))</f>
        <v>5.6745253389043224</v>
      </c>
    </row>
    <row r="1178" spans="1:26" x14ac:dyDescent="0.25">
      <c r="A1178" s="1">
        <v>40180</v>
      </c>
      <c r="B1178">
        <v>22.2</v>
      </c>
      <c r="C1178">
        <v>36.1</v>
      </c>
      <c r="D1178">
        <v>2</v>
      </c>
      <c r="E1178">
        <v>3.1333329999999999</v>
      </c>
      <c r="F1178">
        <v>63.25</v>
      </c>
      <c r="H1178" s="22">
        <f t="shared" si="266"/>
        <v>29.15</v>
      </c>
      <c r="I1178" s="23">
        <f t="shared" si="267"/>
        <v>0.23322710216453366</v>
      </c>
      <c r="J1178" s="24">
        <f t="shared" si="268"/>
        <v>2.3435797862091996</v>
      </c>
      <c r="K1178" s="25">
        <f t="shared" si="269"/>
        <v>5.9736717424605885</v>
      </c>
      <c r="L1178" s="25">
        <f t="shared" si="270"/>
        <v>2.6763336594163714</v>
      </c>
      <c r="M1178" s="25">
        <f t="shared" si="271"/>
        <v>4.3250027009384802</v>
      </c>
      <c r="N1178" s="25">
        <f t="shared" si="272"/>
        <v>2.7355642083435887</v>
      </c>
      <c r="O1178" s="25">
        <f t="shared" si="273"/>
        <v>-0.39956372457913614</v>
      </c>
      <c r="P1178" s="26">
        <f>ACOS(-TAN(Dados!$C$31)*TAN(O1178))</f>
        <v>1.8011536593991815</v>
      </c>
      <c r="Q1178" s="25">
        <f t="shared" si="274"/>
        <v>1.0329804442244102</v>
      </c>
      <c r="R1178" s="25">
        <f>(24*60/PI())*Dados!$C$28*Q1178*(P1178*SIN(Dados!$C$31)*SIN(O1178)+COS(Dados!$C$31)*COS(O1178)*SIN(P1178))</f>
        <v>43.570641955749437</v>
      </c>
      <c r="S1178" s="17">
        <f t="shared" si="275"/>
        <v>309.26000000000005</v>
      </c>
      <c r="T1178" s="17">
        <f t="shared" si="276"/>
        <v>295.36</v>
      </c>
      <c r="U1178" s="17">
        <f t="shared" si="277"/>
        <v>25.990901389924645</v>
      </c>
      <c r="V1178" s="25">
        <f>(0.75+2*10^(-5)*Dados!$B$7)*R1178</f>
        <v>32.891573467807554</v>
      </c>
      <c r="W1178" s="23">
        <f t="shared" si="278"/>
        <v>3.1933142427385199</v>
      </c>
      <c r="X1178" s="25">
        <f>(1-Dados!$C$20)*U1178</f>
        <v>20.012994070241977</v>
      </c>
      <c r="Y1178" s="18">
        <f t="shared" si="279"/>
        <v>16.819679827503457</v>
      </c>
      <c r="Z1178" s="27">
        <f>((0.408*I1178*(Y1178-0)+Dados!$C$35*(900/(H1178+273))*J1178*(M1178-N1178))/(I1178+Dados!$C$35*(1+(0.34*J1178))))</f>
        <v>6.6319842957376789</v>
      </c>
    </row>
    <row r="1179" spans="1:26" x14ac:dyDescent="0.25">
      <c r="A1179" s="1">
        <v>40181</v>
      </c>
      <c r="B1179">
        <v>22.3</v>
      </c>
      <c r="C1179">
        <v>35.1</v>
      </c>
      <c r="D1179">
        <v>3</v>
      </c>
      <c r="E1179">
        <v>3.0666669999999998</v>
      </c>
      <c r="F1179">
        <v>65.5</v>
      </c>
      <c r="H1179" s="22">
        <f t="shared" si="266"/>
        <v>28.700000000000003</v>
      </c>
      <c r="I1179" s="23">
        <f t="shared" si="267"/>
        <v>0.2280063295704671</v>
      </c>
      <c r="J1179" s="24">
        <f t="shared" si="268"/>
        <v>2.2937168798320537</v>
      </c>
      <c r="K1179" s="25">
        <f t="shared" si="269"/>
        <v>5.6538327478295347</v>
      </c>
      <c r="L1179" s="25">
        <f t="shared" si="270"/>
        <v>2.6926645530366384</v>
      </c>
      <c r="M1179" s="25">
        <f t="shared" si="271"/>
        <v>4.1732486504330861</v>
      </c>
      <c r="N1179" s="25">
        <f t="shared" si="272"/>
        <v>2.7334778660336716</v>
      </c>
      <c r="O1179" s="25">
        <f t="shared" si="273"/>
        <v>-0.39800095720876433</v>
      </c>
      <c r="P1179" s="26">
        <f>ACOS(-TAN(Dados!$C$31)*TAN(O1179))</f>
        <v>1.8001317785621451</v>
      </c>
      <c r="Q1179" s="25">
        <f t="shared" si="274"/>
        <v>1.0329560049375197</v>
      </c>
      <c r="R1179" s="25">
        <f>(24*60/PI())*Dados!$C$28*Q1179*(P1179*SIN(Dados!$C$31)*SIN(O1179)+COS(Dados!$C$31)*COS(O1179)*SIN(P1179))</f>
        <v>43.541904505350651</v>
      </c>
      <c r="S1179" s="17">
        <f t="shared" si="275"/>
        <v>308.26000000000005</v>
      </c>
      <c r="T1179" s="17">
        <f t="shared" si="276"/>
        <v>295.46000000000004</v>
      </c>
      <c r="U1179" s="17">
        <f t="shared" si="277"/>
        <v>24.924840536004716</v>
      </c>
      <c r="V1179" s="25">
        <f>(0.75+2*10^(-5)*Dados!$B$7)*R1179</f>
        <v>32.869879503279115</v>
      </c>
      <c r="W1179" s="23">
        <f t="shared" si="278"/>
        <v>2.9845733810586439</v>
      </c>
      <c r="X1179" s="25">
        <f>(1-Dados!$C$20)*U1179</f>
        <v>19.19212721272363</v>
      </c>
      <c r="Y1179" s="18">
        <f t="shared" si="279"/>
        <v>16.207553831664985</v>
      </c>
      <c r="Z1179" s="27">
        <f>((0.408*I1179*(Y1179-0)+Dados!$C$35*(900/(H1179+273))*J1179*(M1179-N1179))/(I1179+Dados!$C$35*(1+(0.34*J1179))))</f>
        <v>6.2482100466585155</v>
      </c>
    </row>
    <row r="1180" spans="1:26" x14ac:dyDescent="0.25">
      <c r="A1180" s="1">
        <v>40182</v>
      </c>
      <c r="B1180">
        <v>24</v>
      </c>
      <c r="C1180">
        <v>31.7</v>
      </c>
      <c r="D1180">
        <v>4</v>
      </c>
      <c r="E1180">
        <v>3.5</v>
      </c>
      <c r="F1180">
        <v>83.75</v>
      </c>
      <c r="H1180" s="22">
        <f t="shared" si="266"/>
        <v>27.85</v>
      </c>
      <c r="I1180" s="23">
        <f t="shared" si="267"/>
        <v>0.21841239036576388</v>
      </c>
      <c r="J1180" s="24">
        <f t="shared" si="268"/>
        <v>2.6178287630878043</v>
      </c>
      <c r="K1180" s="25">
        <f t="shared" si="269"/>
        <v>4.6747601804976453</v>
      </c>
      <c r="L1180" s="25">
        <f t="shared" si="270"/>
        <v>2.9839174771655594</v>
      </c>
      <c r="M1180" s="25">
        <f t="shared" si="271"/>
        <v>3.8293388288316024</v>
      </c>
      <c r="N1180" s="25">
        <f t="shared" si="272"/>
        <v>3.2070712691464669</v>
      </c>
      <c r="O1180" s="25">
        <f t="shared" si="273"/>
        <v>-0.39632025356520739</v>
      </c>
      <c r="P1180" s="26">
        <f>ACOS(-TAN(Dados!$C$31)*TAN(O1180))</f>
        <v>1.7990345490421549</v>
      </c>
      <c r="Q1180" s="25">
        <f t="shared" si="274"/>
        <v>1.0329218000751172</v>
      </c>
      <c r="R1180" s="25">
        <f>(24*60/PI())*Dados!$C$28*Q1180*(P1180*SIN(Dados!$C$31)*SIN(O1180)+COS(Dados!$C$31)*COS(O1180)*SIN(P1180))</f>
        <v>43.510583132946387</v>
      </c>
      <c r="S1180" s="17">
        <f t="shared" si="275"/>
        <v>304.86</v>
      </c>
      <c r="T1180" s="17">
        <f t="shared" si="276"/>
        <v>297.16000000000003</v>
      </c>
      <c r="U1180" s="17">
        <f t="shared" si="277"/>
        <v>19.317914920649404</v>
      </c>
      <c r="V1180" s="25">
        <f>(0.75+2*10^(-5)*Dados!$B$7)*R1180</f>
        <v>32.846234930344117</v>
      </c>
      <c r="W1180" s="23">
        <f t="shared" si="278"/>
        <v>1.5971505693822723</v>
      </c>
      <c r="X1180" s="25">
        <f>(1-Dados!$C$20)*U1180</f>
        <v>14.874794488900042</v>
      </c>
      <c r="Y1180" s="18">
        <f t="shared" si="279"/>
        <v>13.27764391951777</v>
      </c>
      <c r="Z1180" s="27">
        <f>((0.408*I1180*(Y1180-0)+Dados!$C$35*(900/(H1180+273))*J1180*(M1180-N1180))/(I1180+Dados!$C$35*(1+(0.34*J1180))))</f>
        <v>4.390648554895102</v>
      </c>
    </row>
    <row r="1181" spans="1:26" x14ac:dyDescent="0.25">
      <c r="A1181" s="1">
        <v>40183</v>
      </c>
      <c r="B1181">
        <v>24.1</v>
      </c>
      <c r="C1181">
        <v>34.5</v>
      </c>
      <c r="D1181">
        <v>5</v>
      </c>
      <c r="E1181">
        <v>3.2</v>
      </c>
      <c r="F1181">
        <v>88</v>
      </c>
      <c r="H1181" s="22">
        <f t="shared" si="266"/>
        <v>29.3</v>
      </c>
      <c r="I1181" s="23">
        <f t="shared" si="267"/>
        <v>0.2349895019498757</v>
      </c>
      <c r="J1181" s="24">
        <f t="shared" si="268"/>
        <v>2.3934434405374212</v>
      </c>
      <c r="K1181" s="25">
        <f t="shared" si="269"/>
        <v>5.4691459026600384</v>
      </c>
      <c r="L1181" s="25">
        <f t="shared" si="270"/>
        <v>3.0018745443431598</v>
      </c>
      <c r="M1181" s="25">
        <f t="shared" si="271"/>
        <v>4.2355102235015991</v>
      </c>
      <c r="N1181" s="25">
        <f t="shared" si="272"/>
        <v>3.7272489966814071</v>
      </c>
      <c r="O1181" s="25">
        <f t="shared" si="273"/>
        <v>-0.3945221116772275</v>
      </c>
      <c r="P1181" s="26">
        <f>ACOS(-TAN(Dados!$C$31)*TAN(O1181))</f>
        <v>1.7978626675349139</v>
      </c>
      <c r="Q1181" s="25">
        <f t="shared" si="274"/>
        <v>1.032877839772842</v>
      </c>
      <c r="R1181" s="25">
        <f>(24*60/PI())*Dados!$C$28*Q1181*(P1181*SIN(Dados!$C$31)*SIN(O1181)+COS(Dados!$C$31)*COS(O1181)*SIN(P1181))</f>
        <v>43.476670111019743</v>
      </c>
      <c r="S1181" s="17">
        <f t="shared" si="275"/>
        <v>307.66000000000003</v>
      </c>
      <c r="T1181" s="17">
        <f t="shared" si="276"/>
        <v>297.26000000000005</v>
      </c>
      <c r="U1181" s="17">
        <f t="shared" si="277"/>
        <v>22.43328771025849</v>
      </c>
      <c r="V1181" s="25">
        <f>(0.75+2*10^(-5)*Dados!$B$7)*R1181</f>
        <v>32.82063391548305</v>
      </c>
      <c r="W1181" s="23">
        <f t="shared" si="278"/>
        <v>1.6412943186218083</v>
      </c>
      <c r="X1181" s="25">
        <f>(1-Dados!$C$20)*U1181</f>
        <v>17.273631536899039</v>
      </c>
      <c r="Y1181" s="18">
        <f t="shared" si="279"/>
        <v>15.632337218277231</v>
      </c>
      <c r="Z1181" s="27">
        <f>((0.408*I1181*(Y1181-0)+Dados!$C$35*(900/(H1181+273))*J1181*(M1181-N1181))/(I1181+Dados!$C$35*(1+(0.34*J1181))))</f>
        <v>4.9073975337015447</v>
      </c>
    </row>
    <row r="1182" spans="1:26" x14ac:dyDescent="0.25">
      <c r="A1182" s="1">
        <v>40184</v>
      </c>
      <c r="B1182">
        <v>20.6</v>
      </c>
      <c r="C1182">
        <v>27</v>
      </c>
      <c r="D1182">
        <v>6</v>
      </c>
      <c r="E1182">
        <v>1.5333330000000001</v>
      </c>
      <c r="F1182">
        <v>93.5</v>
      </c>
      <c r="H1182" s="22">
        <f t="shared" si="266"/>
        <v>23.8</v>
      </c>
      <c r="I1182" s="23">
        <f t="shared" si="267"/>
        <v>0.17722605524927612</v>
      </c>
      <c r="J1182" s="24">
        <f t="shared" si="268"/>
        <v>1.1468580659404892</v>
      </c>
      <c r="K1182" s="25">
        <f t="shared" si="269"/>
        <v>3.5653401758108458</v>
      </c>
      <c r="L1182" s="25">
        <f t="shared" si="270"/>
        <v>2.4265523121060211</v>
      </c>
      <c r="M1182" s="25">
        <f t="shared" si="271"/>
        <v>2.9959462439584335</v>
      </c>
      <c r="N1182" s="25">
        <f t="shared" si="272"/>
        <v>2.8012097381011354</v>
      </c>
      <c r="O1182" s="25">
        <f t="shared" si="273"/>
        <v>-0.39260706437307313</v>
      </c>
      <c r="P1182" s="26">
        <f>ACOS(-TAN(Dados!$C$31)*TAN(O1182))</f>
        <v>1.7966168724134355</v>
      </c>
      <c r="Q1182" s="25">
        <f t="shared" si="274"/>
        <v>1.0328241370570801</v>
      </c>
      <c r="R1182" s="25">
        <f>(24*60/PI())*Dados!$C$28*Q1182*(P1182*SIN(Dados!$C$31)*SIN(O1182)+COS(Dados!$C$31)*COS(O1182)*SIN(P1182))</f>
        <v>43.440157426390698</v>
      </c>
      <c r="S1182" s="17">
        <f t="shared" si="275"/>
        <v>300.16000000000003</v>
      </c>
      <c r="T1182" s="17">
        <f t="shared" si="276"/>
        <v>293.76000000000005</v>
      </c>
      <c r="U1182" s="17">
        <f t="shared" si="277"/>
        <v>17.58333944111012</v>
      </c>
      <c r="V1182" s="25">
        <f>(0.75+2*10^(-5)*Dados!$B$7)*R1182</f>
        <v>32.793070409528674</v>
      </c>
      <c r="W1182" s="23">
        <f t="shared" si="278"/>
        <v>1.5075575477002379</v>
      </c>
      <c r="X1182" s="25">
        <f>(1-Dados!$C$20)*U1182</f>
        <v>13.539171369654792</v>
      </c>
      <c r="Y1182" s="18">
        <f t="shared" si="279"/>
        <v>12.031613821954554</v>
      </c>
      <c r="Z1182" s="27">
        <f>((0.408*I1182*(Y1182-0)+Dados!$C$35*(900/(H1182+273))*J1182*(M1182-N1182))/(I1182+Dados!$C$35*(1+(0.34*J1182))))</f>
        <v>3.4089444769458059</v>
      </c>
    </row>
    <row r="1183" spans="1:26" x14ac:dyDescent="0.25">
      <c r="A1183" s="1">
        <v>40185</v>
      </c>
      <c r="B1183">
        <v>18.899999999999999</v>
      </c>
      <c r="C1183">
        <v>29.3</v>
      </c>
      <c r="D1183">
        <v>7</v>
      </c>
      <c r="E1183">
        <v>4.9000000000000004</v>
      </c>
      <c r="F1183">
        <v>78</v>
      </c>
      <c r="H1183" s="22">
        <f t="shared" si="266"/>
        <v>24.1</v>
      </c>
      <c r="I1183" s="23">
        <f t="shared" si="267"/>
        <v>0.18003350042526389</v>
      </c>
      <c r="J1183" s="24">
        <f t="shared" si="268"/>
        <v>3.6649602683229263</v>
      </c>
      <c r="K1183" s="25">
        <f t="shared" si="269"/>
        <v>4.0756492057609837</v>
      </c>
      <c r="L1183" s="25">
        <f t="shared" si="270"/>
        <v>2.1837218414652266</v>
      </c>
      <c r="M1183" s="25">
        <f t="shared" si="271"/>
        <v>3.1296855236131051</v>
      </c>
      <c r="N1183" s="25">
        <f t="shared" si="272"/>
        <v>2.4411547084182219</v>
      </c>
      <c r="O1183" s="25">
        <f t="shared" si="273"/>
        <v>-0.39057567912259061</v>
      </c>
      <c r="P1183" s="26">
        <f>ACOS(-TAN(Dados!$C$31)*TAN(O1183))</f>
        <v>1.7952979421830866</v>
      </c>
      <c r="Q1183" s="25">
        <f t="shared" si="274"/>
        <v>1.0327607078411054</v>
      </c>
      <c r="R1183" s="25">
        <f>(24*60/PI())*Dados!$C$28*Q1183*(P1183*SIN(Dados!$C$31)*SIN(O1183)+COS(Dados!$C$31)*COS(O1183)*SIN(P1183))</f>
        <v>43.40103680664042</v>
      </c>
      <c r="S1183" s="17">
        <f t="shared" si="275"/>
        <v>302.46000000000004</v>
      </c>
      <c r="T1183" s="17">
        <f t="shared" si="276"/>
        <v>292.06</v>
      </c>
      <c r="U1183" s="17">
        <f t="shared" si="277"/>
        <v>22.394262097825745</v>
      </c>
      <c r="V1183" s="25">
        <f>(0.75+2*10^(-5)*Dados!$B$7)*R1183</f>
        <v>32.763538167613824</v>
      </c>
      <c r="W1183" s="23">
        <f t="shared" si="278"/>
        <v>2.6636964090920805</v>
      </c>
      <c r="X1183" s="25">
        <f>(1-Dados!$C$20)*U1183</f>
        <v>17.243581815325825</v>
      </c>
      <c r="Y1183" s="18">
        <f t="shared" si="279"/>
        <v>14.579885406233744</v>
      </c>
      <c r="Z1183" s="27">
        <f>((0.408*I1183*(Y1183-0)+Dados!$C$35*(900/(H1183+273))*J1183*(M1183-N1183))/(I1183+Dados!$C$35*(1+(0.34*J1183))))</f>
        <v>4.8043935760825036</v>
      </c>
    </row>
    <row r="1184" spans="1:26" x14ac:dyDescent="0.25">
      <c r="A1184" s="1">
        <v>40186</v>
      </c>
      <c r="B1184">
        <v>18.8</v>
      </c>
      <c r="C1184">
        <v>33.700000000000003</v>
      </c>
      <c r="D1184">
        <v>8</v>
      </c>
      <c r="E1184">
        <v>3.0666669999999998</v>
      </c>
      <c r="F1184">
        <v>81.25</v>
      </c>
      <c r="H1184" s="22">
        <f t="shared" si="266"/>
        <v>26.25</v>
      </c>
      <c r="I1184" s="23">
        <f t="shared" si="267"/>
        <v>0.2012719980595416</v>
      </c>
      <c r="J1184" s="24">
        <f t="shared" si="268"/>
        <v>2.2937168798320537</v>
      </c>
      <c r="K1184" s="25">
        <f t="shared" si="269"/>
        <v>5.2310503012853271</v>
      </c>
      <c r="L1184" s="25">
        <f t="shared" si="270"/>
        <v>2.1701248415136294</v>
      </c>
      <c r="M1184" s="25">
        <f t="shared" si="271"/>
        <v>3.7005875713994785</v>
      </c>
      <c r="N1184" s="25">
        <f t="shared" si="272"/>
        <v>3.0067274017620762</v>
      </c>
      <c r="O1184" s="25">
        <f t="shared" si="273"/>
        <v>-0.38842855786907049</v>
      </c>
      <c r="P1184" s="26">
        <f>ACOS(-TAN(Dados!$C$31)*TAN(O1184))</f>
        <v>1.7939066938731225</v>
      </c>
      <c r="Q1184" s="25">
        <f t="shared" si="274"/>
        <v>1.0326875709203633</v>
      </c>
      <c r="R1184" s="25">
        <f>(24*60/PI())*Dados!$C$28*Q1184*(P1184*SIN(Dados!$C$31)*SIN(O1184)+COS(Dados!$C$31)*COS(O1184)*SIN(P1184))</f>
        <v>43.35929974820008</v>
      </c>
      <c r="S1184" s="17">
        <f t="shared" si="275"/>
        <v>306.86</v>
      </c>
      <c r="T1184" s="17">
        <f t="shared" si="276"/>
        <v>291.96000000000004</v>
      </c>
      <c r="U1184" s="17">
        <f t="shared" si="277"/>
        <v>26.779062977410589</v>
      </c>
      <c r="V1184" s="25">
        <f>(0.75+2*10^(-5)*Dados!$B$7)*R1184</f>
        <v>32.732030770375687</v>
      </c>
      <c r="W1184" s="23">
        <f t="shared" si="278"/>
        <v>2.9015695300626887</v>
      </c>
      <c r="X1184" s="25">
        <f>(1-Dados!$C$20)*U1184</f>
        <v>20.619878492606155</v>
      </c>
      <c r="Y1184" s="18">
        <f t="shared" si="279"/>
        <v>17.718308962543468</v>
      </c>
      <c r="Z1184" s="27">
        <f>((0.408*I1184*(Y1184-0)+Dados!$C$35*(900/(H1184+273))*J1184*(M1184-N1184))/(I1184+Dados!$C$35*(1+(0.34*J1184))))</f>
        <v>5.5646201503252026</v>
      </c>
    </row>
    <row r="1185" spans="1:26" x14ac:dyDescent="0.25">
      <c r="A1185" s="1">
        <v>40187</v>
      </c>
      <c r="B1185">
        <v>21.4</v>
      </c>
      <c r="C1185">
        <v>26.8</v>
      </c>
      <c r="D1185">
        <v>9</v>
      </c>
      <c r="E1185">
        <v>3.1666669999999999</v>
      </c>
      <c r="F1185">
        <v>95</v>
      </c>
      <c r="H1185" s="22">
        <f t="shared" si="266"/>
        <v>24.1</v>
      </c>
      <c r="I1185" s="23">
        <f t="shared" si="267"/>
        <v>0.18003350042526389</v>
      </c>
      <c r="J1185" s="24">
        <f t="shared" si="268"/>
        <v>2.3685119873488478</v>
      </c>
      <c r="K1185" s="25">
        <f t="shared" si="269"/>
        <v>3.5237195928099276</v>
      </c>
      <c r="L1185" s="25">
        <f t="shared" si="270"/>
        <v>2.548770598472057</v>
      </c>
      <c r="M1185" s="25">
        <f t="shared" si="271"/>
        <v>3.0362450956409921</v>
      </c>
      <c r="N1185" s="25">
        <f t="shared" si="272"/>
        <v>2.8844328408589424</v>
      </c>
      <c r="O1185" s="25">
        <f t="shared" si="273"/>
        <v>-0.38616633685087898</v>
      </c>
      <c r="P1185" s="26">
        <f>ACOS(-TAN(Dados!$C$31)*TAN(O1185))</f>
        <v>1.7924439813713136</v>
      </c>
      <c r="Q1185" s="25">
        <f t="shared" si="274"/>
        <v>1.032604747966902</v>
      </c>
      <c r="R1185" s="25">
        <f>(24*60/PI())*Dados!$C$28*Q1185*(P1185*SIN(Dados!$C$31)*SIN(O1185)+COS(Dados!$C$31)*COS(O1185)*SIN(P1185))</f>
        <v>43.314937546086441</v>
      </c>
      <c r="S1185" s="17">
        <f t="shared" si="275"/>
        <v>299.96000000000004</v>
      </c>
      <c r="T1185" s="17">
        <f t="shared" si="276"/>
        <v>294.56</v>
      </c>
      <c r="U1185" s="17">
        <f t="shared" si="277"/>
        <v>16.10477104876869</v>
      </c>
      <c r="V1185" s="25">
        <f>(0.75+2*10^(-5)*Dados!$B$7)*R1185</f>
        <v>32.698541646403257</v>
      </c>
      <c r="W1185" s="23">
        <f t="shared" si="278"/>
        <v>1.233043999799359</v>
      </c>
      <c r="X1185" s="25">
        <f>(1-Dados!$C$20)*U1185</f>
        <v>12.400673707551892</v>
      </c>
      <c r="Y1185" s="18">
        <f t="shared" si="279"/>
        <v>11.167629707752534</v>
      </c>
      <c r="Z1185" s="27">
        <f>((0.408*I1185*(Y1185-0)+Dados!$C$35*(900/(H1185+273))*J1185*(M1185-N1185))/(I1185+Dados!$C$35*(1+(0.34*J1185))))</f>
        <v>2.9898758621673611</v>
      </c>
    </row>
    <row r="1186" spans="1:26" x14ac:dyDescent="0.25">
      <c r="A1186" s="1">
        <v>40188</v>
      </c>
      <c r="B1186">
        <v>20.399999999999999</v>
      </c>
      <c r="C1186">
        <v>28.5</v>
      </c>
      <c r="D1186">
        <v>10</v>
      </c>
      <c r="E1186">
        <v>0.7</v>
      </c>
      <c r="F1186">
        <v>87.25</v>
      </c>
      <c r="H1186" s="22">
        <f t="shared" si="266"/>
        <v>24.45</v>
      </c>
      <c r="I1186" s="23">
        <f t="shared" si="267"/>
        <v>0.18335615232868382</v>
      </c>
      <c r="J1186" s="24">
        <f t="shared" si="268"/>
        <v>0.52356575261756089</v>
      </c>
      <c r="K1186" s="25">
        <f t="shared" si="269"/>
        <v>3.891379531185216</v>
      </c>
      <c r="L1186" s="25">
        <f t="shared" si="270"/>
        <v>2.3968104104453793</v>
      </c>
      <c r="M1186" s="25">
        <f t="shared" si="271"/>
        <v>3.1440949708152974</v>
      </c>
      <c r="N1186" s="25">
        <f t="shared" si="272"/>
        <v>2.743222862036347</v>
      </c>
      <c r="O1186" s="25">
        <f t="shared" si="273"/>
        <v>-0.38378968641292643</v>
      </c>
      <c r="P1186" s="26">
        <f>ACOS(-TAN(Dados!$C$31)*TAN(O1186))</f>
        <v>1.7909106937083643</v>
      </c>
      <c r="Q1186" s="25">
        <f t="shared" si="274"/>
        <v>1.03251226352295</v>
      </c>
      <c r="R1186" s="25">
        <f>(24*60/PI())*Dados!$C$28*Q1186*(P1186*SIN(Dados!$C$31)*SIN(O1186)+COS(Dados!$C$31)*COS(O1186)*SIN(P1186))</f>
        <v>43.267941325262903</v>
      </c>
      <c r="S1186" s="17">
        <f t="shared" si="275"/>
        <v>301.66000000000003</v>
      </c>
      <c r="T1186" s="17">
        <f t="shared" si="276"/>
        <v>293.56</v>
      </c>
      <c r="U1186" s="17">
        <f t="shared" si="277"/>
        <v>19.702835172627136</v>
      </c>
      <c r="V1186" s="25">
        <f>(0.75+2*10^(-5)*Dados!$B$7)*R1186</f>
        <v>32.663064095911878</v>
      </c>
      <c r="W1186" s="23">
        <f t="shared" si="278"/>
        <v>1.9332417572913536</v>
      </c>
      <c r="X1186" s="25">
        <f>(1-Dados!$C$20)*U1186</f>
        <v>15.171183082922894</v>
      </c>
      <c r="Y1186" s="18">
        <f t="shared" si="279"/>
        <v>13.237941325631541</v>
      </c>
      <c r="Z1186" s="27">
        <f>((0.408*I1186*(Y1186-0)+Dados!$C$35*(900/(H1186+273))*J1186*(M1186-N1186))/(I1186+Dados!$C$35*(1+(0.34*J1186))))</f>
        <v>3.9616701909594121</v>
      </c>
    </row>
    <row r="1187" spans="1:26" x14ac:dyDescent="0.25">
      <c r="A1187" s="1">
        <v>40189</v>
      </c>
      <c r="B1187">
        <v>22</v>
      </c>
      <c r="C1187">
        <v>34.9</v>
      </c>
      <c r="D1187">
        <v>11</v>
      </c>
      <c r="E1187">
        <v>1.1666669999999999</v>
      </c>
      <c r="F1187">
        <v>75.25</v>
      </c>
      <c r="H1187" s="22">
        <f t="shared" si="266"/>
        <v>28.45</v>
      </c>
      <c r="I1187" s="23">
        <f t="shared" si="267"/>
        <v>0.22514855067229991</v>
      </c>
      <c r="J1187" s="24">
        <f t="shared" si="268"/>
        <v>0.8726098370129598</v>
      </c>
      <c r="K1187" s="25">
        <f t="shared" si="269"/>
        <v>5.5916786681589672</v>
      </c>
      <c r="L1187" s="25">
        <f t="shared" si="270"/>
        <v>2.6439311922105757</v>
      </c>
      <c r="M1187" s="25">
        <f t="shared" si="271"/>
        <v>4.1178049301847715</v>
      </c>
      <c r="N1187" s="25">
        <f t="shared" si="272"/>
        <v>3.0986482099640402</v>
      </c>
      <c r="O1187" s="25">
        <f t="shared" si="273"/>
        <v>-0.38129931080802987</v>
      </c>
      <c r="P1187" s="26">
        <f>ACOS(-TAN(Dados!$C$31)*TAN(O1187))</f>
        <v>1.7893077532989132</v>
      </c>
      <c r="Q1187" s="25">
        <f t="shared" si="274"/>
        <v>1.032410144993644</v>
      </c>
      <c r="R1187" s="25">
        <f>(24*60/PI())*Dados!$C$28*Q1187*(P1187*SIN(Dados!$C$31)*SIN(O1187)+COS(Dados!$C$31)*COS(O1187)*SIN(P1187))</f>
        <v>43.218302073601429</v>
      </c>
      <c r="S1187" s="17">
        <f t="shared" si="275"/>
        <v>308.06</v>
      </c>
      <c r="T1187" s="17">
        <f t="shared" si="276"/>
        <v>295.16000000000003</v>
      </c>
      <c r="U1187" s="17">
        <f t="shared" si="277"/>
        <v>24.83605074188447</v>
      </c>
      <c r="V1187" s="25">
        <f>(0.75+2*10^(-5)*Dados!$B$7)*R1187</f>
        <v>32.625591315626281</v>
      </c>
      <c r="W1187" s="23">
        <f t="shared" si="278"/>
        <v>2.5795387585336962</v>
      </c>
      <c r="X1187" s="25">
        <f>(1-Dados!$C$20)*U1187</f>
        <v>19.123759071251044</v>
      </c>
      <c r="Y1187" s="18">
        <f t="shared" si="279"/>
        <v>16.544220312717346</v>
      </c>
      <c r="Z1187" s="27">
        <f>((0.408*I1187*(Y1187-0)+Dados!$C$35*(900/(H1187+273))*J1187*(M1187-N1187))/(I1187+Dados!$C$35*(1+(0.34*J1187))))</f>
        <v>5.4625998575386463</v>
      </c>
    </row>
    <row r="1188" spans="1:26" x14ac:dyDescent="0.25">
      <c r="A1188" s="1">
        <v>40190</v>
      </c>
      <c r="B1188">
        <v>22.3</v>
      </c>
      <c r="C1188">
        <v>30.3</v>
      </c>
      <c r="D1188">
        <v>12</v>
      </c>
      <c r="E1188">
        <v>3.733333</v>
      </c>
      <c r="F1188">
        <v>85.75</v>
      </c>
      <c r="H1188" s="22">
        <f t="shared" si="266"/>
        <v>26.3</v>
      </c>
      <c r="I1188" s="23">
        <f t="shared" si="267"/>
        <v>0.20178995726388815</v>
      </c>
      <c r="J1188" s="24">
        <f t="shared" si="268"/>
        <v>2.7923504313099663</v>
      </c>
      <c r="K1188" s="25">
        <f t="shared" si="269"/>
        <v>4.3166253828706109</v>
      </c>
      <c r="L1188" s="25">
        <f t="shared" si="270"/>
        <v>2.6926645530366384</v>
      </c>
      <c r="M1188" s="25">
        <f t="shared" si="271"/>
        <v>3.5046449679536247</v>
      </c>
      <c r="N1188" s="25">
        <f t="shared" si="272"/>
        <v>3.0052330600202333</v>
      </c>
      <c r="O1188" s="25">
        <f t="shared" si="273"/>
        <v>-0.37869594798822787</v>
      </c>
      <c r="P1188" s="26">
        <f>ACOS(-TAN(Dados!$C$31)*TAN(O1188))</f>
        <v>1.7876361141459312</v>
      </c>
      <c r="Q1188" s="25">
        <f t="shared" si="274"/>
        <v>1.0322984226389083</v>
      </c>
      <c r="R1188" s="25">
        <f>(24*60/PI())*Dados!$C$28*Q1188*(P1188*SIN(Dados!$C$31)*SIN(O1188)+COS(Dados!$C$31)*COS(O1188)*SIN(P1188))</f>
        <v>43.166010676417521</v>
      </c>
      <c r="S1188" s="17">
        <f t="shared" si="275"/>
        <v>303.46000000000004</v>
      </c>
      <c r="T1188" s="17">
        <f t="shared" si="276"/>
        <v>295.46000000000004</v>
      </c>
      <c r="U1188" s="17">
        <f t="shared" si="277"/>
        <v>19.534706474282075</v>
      </c>
      <c r="V1188" s="25">
        <f>(0.75+2*10^(-5)*Dados!$B$7)*R1188</f>
        <v>32.58611642485107</v>
      </c>
      <c r="W1188" s="23">
        <f t="shared" si="278"/>
        <v>1.7639861228783185</v>
      </c>
      <c r="X1188" s="25">
        <f>(1-Dados!$C$20)*U1188</f>
        <v>15.041723985197198</v>
      </c>
      <c r="Y1188" s="18">
        <f t="shared" si="279"/>
        <v>13.27773786231888</v>
      </c>
      <c r="Z1188" s="27">
        <f>((0.408*I1188*(Y1188-0)+Dados!$C$35*(900/(H1188+273))*J1188*(M1188-N1188))/(I1188+Dados!$C$35*(1+(0.34*J1188))))</f>
        <v>4.1520010928466995</v>
      </c>
    </row>
    <row r="1189" spans="1:26" x14ac:dyDescent="0.25">
      <c r="A1189" s="1">
        <v>40191</v>
      </c>
      <c r="B1189">
        <v>19</v>
      </c>
      <c r="C1189">
        <v>29.4</v>
      </c>
      <c r="D1189">
        <v>13</v>
      </c>
      <c r="E1189">
        <v>2.4</v>
      </c>
      <c r="F1189">
        <v>78.5</v>
      </c>
      <c r="H1189" s="22">
        <f t="shared" si="266"/>
        <v>24.2</v>
      </c>
      <c r="I1189" s="23">
        <f t="shared" si="267"/>
        <v>0.18097760754015932</v>
      </c>
      <c r="J1189" s="24">
        <f t="shared" si="268"/>
        <v>1.7950825804030659</v>
      </c>
      <c r="K1189" s="25">
        <f t="shared" si="269"/>
        <v>4.0992081541413299</v>
      </c>
      <c r="L1189" s="25">
        <f t="shared" si="270"/>
        <v>2.1973933238855259</v>
      </c>
      <c r="M1189" s="25">
        <f t="shared" si="271"/>
        <v>3.1483007390134281</v>
      </c>
      <c r="N1189" s="25">
        <f t="shared" si="272"/>
        <v>2.4714160801255414</v>
      </c>
      <c r="O1189" s="25">
        <f t="shared" si="273"/>
        <v>-0.37598036938610901</v>
      </c>
      <c r="P1189" s="26">
        <f>ACOS(-TAN(Dados!$C$31)*TAN(O1189))</f>
        <v>1.7858967600153355</v>
      </c>
      <c r="Q1189" s="25">
        <f t="shared" si="274"/>
        <v>1.0321771295644875</v>
      </c>
      <c r="R1189" s="25">
        <f>(24*60/PI())*Dados!$C$28*Q1189*(P1189*SIN(Dados!$C$31)*SIN(O1189)+COS(Dados!$C$31)*COS(O1189)*SIN(P1189))</f>
        <v>43.111057952545892</v>
      </c>
      <c r="S1189" s="17">
        <f t="shared" si="275"/>
        <v>302.56</v>
      </c>
      <c r="T1189" s="17">
        <f t="shared" si="276"/>
        <v>292.16000000000003</v>
      </c>
      <c r="U1189" s="17">
        <f t="shared" si="277"/>
        <v>22.244637504976698</v>
      </c>
      <c r="V1189" s="25">
        <f>(0.75+2*10^(-5)*Dados!$B$7)*R1189</f>
        <v>32.544632492704388</v>
      </c>
      <c r="W1189" s="23">
        <f t="shared" si="278"/>
        <v>2.6375492102543427</v>
      </c>
      <c r="X1189" s="25">
        <f>(1-Dados!$C$20)*U1189</f>
        <v>17.128370878832058</v>
      </c>
      <c r="Y1189" s="18">
        <f t="shared" si="279"/>
        <v>14.490821668577716</v>
      </c>
      <c r="Z1189" s="27">
        <f>((0.408*I1189*(Y1189-0)+Dados!$C$35*(900/(H1189+273))*J1189*(M1189-N1189))/(I1189+Dados!$C$35*(1+(0.34*J1189))))</f>
        <v>4.5771492026859484</v>
      </c>
    </row>
    <row r="1190" spans="1:26" x14ac:dyDescent="0.25">
      <c r="A1190" s="1">
        <v>40192</v>
      </c>
      <c r="B1190">
        <v>16.8</v>
      </c>
      <c r="C1190">
        <v>30.9</v>
      </c>
      <c r="D1190">
        <v>14</v>
      </c>
      <c r="E1190">
        <v>2.2999999999999998</v>
      </c>
      <c r="F1190">
        <v>63.25</v>
      </c>
      <c r="H1190" s="22">
        <f t="shared" si="266"/>
        <v>23.85</v>
      </c>
      <c r="I1190" s="23">
        <f t="shared" si="267"/>
        <v>0.17769138209750721</v>
      </c>
      <c r="J1190" s="24">
        <f t="shared" si="268"/>
        <v>1.7202874728862714</v>
      </c>
      <c r="K1190" s="25">
        <f t="shared" si="269"/>
        <v>4.4670786642686746</v>
      </c>
      <c r="L1190" s="25">
        <f t="shared" si="270"/>
        <v>1.913305694509122</v>
      </c>
      <c r="M1190" s="25">
        <f t="shared" si="271"/>
        <v>3.1901921793888981</v>
      </c>
      <c r="N1190" s="25">
        <f t="shared" si="272"/>
        <v>2.0177965534634779</v>
      </c>
      <c r="O1190" s="25">
        <f t="shared" si="273"/>
        <v>-0.37315337968622003</v>
      </c>
      <c r="P1190" s="26">
        <f>ACOS(-TAN(Dados!$C$31)*TAN(O1190))</f>
        <v>1.7840907025875921</v>
      </c>
      <c r="Q1190" s="25">
        <f t="shared" si="274"/>
        <v>1.0320463017121373</v>
      </c>
      <c r="R1190" s="25">
        <f>(24*60/PI())*Dados!$C$28*Q1190*(P1190*SIN(Dados!$C$31)*SIN(O1190)+COS(Dados!$C$31)*COS(O1190)*SIN(P1190))</f>
        <v>43.053434691921325</v>
      </c>
      <c r="S1190" s="17">
        <f t="shared" si="275"/>
        <v>304.06</v>
      </c>
      <c r="T1190" s="17">
        <f t="shared" si="276"/>
        <v>289.96000000000004</v>
      </c>
      <c r="U1190" s="17">
        <f t="shared" si="277"/>
        <v>25.866480631639337</v>
      </c>
      <c r="V1190" s="25">
        <f>(0.75+2*10^(-5)*Dados!$B$7)*R1190</f>
        <v>32.501132566487726</v>
      </c>
      <c r="W1190" s="23">
        <f t="shared" si="278"/>
        <v>3.9140213129633254</v>
      </c>
      <c r="X1190" s="25">
        <f>(1-Dados!$C$20)*U1190</f>
        <v>19.917190086362289</v>
      </c>
      <c r="Y1190" s="18">
        <f t="shared" si="279"/>
        <v>16.003168773398965</v>
      </c>
      <c r="Z1190" s="27">
        <f>((0.408*I1190*(Y1190-0)+Dados!$C$35*(900/(H1190+273))*J1190*(M1190-N1190))/(I1190+Dados!$C$35*(1+(0.34*J1190))))</f>
        <v>5.5446251201696564</v>
      </c>
    </row>
    <row r="1191" spans="1:26" x14ac:dyDescent="0.25">
      <c r="A1191" s="1">
        <v>40193</v>
      </c>
      <c r="B1191">
        <v>16.100000000000001</v>
      </c>
      <c r="C1191">
        <v>32.799999999999997</v>
      </c>
      <c r="D1191">
        <v>15</v>
      </c>
      <c r="E1191">
        <v>2.0333329999999998</v>
      </c>
      <c r="F1191">
        <v>62.25</v>
      </c>
      <c r="H1191" s="22">
        <f t="shared" si="266"/>
        <v>24.45</v>
      </c>
      <c r="I1191" s="23">
        <f t="shared" si="267"/>
        <v>0.18335615232868382</v>
      </c>
      <c r="J1191" s="24">
        <f t="shared" si="268"/>
        <v>1.5208336035244612</v>
      </c>
      <c r="K1191" s="25">
        <f t="shared" si="269"/>
        <v>4.9739919933544527</v>
      </c>
      <c r="L1191" s="25">
        <f t="shared" si="270"/>
        <v>1.8299332444264929</v>
      </c>
      <c r="M1191" s="25">
        <f t="shared" si="271"/>
        <v>3.4019626188904728</v>
      </c>
      <c r="N1191" s="25">
        <f t="shared" si="272"/>
        <v>2.1177217302593196</v>
      </c>
      <c r="O1191" s="25">
        <f t="shared" si="273"/>
        <v>-0.37021581658662056</v>
      </c>
      <c r="P1191" s="26">
        <f>ACOS(-TAN(Dados!$C$31)*TAN(O1191))</f>
        <v>1.7822189795930035</v>
      </c>
      <c r="Q1191" s="25">
        <f t="shared" si="274"/>
        <v>1.0319059778489741</v>
      </c>
      <c r="R1191" s="25">
        <f>(24*60/PI())*Dados!$C$28*Q1191*(P1191*SIN(Dados!$C$31)*SIN(O1191)+COS(Dados!$C$31)*COS(O1191)*SIN(P1191))</f>
        <v>42.993131694624417</v>
      </c>
      <c r="S1191" s="17">
        <f t="shared" si="275"/>
        <v>305.96000000000004</v>
      </c>
      <c r="T1191" s="17">
        <f t="shared" si="276"/>
        <v>289.26000000000005</v>
      </c>
      <c r="U1191" s="17">
        <f t="shared" si="277"/>
        <v>28.111064994180612</v>
      </c>
      <c r="V1191" s="25">
        <f>(0.75+2*10^(-5)*Dados!$B$7)*R1191</f>
        <v>32.455609701161698</v>
      </c>
      <c r="W1191" s="23">
        <f t="shared" si="278"/>
        <v>4.3144356660716756</v>
      </c>
      <c r="X1191" s="25">
        <f>(1-Dados!$C$20)*U1191</f>
        <v>21.645520045519071</v>
      </c>
      <c r="Y1191" s="18">
        <f t="shared" si="279"/>
        <v>17.331084379447397</v>
      </c>
      <c r="Z1191" s="27">
        <f>((0.408*I1191*(Y1191-0)+Dados!$C$35*(900/(H1191+273))*J1191*(M1191-N1191))/(I1191+Dados!$C$35*(1+(0.34*J1191))))</f>
        <v>5.9553578611697606</v>
      </c>
    </row>
    <row r="1192" spans="1:26" x14ac:dyDescent="0.25">
      <c r="A1192" s="1">
        <v>40194</v>
      </c>
      <c r="B1192">
        <v>19</v>
      </c>
      <c r="C1192">
        <v>30</v>
      </c>
      <c r="D1192">
        <v>16</v>
      </c>
      <c r="E1192">
        <v>3.3</v>
      </c>
      <c r="F1192">
        <v>91</v>
      </c>
      <c r="H1192" s="22">
        <f t="shared" si="266"/>
        <v>24.5</v>
      </c>
      <c r="I1192" s="23">
        <f t="shared" si="267"/>
        <v>0.18383500912050901</v>
      </c>
      <c r="J1192" s="24">
        <f t="shared" si="268"/>
        <v>2.4682385480542153</v>
      </c>
      <c r="K1192" s="25">
        <f t="shared" si="269"/>
        <v>4.2430650587590133</v>
      </c>
      <c r="L1192" s="25">
        <f t="shared" si="270"/>
        <v>2.1973933238855259</v>
      </c>
      <c r="M1192" s="25">
        <f t="shared" si="271"/>
        <v>3.2202291913222698</v>
      </c>
      <c r="N1192" s="25">
        <f t="shared" si="272"/>
        <v>2.9304085641032658</v>
      </c>
      <c r="O1192" s="25">
        <f t="shared" si="273"/>
        <v>-0.36716855055065478</v>
      </c>
      <c r="P1192" s="26">
        <f>ACOS(-TAN(Dados!$C$31)*TAN(O1192))</f>
        <v>1.7802826529372653</v>
      </c>
      <c r="Q1192" s="25">
        <f t="shared" si="274"/>
        <v>1.031756199555987</v>
      </c>
      <c r="R1192" s="25">
        <f>(24*60/PI())*Dados!$C$28*Q1192*(P1192*SIN(Dados!$C$31)*SIN(O1192)+COS(Dados!$C$31)*COS(O1192)*SIN(P1192))</f>
        <v>42.930139811347644</v>
      </c>
      <c r="S1192" s="17">
        <f t="shared" si="275"/>
        <v>303.16000000000003</v>
      </c>
      <c r="T1192" s="17">
        <f t="shared" si="276"/>
        <v>292.16000000000003</v>
      </c>
      <c r="U1192" s="17">
        <f t="shared" si="277"/>
        <v>22.78130655227822</v>
      </c>
      <c r="V1192" s="25">
        <f>(0.75+2*10^(-5)*Dados!$B$7)*R1192</f>
        <v>32.408056989893922</v>
      </c>
      <c r="W1192" s="23">
        <f t="shared" si="278"/>
        <v>2.3180933562394017</v>
      </c>
      <c r="X1192" s="25">
        <f>(1-Dados!$C$20)*U1192</f>
        <v>17.54160604525423</v>
      </c>
      <c r="Y1192" s="18">
        <f t="shared" si="279"/>
        <v>15.223512689014829</v>
      </c>
      <c r="Z1192" s="27">
        <f>((0.408*I1192*(Y1192-0)+Dados!$C$35*(900/(H1192+273))*J1192*(M1192-N1192))/(I1192+Dados!$C$35*(1+(0.34*J1192))))</f>
        <v>4.2188444764997923</v>
      </c>
    </row>
    <row r="1193" spans="1:26" x14ac:dyDescent="0.25">
      <c r="A1193" s="1">
        <v>40195</v>
      </c>
      <c r="B1193">
        <v>19.600000000000001</v>
      </c>
      <c r="C1193">
        <v>33</v>
      </c>
      <c r="D1193">
        <v>17</v>
      </c>
      <c r="E1193">
        <v>2.1666669999999999</v>
      </c>
      <c r="F1193">
        <v>77.25</v>
      </c>
      <c r="H1193" s="22">
        <f t="shared" si="266"/>
        <v>26.3</v>
      </c>
      <c r="I1193" s="23">
        <f t="shared" si="267"/>
        <v>0.20178995726388815</v>
      </c>
      <c r="J1193" s="24">
        <f t="shared" si="268"/>
        <v>1.6205609121809039</v>
      </c>
      <c r="K1193" s="25">
        <f t="shared" si="269"/>
        <v>5.030147795606851</v>
      </c>
      <c r="L1193" s="25">
        <f t="shared" si="270"/>
        <v>2.2810057729824531</v>
      </c>
      <c r="M1193" s="25">
        <f t="shared" si="271"/>
        <v>3.6555767842946523</v>
      </c>
      <c r="N1193" s="25">
        <f t="shared" si="272"/>
        <v>2.8239330658676187</v>
      </c>
      <c r="O1193" s="25">
        <f t="shared" si="273"/>
        <v>-0.36401248454901453</v>
      </c>
      <c r="P1193" s="26">
        <f>ACOS(-TAN(Dados!$C$31)*TAN(O1193))</f>
        <v>1.7782828068237315</v>
      </c>
      <c r="Q1193" s="25">
        <f t="shared" si="274"/>
        <v>1.0315970112157162</v>
      </c>
      <c r="R1193" s="25">
        <f>(24*60/PI())*Dados!$C$28*Q1193*(P1193*SIN(Dados!$C$31)*SIN(O1193)+COS(Dados!$C$31)*COS(O1193)*SIN(P1193))</f>
        <v>42.864449985232994</v>
      </c>
      <c r="S1193" s="17">
        <f t="shared" si="275"/>
        <v>306.16000000000003</v>
      </c>
      <c r="T1193" s="17">
        <f t="shared" si="276"/>
        <v>292.76000000000005</v>
      </c>
      <c r="U1193" s="17">
        <f t="shared" si="277"/>
        <v>25.105544055505646</v>
      </c>
      <c r="V1193" s="25">
        <f>(0.75+2*10^(-5)*Dados!$B$7)*R1193</f>
        <v>32.358467595642352</v>
      </c>
      <c r="W1193" s="23">
        <f t="shared" si="278"/>
        <v>2.8887005729120148</v>
      </c>
      <c r="X1193" s="25">
        <f>(1-Dados!$C$20)*U1193</f>
        <v>19.331268922739348</v>
      </c>
      <c r="Y1193" s="18">
        <f t="shared" si="279"/>
        <v>16.442568349827333</v>
      </c>
      <c r="Z1193" s="27">
        <f>((0.408*I1193*(Y1193-0)+Dados!$C$35*(900/(H1193+273))*J1193*(M1193-N1193))/(I1193+Dados!$C$35*(1+(0.34*J1193))))</f>
        <v>5.3376620316248999</v>
      </c>
    </row>
    <row r="1194" spans="1:26" x14ac:dyDescent="0.25">
      <c r="A1194" s="1">
        <v>40196</v>
      </c>
      <c r="B1194">
        <v>21.6</v>
      </c>
      <c r="C1194">
        <v>32.1</v>
      </c>
      <c r="D1194">
        <v>18</v>
      </c>
      <c r="E1194">
        <v>3.2</v>
      </c>
      <c r="F1194">
        <v>89.5</v>
      </c>
      <c r="H1194" s="22">
        <f t="shared" si="266"/>
        <v>26.85</v>
      </c>
      <c r="I1194" s="23">
        <f t="shared" si="267"/>
        <v>0.20756192850716065</v>
      </c>
      <c r="J1194" s="24">
        <f t="shared" si="268"/>
        <v>2.3934434405374212</v>
      </c>
      <c r="K1194" s="25">
        <f t="shared" si="269"/>
        <v>4.7817101702880001</v>
      </c>
      <c r="L1194" s="25">
        <f t="shared" si="270"/>
        <v>2.5801527260359443</v>
      </c>
      <c r="M1194" s="25">
        <f t="shared" si="271"/>
        <v>3.6809314481619722</v>
      </c>
      <c r="N1194" s="25">
        <f t="shared" si="272"/>
        <v>3.2944336461049653</v>
      </c>
      <c r="O1194" s="25">
        <f t="shared" si="273"/>
        <v>-0.36074855379216958</v>
      </c>
      <c r="P1194" s="26">
        <f>ACOS(-TAN(Dados!$C$31)*TAN(O1194))</f>
        <v>1.7762205458786531</v>
      </c>
      <c r="Q1194" s="25">
        <f t="shared" si="274"/>
        <v>1.031428459999103</v>
      </c>
      <c r="R1194" s="25">
        <f>(24*60/PI())*Dados!$C$28*Q1194*(P1194*SIN(Dados!$C$31)*SIN(O1194)+COS(Dados!$C$31)*COS(O1194)*SIN(P1194))</f>
        <v>42.796053295027434</v>
      </c>
      <c r="S1194" s="17">
        <f t="shared" si="275"/>
        <v>305.26000000000005</v>
      </c>
      <c r="T1194" s="17">
        <f t="shared" si="276"/>
        <v>294.76000000000005</v>
      </c>
      <c r="U1194" s="17">
        <f t="shared" si="277"/>
        <v>22.188009945625289</v>
      </c>
      <c r="V1194" s="25">
        <f>(0.75+2*10^(-5)*Dados!$B$7)*R1194</f>
        <v>32.306834783733457</v>
      </c>
      <c r="W1194" s="23">
        <f t="shared" si="278"/>
        <v>1.9726754863112379</v>
      </c>
      <c r="X1194" s="25">
        <f>(1-Dados!$C$20)*U1194</f>
        <v>17.084767658131472</v>
      </c>
      <c r="Y1194" s="18">
        <f t="shared" si="279"/>
        <v>15.112092171820235</v>
      </c>
      <c r="Z1194" s="27">
        <f>((0.408*I1194*(Y1194-0)+Dados!$C$35*(900/(H1194+273))*J1194*(M1194-N1194))/(I1194+Dados!$C$35*(1+(0.34*J1194))))</f>
        <v>4.4792057547437842</v>
      </c>
    </row>
    <row r="1195" spans="1:26" x14ac:dyDescent="0.25">
      <c r="A1195" s="1">
        <v>40197</v>
      </c>
      <c r="B1195">
        <v>21.8</v>
      </c>
      <c r="C1195">
        <v>27.1</v>
      </c>
      <c r="D1195">
        <v>19</v>
      </c>
      <c r="E1195">
        <v>2.5666669999999998</v>
      </c>
      <c r="F1195">
        <v>90.75</v>
      </c>
      <c r="H1195" s="22">
        <f t="shared" si="266"/>
        <v>24.450000000000003</v>
      </c>
      <c r="I1195" s="23">
        <f t="shared" si="267"/>
        <v>0.18335615232868385</v>
      </c>
      <c r="J1195" s="24">
        <f t="shared" si="268"/>
        <v>1.9197413422480816</v>
      </c>
      <c r="K1195" s="25">
        <f t="shared" si="269"/>
        <v>3.5863105663510559</v>
      </c>
      <c r="L1195" s="25">
        <f t="shared" si="270"/>
        <v>2.6118719061836697</v>
      </c>
      <c r="M1195" s="25">
        <f t="shared" si="271"/>
        <v>3.0990912362673626</v>
      </c>
      <c r="N1195" s="25">
        <f t="shared" si="272"/>
        <v>2.8124252969126315</v>
      </c>
      <c r="O1195" s="25">
        <f t="shared" si="273"/>
        <v>-0.35737772545324453</v>
      </c>
      <c r="P1195" s="26">
        <f>ACOS(-TAN(Dados!$C$31)*TAN(O1195))</f>
        <v>1.7740969932854493</v>
      </c>
      <c r="Q1195" s="25">
        <f t="shared" si="274"/>
        <v>1.0312505958515106</v>
      </c>
      <c r="R1195" s="25">
        <f>(24*60/PI())*Dados!$C$28*Q1195*(P1195*SIN(Dados!$C$31)*SIN(O1195)+COS(Dados!$C$31)*COS(O1195)*SIN(P1195))</f>
        <v>42.724940999497861</v>
      </c>
      <c r="S1195" s="17">
        <f t="shared" si="275"/>
        <v>300.26000000000005</v>
      </c>
      <c r="T1195" s="17">
        <f t="shared" si="276"/>
        <v>294.96000000000004</v>
      </c>
      <c r="U1195" s="17">
        <f t="shared" si="277"/>
        <v>15.737632120403203</v>
      </c>
      <c r="V1195" s="25">
        <f>(0.75+2*10^(-5)*Dados!$B$7)*R1195</f>
        <v>32.253151955391132</v>
      </c>
      <c r="W1195" s="23">
        <f t="shared" si="278"/>
        <v>1.2499864619022363</v>
      </c>
      <c r="X1195" s="25">
        <f>(1-Dados!$C$20)*U1195</f>
        <v>12.117976732710467</v>
      </c>
      <c r="Y1195" s="18">
        <f t="shared" si="279"/>
        <v>10.867990270808232</v>
      </c>
      <c r="Z1195" s="27">
        <f>((0.408*I1195*(Y1195-0)+Dados!$C$35*(900/(H1195+273))*J1195*(M1195-N1195))/(I1195+Dados!$C$35*(1+(0.34*J1195))))</f>
        <v>3.162577293545457</v>
      </c>
    </row>
    <row r="1196" spans="1:26" x14ac:dyDescent="0.25">
      <c r="A1196" s="1">
        <v>40198</v>
      </c>
      <c r="B1196">
        <v>21.8</v>
      </c>
      <c r="C1196">
        <v>29.8</v>
      </c>
      <c r="D1196">
        <v>20</v>
      </c>
      <c r="E1196">
        <v>2.2000000000000002</v>
      </c>
      <c r="F1196">
        <v>75</v>
      </c>
      <c r="H1196" s="22">
        <f t="shared" si="266"/>
        <v>25.8</v>
      </c>
      <c r="I1196" s="23">
        <f t="shared" si="267"/>
        <v>0.19666050184576003</v>
      </c>
      <c r="J1196" s="24">
        <f t="shared" si="268"/>
        <v>1.6454923653694773</v>
      </c>
      <c r="K1196" s="25">
        <f t="shared" si="269"/>
        <v>4.1946326109173357</v>
      </c>
      <c r="L1196" s="25">
        <f t="shared" si="270"/>
        <v>2.6118719061836697</v>
      </c>
      <c r="M1196" s="25">
        <f t="shared" si="271"/>
        <v>3.403252258550503</v>
      </c>
      <c r="N1196" s="25">
        <f t="shared" si="272"/>
        <v>2.5524391939128774</v>
      </c>
      <c r="O1196" s="25">
        <f t="shared" si="273"/>
        <v>-0.35390099838142475</v>
      </c>
      <c r="P1196" s="26">
        <f>ACOS(-TAN(Dados!$C$31)*TAN(O1196))</f>
        <v>1.7719132889338518</v>
      </c>
      <c r="Q1196" s="25">
        <f t="shared" si="274"/>
        <v>1.0310634714779239</v>
      </c>
      <c r="R1196" s="25">
        <f>(24*60/PI())*Dados!$C$28*Q1196*(P1196*SIN(Dados!$C$31)*SIN(O1196)+COS(Dados!$C$31)*COS(O1196)*SIN(P1196))</f>
        <v>42.651104583042716</v>
      </c>
      <c r="S1196" s="17">
        <f t="shared" si="275"/>
        <v>302.96000000000004</v>
      </c>
      <c r="T1196" s="17">
        <f t="shared" si="276"/>
        <v>294.96000000000004</v>
      </c>
      <c r="U1196" s="17">
        <f t="shared" si="277"/>
        <v>19.301686576490333</v>
      </c>
      <c r="V1196" s="25">
        <f>(0.75+2*10^(-5)*Dados!$B$7)*R1196</f>
        <v>32.197412682169031</v>
      </c>
      <c r="W1196" s="23">
        <f t="shared" si="278"/>
        <v>2.0949317113025825</v>
      </c>
      <c r="X1196" s="25">
        <f>(1-Dados!$C$20)*U1196</f>
        <v>14.862298663897556</v>
      </c>
      <c r="Y1196" s="18">
        <f t="shared" si="279"/>
        <v>12.767366952594974</v>
      </c>
      <c r="Z1196" s="27">
        <f>((0.408*I1196*(Y1196-0)+Dados!$C$35*(900/(H1196+273))*J1196*(M1196-N1196))/(I1196+Dados!$C$35*(1+(0.34*J1196))))</f>
        <v>4.3530992542705036</v>
      </c>
    </row>
    <row r="1197" spans="1:26" x14ac:dyDescent="0.25">
      <c r="A1197" s="1">
        <v>40199</v>
      </c>
      <c r="B1197">
        <v>16</v>
      </c>
      <c r="C1197">
        <v>29.6</v>
      </c>
      <c r="D1197">
        <v>21</v>
      </c>
      <c r="E1197">
        <v>2.9</v>
      </c>
      <c r="F1197">
        <v>70.5</v>
      </c>
      <c r="H1197" s="22">
        <f t="shared" si="266"/>
        <v>22.8</v>
      </c>
      <c r="I1197" s="23">
        <f t="shared" si="267"/>
        <v>0.16813302065808716</v>
      </c>
      <c r="J1197" s="24">
        <f t="shared" si="268"/>
        <v>2.1690581179870381</v>
      </c>
      <c r="K1197" s="25">
        <f t="shared" si="269"/>
        <v>4.1466816501200547</v>
      </c>
      <c r="L1197" s="25">
        <f t="shared" si="270"/>
        <v>1.8182866804855506</v>
      </c>
      <c r="M1197" s="25">
        <f t="shared" si="271"/>
        <v>2.9824841653028029</v>
      </c>
      <c r="N1197" s="25">
        <f t="shared" si="272"/>
        <v>2.102651336538476</v>
      </c>
      <c r="O1197" s="25">
        <f t="shared" si="273"/>
        <v>-0.35031940280597534</v>
      </c>
      <c r="P1197" s="26">
        <f>ACOS(-TAN(Dados!$C$31)*TAN(O1197))</f>
        <v>1.7696705875895009</v>
      </c>
      <c r="Q1197" s="25">
        <f t="shared" si="274"/>
        <v>1.0308671423273339</v>
      </c>
      <c r="R1197" s="25">
        <f>(24*60/PI())*Dados!$C$28*Q1197*(P1197*SIN(Dados!$C$31)*SIN(O1197)+COS(Dados!$C$31)*COS(O1197)*SIN(P1197))</f>
        <v>42.57453580243228</v>
      </c>
      <c r="S1197" s="17">
        <f t="shared" si="275"/>
        <v>302.76000000000005</v>
      </c>
      <c r="T1197" s="17">
        <f t="shared" si="276"/>
        <v>289.16000000000003</v>
      </c>
      <c r="U1197" s="17">
        <f t="shared" si="277"/>
        <v>25.121140837064456</v>
      </c>
      <c r="V1197" s="25">
        <f>(0.75+2*10^(-5)*Dados!$B$7)*R1197</f>
        <v>32.13961074123489</v>
      </c>
      <c r="W1197" s="23">
        <f t="shared" si="278"/>
        <v>3.6456402960435699</v>
      </c>
      <c r="X1197" s="25">
        <f>(1-Dados!$C$20)*U1197</f>
        <v>19.343278444539632</v>
      </c>
      <c r="Y1197" s="18">
        <f t="shared" si="279"/>
        <v>15.697638148496061</v>
      </c>
      <c r="Z1197" s="27">
        <f>((0.408*I1197*(Y1197-0)+Dados!$C$35*(900/(H1197+273))*J1197*(M1197-N1197))/(I1197+Dados!$C$35*(1+(0.34*J1197))))</f>
        <v>5.1688142372794612</v>
      </c>
    </row>
    <row r="1198" spans="1:26" x14ac:dyDescent="0.25">
      <c r="A1198" s="1">
        <v>40200</v>
      </c>
      <c r="B1198">
        <v>18.3</v>
      </c>
      <c r="C1198">
        <v>32.5</v>
      </c>
      <c r="D1198">
        <v>22</v>
      </c>
      <c r="E1198">
        <v>3.0666669999999998</v>
      </c>
      <c r="F1198">
        <v>69.5</v>
      </c>
      <c r="H1198" s="22">
        <f t="shared" si="266"/>
        <v>25.4</v>
      </c>
      <c r="I1198" s="23">
        <f t="shared" si="267"/>
        <v>0.1926363801049692</v>
      </c>
      <c r="J1198" s="24">
        <f t="shared" si="268"/>
        <v>2.2937168798320537</v>
      </c>
      <c r="K1198" s="25">
        <f t="shared" si="269"/>
        <v>4.8907789302521092</v>
      </c>
      <c r="L1198" s="25">
        <f t="shared" si="270"/>
        <v>2.1032450848446573</v>
      </c>
      <c r="M1198" s="25">
        <f t="shared" si="271"/>
        <v>3.497012007548383</v>
      </c>
      <c r="N1198" s="25">
        <f t="shared" si="272"/>
        <v>2.4304233452461261</v>
      </c>
      <c r="O1198" s="25">
        <f t="shared" si="273"/>
        <v>-0.34663400003096273</v>
      </c>
      <c r="P1198" s="26">
        <f>ACOS(-TAN(Dados!$C$31)*TAN(O1198))</f>
        <v>1.7673700570893165</v>
      </c>
      <c r="Q1198" s="25">
        <f t="shared" si="274"/>
        <v>1.0306616665763046</v>
      </c>
      <c r="R1198" s="25">
        <f>(24*60/PI())*Dados!$C$28*Q1198*(P1198*SIN(Dados!$C$31)*SIN(O1198)+COS(Dados!$C$31)*COS(O1198)*SIN(P1198))</f>
        <v>42.495226734604927</v>
      </c>
      <c r="S1198" s="17">
        <f t="shared" si="275"/>
        <v>305.66000000000003</v>
      </c>
      <c r="T1198" s="17">
        <f t="shared" si="276"/>
        <v>291.46000000000004</v>
      </c>
      <c r="U1198" s="17">
        <f t="shared" si="277"/>
        <v>25.621485479971046</v>
      </c>
      <c r="V1198" s="25">
        <f>(0.75+2*10^(-5)*Dados!$B$7)*R1198</f>
        <v>32.079740151452071</v>
      </c>
      <c r="W1198" s="23">
        <f t="shared" si="278"/>
        <v>3.4654893494437817</v>
      </c>
      <c r="X1198" s="25">
        <f>(1-Dados!$C$20)*U1198</f>
        <v>19.728543819577705</v>
      </c>
      <c r="Y1198" s="18">
        <f t="shared" si="279"/>
        <v>16.263054470133923</v>
      </c>
      <c r="Z1198" s="27">
        <f>((0.408*I1198*(Y1198-0)+Dados!$C$35*(900/(H1198+273))*J1198*(M1198-N1198))/(I1198+Dados!$C$35*(1+(0.34*J1198))))</f>
        <v>5.6970307944971941</v>
      </c>
    </row>
    <row r="1199" spans="1:26" x14ac:dyDescent="0.25">
      <c r="A1199" s="1">
        <v>40201</v>
      </c>
      <c r="B1199">
        <v>19</v>
      </c>
      <c r="C1199">
        <v>33.1</v>
      </c>
      <c r="D1199">
        <v>23</v>
      </c>
      <c r="E1199">
        <v>2.8</v>
      </c>
      <c r="F1199">
        <v>70.75</v>
      </c>
      <c r="H1199" s="22">
        <f t="shared" si="266"/>
        <v>26.05</v>
      </c>
      <c r="I1199" s="23">
        <f t="shared" si="267"/>
        <v>0.19921133453623632</v>
      </c>
      <c r="J1199" s="24">
        <f t="shared" si="268"/>
        <v>2.0942630104702435</v>
      </c>
      <c r="K1199" s="25">
        <f t="shared" si="269"/>
        <v>5.0584314955346112</v>
      </c>
      <c r="L1199" s="25">
        <f t="shared" si="270"/>
        <v>2.1973933238855259</v>
      </c>
      <c r="M1199" s="25">
        <f t="shared" si="271"/>
        <v>3.6279124097100688</v>
      </c>
      <c r="N1199" s="25">
        <f t="shared" si="272"/>
        <v>2.5667480298698737</v>
      </c>
      <c r="O1199" s="25">
        <f t="shared" si="273"/>
        <v>-0.3428458821207665</v>
      </c>
      <c r="P1199" s="26">
        <f>ACOS(-TAN(Dados!$C$31)*TAN(O1199))</f>
        <v>1.7650128765676671</v>
      </c>
      <c r="Q1199" s="25">
        <f t="shared" si="274"/>
        <v>1.0304471051117361</v>
      </c>
      <c r="R1199" s="25">
        <f>(24*60/PI())*Dados!$C$28*Q1199*(P1199*SIN(Dados!$C$31)*SIN(O1199)+COS(Dados!$C$31)*COS(O1199)*SIN(P1199))</f>
        <v>42.413169825442097</v>
      </c>
      <c r="S1199" s="17">
        <f t="shared" si="275"/>
        <v>306.26000000000005</v>
      </c>
      <c r="T1199" s="17">
        <f t="shared" si="276"/>
        <v>292.16000000000003</v>
      </c>
      <c r="U1199" s="17">
        <f t="shared" si="277"/>
        <v>25.481809840878675</v>
      </c>
      <c r="V1199" s="25">
        <f>(0.75+2*10^(-5)*Dados!$B$7)*R1199</f>
        <v>32.01779521019985</v>
      </c>
      <c r="W1199" s="23">
        <f t="shared" si="278"/>
        <v>3.304843852612823</v>
      </c>
      <c r="X1199" s="25">
        <f>(1-Dados!$C$20)*U1199</f>
        <v>19.620993577476579</v>
      </c>
      <c r="Y1199" s="18">
        <f t="shared" si="279"/>
        <v>16.316149724863756</v>
      </c>
      <c r="Z1199" s="27">
        <f>((0.408*I1199*(Y1199-0)+Dados!$C$35*(900/(H1199+273))*J1199*(M1199-N1199))/(I1199+Dados!$C$35*(1+(0.34*J1199))))</f>
        <v>5.6667596642703142</v>
      </c>
    </row>
    <row r="1200" spans="1:26" x14ac:dyDescent="0.25">
      <c r="A1200" s="1">
        <v>40202</v>
      </c>
      <c r="B1200">
        <v>20.8</v>
      </c>
      <c r="C1200">
        <v>35.1</v>
      </c>
      <c r="D1200">
        <v>24</v>
      </c>
      <c r="E1200">
        <v>2.233333</v>
      </c>
      <c r="F1200">
        <v>75.75</v>
      </c>
      <c r="H1200" s="22">
        <f t="shared" si="266"/>
        <v>27.950000000000003</v>
      </c>
      <c r="I1200" s="23">
        <f t="shared" si="267"/>
        <v>0.21952317339604849</v>
      </c>
      <c r="J1200" s="24">
        <f t="shared" si="268"/>
        <v>1.6704238185580502</v>
      </c>
      <c r="K1200" s="25">
        <f t="shared" si="269"/>
        <v>5.6538327478295347</v>
      </c>
      <c r="L1200" s="25">
        <f t="shared" si="270"/>
        <v>2.4566163260716172</v>
      </c>
      <c r="M1200" s="25">
        <f t="shared" si="271"/>
        <v>4.0552245369505755</v>
      </c>
      <c r="N1200" s="25">
        <f t="shared" si="272"/>
        <v>3.0718325867400607</v>
      </c>
      <c r="O1200" s="25">
        <f t="shared" si="273"/>
        <v>-0.33895617157647767</v>
      </c>
      <c r="P1200" s="26">
        <f>ACOS(-TAN(Dados!$C$31)*TAN(O1200))</f>
        <v>1.7626002347180736</v>
      </c>
      <c r="Q1200" s="25">
        <f t="shared" si="274"/>
        <v>1.0302235215128204</v>
      </c>
      <c r="R1200" s="25">
        <f>(24*60/PI())*Dados!$C$28*Q1200*(P1200*SIN(Dados!$C$31)*SIN(O1200)+COS(Dados!$C$31)*COS(O1200)*SIN(P1200))</f>
        <v>42.328357939439776</v>
      </c>
      <c r="S1200" s="17">
        <f t="shared" si="275"/>
        <v>308.26000000000005</v>
      </c>
      <c r="T1200" s="17">
        <f t="shared" si="276"/>
        <v>293.96000000000004</v>
      </c>
      <c r="U1200" s="17">
        <f t="shared" si="277"/>
        <v>25.610580497359376</v>
      </c>
      <c r="V1200" s="25">
        <f>(0.75+2*10^(-5)*Dados!$B$7)*R1200</f>
        <v>31.953770530870553</v>
      </c>
      <c r="W1200" s="23">
        <f t="shared" si="278"/>
        <v>2.8013103694440202</v>
      </c>
      <c r="X1200" s="25">
        <f>(1-Dados!$C$20)*U1200</f>
        <v>19.720146982966721</v>
      </c>
      <c r="Y1200" s="18">
        <f t="shared" si="279"/>
        <v>16.9188366135227</v>
      </c>
      <c r="Z1200" s="27">
        <f>((0.408*I1200*(Y1200-0)+Dados!$C$35*(900/(H1200+273))*J1200*(M1200-N1200))/(I1200+Dados!$C$35*(1+(0.34*J1200))))</f>
        <v>5.7018576237001035</v>
      </c>
    </row>
    <row r="1201" spans="1:26" x14ac:dyDescent="0.25">
      <c r="A1201" s="1">
        <v>40203</v>
      </c>
      <c r="B1201">
        <v>20</v>
      </c>
      <c r="C1201">
        <v>34.5</v>
      </c>
      <c r="D1201">
        <v>25</v>
      </c>
      <c r="E1201">
        <v>2.733333</v>
      </c>
      <c r="F1201">
        <v>69</v>
      </c>
      <c r="H1201" s="22">
        <f t="shared" si="266"/>
        <v>27.25</v>
      </c>
      <c r="I1201" s="23">
        <f t="shared" si="267"/>
        <v>0.21184640181521044</v>
      </c>
      <c r="J1201" s="24">
        <f t="shared" si="268"/>
        <v>2.0443993561420224</v>
      </c>
      <c r="K1201" s="25">
        <f t="shared" si="269"/>
        <v>5.4691459026600384</v>
      </c>
      <c r="L1201" s="25">
        <f t="shared" si="270"/>
        <v>2.3382812709274461</v>
      </c>
      <c r="M1201" s="25">
        <f t="shared" si="271"/>
        <v>3.9037135867937423</v>
      </c>
      <c r="N1201" s="25">
        <f t="shared" si="272"/>
        <v>2.6935623748876818</v>
      </c>
      <c r="O1201" s="25">
        <f t="shared" si="273"/>
        <v>-0.33496602100327749</v>
      </c>
      <c r="P1201" s="26">
        <f>ACOS(-TAN(Dados!$C$31)*TAN(O1201))</f>
        <v>1.7601333280948612</v>
      </c>
      <c r="Q1201" s="25">
        <f t="shared" si="274"/>
        <v>1.0299909820322035</v>
      </c>
      <c r="R1201" s="25">
        <f>(24*60/PI())*Dados!$C$28*Q1201*(P1201*SIN(Dados!$C$31)*SIN(O1201)+COS(Dados!$C$31)*COS(O1201)*SIN(P1201))</f>
        <v>42.240784410189782</v>
      </c>
      <c r="S1201" s="17">
        <f t="shared" si="275"/>
        <v>307.66000000000003</v>
      </c>
      <c r="T1201" s="17">
        <f t="shared" si="276"/>
        <v>293.16000000000003</v>
      </c>
      <c r="U1201" s="17">
        <f t="shared" si="277"/>
        <v>25.735698390537504</v>
      </c>
      <c r="V1201" s="25">
        <f>(0.75+2*10^(-5)*Dados!$B$7)*R1201</f>
        <v>31.887661080977967</v>
      </c>
      <c r="W1201" s="23">
        <f t="shared" si="278"/>
        <v>3.2666718505171595</v>
      </c>
      <c r="X1201" s="25">
        <f>(1-Dados!$C$20)*U1201</f>
        <v>19.81648776071388</v>
      </c>
      <c r="Y1201" s="18">
        <f t="shared" si="279"/>
        <v>16.54981591019672</v>
      </c>
      <c r="Z1201" s="27">
        <f>((0.408*I1201*(Y1201-0)+Dados!$C$35*(900/(H1201+273))*J1201*(M1201-N1201))/(I1201+Dados!$C$35*(1+(0.34*J1201))))</f>
        <v>5.935124132634308</v>
      </c>
    </row>
    <row r="1202" spans="1:26" x14ac:dyDescent="0.25">
      <c r="A1202" s="1">
        <v>40204</v>
      </c>
      <c r="B1202">
        <v>20.6</v>
      </c>
      <c r="C1202">
        <v>34.700000000000003</v>
      </c>
      <c r="D1202">
        <v>26</v>
      </c>
      <c r="E1202">
        <v>2.266667</v>
      </c>
      <c r="F1202">
        <v>69.25</v>
      </c>
      <c r="H1202" s="22">
        <f t="shared" si="266"/>
        <v>27.650000000000002</v>
      </c>
      <c r="I1202" s="23">
        <f t="shared" si="267"/>
        <v>0.21620498907075042</v>
      </c>
      <c r="J1202" s="24">
        <f t="shared" si="268"/>
        <v>1.6953560196976984</v>
      </c>
      <c r="K1202" s="25">
        <f t="shared" si="269"/>
        <v>5.5301179659422894</v>
      </c>
      <c r="L1202" s="25">
        <f t="shared" si="270"/>
        <v>2.4265523121060211</v>
      </c>
      <c r="M1202" s="25">
        <f t="shared" si="271"/>
        <v>3.9783351390241553</v>
      </c>
      <c r="N1202" s="25">
        <f t="shared" si="272"/>
        <v>2.7549970837742275</v>
      </c>
      <c r="O1202" s="25">
        <f t="shared" si="273"/>
        <v>-0.33087661276889524</v>
      </c>
      <c r="P1202" s="26">
        <f>ACOS(-TAN(Dados!$C$31)*TAN(O1202))</f>
        <v>1.7576133594588603</v>
      </c>
      <c r="Q1202" s="25">
        <f t="shared" si="274"/>
        <v>1.0297495555763523</v>
      </c>
      <c r="R1202" s="25">
        <f>(24*60/PI())*Dados!$C$28*Q1202*(P1202*SIN(Dados!$C$31)*SIN(O1202)+COS(Dados!$C$31)*COS(O1202)*SIN(P1202))</f>
        <v>42.150443091579611</v>
      </c>
      <c r="S1202" s="17">
        <f t="shared" si="275"/>
        <v>307.86</v>
      </c>
      <c r="T1202" s="17">
        <f t="shared" si="276"/>
        <v>293.76000000000005</v>
      </c>
      <c r="U1202" s="17">
        <f t="shared" si="277"/>
        <v>25.323963759108501</v>
      </c>
      <c r="V1202" s="25">
        <f>(0.75+2*10^(-5)*Dados!$B$7)*R1202</f>
        <v>31.819462220808248</v>
      </c>
      <c r="W1202" s="23">
        <f t="shared" si="278"/>
        <v>3.1402424602480696</v>
      </c>
      <c r="X1202" s="25">
        <f>(1-Dados!$C$20)*U1202</f>
        <v>19.499452094513547</v>
      </c>
      <c r="Y1202" s="18">
        <f t="shared" si="279"/>
        <v>16.359209634265476</v>
      </c>
      <c r="Z1202" s="27">
        <f>((0.408*I1202*(Y1202-0)+Dados!$C$35*(900/(H1202+273))*J1202*(M1202-N1202))/(I1202+Dados!$C$35*(1+(0.34*J1202))))</f>
        <v>5.7905369944907461</v>
      </c>
    </row>
    <row r="1203" spans="1:26" x14ac:dyDescent="0.25">
      <c r="A1203" s="1">
        <v>40205</v>
      </c>
      <c r="B1203">
        <v>20.3</v>
      </c>
      <c r="C1203">
        <v>35.1</v>
      </c>
      <c r="D1203">
        <v>27</v>
      </c>
      <c r="E1203">
        <v>2.5666669999999998</v>
      </c>
      <c r="F1203">
        <v>68.75</v>
      </c>
      <c r="H1203" s="22">
        <f t="shared" si="266"/>
        <v>27.700000000000003</v>
      </c>
      <c r="I1203" s="23">
        <f t="shared" si="267"/>
        <v>0.21675507376400333</v>
      </c>
      <c r="J1203" s="24">
        <f t="shared" si="268"/>
        <v>1.9197413422480816</v>
      </c>
      <c r="K1203" s="25">
        <f t="shared" si="269"/>
        <v>5.6538327478295347</v>
      </c>
      <c r="L1203" s="25">
        <f t="shared" si="270"/>
        <v>2.3820593372779197</v>
      </c>
      <c r="M1203" s="25">
        <f t="shared" si="271"/>
        <v>4.017946042553727</v>
      </c>
      <c r="N1203" s="25">
        <f t="shared" si="272"/>
        <v>2.7623379042556873</v>
      </c>
      <c r="O1203" s="25">
        <f t="shared" si="273"/>
        <v>-0.32668915865324738</v>
      </c>
      <c r="P1203" s="26">
        <f>ACOS(-TAN(Dados!$C$31)*TAN(O1203))</f>
        <v>1.7550415361709275</v>
      </c>
      <c r="Q1203" s="25">
        <f t="shared" si="274"/>
        <v>1.0294993136851356</v>
      </c>
      <c r="R1203" s="25">
        <f>(24*60/PI())*Dados!$C$28*Q1203*(P1203*SIN(Dados!$C$31)*SIN(O1203)+COS(Dados!$C$31)*COS(O1203)*SIN(P1203))</f>
        <v>42.05732840961516</v>
      </c>
      <c r="S1203" s="17">
        <f t="shared" si="275"/>
        <v>308.26000000000005</v>
      </c>
      <c r="T1203" s="17">
        <f t="shared" si="276"/>
        <v>293.46000000000004</v>
      </c>
      <c r="U1203" s="17">
        <f t="shared" si="277"/>
        <v>25.887643666137247</v>
      </c>
      <c r="V1203" s="25">
        <f>(0.75+2*10^(-5)*Dados!$B$7)*R1203</f>
        <v>31.749169742540985</v>
      </c>
      <c r="W1203" s="23">
        <f t="shared" si="278"/>
        <v>3.2483369638951949</v>
      </c>
      <c r="X1203" s="25">
        <f>(1-Dados!$C$20)*U1203</f>
        <v>19.93348562292568</v>
      </c>
      <c r="Y1203" s="18">
        <f t="shared" si="279"/>
        <v>16.685148659030485</v>
      </c>
      <c r="Z1203" s="27">
        <f>((0.408*I1203*(Y1203-0)+Dados!$C$35*(900/(H1203+273))*J1203*(M1203-N1203))/(I1203+Dados!$C$35*(1+(0.34*J1203))))</f>
        <v>5.9944000031757341</v>
      </c>
    </row>
    <row r="1204" spans="1:26" x14ac:dyDescent="0.25">
      <c r="A1204" s="1">
        <v>40206</v>
      </c>
      <c r="B1204">
        <v>21.4</v>
      </c>
      <c r="C1204">
        <v>33.1</v>
      </c>
      <c r="D1204">
        <v>28</v>
      </c>
      <c r="E1204">
        <v>2.2999999999999998</v>
      </c>
      <c r="F1204">
        <v>76.75</v>
      </c>
      <c r="H1204" s="22">
        <f t="shared" si="266"/>
        <v>27.25</v>
      </c>
      <c r="I1204" s="23">
        <f t="shared" si="267"/>
        <v>0.21184640181521044</v>
      </c>
      <c r="J1204" s="24">
        <f t="shared" si="268"/>
        <v>1.7202874728862714</v>
      </c>
      <c r="K1204" s="25">
        <f t="shared" si="269"/>
        <v>5.0584314955346112</v>
      </c>
      <c r="L1204" s="25">
        <f t="shared" si="270"/>
        <v>2.548770598472057</v>
      </c>
      <c r="M1204" s="25">
        <f t="shared" si="271"/>
        <v>3.8036010470033341</v>
      </c>
      <c r="N1204" s="25">
        <f t="shared" si="272"/>
        <v>2.9192638035750589</v>
      </c>
      <c r="O1204" s="25">
        <f t="shared" si="273"/>
        <v>-0.32240489948936107</v>
      </c>
      <c r="P1204" s="26">
        <f>ACOS(-TAN(Dados!$C$31)*TAN(O1204))</f>
        <v>1.7524190686367291</v>
      </c>
      <c r="Q1204" s="25">
        <f t="shared" si="274"/>
        <v>1.0292403305106266</v>
      </c>
      <c r="R1204" s="25">
        <f>(24*60/PI())*Dados!$C$28*Q1204*(P1204*SIN(Dados!$C$31)*SIN(O1204)+COS(Dados!$C$31)*COS(O1204)*SIN(P1204))</f>
        <v>41.961435414766676</v>
      </c>
      <c r="S1204" s="17">
        <f t="shared" si="275"/>
        <v>306.26000000000005</v>
      </c>
      <c r="T1204" s="17">
        <f t="shared" si="276"/>
        <v>294.56</v>
      </c>
      <c r="U1204" s="17">
        <f t="shared" si="277"/>
        <v>22.964830781664777</v>
      </c>
      <c r="V1204" s="25">
        <f>(0.75+2*10^(-5)*Dados!$B$7)*R1204</f>
        <v>31.676779909765276</v>
      </c>
      <c r="W1204" s="23">
        <f t="shared" si="278"/>
        <v>2.5363669955495554</v>
      </c>
      <c r="X1204" s="25">
        <f>(1-Dados!$C$20)*U1204</f>
        <v>17.682919701881879</v>
      </c>
      <c r="Y1204" s="18">
        <f t="shared" si="279"/>
        <v>15.146552706332324</v>
      </c>
      <c r="Z1204" s="27">
        <f>((0.408*I1204*(Y1204-0)+Dados!$C$35*(900/(H1204+273))*J1204*(M1204-N1204))/(I1204+Dados!$C$35*(1+(0.34*J1204))))</f>
        <v>5.0941245483488586</v>
      </c>
    </row>
    <row r="1205" spans="1:26" x14ac:dyDescent="0.25">
      <c r="A1205" s="1">
        <v>40207</v>
      </c>
      <c r="B1205">
        <v>20</v>
      </c>
      <c r="C1205">
        <v>34.4</v>
      </c>
      <c r="D1205">
        <v>29</v>
      </c>
      <c r="E1205">
        <v>2.2000000000000002</v>
      </c>
      <c r="F1205">
        <v>65</v>
      </c>
      <c r="H1205" s="22">
        <f t="shared" si="266"/>
        <v>27.2</v>
      </c>
      <c r="I1205" s="23">
        <f t="shared" si="267"/>
        <v>0.21130681013503458</v>
      </c>
      <c r="J1205" s="24">
        <f t="shared" si="268"/>
        <v>1.6454923653694773</v>
      </c>
      <c r="K1205" s="25">
        <f t="shared" si="269"/>
        <v>5.4388791379242765</v>
      </c>
      <c r="L1205" s="25">
        <f t="shared" si="270"/>
        <v>2.3382812709274461</v>
      </c>
      <c r="M1205" s="25">
        <f t="shared" si="271"/>
        <v>3.8885802044258613</v>
      </c>
      <c r="N1205" s="25">
        <f t="shared" si="272"/>
        <v>2.52757713287681</v>
      </c>
      <c r="O1205" s="25">
        <f t="shared" si="273"/>
        <v>-0.31802510479568846</v>
      </c>
      <c r="P1205" s="26">
        <f>ACOS(-TAN(Dados!$C$31)*TAN(O1205))</f>
        <v>1.7497471688058961</v>
      </c>
      <c r="Q1205" s="25">
        <f t="shared" si="274"/>
        <v>1.0289726827951293</v>
      </c>
      <c r="R1205" s="25">
        <f>(24*60/PI())*Dados!$C$28*Q1205*(P1205*SIN(Dados!$C$31)*SIN(O1205)+COS(Dados!$C$31)*COS(O1205)*SIN(P1205))</f>
        <v>41.862759834734192</v>
      </c>
      <c r="S1205" s="17">
        <f t="shared" si="275"/>
        <v>307.56</v>
      </c>
      <c r="T1205" s="17">
        <f t="shared" si="276"/>
        <v>293.16000000000003</v>
      </c>
      <c r="U1205" s="17">
        <f t="shared" si="277"/>
        <v>25.417280681927817</v>
      </c>
      <c r="V1205" s="25">
        <f>(0.75+2*10^(-5)*Dados!$B$7)*R1205</f>
        <v>31.602289497312476</v>
      </c>
      <c r="W1205" s="23">
        <f t="shared" si="278"/>
        <v>3.4596330591813218</v>
      </c>
      <c r="X1205" s="25">
        <f>(1-Dados!$C$20)*U1205</f>
        <v>19.571306125084419</v>
      </c>
      <c r="Y1205" s="18">
        <f t="shared" si="279"/>
        <v>16.111673065903098</v>
      </c>
      <c r="Z1205" s="27">
        <f>((0.408*I1205*(Y1205-0)+Dados!$C$35*(900/(H1205+273))*J1205*(M1205-N1205))/(I1205+Dados!$C$35*(1+(0.34*J1205))))</f>
        <v>5.8347276503084879</v>
      </c>
    </row>
    <row r="1206" spans="1:26" x14ac:dyDescent="0.25">
      <c r="A1206" s="1">
        <v>40208</v>
      </c>
      <c r="B1206">
        <v>23.9</v>
      </c>
      <c r="C1206">
        <v>35.6</v>
      </c>
      <c r="D1206">
        <v>30</v>
      </c>
      <c r="E1206">
        <v>2.5333329999999998</v>
      </c>
      <c r="F1206">
        <v>65.5</v>
      </c>
      <c r="H1206" s="22">
        <f t="shared" si="266"/>
        <v>29.75</v>
      </c>
      <c r="I1206" s="23">
        <f t="shared" si="267"/>
        <v>0.24034390384963236</v>
      </c>
      <c r="J1206" s="24">
        <f t="shared" si="268"/>
        <v>1.8948091411084333</v>
      </c>
      <c r="K1206" s="25">
        <f t="shared" si="269"/>
        <v>5.8118453382797011</v>
      </c>
      <c r="L1206" s="25">
        <f t="shared" si="270"/>
        <v>2.9660542018616081</v>
      </c>
      <c r="M1206" s="25">
        <f t="shared" si="271"/>
        <v>4.3889497700706546</v>
      </c>
      <c r="N1206" s="25">
        <f t="shared" si="272"/>
        <v>2.8747620993962788</v>
      </c>
      <c r="O1206" s="25">
        <f t="shared" si="273"/>
        <v>-0.31355107239992103</v>
      </c>
      <c r="P1206" s="26">
        <f>ACOS(-TAN(Dados!$C$31)*TAN(O1206))</f>
        <v>1.7470270487283313</v>
      </c>
      <c r="Q1206" s="25">
        <f t="shared" si="274"/>
        <v>1.0286964498484381</v>
      </c>
      <c r="R1206" s="25">
        <f>(24*60/PI())*Dados!$C$28*Q1206*(P1206*SIN(Dados!$C$31)*SIN(O1206)+COS(Dados!$C$31)*COS(O1206)*SIN(P1206))</f>
        <v>41.761298127524682</v>
      </c>
      <c r="S1206" s="17">
        <f t="shared" si="275"/>
        <v>308.76000000000005</v>
      </c>
      <c r="T1206" s="17">
        <f t="shared" si="276"/>
        <v>297.06</v>
      </c>
      <c r="U1206" s="17">
        <f t="shared" si="277"/>
        <v>22.855298805716302</v>
      </c>
      <c r="V1206" s="25">
        <f>(0.75+2*10^(-5)*Dados!$B$7)*R1206</f>
        <v>31.525695831324263</v>
      </c>
      <c r="W1206" s="23">
        <f t="shared" si="278"/>
        <v>2.6693631022615425</v>
      </c>
      <c r="X1206" s="25">
        <f>(1-Dados!$C$20)*U1206</f>
        <v>17.598580080401554</v>
      </c>
      <c r="Y1206" s="18">
        <f t="shared" si="279"/>
        <v>14.929216978140012</v>
      </c>
      <c r="Z1206" s="27">
        <f>((0.408*I1206*(Y1206-0)+Dados!$C$35*(900/(H1206+273))*J1206*(M1206-N1206))/(I1206+Dados!$C$35*(1+(0.34*J1206))))</f>
        <v>5.8115552844156033</v>
      </c>
    </row>
    <row r="1207" spans="1:26" x14ac:dyDescent="0.25">
      <c r="A1207" s="1">
        <v>40209</v>
      </c>
      <c r="B1207">
        <v>24.6</v>
      </c>
      <c r="C1207">
        <v>34.799999999999997</v>
      </c>
      <c r="D1207">
        <v>31</v>
      </c>
      <c r="E1207">
        <v>2.233333</v>
      </c>
      <c r="F1207">
        <v>70.5</v>
      </c>
      <c r="H1207" s="22">
        <f t="shared" si="266"/>
        <v>29.7</v>
      </c>
      <c r="I1207" s="23">
        <f t="shared" si="267"/>
        <v>0.23974396206806198</v>
      </c>
      <c r="J1207" s="24">
        <f t="shared" si="268"/>
        <v>1.6704238185580502</v>
      </c>
      <c r="K1207" s="25">
        <f t="shared" si="269"/>
        <v>5.5608244417211337</v>
      </c>
      <c r="L1207" s="25">
        <f t="shared" si="270"/>
        <v>3.0930813295225428</v>
      </c>
      <c r="M1207" s="25">
        <f t="shared" si="271"/>
        <v>4.3269528856218384</v>
      </c>
      <c r="N1207" s="25">
        <f t="shared" si="272"/>
        <v>3.0505017843633961</v>
      </c>
      <c r="O1207" s="25">
        <f t="shared" si="273"/>
        <v>-0.30898412805441511</v>
      </c>
      <c r="P1207" s="26">
        <f>ACOS(-TAN(Dados!$C$31)*TAN(O1207))</f>
        <v>1.7442599191701209</v>
      </c>
      <c r="Q1207" s="25">
        <f t="shared" si="274"/>
        <v>1.0284117135243369</v>
      </c>
      <c r="R1207" s="25">
        <f>(24*60/PI())*Dados!$C$28*Q1207*(P1207*SIN(Dados!$C$31)*SIN(O1207)+COS(Dados!$C$31)*COS(O1207)*SIN(P1207))</f>
        <v>41.657047534730346</v>
      </c>
      <c r="S1207" s="17">
        <f t="shared" si="275"/>
        <v>307.96000000000004</v>
      </c>
      <c r="T1207" s="17">
        <f t="shared" si="276"/>
        <v>297.76000000000005</v>
      </c>
      <c r="U1207" s="17">
        <f t="shared" si="277"/>
        <v>21.286710529887696</v>
      </c>
      <c r="V1207" s="25">
        <f>(0.75+2*10^(-5)*Dados!$B$7)*R1207</f>
        <v>31.446996829472514</v>
      </c>
      <c r="W1207" s="23">
        <f t="shared" si="278"/>
        <v>2.2244703401454209</v>
      </c>
      <c r="X1207" s="25">
        <f>(1-Dados!$C$20)*U1207</f>
        <v>16.390767108013527</v>
      </c>
      <c r="Y1207" s="18">
        <f t="shared" si="279"/>
        <v>14.166296767868106</v>
      </c>
      <c r="Z1207" s="27">
        <f>((0.408*I1207*(Y1207-0)+Dados!$C$35*(900/(H1207+273))*J1207*(M1207-N1207))/(I1207+Dados!$C$35*(1+(0.34*J1207))))</f>
        <v>5.2592588642209321</v>
      </c>
    </row>
    <row r="1208" spans="1:26" x14ac:dyDescent="0.25">
      <c r="A1208" s="1">
        <v>40544</v>
      </c>
      <c r="B1208">
        <v>20.399999999999999</v>
      </c>
      <c r="C1208">
        <v>29.5</v>
      </c>
      <c r="D1208">
        <v>1</v>
      </c>
      <c r="E1208">
        <v>2.2000000000000002</v>
      </c>
      <c r="F1208">
        <v>75.5</v>
      </c>
      <c r="H1208" s="22">
        <f t="shared" si="266"/>
        <v>24.95</v>
      </c>
      <c r="I1208" s="23">
        <f t="shared" si="267"/>
        <v>0.18819235146356303</v>
      </c>
      <c r="J1208" s="24">
        <f t="shared" si="268"/>
        <v>1.6454923653694773</v>
      </c>
      <c r="K1208" s="25">
        <f t="shared" si="269"/>
        <v>4.1228854693811812</v>
      </c>
      <c r="L1208" s="25">
        <f t="shared" si="270"/>
        <v>2.3968104104453793</v>
      </c>
      <c r="M1208" s="25">
        <f t="shared" si="271"/>
        <v>3.2598479399132803</v>
      </c>
      <c r="N1208" s="25">
        <f t="shared" si="272"/>
        <v>2.4611851946345267</v>
      </c>
      <c r="O1208" s="25">
        <f t="shared" si="273"/>
        <v>-0.40100809259462372</v>
      </c>
      <c r="P1208" s="26">
        <f>ACOS(-TAN(Dados!$C$31)*TAN(O1208))</f>
        <v>1.8020995380098959</v>
      </c>
      <c r="Q1208" s="25">
        <f t="shared" si="274"/>
        <v>1.0329951106939008</v>
      </c>
      <c r="R1208" s="25">
        <f>(24*60/PI())*Dados!$C$28*Q1208*(P1208*SIN(Dados!$C$31)*SIN(O1208)+COS(Dados!$C$31)*COS(O1208)*SIN(P1208))</f>
        <v>43.596802901252339</v>
      </c>
      <c r="S1208" s="17">
        <f t="shared" si="275"/>
        <v>302.66000000000003</v>
      </c>
      <c r="T1208" s="17">
        <f t="shared" si="276"/>
        <v>293.56</v>
      </c>
      <c r="U1208" s="17">
        <f t="shared" si="277"/>
        <v>21.042402376134522</v>
      </c>
      <c r="V1208" s="25">
        <f>(0.75+2*10^(-5)*Dados!$B$7)*R1208</f>
        <v>32.911322423121774</v>
      </c>
      <c r="W1208" s="23">
        <f t="shared" si="278"/>
        <v>2.3950660983546741</v>
      </c>
      <c r="X1208" s="25">
        <f>(1-Dados!$C$20)*U1208</f>
        <v>16.202649829623581</v>
      </c>
      <c r="Y1208" s="18">
        <f t="shared" si="279"/>
        <v>13.807583731268908</v>
      </c>
      <c r="Z1208" s="27">
        <f>((0.408*I1208*(Y1208-0)+Dados!$C$35*(900/(H1208+273))*J1208*(M1208-N1208))/(I1208+Dados!$C$35*(1+(0.34*J1208))))</f>
        <v>4.5475404166306781</v>
      </c>
    </row>
    <row r="1209" spans="1:26" x14ac:dyDescent="0.25">
      <c r="A1209" s="1">
        <v>40545</v>
      </c>
      <c r="B1209">
        <v>19.100000000000001</v>
      </c>
      <c r="C1209">
        <v>28</v>
      </c>
      <c r="D1209">
        <v>2</v>
      </c>
      <c r="E1209">
        <v>3.5333329999999998</v>
      </c>
      <c r="F1209">
        <v>73.5</v>
      </c>
      <c r="H1209" s="22">
        <f t="shared" si="266"/>
        <v>23.55</v>
      </c>
      <c r="I1209" s="23">
        <f t="shared" si="267"/>
        <v>0.17491480567482059</v>
      </c>
      <c r="J1209" s="24">
        <f t="shared" si="268"/>
        <v>2.6427602162763772</v>
      </c>
      <c r="K1209" s="25">
        <f t="shared" si="269"/>
        <v>3.7799303639952631</v>
      </c>
      <c r="L1209" s="25">
        <f t="shared" si="270"/>
        <v>2.2111396340059919</v>
      </c>
      <c r="M1209" s="25">
        <f t="shared" si="271"/>
        <v>2.9955349990006273</v>
      </c>
      <c r="N1209" s="25">
        <f t="shared" si="272"/>
        <v>2.2017182242654609</v>
      </c>
      <c r="O1209" s="25">
        <f t="shared" si="273"/>
        <v>-0.39956372457913614</v>
      </c>
      <c r="P1209" s="26">
        <f>ACOS(-TAN(Dados!$C$31)*TAN(O1209))</f>
        <v>1.8011536593991815</v>
      </c>
      <c r="Q1209" s="25">
        <f t="shared" si="274"/>
        <v>1.0329804442244102</v>
      </c>
      <c r="R1209" s="25">
        <f>(24*60/PI())*Dados!$C$28*Q1209*(P1209*SIN(Dados!$C$31)*SIN(O1209)+COS(Dados!$C$31)*COS(O1209)*SIN(P1209))</f>
        <v>43.570641955749437</v>
      </c>
      <c r="S1209" s="17">
        <f t="shared" si="275"/>
        <v>301.16000000000003</v>
      </c>
      <c r="T1209" s="17">
        <f t="shared" si="276"/>
        <v>292.26000000000005</v>
      </c>
      <c r="U1209" s="17">
        <f t="shared" si="277"/>
        <v>20.797395209135303</v>
      </c>
      <c r="V1209" s="25">
        <f>(0.75+2*10^(-5)*Dados!$B$7)*R1209</f>
        <v>32.891573467807554</v>
      </c>
      <c r="W1209" s="23">
        <f t="shared" si="278"/>
        <v>2.534629273072087</v>
      </c>
      <c r="X1209" s="25">
        <f>(1-Dados!$C$20)*U1209</f>
        <v>16.013994311034182</v>
      </c>
      <c r="Y1209" s="18">
        <f t="shared" si="279"/>
        <v>13.479365037962095</v>
      </c>
      <c r="Z1209" s="27">
        <f>((0.408*I1209*(Y1209-0)+Dados!$C$35*(900/(H1209+273))*J1209*(M1209-N1209))/(I1209+Dados!$C$35*(1+(0.34*J1209))))</f>
        <v>4.6081617138113771</v>
      </c>
    </row>
    <row r="1210" spans="1:26" x14ac:dyDescent="0.25">
      <c r="A1210" s="1">
        <v>40546</v>
      </c>
      <c r="B1210">
        <v>19.2</v>
      </c>
      <c r="C1210">
        <v>30.6</v>
      </c>
      <c r="D1210">
        <v>3</v>
      </c>
      <c r="E1210">
        <v>2.9333330000000002</v>
      </c>
      <c r="F1210">
        <v>80.75</v>
      </c>
      <c r="H1210" s="22">
        <f t="shared" si="266"/>
        <v>24.9</v>
      </c>
      <c r="I1210" s="23">
        <f t="shared" si="267"/>
        <v>0.18770394627061798</v>
      </c>
      <c r="J1210" s="24">
        <f t="shared" si="268"/>
        <v>2.193989571175611</v>
      </c>
      <c r="K1210" s="25">
        <f t="shared" si="269"/>
        <v>4.3912919467167955</v>
      </c>
      <c r="L1210" s="25">
        <f t="shared" si="270"/>
        <v>2.2249611183378328</v>
      </c>
      <c r="M1210" s="25">
        <f t="shared" si="271"/>
        <v>3.3081265325273144</v>
      </c>
      <c r="N1210" s="25">
        <f t="shared" si="272"/>
        <v>2.6713121750158062</v>
      </c>
      <c r="O1210" s="25">
        <f t="shared" si="273"/>
        <v>-0.39800095720876433</v>
      </c>
      <c r="P1210" s="26">
        <f>ACOS(-TAN(Dados!$C$31)*TAN(O1210))</f>
        <v>1.8001317785621451</v>
      </c>
      <c r="Q1210" s="25">
        <f t="shared" si="274"/>
        <v>1.0329560049375197</v>
      </c>
      <c r="R1210" s="25">
        <f>(24*60/PI())*Dados!$C$28*Q1210*(P1210*SIN(Dados!$C$31)*SIN(O1210)+COS(Dados!$C$31)*COS(O1210)*SIN(P1210))</f>
        <v>43.541904505350651</v>
      </c>
      <c r="S1210" s="17">
        <f t="shared" si="275"/>
        <v>303.76000000000005</v>
      </c>
      <c r="T1210" s="17">
        <f t="shared" si="276"/>
        <v>292.36</v>
      </c>
      <c r="U1210" s="17">
        <f t="shared" si="277"/>
        <v>23.522302421545078</v>
      </c>
      <c r="V1210" s="25">
        <f>(0.75+2*10^(-5)*Dados!$B$7)*R1210</f>
        <v>32.869879503279115</v>
      </c>
      <c r="W1210" s="23">
        <f t="shared" si="278"/>
        <v>2.6564622924410988</v>
      </c>
      <c r="X1210" s="25">
        <f>(1-Dados!$C$20)*U1210</f>
        <v>18.112172864589709</v>
      </c>
      <c r="Y1210" s="18">
        <f t="shared" si="279"/>
        <v>15.455710572148611</v>
      </c>
      <c r="Z1210" s="27">
        <f>((0.408*I1210*(Y1210-0)+Dados!$C$35*(900/(H1210+273))*J1210*(M1210-N1210))/(I1210+Dados!$C$35*(1+(0.34*J1210))))</f>
        <v>4.8343880353454898</v>
      </c>
    </row>
    <row r="1211" spans="1:26" x14ac:dyDescent="0.25">
      <c r="A1211" s="1">
        <v>40547</v>
      </c>
      <c r="B1211">
        <v>18.899999999999999</v>
      </c>
      <c r="C1211">
        <v>33</v>
      </c>
      <c r="D1211">
        <v>4</v>
      </c>
      <c r="E1211">
        <v>2.2000000000000002</v>
      </c>
      <c r="F1211">
        <v>71</v>
      </c>
      <c r="H1211" s="22">
        <f t="shared" si="266"/>
        <v>25.95</v>
      </c>
      <c r="I1211" s="23">
        <f t="shared" si="267"/>
        <v>0.19818767999703066</v>
      </c>
      <c r="J1211" s="24">
        <f t="shared" si="268"/>
        <v>1.6454923653694773</v>
      </c>
      <c r="K1211" s="25">
        <f t="shared" si="269"/>
        <v>5.030147795606851</v>
      </c>
      <c r="L1211" s="25">
        <f t="shared" si="270"/>
        <v>2.1837218414652266</v>
      </c>
      <c r="M1211" s="25">
        <f t="shared" si="271"/>
        <v>3.6069348185360388</v>
      </c>
      <c r="N1211" s="25">
        <f t="shared" si="272"/>
        <v>2.5609237211605875</v>
      </c>
      <c r="O1211" s="25">
        <f t="shared" si="273"/>
        <v>-0.39632025356520739</v>
      </c>
      <c r="P1211" s="26">
        <f>ACOS(-TAN(Dados!$C$31)*TAN(O1211))</f>
        <v>1.7990345490421549</v>
      </c>
      <c r="Q1211" s="25">
        <f t="shared" si="274"/>
        <v>1.0329218000751172</v>
      </c>
      <c r="R1211" s="25">
        <f>(24*60/PI())*Dados!$C$28*Q1211*(P1211*SIN(Dados!$C$31)*SIN(O1211)+COS(Dados!$C$31)*COS(O1211)*SIN(P1211))</f>
        <v>43.510583132946387</v>
      </c>
      <c r="S1211" s="17">
        <f t="shared" si="275"/>
        <v>306.16000000000003</v>
      </c>
      <c r="T1211" s="17">
        <f t="shared" si="276"/>
        <v>292.06</v>
      </c>
      <c r="U1211" s="17">
        <f t="shared" si="277"/>
        <v>26.141135171519242</v>
      </c>
      <c r="V1211" s="25">
        <f>(0.75+2*10^(-5)*Dados!$B$7)*R1211</f>
        <v>32.846234930344117</v>
      </c>
      <c r="W1211" s="23">
        <f t="shared" si="278"/>
        <v>3.3076983127468202</v>
      </c>
      <c r="X1211" s="25">
        <f>(1-Dados!$C$20)*U1211</f>
        <v>20.128674082069818</v>
      </c>
      <c r="Y1211" s="18">
        <f t="shared" si="279"/>
        <v>16.820975769322999</v>
      </c>
      <c r="Z1211" s="27">
        <f>((0.408*I1211*(Y1211-0)+Dados!$C$35*(900/(H1211+273))*J1211*(M1211-N1211))/(I1211+Dados!$C$35*(1+(0.34*J1211))))</f>
        <v>5.6594021736949482</v>
      </c>
    </row>
    <row r="1212" spans="1:26" x14ac:dyDescent="0.25">
      <c r="A1212" s="1">
        <v>40548</v>
      </c>
      <c r="B1212">
        <v>21.7</v>
      </c>
      <c r="C1212">
        <v>34.799999999999997</v>
      </c>
      <c r="D1212">
        <v>5</v>
      </c>
      <c r="E1212">
        <v>1.766667</v>
      </c>
      <c r="F1212">
        <v>68</v>
      </c>
      <c r="H1212" s="22">
        <f t="shared" si="266"/>
        <v>28.25</v>
      </c>
      <c r="I1212" s="23">
        <f t="shared" si="267"/>
        <v>0.22288404328675204</v>
      </c>
      <c r="J1212" s="24">
        <f t="shared" si="268"/>
        <v>1.3213804821137263</v>
      </c>
      <c r="K1212" s="25">
        <f t="shared" si="269"/>
        <v>5.5608244417211337</v>
      </c>
      <c r="L1212" s="25">
        <f t="shared" si="270"/>
        <v>2.5959699942202965</v>
      </c>
      <c r="M1212" s="25">
        <f t="shared" si="271"/>
        <v>4.0783972179707151</v>
      </c>
      <c r="N1212" s="25">
        <f t="shared" si="272"/>
        <v>2.7733101082200866</v>
      </c>
      <c r="O1212" s="25">
        <f t="shared" si="273"/>
        <v>-0.3945221116772275</v>
      </c>
      <c r="P1212" s="26">
        <f>ACOS(-TAN(Dados!$C$31)*TAN(O1212))</f>
        <v>1.7978626675349139</v>
      </c>
      <c r="Q1212" s="25">
        <f t="shared" si="274"/>
        <v>1.032877839772842</v>
      </c>
      <c r="R1212" s="25">
        <f>(24*60/PI())*Dados!$C$28*Q1212*(P1212*SIN(Dados!$C$31)*SIN(O1212)+COS(Dados!$C$31)*COS(O1212)*SIN(P1212))</f>
        <v>43.476670111019743</v>
      </c>
      <c r="S1212" s="17">
        <f t="shared" si="275"/>
        <v>307.96000000000004</v>
      </c>
      <c r="T1212" s="17">
        <f t="shared" si="276"/>
        <v>294.86</v>
      </c>
      <c r="U1212" s="17">
        <f t="shared" si="277"/>
        <v>25.177459407663349</v>
      </c>
      <c r="V1212" s="25">
        <f>(0.75+2*10^(-5)*Dados!$B$7)*R1212</f>
        <v>32.82063391548305</v>
      </c>
      <c r="W1212" s="23">
        <f t="shared" si="278"/>
        <v>2.9729983090147929</v>
      </c>
      <c r="X1212" s="25">
        <f>(1-Dados!$C$20)*U1212</f>
        <v>19.38664374390078</v>
      </c>
      <c r="Y1212" s="18">
        <f t="shared" si="279"/>
        <v>16.413645434885986</v>
      </c>
      <c r="Z1212" s="27">
        <f>((0.408*I1212*(Y1212-0)+Dados!$C$35*(900/(H1212+273))*J1212*(M1212-N1212))/(I1212+Dados!$C$35*(1+(0.34*J1212))))</f>
        <v>5.7587398677739454</v>
      </c>
    </row>
    <row r="1213" spans="1:26" x14ac:dyDescent="0.25">
      <c r="A1213" s="1">
        <v>40549</v>
      </c>
      <c r="B1213">
        <v>22.2</v>
      </c>
      <c r="C1213">
        <v>34.799999999999997</v>
      </c>
      <c r="D1213">
        <v>6</v>
      </c>
      <c r="E1213">
        <v>2.4666670000000002</v>
      </c>
      <c r="F1213">
        <v>67</v>
      </c>
      <c r="H1213" s="22">
        <f t="shared" si="266"/>
        <v>28.5</v>
      </c>
      <c r="I1213" s="23">
        <f t="shared" si="267"/>
        <v>0.22571768686715199</v>
      </c>
      <c r="J1213" s="24">
        <f t="shared" si="268"/>
        <v>1.8449462347312873</v>
      </c>
      <c r="K1213" s="25">
        <f t="shared" si="269"/>
        <v>5.5608244417211337</v>
      </c>
      <c r="L1213" s="25">
        <f t="shared" si="270"/>
        <v>2.6763336594163714</v>
      </c>
      <c r="M1213" s="25">
        <f t="shared" si="271"/>
        <v>4.1185790505687523</v>
      </c>
      <c r="N1213" s="25">
        <f t="shared" si="272"/>
        <v>2.7594479638810641</v>
      </c>
      <c r="O1213" s="25">
        <f t="shared" si="273"/>
        <v>-0.39260706437307313</v>
      </c>
      <c r="P1213" s="26">
        <f>ACOS(-TAN(Dados!$C$31)*TAN(O1213))</f>
        <v>1.7966168724134355</v>
      </c>
      <c r="Q1213" s="25">
        <f t="shared" si="274"/>
        <v>1.0328241370570801</v>
      </c>
      <c r="R1213" s="25">
        <f>(24*60/PI())*Dados!$C$28*Q1213*(P1213*SIN(Dados!$C$31)*SIN(O1213)+COS(Dados!$C$31)*COS(O1213)*SIN(P1213))</f>
        <v>43.440157426390698</v>
      </c>
      <c r="S1213" s="17">
        <f t="shared" si="275"/>
        <v>307.96000000000004</v>
      </c>
      <c r="T1213" s="17">
        <f t="shared" si="276"/>
        <v>295.36</v>
      </c>
      <c r="U1213" s="17">
        <f t="shared" si="277"/>
        <v>24.671561963993724</v>
      </c>
      <c r="V1213" s="25">
        <f>(0.75+2*10^(-5)*Dados!$B$7)*R1213</f>
        <v>32.793070409528674</v>
      </c>
      <c r="W1213" s="23">
        <f t="shared" si="278"/>
        <v>2.9112362036915957</v>
      </c>
      <c r="X1213" s="25">
        <f>(1-Dados!$C$20)*U1213</f>
        <v>18.997102712275169</v>
      </c>
      <c r="Y1213" s="18">
        <f t="shared" si="279"/>
        <v>16.085866508583571</v>
      </c>
      <c r="Z1213" s="27">
        <f>((0.408*I1213*(Y1213-0)+Dados!$C$35*(900/(H1213+273))*J1213*(M1213-N1213))/(I1213+Dados!$C$35*(1+(0.34*J1213))))</f>
        <v>5.9335817080620785</v>
      </c>
    </row>
    <row r="1214" spans="1:26" x14ac:dyDescent="0.25">
      <c r="A1214" s="1">
        <v>40550</v>
      </c>
      <c r="B1214">
        <v>21.4</v>
      </c>
      <c r="C1214">
        <v>35</v>
      </c>
      <c r="D1214">
        <v>7</v>
      </c>
      <c r="E1214">
        <v>1.5333330000000001</v>
      </c>
      <c r="F1214">
        <v>65.25</v>
      </c>
      <c r="H1214" s="22">
        <f t="shared" si="266"/>
        <v>28.2</v>
      </c>
      <c r="I1214" s="23">
        <f t="shared" si="267"/>
        <v>0.22232091572927459</v>
      </c>
      <c r="J1214" s="24">
        <f t="shared" si="268"/>
        <v>1.1468580659404892</v>
      </c>
      <c r="K1214" s="25">
        <f t="shared" si="269"/>
        <v>5.6226812384961216</v>
      </c>
      <c r="L1214" s="25">
        <f t="shared" si="270"/>
        <v>2.548770598472057</v>
      </c>
      <c r="M1214" s="25">
        <f t="shared" si="271"/>
        <v>4.0857259184840888</v>
      </c>
      <c r="N1214" s="25">
        <f t="shared" si="272"/>
        <v>2.6659361618108677</v>
      </c>
      <c r="O1214" s="25">
        <f t="shared" si="273"/>
        <v>-0.39057567912259061</v>
      </c>
      <c r="P1214" s="26">
        <f>ACOS(-TAN(Dados!$C$31)*TAN(O1214))</f>
        <v>1.7952979421830866</v>
      </c>
      <c r="Q1214" s="25">
        <f t="shared" si="274"/>
        <v>1.0327607078411054</v>
      </c>
      <c r="R1214" s="25">
        <f>(24*60/PI())*Dados!$C$28*Q1214*(P1214*SIN(Dados!$C$31)*SIN(O1214)+COS(Dados!$C$31)*COS(O1214)*SIN(P1214))</f>
        <v>43.40103680664042</v>
      </c>
      <c r="S1214" s="17">
        <f t="shared" si="275"/>
        <v>308.16000000000003</v>
      </c>
      <c r="T1214" s="17">
        <f t="shared" si="276"/>
        <v>294.56</v>
      </c>
      <c r="U1214" s="17">
        <f t="shared" si="277"/>
        <v>25.608818453211281</v>
      </c>
      <c r="V1214" s="25">
        <f>(0.75+2*10^(-5)*Dados!$B$7)*R1214</f>
        <v>32.763538167613824</v>
      </c>
      <c r="W1214" s="23">
        <f t="shared" si="278"/>
        <v>3.1869194476501632</v>
      </c>
      <c r="X1214" s="25">
        <f>(1-Dados!$C$20)*U1214</f>
        <v>19.718790208972688</v>
      </c>
      <c r="Y1214" s="18">
        <f t="shared" si="279"/>
        <v>16.531870761322526</v>
      </c>
      <c r="Z1214" s="27">
        <f>((0.408*I1214*(Y1214-0)+Dados!$C$35*(900/(H1214+273))*J1214*(M1214-N1214))/(I1214+Dados!$C$35*(1+(0.34*J1214))))</f>
        <v>5.802785263687654</v>
      </c>
    </row>
    <row r="1215" spans="1:26" x14ac:dyDescent="0.25">
      <c r="A1215" s="1">
        <v>40551</v>
      </c>
      <c r="B1215">
        <v>24.1</v>
      </c>
      <c r="C1215">
        <v>36.200000000000003</v>
      </c>
      <c r="D1215">
        <v>8</v>
      </c>
      <c r="E1215">
        <v>2.233333</v>
      </c>
      <c r="F1215">
        <v>67.25</v>
      </c>
      <c r="H1215" s="22">
        <f t="shared" si="266"/>
        <v>30.150000000000002</v>
      </c>
      <c r="I1215" s="23">
        <f t="shared" si="267"/>
        <v>0.2451889356487342</v>
      </c>
      <c r="J1215" s="24">
        <f t="shared" si="268"/>
        <v>1.6704238185580502</v>
      </c>
      <c r="K1215" s="25">
        <f t="shared" si="269"/>
        <v>6.0065013919942043</v>
      </c>
      <c r="L1215" s="25">
        <f t="shared" si="270"/>
        <v>3.0018745443431598</v>
      </c>
      <c r="M1215" s="25">
        <f t="shared" si="271"/>
        <v>4.5041879681686821</v>
      </c>
      <c r="N1215" s="25">
        <f t="shared" si="272"/>
        <v>3.0290664085934385</v>
      </c>
      <c r="O1215" s="25">
        <f t="shared" si="273"/>
        <v>-0.38842855786907049</v>
      </c>
      <c r="P1215" s="26">
        <f>ACOS(-TAN(Dados!$C$31)*TAN(O1215))</f>
        <v>1.7939066938731225</v>
      </c>
      <c r="Q1215" s="25">
        <f t="shared" si="274"/>
        <v>1.0326875709203633</v>
      </c>
      <c r="R1215" s="25">
        <f>(24*60/PI())*Dados!$C$28*Q1215*(P1215*SIN(Dados!$C$31)*SIN(O1215)+COS(Dados!$C$31)*COS(O1215)*SIN(P1215))</f>
        <v>43.35929974820008</v>
      </c>
      <c r="S1215" s="17">
        <f t="shared" si="275"/>
        <v>309.36</v>
      </c>
      <c r="T1215" s="17">
        <f t="shared" si="276"/>
        <v>297.26000000000005</v>
      </c>
      <c r="U1215" s="17">
        <f t="shared" si="277"/>
        <v>24.132089511952849</v>
      </c>
      <c r="V1215" s="25">
        <f>(0.75+2*10^(-5)*Dados!$B$7)*R1215</f>
        <v>32.732030770375687</v>
      </c>
      <c r="W1215" s="23">
        <f t="shared" si="278"/>
        <v>2.5859489793302193</v>
      </c>
      <c r="X1215" s="25">
        <f>(1-Dados!$C$20)*U1215</f>
        <v>18.581708924203696</v>
      </c>
      <c r="Y1215" s="18">
        <f t="shared" si="279"/>
        <v>15.995759944873477</v>
      </c>
      <c r="Z1215" s="27">
        <f>((0.408*I1215*(Y1215-0)+Dados!$C$35*(900/(H1215+273))*J1215*(M1215-N1215))/(I1215+Dados!$C$35*(1+(0.34*J1215))))</f>
        <v>5.9772230030275155</v>
      </c>
    </row>
    <row r="1216" spans="1:26" x14ac:dyDescent="0.25">
      <c r="A1216" s="1">
        <v>40552</v>
      </c>
      <c r="B1216">
        <v>23.7</v>
      </c>
      <c r="C1216">
        <v>34.200000000000003</v>
      </c>
      <c r="D1216">
        <v>9</v>
      </c>
      <c r="E1216">
        <v>1.3333330000000001</v>
      </c>
      <c r="F1216">
        <v>77.25</v>
      </c>
      <c r="H1216" s="22">
        <f t="shared" ref="H1216:H1269" si="280">(C1216+B1216)/2</f>
        <v>28.950000000000003</v>
      </c>
      <c r="I1216" s="23">
        <f t="shared" ref="I1216:I1269" si="281">4098*(0.6108*EXP(17.27*H1216/(H1216+237.3)))/(H1216+237.3)^2</f>
        <v>0.23089450520873803</v>
      </c>
      <c r="J1216" s="24">
        <f t="shared" ref="J1216:J1269" si="282">E1216*(4.87/(LN(67.8*10-5.42)))</f>
        <v>0.99726785090690051</v>
      </c>
      <c r="K1216" s="25">
        <f t="shared" ref="K1216:K1269" si="283">0.6108*EXP((17.27*C1216)/(C1216+237.3))</f>
        <v>5.3787812129973753</v>
      </c>
      <c r="L1216" s="25">
        <f t="shared" ref="L1216:L1269" si="284">0.6108*EXP((17.27*B1216)/(B1216+237.3))</f>
        <v>2.9306073746865935</v>
      </c>
      <c r="M1216" s="25">
        <f t="shared" ref="M1216:M1269" si="285">(K1216+L1216)/2</f>
        <v>4.1546942938419846</v>
      </c>
      <c r="N1216" s="25">
        <f t="shared" ref="N1216:N1269" si="286">F1216/100*((K1216+L1216)/2)</f>
        <v>3.209501341992933</v>
      </c>
      <c r="O1216" s="25">
        <f t="shared" ref="O1216:O1269" si="287">0.409*SIN((2*PI()/365*D1216)-1.39)</f>
        <v>-0.38616633685087898</v>
      </c>
      <c r="P1216" s="26">
        <f>ACOS(-TAN(Dados!$C$31)*TAN(O1216))</f>
        <v>1.7924439813713136</v>
      </c>
      <c r="Q1216" s="25">
        <f t="shared" ref="Q1216:Q1269" si="288">1+0.033*COS((2*PI()/365)*D1216)</f>
        <v>1.032604747966902</v>
      </c>
      <c r="R1216" s="25">
        <f>(24*60/PI())*Dados!$C$28*Q1216*(P1216*SIN(Dados!$C$31)*SIN(O1216)+COS(Dados!$C$31)*COS(O1216)*SIN(P1216))</f>
        <v>43.314937546086441</v>
      </c>
      <c r="S1216" s="17">
        <f t="shared" ref="S1216:S1269" si="289">C1216+273.16</f>
        <v>307.36</v>
      </c>
      <c r="T1216" s="17">
        <f t="shared" ref="T1216:T1269" si="290">B1216+273.16</f>
        <v>296.86</v>
      </c>
      <c r="U1216" s="17">
        <f t="shared" ref="U1216:U1269" si="291">0.16*SQRT(C1216-B1216)*R1216</f>
        <v>22.457030288313369</v>
      </c>
      <c r="V1216" s="25">
        <f>(0.75+2*10^(-5)*Dados!$B$7)*R1216</f>
        <v>32.698541646403257</v>
      </c>
      <c r="W1216" s="23">
        <f t="shared" ref="W1216:W1269" si="292">(4.903*10^-9)*((S1216^4+T1216^4)/2)*(0.34-0.14*SQRT(N1216))*(1.35*(U1216/V1216)-0.35)</f>
        <v>2.1063000681633519</v>
      </c>
      <c r="X1216" s="25">
        <f>(1-Dados!$C$20)*U1216</f>
        <v>17.291913322001296</v>
      </c>
      <c r="Y1216" s="18">
        <f t="shared" ref="Y1216:Y1269" si="293">X1216-W1216</f>
        <v>15.185613253837944</v>
      </c>
      <c r="Z1216" s="27">
        <f>((0.408*I1216*(Y1216-0)+Dados!$C$35*(900/(H1216+273))*J1216*(M1216-N1216))/(I1216+Dados!$C$35*(1+(0.34*J1216))))</f>
        <v>5.0681971821065801</v>
      </c>
    </row>
    <row r="1217" spans="1:26" x14ac:dyDescent="0.25">
      <c r="A1217" s="1">
        <v>40553</v>
      </c>
      <c r="B1217">
        <v>21.6</v>
      </c>
      <c r="C1217">
        <v>35.200000000000003</v>
      </c>
      <c r="D1217">
        <v>10</v>
      </c>
      <c r="E1217">
        <v>2.1333329999999999</v>
      </c>
      <c r="F1217">
        <v>82.75</v>
      </c>
      <c r="H1217" s="22">
        <f t="shared" si="280"/>
        <v>28.400000000000002</v>
      </c>
      <c r="I1217" s="23">
        <f t="shared" si="281"/>
        <v>0.22458062023104683</v>
      </c>
      <c r="J1217" s="24">
        <f t="shared" si="282"/>
        <v>1.5956287110412557</v>
      </c>
      <c r="K1217" s="25">
        <f t="shared" si="283"/>
        <v>5.6851337931165737</v>
      </c>
      <c r="L1217" s="25">
        <f t="shared" si="284"/>
        <v>2.5801527260359443</v>
      </c>
      <c r="M1217" s="25">
        <f t="shared" si="285"/>
        <v>4.132643259576259</v>
      </c>
      <c r="N1217" s="25">
        <f t="shared" si="286"/>
        <v>3.4197622972993544</v>
      </c>
      <c r="O1217" s="25">
        <f t="shared" si="287"/>
        <v>-0.38378968641292643</v>
      </c>
      <c r="P1217" s="26">
        <f>ACOS(-TAN(Dados!$C$31)*TAN(O1217))</f>
        <v>1.7909106937083643</v>
      </c>
      <c r="Q1217" s="25">
        <f t="shared" si="288"/>
        <v>1.03251226352295</v>
      </c>
      <c r="R1217" s="25">
        <f>(24*60/PI())*Dados!$C$28*Q1217*(P1217*SIN(Dados!$C$31)*SIN(O1217)+COS(Dados!$C$31)*COS(O1217)*SIN(P1217))</f>
        <v>43.267941325262903</v>
      </c>
      <c r="S1217" s="17">
        <f t="shared" si="289"/>
        <v>308.36</v>
      </c>
      <c r="T1217" s="17">
        <f t="shared" si="290"/>
        <v>294.76000000000005</v>
      </c>
      <c r="U1217" s="17">
        <f t="shared" si="291"/>
        <v>25.530285351923293</v>
      </c>
      <c r="V1217" s="25">
        <f>(0.75+2*10^(-5)*Dados!$B$7)*R1217</f>
        <v>32.663064095911878</v>
      </c>
      <c r="W1217" s="23">
        <f t="shared" si="292"/>
        <v>2.3261032530306234</v>
      </c>
      <c r="X1217" s="25">
        <f>(1-Dados!$C$20)*U1217</f>
        <v>19.658319720980938</v>
      </c>
      <c r="Y1217" s="18">
        <f t="shared" si="293"/>
        <v>17.332216467950314</v>
      </c>
      <c r="Z1217" s="27">
        <f>((0.408*I1217*(Y1217-0)+Dados!$C$35*(900/(H1217+273))*J1217*(M1217-N1217))/(I1217+Dados!$C$35*(1+(0.34*J1217))))</f>
        <v>5.5612212807218233</v>
      </c>
    </row>
    <row r="1218" spans="1:26" x14ac:dyDescent="0.25">
      <c r="A1218" s="1">
        <v>40554</v>
      </c>
      <c r="B1218">
        <v>21.5</v>
      </c>
      <c r="C1218">
        <v>30.7</v>
      </c>
      <c r="D1218">
        <v>11</v>
      </c>
      <c r="E1218">
        <v>1.6333329999999999</v>
      </c>
      <c r="F1218">
        <v>73.25</v>
      </c>
      <c r="H1218" s="22">
        <f t="shared" si="280"/>
        <v>26.1</v>
      </c>
      <c r="I1218" s="23">
        <f t="shared" si="281"/>
        <v>0.1997248282483387</v>
      </c>
      <c r="J1218" s="24">
        <f t="shared" si="282"/>
        <v>1.2216531734572835</v>
      </c>
      <c r="K1218" s="25">
        <f t="shared" si="283"/>
        <v>4.4164290333261924</v>
      </c>
      <c r="L1218" s="25">
        <f t="shared" si="284"/>
        <v>2.5644197206554633</v>
      </c>
      <c r="M1218" s="25">
        <f t="shared" si="285"/>
        <v>3.4904243769908279</v>
      </c>
      <c r="N1218" s="25">
        <f t="shared" si="286"/>
        <v>2.5567358561457816</v>
      </c>
      <c r="O1218" s="25">
        <f t="shared" si="287"/>
        <v>-0.38129931080802987</v>
      </c>
      <c r="P1218" s="26">
        <f>ACOS(-TAN(Dados!$C$31)*TAN(O1218))</f>
        <v>1.7893077532989132</v>
      </c>
      <c r="Q1218" s="25">
        <f t="shared" si="288"/>
        <v>1.032410144993644</v>
      </c>
      <c r="R1218" s="25">
        <f>(24*60/PI())*Dados!$C$28*Q1218*(P1218*SIN(Dados!$C$31)*SIN(O1218)+COS(Dados!$C$31)*COS(O1218)*SIN(P1218))</f>
        <v>43.218302073601429</v>
      </c>
      <c r="S1218" s="17">
        <f t="shared" si="289"/>
        <v>303.86</v>
      </c>
      <c r="T1218" s="17">
        <f t="shared" si="290"/>
        <v>294.66000000000003</v>
      </c>
      <c r="U1218" s="17">
        <f t="shared" si="291"/>
        <v>20.974016097760927</v>
      </c>
      <c r="V1218" s="25">
        <f>(0.75+2*10^(-5)*Dados!$B$7)*R1218</f>
        <v>32.625591315626281</v>
      </c>
      <c r="W1218" s="23">
        <f t="shared" si="292"/>
        <v>2.3685847873614398</v>
      </c>
      <c r="X1218" s="25">
        <f>(1-Dados!$C$20)*U1218</f>
        <v>16.149992395275913</v>
      </c>
      <c r="Y1218" s="18">
        <f t="shared" si="293"/>
        <v>13.781407607914472</v>
      </c>
      <c r="Z1218" s="27">
        <f>((0.408*I1218*(Y1218-0)+Dados!$C$35*(900/(H1218+273))*J1218*(M1218-N1218))/(I1218+Dados!$C$35*(1+(0.34*J1218))))</f>
        <v>4.6094639694051454</v>
      </c>
    </row>
    <row r="1219" spans="1:26" x14ac:dyDescent="0.25">
      <c r="A1219" s="1">
        <v>40555</v>
      </c>
      <c r="B1219">
        <v>20.399999999999999</v>
      </c>
      <c r="C1219">
        <v>31.8</v>
      </c>
      <c r="D1219">
        <v>12</v>
      </c>
      <c r="E1219">
        <v>2.6333329999999999</v>
      </c>
      <c r="F1219">
        <v>62.25</v>
      </c>
      <c r="H1219" s="22">
        <f t="shared" si="280"/>
        <v>26.1</v>
      </c>
      <c r="I1219" s="23">
        <f t="shared" si="281"/>
        <v>0.1997248282483387</v>
      </c>
      <c r="J1219" s="24">
        <f t="shared" si="282"/>
        <v>1.9696042486252276</v>
      </c>
      <c r="K1219" s="25">
        <f t="shared" si="283"/>
        <v>4.7013009415600848</v>
      </c>
      <c r="L1219" s="25">
        <f t="shared" si="284"/>
        <v>2.3968104104453793</v>
      </c>
      <c r="M1219" s="25">
        <f t="shared" si="285"/>
        <v>3.5490556760027321</v>
      </c>
      <c r="N1219" s="25">
        <f t="shared" si="286"/>
        <v>2.2092871583117009</v>
      </c>
      <c r="O1219" s="25">
        <f t="shared" si="287"/>
        <v>-0.37869594798822787</v>
      </c>
      <c r="P1219" s="26">
        <f>ACOS(-TAN(Dados!$C$31)*TAN(O1219))</f>
        <v>1.7876361141459312</v>
      </c>
      <c r="Q1219" s="25">
        <f t="shared" si="288"/>
        <v>1.0322984226389083</v>
      </c>
      <c r="R1219" s="25">
        <f>(24*60/PI())*Dados!$C$28*Q1219*(P1219*SIN(Dados!$C$31)*SIN(O1219)+COS(Dados!$C$31)*COS(O1219)*SIN(P1219))</f>
        <v>43.166010676417521</v>
      </c>
      <c r="S1219" s="17">
        <f t="shared" si="289"/>
        <v>304.96000000000004</v>
      </c>
      <c r="T1219" s="17">
        <f t="shared" si="290"/>
        <v>293.56</v>
      </c>
      <c r="U1219" s="17">
        <f t="shared" si="291"/>
        <v>23.31923623913978</v>
      </c>
      <c r="V1219" s="25">
        <f>(0.75+2*10^(-5)*Dados!$B$7)*R1219</f>
        <v>32.58611642485107</v>
      </c>
      <c r="W1219" s="23">
        <f t="shared" si="292"/>
        <v>3.2026903012554979</v>
      </c>
      <c r="X1219" s="25">
        <f>(1-Dados!$C$20)*U1219</f>
        <v>17.955811904137629</v>
      </c>
      <c r="Y1219" s="18">
        <f t="shared" si="293"/>
        <v>14.753121602882132</v>
      </c>
      <c r="Z1219" s="27">
        <f>((0.408*I1219*(Y1219-0)+Dados!$C$35*(900/(H1219+273))*J1219*(M1219-N1219))/(I1219+Dados!$C$35*(1+(0.34*J1219))))</f>
        <v>5.5723310353532449</v>
      </c>
    </row>
    <row r="1220" spans="1:26" x14ac:dyDescent="0.25">
      <c r="A1220" s="1">
        <v>40556</v>
      </c>
      <c r="B1220">
        <v>19.5</v>
      </c>
      <c r="C1220">
        <v>32.4</v>
      </c>
      <c r="D1220">
        <v>13</v>
      </c>
      <c r="E1220">
        <v>1.9</v>
      </c>
      <c r="F1220">
        <v>60.25</v>
      </c>
      <c r="H1220" s="22">
        <f t="shared" si="280"/>
        <v>25.95</v>
      </c>
      <c r="I1220" s="23">
        <f t="shared" si="281"/>
        <v>0.19818767999703066</v>
      </c>
      <c r="J1220" s="24">
        <f t="shared" si="282"/>
        <v>1.4211070428190937</v>
      </c>
      <c r="K1220" s="25">
        <f t="shared" si="283"/>
        <v>4.8633111980528723</v>
      </c>
      <c r="L1220" s="25">
        <f t="shared" si="284"/>
        <v>2.2668801009804516</v>
      </c>
      <c r="M1220" s="25">
        <f t="shared" si="285"/>
        <v>3.5650956495166621</v>
      </c>
      <c r="N1220" s="25">
        <f t="shared" si="286"/>
        <v>2.1479701288337889</v>
      </c>
      <c r="O1220" s="25">
        <f t="shared" si="287"/>
        <v>-0.37598036938610901</v>
      </c>
      <c r="P1220" s="26">
        <f>ACOS(-TAN(Dados!$C$31)*TAN(O1220))</f>
        <v>1.7858967600153355</v>
      </c>
      <c r="Q1220" s="25">
        <f t="shared" si="288"/>
        <v>1.0321771295644875</v>
      </c>
      <c r="R1220" s="25">
        <f>(24*60/PI())*Dados!$C$28*Q1220*(P1220*SIN(Dados!$C$31)*SIN(O1220)+COS(Dados!$C$31)*COS(O1220)*SIN(P1220))</f>
        <v>43.111057952545892</v>
      </c>
      <c r="S1220" s="17">
        <f t="shared" si="289"/>
        <v>305.56</v>
      </c>
      <c r="T1220" s="17">
        <f t="shared" si="290"/>
        <v>292.66000000000003</v>
      </c>
      <c r="U1220" s="17">
        <f t="shared" si="291"/>
        <v>24.774421286202291</v>
      </c>
      <c r="V1220" s="25">
        <f>(0.75+2*10^(-5)*Dados!$B$7)*R1220</f>
        <v>32.544632492704388</v>
      </c>
      <c r="W1220" s="23">
        <f t="shared" si="292"/>
        <v>3.5955380038750673</v>
      </c>
      <c r="X1220" s="25">
        <f>(1-Dados!$C$20)*U1220</f>
        <v>19.076304390375764</v>
      </c>
      <c r="Y1220" s="18">
        <f t="shared" si="293"/>
        <v>15.480766386500697</v>
      </c>
      <c r="Z1220" s="27">
        <f>((0.408*I1220*(Y1220-0)+Dados!$C$35*(900/(H1220+273))*J1220*(M1220-N1220))/(I1220+Dados!$C$35*(1+(0.34*J1220))))</f>
        <v>5.5834463747241827</v>
      </c>
    </row>
    <row r="1221" spans="1:26" x14ac:dyDescent="0.25">
      <c r="A1221" s="1">
        <v>40557</v>
      </c>
      <c r="B1221">
        <v>21.8</v>
      </c>
      <c r="C1221">
        <v>34.799999999999997</v>
      </c>
      <c r="D1221">
        <v>14</v>
      </c>
      <c r="E1221">
        <v>1.7</v>
      </c>
      <c r="F1221">
        <v>58.25</v>
      </c>
      <c r="H1221" s="22">
        <f t="shared" si="280"/>
        <v>28.299999999999997</v>
      </c>
      <c r="I1221" s="23">
        <f t="shared" si="281"/>
        <v>0.22344836855018338</v>
      </c>
      <c r="J1221" s="24">
        <f t="shared" si="282"/>
        <v>1.2715168277855049</v>
      </c>
      <c r="K1221" s="25">
        <f t="shared" si="283"/>
        <v>5.5608244417211337</v>
      </c>
      <c r="L1221" s="25">
        <f t="shared" si="284"/>
        <v>2.6118719061836697</v>
      </c>
      <c r="M1221" s="25">
        <f t="shared" si="285"/>
        <v>4.0863481739524019</v>
      </c>
      <c r="N1221" s="25">
        <f t="shared" si="286"/>
        <v>2.3802978113272744</v>
      </c>
      <c r="O1221" s="25">
        <f t="shared" si="287"/>
        <v>-0.37315337968622003</v>
      </c>
      <c r="P1221" s="26">
        <f>ACOS(-TAN(Dados!$C$31)*TAN(O1221))</f>
        <v>1.7840907025875921</v>
      </c>
      <c r="Q1221" s="25">
        <f t="shared" si="288"/>
        <v>1.0320463017121373</v>
      </c>
      <c r="R1221" s="25">
        <f>(24*60/PI())*Dados!$C$28*Q1221*(P1221*SIN(Dados!$C$31)*SIN(O1221)+COS(Dados!$C$31)*COS(O1221)*SIN(P1221))</f>
        <v>43.053434691921325</v>
      </c>
      <c r="S1221" s="17">
        <f t="shared" si="289"/>
        <v>307.96000000000004</v>
      </c>
      <c r="T1221" s="17">
        <f t="shared" si="290"/>
        <v>294.96000000000004</v>
      </c>
      <c r="U1221" s="17">
        <f t="shared" si="291"/>
        <v>24.837018618649999</v>
      </c>
      <c r="V1221" s="25">
        <f>(0.75+2*10^(-5)*Dados!$B$7)*R1221</f>
        <v>32.501132566487726</v>
      </c>
      <c r="W1221" s="23">
        <f t="shared" si="292"/>
        <v>3.4323751105172016</v>
      </c>
      <c r="X1221" s="25">
        <f>(1-Dados!$C$20)*U1221</f>
        <v>19.124504336360499</v>
      </c>
      <c r="Y1221" s="18">
        <f t="shared" si="293"/>
        <v>15.692129225843297</v>
      </c>
      <c r="Z1221" s="27">
        <f>((0.408*I1221*(Y1221-0)+Dados!$C$35*(900/(H1221+273))*J1221*(M1221-N1221))/(I1221+Dados!$C$35*(1+(0.34*J1221))))</f>
        <v>5.8471677793318966</v>
      </c>
    </row>
    <row r="1222" spans="1:26" x14ac:dyDescent="0.25">
      <c r="A1222" s="1">
        <v>40558</v>
      </c>
      <c r="B1222">
        <v>21.4</v>
      </c>
      <c r="C1222">
        <v>35.200000000000003</v>
      </c>
      <c r="D1222">
        <v>15</v>
      </c>
      <c r="E1222">
        <v>2.3666670000000001</v>
      </c>
      <c r="F1222">
        <v>62.5</v>
      </c>
      <c r="H1222" s="22">
        <f t="shared" si="280"/>
        <v>28.3</v>
      </c>
      <c r="I1222" s="23">
        <f t="shared" si="281"/>
        <v>0.22344836855018341</v>
      </c>
      <c r="J1222" s="24">
        <f t="shared" si="282"/>
        <v>1.770151127214493</v>
      </c>
      <c r="K1222" s="25">
        <f t="shared" si="283"/>
        <v>5.6851337931165737</v>
      </c>
      <c r="L1222" s="25">
        <f t="shared" si="284"/>
        <v>2.548770598472057</v>
      </c>
      <c r="M1222" s="25">
        <f t="shared" si="285"/>
        <v>4.1169521957943154</v>
      </c>
      <c r="N1222" s="25">
        <f t="shared" si="286"/>
        <v>2.5730951223714471</v>
      </c>
      <c r="O1222" s="25">
        <f t="shared" si="287"/>
        <v>-0.37021581658662056</v>
      </c>
      <c r="P1222" s="26">
        <f>ACOS(-TAN(Dados!$C$31)*TAN(O1222))</f>
        <v>1.7822189795930035</v>
      </c>
      <c r="Q1222" s="25">
        <f t="shared" si="288"/>
        <v>1.0319059778489741</v>
      </c>
      <c r="R1222" s="25">
        <f>(24*60/PI())*Dados!$C$28*Q1222*(P1222*SIN(Dados!$C$31)*SIN(O1222)+COS(Dados!$C$31)*COS(O1222)*SIN(P1222))</f>
        <v>42.993131694624417</v>
      </c>
      <c r="S1222" s="17">
        <f t="shared" si="289"/>
        <v>308.36</v>
      </c>
      <c r="T1222" s="17">
        <f t="shared" si="290"/>
        <v>294.56</v>
      </c>
      <c r="U1222" s="17">
        <f t="shared" si="291"/>
        <v>25.553983314976765</v>
      </c>
      <c r="V1222" s="25">
        <f>(0.75+2*10^(-5)*Dados!$B$7)*R1222</f>
        <v>32.455609701161698</v>
      </c>
      <c r="W1222" s="23">
        <f t="shared" si="292"/>
        <v>3.3427052893775029</v>
      </c>
      <c r="X1222" s="25">
        <f>(1-Dados!$C$20)*U1222</f>
        <v>19.676567152532108</v>
      </c>
      <c r="Y1222" s="18">
        <f t="shared" si="293"/>
        <v>16.333861863154606</v>
      </c>
      <c r="Z1222" s="27">
        <f>((0.408*I1222*(Y1222-0)+Dados!$C$35*(900/(H1222+273))*J1222*(M1222-N1222))/(I1222+Dados!$C$35*(1+(0.34*J1222))))</f>
        <v>6.1633794716154586</v>
      </c>
    </row>
    <row r="1223" spans="1:26" x14ac:dyDescent="0.25">
      <c r="A1223" s="1">
        <v>40559</v>
      </c>
      <c r="B1223">
        <v>22.3</v>
      </c>
      <c r="C1223">
        <v>36.200000000000003</v>
      </c>
      <c r="D1223">
        <v>16</v>
      </c>
      <c r="E1223">
        <v>2.8666670000000001</v>
      </c>
      <c r="F1223">
        <v>57.25</v>
      </c>
      <c r="H1223" s="22">
        <f t="shared" si="280"/>
        <v>29.25</v>
      </c>
      <c r="I1223" s="23">
        <f t="shared" si="281"/>
        <v>0.23440079772556432</v>
      </c>
      <c r="J1223" s="24">
        <f t="shared" si="282"/>
        <v>2.1441266647984651</v>
      </c>
      <c r="K1223" s="25">
        <f t="shared" si="283"/>
        <v>6.0065013919942043</v>
      </c>
      <c r="L1223" s="25">
        <f t="shared" si="284"/>
        <v>2.6926645530366384</v>
      </c>
      <c r="M1223" s="25">
        <f t="shared" si="285"/>
        <v>4.3495829725154209</v>
      </c>
      <c r="N1223" s="25">
        <f t="shared" si="286"/>
        <v>2.4901362517650787</v>
      </c>
      <c r="O1223" s="25">
        <f t="shared" si="287"/>
        <v>-0.36716855055065478</v>
      </c>
      <c r="P1223" s="26">
        <f>ACOS(-TAN(Dados!$C$31)*TAN(O1223))</f>
        <v>1.7802826529372653</v>
      </c>
      <c r="Q1223" s="25">
        <f t="shared" si="288"/>
        <v>1.031756199555987</v>
      </c>
      <c r="R1223" s="25">
        <f>(24*60/PI())*Dados!$C$28*Q1223*(P1223*SIN(Dados!$C$31)*SIN(O1223)+COS(Dados!$C$31)*COS(O1223)*SIN(P1223))</f>
        <v>42.930139811347644</v>
      </c>
      <c r="S1223" s="17">
        <f t="shared" si="289"/>
        <v>309.36</v>
      </c>
      <c r="T1223" s="17">
        <f t="shared" si="290"/>
        <v>295.46000000000004</v>
      </c>
      <c r="U1223" s="17">
        <f t="shared" si="291"/>
        <v>25.608826962559323</v>
      </c>
      <c r="V1223" s="25">
        <f>(0.75+2*10^(-5)*Dados!$B$7)*R1223</f>
        <v>32.408056989893922</v>
      </c>
      <c r="W1223" s="23">
        <f t="shared" si="292"/>
        <v>3.5109967352779243</v>
      </c>
      <c r="X1223" s="25">
        <f>(1-Dados!$C$20)*U1223</f>
        <v>19.71879676117068</v>
      </c>
      <c r="Y1223" s="18">
        <f t="shared" si="293"/>
        <v>16.207800025892755</v>
      </c>
      <c r="Z1223" s="27">
        <f>((0.408*I1223*(Y1223-0)+Dados!$C$35*(900/(H1223+273))*J1223*(M1223-N1223))/(I1223+Dados!$C$35*(1+(0.34*J1223))))</f>
        <v>6.6952915494588732</v>
      </c>
    </row>
    <row r="1224" spans="1:26" x14ac:dyDescent="0.25">
      <c r="A1224" s="1">
        <v>40560</v>
      </c>
      <c r="B1224">
        <v>21</v>
      </c>
      <c r="C1224">
        <v>32.700000000000003</v>
      </c>
      <c r="D1224">
        <v>17</v>
      </c>
      <c r="E1224">
        <v>2.766667</v>
      </c>
      <c r="F1224">
        <v>84</v>
      </c>
      <c r="H1224" s="22">
        <f t="shared" si="280"/>
        <v>26.85</v>
      </c>
      <c r="I1224" s="23">
        <f t="shared" si="281"/>
        <v>0.20756192850716065</v>
      </c>
      <c r="J1224" s="24">
        <f t="shared" si="282"/>
        <v>2.0693315572816706</v>
      </c>
      <c r="K1224" s="25">
        <f t="shared" si="283"/>
        <v>4.9461187754219553</v>
      </c>
      <c r="L1224" s="25">
        <f t="shared" si="284"/>
        <v>2.4870053972720654</v>
      </c>
      <c r="M1224" s="25">
        <f t="shared" si="285"/>
        <v>3.7165620863470101</v>
      </c>
      <c r="N1224" s="25">
        <f t="shared" si="286"/>
        <v>3.1219121525314883</v>
      </c>
      <c r="O1224" s="25">
        <f t="shared" si="287"/>
        <v>-0.36401248454901453</v>
      </c>
      <c r="P1224" s="26">
        <f>ACOS(-TAN(Dados!$C$31)*TAN(O1224))</f>
        <v>1.7782828068237315</v>
      </c>
      <c r="Q1224" s="25">
        <f t="shared" si="288"/>
        <v>1.0315970112157162</v>
      </c>
      <c r="R1224" s="25">
        <f>(24*60/PI())*Dados!$C$28*Q1224*(P1224*SIN(Dados!$C$31)*SIN(O1224)+COS(Dados!$C$31)*COS(O1224)*SIN(P1224))</f>
        <v>42.864449985232994</v>
      </c>
      <c r="S1224" s="17">
        <f t="shared" si="289"/>
        <v>305.86</v>
      </c>
      <c r="T1224" s="17">
        <f t="shared" si="290"/>
        <v>294.16000000000003</v>
      </c>
      <c r="U1224" s="17">
        <f t="shared" si="291"/>
        <v>23.459036392105808</v>
      </c>
      <c r="V1224" s="25">
        <f>(0.75+2*10^(-5)*Dados!$B$7)*R1224</f>
        <v>32.358467595642352</v>
      </c>
      <c r="W1224" s="23">
        <f t="shared" si="292"/>
        <v>2.3185834416825277</v>
      </c>
      <c r="X1224" s="25">
        <f>(1-Dados!$C$20)*U1224</f>
        <v>18.063458021921473</v>
      </c>
      <c r="Y1224" s="18">
        <f t="shared" si="293"/>
        <v>15.744874580238946</v>
      </c>
      <c r="Z1224" s="27">
        <f>((0.408*I1224*(Y1224-0)+Dados!$C$35*(900/(H1224+273))*J1224*(M1224-N1224))/(I1224+Dados!$C$35*(1+(0.34*J1224))))</f>
        <v>4.9365111931688865</v>
      </c>
    </row>
    <row r="1225" spans="1:26" x14ac:dyDescent="0.25">
      <c r="A1225" s="1">
        <v>40561</v>
      </c>
      <c r="B1225">
        <v>20.9</v>
      </c>
      <c r="C1225">
        <v>32.799999999999997</v>
      </c>
      <c r="D1225">
        <v>18</v>
      </c>
      <c r="E1225">
        <v>2.8666670000000001</v>
      </c>
      <c r="F1225">
        <v>69.5</v>
      </c>
      <c r="H1225" s="22">
        <f t="shared" si="280"/>
        <v>26.849999999999998</v>
      </c>
      <c r="I1225" s="23">
        <f t="shared" si="281"/>
        <v>0.20756192850716063</v>
      </c>
      <c r="J1225" s="24">
        <f t="shared" si="282"/>
        <v>2.1441266647984651</v>
      </c>
      <c r="K1225" s="25">
        <f t="shared" si="283"/>
        <v>4.9739919933544527</v>
      </c>
      <c r="L1225" s="25">
        <f t="shared" si="284"/>
        <v>2.4717700446226427</v>
      </c>
      <c r="M1225" s="25">
        <f t="shared" si="285"/>
        <v>3.7228810189885477</v>
      </c>
      <c r="N1225" s="25">
        <f t="shared" si="286"/>
        <v>2.5874023081970403</v>
      </c>
      <c r="O1225" s="25">
        <f t="shared" si="287"/>
        <v>-0.36074855379216958</v>
      </c>
      <c r="P1225" s="26">
        <f>ACOS(-TAN(Dados!$C$31)*TAN(O1225))</f>
        <v>1.7762205458786531</v>
      </c>
      <c r="Q1225" s="25">
        <f t="shared" si="288"/>
        <v>1.031428459999103</v>
      </c>
      <c r="R1225" s="25">
        <f>(24*60/PI())*Dados!$C$28*Q1225*(P1225*SIN(Dados!$C$31)*SIN(O1225)+COS(Dados!$C$31)*COS(O1225)*SIN(P1225))</f>
        <v>42.796053295027434</v>
      </c>
      <c r="S1225" s="17">
        <f t="shared" si="289"/>
        <v>305.96000000000004</v>
      </c>
      <c r="T1225" s="17">
        <f t="shared" si="290"/>
        <v>294.06</v>
      </c>
      <c r="U1225" s="17">
        <f t="shared" si="291"/>
        <v>23.62094035794205</v>
      </c>
      <c r="V1225" s="25">
        <f>(0.75+2*10^(-5)*Dados!$B$7)*R1225</f>
        <v>32.306834783733457</v>
      </c>
      <c r="W1225" s="23">
        <f t="shared" si="292"/>
        <v>2.9117654940779985</v>
      </c>
      <c r="X1225" s="25">
        <f>(1-Dados!$C$20)*U1225</f>
        <v>18.188124075615381</v>
      </c>
      <c r="Y1225" s="18">
        <f t="shared" si="293"/>
        <v>15.276358581537382</v>
      </c>
      <c r="Z1225" s="27">
        <f>((0.408*I1225*(Y1225-0)+Dados!$C$35*(900/(H1225+273))*J1225*(M1225-N1225))/(I1225+Dados!$C$35*(1+(0.34*J1225))))</f>
        <v>5.5247768044537535</v>
      </c>
    </row>
    <row r="1226" spans="1:26" x14ac:dyDescent="0.25">
      <c r="A1226" s="1">
        <v>40562</v>
      </c>
      <c r="B1226">
        <v>19.8</v>
      </c>
      <c r="C1226">
        <v>34.6</v>
      </c>
      <c r="D1226">
        <v>19</v>
      </c>
      <c r="E1226">
        <v>1.733333</v>
      </c>
      <c r="F1226">
        <v>64.25</v>
      </c>
      <c r="H1226" s="22">
        <f t="shared" si="280"/>
        <v>27.200000000000003</v>
      </c>
      <c r="I1226" s="23">
        <f t="shared" si="281"/>
        <v>0.21130681013503461</v>
      </c>
      <c r="J1226" s="24">
        <f t="shared" si="282"/>
        <v>1.296448280974078</v>
      </c>
      <c r="K1226" s="25">
        <f t="shared" si="283"/>
        <v>5.4995586494348254</v>
      </c>
      <c r="L1226" s="25">
        <f t="shared" si="284"/>
        <v>2.3094882494907831</v>
      </c>
      <c r="M1226" s="25">
        <f t="shared" si="285"/>
        <v>3.9045234494628041</v>
      </c>
      <c r="N1226" s="25">
        <f t="shared" si="286"/>
        <v>2.5086563162798514</v>
      </c>
      <c r="O1226" s="25">
        <f t="shared" si="287"/>
        <v>-0.35737772545324453</v>
      </c>
      <c r="P1226" s="26">
        <f>ACOS(-TAN(Dados!$C$31)*TAN(O1226))</f>
        <v>1.7740969932854493</v>
      </c>
      <c r="Q1226" s="25">
        <f t="shared" si="288"/>
        <v>1.0312505958515106</v>
      </c>
      <c r="R1226" s="25">
        <f>(24*60/PI())*Dados!$C$28*Q1226*(P1226*SIN(Dados!$C$31)*SIN(O1226)+COS(Dados!$C$31)*COS(O1226)*SIN(P1226))</f>
        <v>42.724940999497861</v>
      </c>
      <c r="S1226" s="17">
        <f t="shared" si="289"/>
        <v>307.76000000000005</v>
      </c>
      <c r="T1226" s="17">
        <f t="shared" si="290"/>
        <v>292.96000000000004</v>
      </c>
      <c r="U1226" s="17">
        <f t="shared" si="291"/>
        <v>26.298580772402872</v>
      </c>
      <c r="V1226" s="25">
        <f>(0.75+2*10^(-5)*Dados!$B$7)*R1226</f>
        <v>32.253151955391132</v>
      </c>
      <c r="W1226" s="23">
        <f t="shared" si="292"/>
        <v>3.5558343592778572</v>
      </c>
      <c r="X1226" s="25">
        <f>(1-Dados!$C$20)*U1226</f>
        <v>20.249907194750211</v>
      </c>
      <c r="Y1226" s="18">
        <f t="shared" si="293"/>
        <v>16.694072835472355</v>
      </c>
      <c r="Z1226" s="27">
        <f>((0.408*I1226*(Y1226-0)+Dados!$C$35*(900/(H1226+273))*J1226*(M1226-N1226))/(I1226+Dados!$C$35*(1+(0.34*J1226))))</f>
        <v>5.871307663511101</v>
      </c>
    </row>
    <row r="1227" spans="1:26" x14ac:dyDescent="0.25">
      <c r="A1227" s="1">
        <v>40563</v>
      </c>
      <c r="B1227">
        <v>21.2</v>
      </c>
      <c r="C1227">
        <v>34.200000000000003</v>
      </c>
      <c r="D1227">
        <v>20</v>
      </c>
      <c r="E1227">
        <v>2.5333329999999998</v>
      </c>
      <c r="F1227">
        <v>72.75</v>
      </c>
      <c r="H1227" s="22">
        <f t="shared" si="280"/>
        <v>27.700000000000003</v>
      </c>
      <c r="I1227" s="23">
        <f t="shared" si="281"/>
        <v>0.21675507376400333</v>
      </c>
      <c r="J1227" s="24">
        <f t="shared" si="282"/>
        <v>1.8948091411084333</v>
      </c>
      <c r="K1227" s="25">
        <f t="shared" si="283"/>
        <v>5.3787812129973753</v>
      </c>
      <c r="L1227" s="25">
        <f t="shared" si="284"/>
        <v>2.5177224920902961</v>
      </c>
      <c r="M1227" s="25">
        <f t="shared" si="285"/>
        <v>3.9482518525438355</v>
      </c>
      <c r="N1227" s="25">
        <f t="shared" si="286"/>
        <v>2.8723532227256405</v>
      </c>
      <c r="O1227" s="25">
        <f t="shared" si="287"/>
        <v>-0.35390099838142475</v>
      </c>
      <c r="P1227" s="26">
        <f>ACOS(-TAN(Dados!$C$31)*TAN(O1227))</f>
        <v>1.7719132889338518</v>
      </c>
      <c r="Q1227" s="25">
        <f t="shared" si="288"/>
        <v>1.0310634714779239</v>
      </c>
      <c r="R1227" s="25">
        <f>(24*60/PI())*Dados!$C$28*Q1227*(P1227*SIN(Dados!$C$31)*SIN(O1227)+COS(Dados!$C$31)*COS(O1227)*SIN(P1227))</f>
        <v>42.651104583042716</v>
      </c>
      <c r="S1227" s="17">
        <f t="shared" si="289"/>
        <v>307.36</v>
      </c>
      <c r="T1227" s="17">
        <f t="shared" si="290"/>
        <v>294.36</v>
      </c>
      <c r="U1227" s="17">
        <f t="shared" si="291"/>
        <v>24.604919124694028</v>
      </c>
      <c r="V1227" s="25">
        <f>(0.75+2*10^(-5)*Dados!$B$7)*R1227</f>
        <v>32.197412682169031</v>
      </c>
      <c r="W1227" s="23">
        <f t="shared" si="292"/>
        <v>2.8208963345629616</v>
      </c>
      <c r="X1227" s="25">
        <f>(1-Dados!$C$20)*U1227</f>
        <v>18.945787726014402</v>
      </c>
      <c r="Y1227" s="18">
        <f t="shared" si="293"/>
        <v>16.124891391451442</v>
      </c>
      <c r="Z1227" s="27">
        <f>((0.408*I1227*(Y1227-0)+Dados!$C$35*(900/(H1227+273))*J1227*(M1227-N1227))/(I1227+Dados!$C$35*(1+(0.34*J1227))))</f>
        <v>5.6273420607838043</v>
      </c>
    </row>
    <row r="1228" spans="1:26" x14ac:dyDescent="0.25">
      <c r="A1228" s="1">
        <v>40564</v>
      </c>
      <c r="B1228">
        <v>20.9</v>
      </c>
      <c r="C1228">
        <v>33</v>
      </c>
      <c r="D1228">
        <v>21</v>
      </c>
      <c r="E1228">
        <v>3.9666670000000002</v>
      </c>
      <c r="F1228">
        <v>72.5</v>
      </c>
      <c r="H1228" s="22">
        <f t="shared" si="280"/>
        <v>26.95</v>
      </c>
      <c r="I1228" s="23">
        <f t="shared" si="281"/>
        <v>0.20862615347804067</v>
      </c>
      <c r="J1228" s="24">
        <f t="shared" si="282"/>
        <v>2.9668728474832036</v>
      </c>
      <c r="K1228" s="25">
        <f t="shared" si="283"/>
        <v>5.030147795606851</v>
      </c>
      <c r="L1228" s="25">
        <f t="shared" si="284"/>
        <v>2.4717700446226427</v>
      </c>
      <c r="M1228" s="25">
        <f t="shared" si="285"/>
        <v>3.7509589201147469</v>
      </c>
      <c r="N1228" s="25">
        <f t="shared" si="286"/>
        <v>2.7194452170831913</v>
      </c>
      <c r="O1228" s="25">
        <f t="shared" si="287"/>
        <v>-0.35031940280597534</v>
      </c>
      <c r="P1228" s="26">
        <f>ACOS(-TAN(Dados!$C$31)*TAN(O1228))</f>
        <v>1.7696705875895009</v>
      </c>
      <c r="Q1228" s="25">
        <f t="shared" si="288"/>
        <v>1.0308671423273339</v>
      </c>
      <c r="R1228" s="25">
        <f>(24*60/PI())*Dados!$C$28*Q1228*(P1228*SIN(Dados!$C$31)*SIN(O1228)+COS(Dados!$C$31)*COS(O1228)*SIN(P1228))</f>
        <v>42.57453580243228</v>
      </c>
      <c r="S1228" s="17">
        <f t="shared" si="289"/>
        <v>306.16000000000003</v>
      </c>
      <c r="T1228" s="17">
        <f t="shared" si="290"/>
        <v>294.06</v>
      </c>
      <c r="U1228" s="17">
        <f t="shared" si="291"/>
        <v>23.695320608972398</v>
      </c>
      <c r="V1228" s="25">
        <f>(0.75+2*10^(-5)*Dados!$B$7)*R1228</f>
        <v>32.13961074123489</v>
      </c>
      <c r="W1228" s="23">
        <f t="shared" si="292"/>
        <v>2.8076861757928446</v>
      </c>
      <c r="X1228" s="25">
        <f>(1-Dados!$C$20)*U1228</f>
        <v>18.245396868908749</v>
      </c>
      <c r="Y1228" s="18">
        <f t="shared" si="293"/>
        <v>15.437710693115903</v>
      </c>
      <c r="Z1228" s="27">
        <f>((0.408*I1228*(Y1228-0)+Dados!$C$35*(900/(H1228+273))*J1228*(M1228-N1228))/(I1228+Dados!$C$35*(1+(0.34*J1228))))</f>
        <v>5.6308257041804177</v>
      </c>
    </row>
    <row r="1229" spans="1:26" x14ac:dyDescent="0.25">
      <c r="A1229" s="1">
        <v>40565</v>
      </c>
      <c r="B1229">
        <v>21</v>
      </c>
      <c r="C1229">
        <v>32.9</v>
      </c>
      <c r="D1229">
        <v>22</v>
      </c>
      <c r="E1229">
        <v>2.1666669999999999</v>
      </c>
      <c r="F1229">
        <v>70.75</v>
      </c>
      <c r="H1229" s="22">
        <f t="shared" si="280"/>
        <v>26.95</v>
      </c>
      <c r="I1229" s="23">
        <f t="shared" si="281"/>
        <v>0.20862615347804067</v>
      </c>
      <c r="J1229" s="24">
        <f t="shared" si="282"/>
        <v>1.6205609121809039</v>
      </c>
      <c r="K1229" s="25">
        <f t="shared" si="283"/>
        <v>5.0020014811114493</v>
      </c>
      <c r="L1229" s="25">
        <f t="shared" si="284"/>
        <v>2.4870053972720654</v>
      </c>
      <c r="M1229" s="25">
        <f t="shared" si="285"/>
        <v>3.7445034391917575</v>
      </c>
      <c r="N1229" s="25">
        <f t="shared" si="286"/>
        <v>2.6492361832281683</v>
      </c>
      <c r="O1229" s="25">
        <f t="shared" si="287"/>
        <v>-0.34663400003096273</v>
      </c>
      <c r="P1229" s="26">
        <f>ACOS(-TAN(Dados!$C$31)*TAN(O1229))</f>
        <v>1.7673700570893165</v>
      </c>
      <c r="Q1229" s="25">
        <f t="shared" si="288"/>
        <v>1.0306616665763046</v>
      </c>
      <c r="R1229" s="25">
        <f>(24*60/PI())*Dados!$C$28*Q1229*(P1229*SIN(Dados!$C$31)*SIN(O1229)+COS(Dados!$C$31)*COS(O1229)*SIN(P1229))</f>
        <v>42.495226734604927</v>
      </c>
      <c r="S1229" s="17">
        <f t="shared" si="289"/>
        <v>306.06</v>
      </c>
      <c r="T1229" s="17">
        <f t="shared" si="290"/>
        <v>294.16000000000003</v>
      </c>
      <c r="U1229" s="17">
        <f t="shared" si="291"/>
        <v>23.454901536725551</v>
      </c>
      <c r="V1229" s="25">
        <f>(0.75+2*10^(-5)*Dados!$B$7)*R1229</f>
        <v>32.079740151452071</v>
      </c>
      <c r="W1229" s="23">
        <f t="shared" si="292"/>
        <v>2.8477095308934439</v>
      </c>
      <c r="X1229" s="25">
        <f>(1-Dados!$C$20)*U1229</f>
        <v>18.060274183278676</v>
      </c>
      <c r="Y1229" s="18">
        <f t="shared" si="293"/>
        <v>15.212564652385232</v>
      </c>
      <c r="Z1229" s="27">
        <f>((0.408*I1229*(Y1229-0)+Dados!$C$35*(900/(H1229+273))*J1229*(M1229-N1229))/(I1229+Dados!$C$35*(1+(0.34*J1229))))</f>
        <v>5.2990057981972063</v>
      </c>
    </row>
    <row r="1230" spans="1:26" x14ac:dyDescent="0.25">
      <c r="A1230" s="1">
        <v>40566</v>
      </c>
      <c r="B1230">
        <v>20.8</v>
      </c>
      <c r="C1230">
        <v>34.5</v>
      </c>
      <c r="D1230">
        <v>23</v>
      </c>
      <c r="E1230">
        <v>2.4666670000000002</v>
      </c>
      <c r="F1230">
        <v>65.5</v>
      </c>
      <c r="H1230" s="22">
        <f t="shared" si="280"/>
        <v>27.65</v>
      </c>
      <c r="I1230" s="23">
        <f t="shared" si="281"/>
        <v>0.21620498907075034</v>
      </c>
      <c r="J1230" s="24">
        <f t="shared" si="282"/>
        <v>1.8449462347312873</v>
      </c>
      <c r="K1230" s="25">
        <f t="shared" si="283"/>
        <v>5.4691459026600384</v>
      </c>
      <c r="L1230" s="25">
        <f t="shared" si="284"/>
        <v>2.4566163260716172</v>
      </c>
      <c r="M1230" s="25">
        <f t="shared" si="285"/>
        <v>3.9628811143658278</v>
      </c>
      <c r="N1230" s="25">
        <f t="shared" si="286"/>
        <v>2.5956871299096171</v>
      </c>
      <c r="O1230" s="25">
        <f t="shared" si="287"/>
        <v>-0.3428458821207665</v>
      </c>
      <c r="P1230" s="26">
        <f>ACOS(-TAN(Dados!$C$31)*TAN(O1230))</f>
        <v>1.7650128765676671</v>
      </c>
      <c r="Q1230" s="25">
        <f t="shared" si="288"/>
        <v>1.0304471051117361</v>
      </c>
      <c r="R1230" s="25">
        <f>(24*60/PI())*Dados!$C$28*Q1230*(P1230*SIN(Dados!$C$31)*SIN(O1230)+COS(Dados!$C$31)*COS(O1230)*SIN(P1230))</f>
        <v>42.413169825442097</v>
      </c>
      <c r="S1230" s="17">
        <f t="shared" si="289"/>
        <v>307.66000000000003</v>
      </c>
      <c r="T1230" s="17">
        <f t="shared" si="290"/>
        <v>293.96000000000004</v>
      </c>
      <c r="U1230" s="17">
        <f t="shared" si="291"/>
        <v>25.117765277714682</v>
      </c>
      <c r="V1230" s="25">
        <f>(0.75+2*10^(-5)*Dados!$B$7)*R1230</f>
        <v>32.01779521019985</v>
      </c>
      <c r="W1230" s="23">
        <f t="shared" si="292"/>
        <v>3.2678396846789428</v>
      </c>
      <c r="X1230" s="25">
        <f>(1-Dados!$C$20)*U1230</f>
        <v>19.340679263840304</v>
      </c>
      <c r="Y1230" s="18">
        <f t="shared" si="293"/>
        <v>16.072839579161361</v>
      </c>
      <c r="Z1230" s="27">
        <f>((0.408*I1230*(Y1230-0)+Dados!$C$35*(900/(H1230+273))*J1230*(M1230-N1230))/(I1230+Dados!$C$35*(1+(0.34*J1230))))</f>
        <v>5.9247919506093458</v>
      </c>
    </row>
    <row r="1231" spans="1:26" x14ac:dyDescent="0.25">
      <c r="A1231" s="1">
        <v>40567</v>
      </c>
      <c r="B1231">
        <v>21.8</v>
      </c>
      <c r="C1231">
        <v>33.6</v>
      </c>
      <c r="D1231">
        <v>24</v>
      </c>
      <c r="E1231">
        <v>2.4333330000000002</v>
      </c>
      <c r="F1231">
        <v>71.75</v>
      </c>
      <c r="H1231" s="22">
        <f t="shared" si="280"/>
        <v>27.700000000000003</v>
      </c>
      <c r="I1231" s="23">
        <f t="shared" si="281"/>
        <v>0.21675507376400333</v>
      </c>
      <c r="J1231" s="24">
        <f t="shared" si="282"/>
        <v>1.820014033591639</v>
      </c>
      <c r="K1231" s="25">
        <f t="shared" si="283"/>
        <v>5.2019304560289008</v>
      </c>
      <c r="L1231" s="25">
        <f t="shared" si="284"/>
        <v>2.6118719061836697</v>
      </c>
      <c r="M1231" s="25">
        <f t="shared" si="285"/>
        <v>3.906901181106285</v>
      </c>
      <c r="N1231" s="25">
        <f t="shared" si="286"/>
        <v>2.8032015974437594</v>
      </c>
      <c r="O1231" s="25">
        <f t="shared" si="287"/>
        <v>-0.33895617157647767</v>
      </c>
      <c r="P1231" s="26">
        <f>ACOS(-TAN(Dados!$C$31)*TAN(O1231))</f>
        <v>1.7626002347180736</v>
      </c>
      <c r="Q1231" s="25">
        <f t="shared" si="288"/>
        <v>1.0302235215128204</v>
      </c>
      <c r="R1231" s="25">
        <f>(24*60/PI())*Dados!$C$28*Q1231*(P1231*SIN(Dados!$C$31)*SIN(O1231)+COS(Dados!$C$31)*COS(O1231)*SIN(P1231))</f>
        <v>42.328357939439776</v>
      </c>
      <c r="S1231" s="17">
        <f t="shared" si="289"/>
        <v>306.76000000000005</v>
      </c>
      <c r="T1231" s="17">
        <f t="shared" si="290"/>
        <v>294.96000000000004</v>
      </c>
      <c r="U1231" s="17">
        <f t="shared" si="291"/>
        <v>23.264429516267249</v>
      </c>
      <c r="V1231" s="25">
        <f>(0.75+2*10^(-5)*Dados!$B$7)*R1231</f>
        <v>31.953770530870553</v>
      </c>
      <c r="W1231" s="23">
        <f t="shared" si="292"/>
        <v>2.6910196813311478</v>
      </c>
      <c r="X1231" s="25">
        <f>(1-Dados!$C$20)*U1231</f>
        <v>17.913610727525782</v>
      </c>
      <c r="Y1231" s="18">
        <f t="shared" si="293"/>
        <v>15.222591046194633</v>
      </c>
      <c r="Z1231" s="27">
        <f>((0.408*I1231*(Y1231-0)+Dados!$C$35*(900/(H1231+273))*J1231*(M1231-N1231))/(I1231+Dados!$C$35*(1+(0.34*J1231))))</f>
        <v>5.3909738783180767</v>
      </c>
    </row>
    <row r="1232" spans="1:26" x14ac:dyDescent="0.25">
      <c r="A1232" s="1">
        <v>40568</v>
      </c>
      <c r="B1232">
        <v>22.5</v>
      </c>
      <c r="C1232">
        <v>34.200000000000003</v>
      </c>
      <c r="D1232">
        <v>25</v>
      </c>
      <c r="E1232">
        <v>1.266667</v>
      </c>
      <c r="F1232">
        <v>75</v>
      </c>
      <c r="H1232" s="22">
        <f t="shared" si="280"/>
        <v>28.35</v>
      </c>
      <c r="I1232" s="23">
        <f t="shared" si="281"/>
        <v>0.22401389352802836</v>
      </c>
      <c r="J1232" s="24">
        <f t="shared" si="282"/>
        <v>0.94740494452975432</v>
      </c>
      <c r="K1232" s="25">
        <f t="shared" si="283"/>
        <v>5.3787812129973753</v>
      </c>
      <c r="L1232" s="25">
        <f t="shared" si="284"/>
        <v>2.7255876066054592</v>
      </c>
      <c r="M1232" s="25">
        <f t="shared" si="285"/>
        <v>4.0521844098014173</v>
      </c>
      <c r="N1232" s="25">
        <f t="shared" si="286"/>
        <v>3.0391383073510632</v>
      </c>
      <c r="O1232" s="25">
        <f t="shared" si="287"/>
        <v>-0.33496602100327749</v>
      </c>
      <c r="P1232" s="26">
        <f>ACOS(-TAN(Dados!$C$31)*TAN(O1232))</f>
        <v>1.7601333280948612</v>
      </c>
      <c r="Q1232" s="25">
        <f t="shared" si="288"/>
        <v>1.0299909820322035</v>
      </c>
      <c r="R1232" s="25">
        <f>(24*60/PI())*Dados!$C$28*Q1232*(P1232*SIN(Dados!$C$31)*SIN(O1232)+COS(Dados!$C$31)*COS(O1232)*SIN(P1232))</f>
        <v>42.240784410189782</v>
      </c>
      <c r="S1232" s="17">
        <f t="shared" si="289"/>
        <v>307.36</v>
      </c>
      <c r="T1232" s="17">
        <f t="shared" si="290"/>
        <v>295.66000000000003</v>
      </c>
      <c r="U1232" s="17">
        <f t="shared" si="291"/>
        <v>23.117714074276407</v>
      </c>
      <c r="V1232" s="25">
        <f>(0.75+2*10^(-5)*Dados!$B$7)*R1232</f>
        <v>31.887661080977967</v>
      </c>
      <c r="W1232" s="23">
        <f t="shared" si="292"/>
        <v>2.4495418880465878</v>
      </c>
      <c r="X1232" s="25">
        <f>(1-Dados!$C$20)*U1232</f>
        <v>17.800639837192833</v>
      </c>
      <c r="Y1232" s="18">
        <f t="shared" si="293"/>
        <v>15.351097949146245</v>
      </c>
      <c r="Z1232" s="27">
        <f>((0.408*I1232*(Y1232-0)+Dados!$C$35*(900/(H1232+273))*J1232*(M1232-N1232))/(I1232+Dados!$C$35*(1+(0.34*J1232))))</f>
        <v>5.1220070605440844</v>
      </c>
    </row>
    <row r="1233" spans="1:26" x14ac:dyDescent="0.25">
      <c r="A1233" s="1">
        <v>40569</v>
      </c>
      <c r="B1233">
        <v>24.3</v>
      </c>
      <c r="C1233">
        <v>36</v>
      </c>
      <c r="D1233">
        <v>26</v>
      </c>
      <c r="E1233">
        <v>3.266667</v>
      </c>
      <c r="F1233">
        <v>75</v>
      </c>
      <c r="H1233" s="22">
        <f t="shared" si="280"/>
        <v>30.15</v>
      </c>
      <c r="I1233" s="23">
        <f t="shared" si="281"/>
        <v>0.24518893564873404</v>
      </c>
      <c r="J1233" s="24">
        <f t="shared" si="282"/>
        <v>2.4433070948656423</v>
      </c>
      <c r="K1233" s="25">
        <f t="shared" si="283"/>
        <v>5.9409977016273503</v>
      </c>
      <c r="L1233" s="25">
        <f t="shared" si="284"/>
        <v>3.0380717152215446</v>
      </c>
      <c r="M1233" s="25">
        <f t="shared" si="285"/>
        <v>4.489534708424447</v>
      </c>
      <c r="N1233" s="25">
        <f t="shared" si="286"/>
        <v>3.3671510313183353</v>
      </c>
      <c r="O1233" s="25">
        <f t="shared" si="287"/>
        <v>-0.33087661276889524</v>
      </c>
      <c r="P1233" s="26">
        <f>ACOS(-TAN(Dados!$C$31)*TAN(O1233))</f>
        <v>1.7576133594588603</v>
      </c>
      <c r="Q1233" s="25">
        <f t="shared" si="288"/>
        <v>1.0297495555763523</v>
      </c>
      <c r="R1233" s="25">
        <f>(24*60/PI())*Dados!$C$28*Q1233*(P1233*SIN(Dados!$C$31)*SIN(O1233)+COS(Dados!$C$31)*COS(O1233)*SIN(P1233))</f>
        <v>42.150443091579611</v>
      </c>
      <c r="S1233" s="17">
        <f t="shared" si="289"/>
        <v>309.16000000000003</v>
      </c>
      <c r="T1233" s="17">
        <f t="shared" si="290"/>
        <v>297.46000000000004</v>
      </c>
      <c r="U1233" s="17">
        <f t="shared" si="291"/>
        <v>23.06827169762823</v>
      </c>
      <c r="V1233" s="25">
        <f>(0.75+2*10^(-5)*Dados!$B$7)*R1233</f>
        <v>31.819462220808248</v>
      </c>
      <c r="W1233" s="23">
        <f t="shared" si="292"/>
        <v>2.1729329310415859</v>
      </c>
      <c r="X1233" s="25">
        <f>(1-Dados!$C$20)*U1233</f>
        <v>17.762569207173737</v>
      </c>
      <c r="Y1233" s="18">
        <f t="shared" si="293"/>
        <v>15.589636276132151</v>
      </c>
      <c r="Z1233" s="27">
        <f>((0.408*I1233*(Y1233-0)+Dados!$C$35*(900/(H1233+273))*J1233*(M1233-N1233))/(I1233+Dados!$C$35*(1+(0.34*J1233))))</f>
        <v>5.7323917665254793</v>
      </c>
    </row>
    <row r="1234" spans="1:26" x14ac:dyDescent="0.25">
      <c r="A1234" s="1">
        <v>40570</v>
      </c>
      <c r="B1234">
        <v>23.2</v>
      </c>
      <c r="C1234">
        <v>32.799999999999997</v>
      </c>
      <c r="D1234">
        <v>27</v>
      </c>
      <c r="E1234">
        <v>2.2999999999999998</v>
      </c>
      <c r="F1234">
        <v>90</v>
      </c>
      <c r="H1234" s="22">
        <f t="shared" si="280"/>
        <v>28</v>
      </c>
      <c r="I1234" s="23">
        <f t="shared" si="281"/>
        <v>0.22008034247018871</v>
      </c>
      <c r="J1234" s="24">
        <f t="shared" si="282"/>
        <v>1.7202874728862714</v>
      </c>
      <c r="K1234" s="25">
        <f t="shared" si="283"/>
        <v>4.9739919933544527</v>
      </c>
      <c r="L1234" s="25">
        <f t="shared" si="284"/>
        <v>2.8436029029276386</v>
      </c>
      <c r="M1234" s="25">
        <f t="shared" si="285"/>
        <v>3.9087974481410459</v>
      </c>
      <c r="N1234" s="25">
        <f t="shared" si="286"/>
        <v>3.5179177033269413</v>
      </c>
      <c r="O1234" s="25">
        <f t="shared" si="287"/>
        <v>-0.32668915865324738</v>
      </c>
      <c r="P1234" s="26">
        <f>ACOS(-TAN(Dados!$C$31)*TAN(O1234))</f>
        <v>1.7550415361709275</v>
      </c>
      <c r="Q1234" s="25">
        <f t="shared" si="288"/>
        <v>1.0294993136851356</v>
      </c>
      <c r="R1234" s="25">
        <f>(24*60/PI())*Dados!$C$28*Q1234*(P1234*SIN(Dados!$C$31)*SIN(O1234)+COS(Dados!$C$31)*COS(O1234)*SIN(P1234))</f>
        <v>42.05732840961516</v>
      </c>
      <c r="S1234" s="17">
        <f t="shared" si="289"/>
        <v>305.96000000000004</v>
      </c>
      <c r="T1234" s="17">
        <f t="shared" si="290"/>
        <v>296.36</v>
      </c>
      <c r="U1234" s="17">
        <f t="shared" si="291"/>
        <v>20.849578562101193</v>
      </c>
      <c r="V1234" s="25">
        <f>(0.75+2*10^(-5)*Dados!$B$7)*R1234</f>
        <v>31.749169742540985</v>
      </c>
      <c r="W1234" s="23">
        <f t="shared" si="292"/>
        <v>1.677787868667278</v>
      </c>
      <c r="X1234" s="25">
        <f>(1-Dados!$C$20)*U1234</f>
        <v>16.054175492817919</v>
      </c>
      <c r="Y1234" s="18">
        <f t="shared" si="293"/>
        <v>14.376387624150642</v>
      </c>
      <c r="Z1234" s="27">
        <f>((0.408*I1234*(Y1234-0)+Dados!$C$35*(900/(H1234+273))*J1234*(M1234-N1234))/(I1234+Dados!$C$35*(1+(0.34*J1234))))</f>
        <v>4.3927931384688224</v>
      </c>
    </row>
    <row r="1235" spans="1:26" x14ac:dyDescent="0.25">
      <c r="A1235" s="1">
        <v>40571</v>
      </c>
      <c r="B1235">
        <v>22.5</v>
      </c>
      <c r="C1235">
        <v>30</v>
      </c>
      <c r="D1235">
        <v>28</v>
      </c>
      <c r="E1235">
        <v>1.0333330000000001</v>
      </c>
      <c r="F1235">
        <v>86.5</v>
      </c>
      <c r="H1235" s="22">
        <f t="shared" si="280"/>
        <v>26.25</v>
      </c>
      <c r="I1235" s="23">
        <f t="shared" si="281"/>
        <v>0.2012719980595416</v>
      </c>
      <c r="J1235" s="24">
        <f t="shared" si="282"/>
        <v>0.77288252835651727</v>
      </c>
      <c r="K1235" s="25">
        <f t="shared" si="283"/>
        <v>4.2430650587590133</v>
      </c>
      <c r="L1235" s="25">
        <f t="shared" si="284"/>
        <v>2.7255876066054592</v>
      </c>
      <c r="M1235" s="25">
        <f t="shared" si="285"/>
        <v>3.4843263326822362</v>
      </c>
      <c r="N1235" s="25">
        <f t="shared" si="286"/>
        <v>3.0139422777701341</v>
      </c>
      <c r="O1235" s="25">
        <f t="shared" si="287"/>
        <v>-0.32240489948936107</v>
      </c>
      <c r="P1235" s="26">
        <f>ACOS(-TAN(Dados!$C$31)*TAN(O1235))</f>
        <v>1.7524190686367291</v>
      </c>
      <c r="Q1235" s="25">
        <f t="shared" si="288"/>
        <v>1.0292403305106266</v>
      </c>
      <c r="R1235" s="25">
        <f>(24*60/PI())*Dados!$C$28*Q1235*(P1235*SIN(Dados!$C$31)*SIN(O1235)+COS(Dados!$C$31)*COS(O1235)*SIN(P1235))</f>
        <v>41.961435414766676</v>
      </c>
      <c r="S1235" s="17">
        <f t="shared" si="289"/>
        <v>303.16000000000003</v>
      </c>
      <c r="T1235" s="17">
        <f t="shared" si="290"/>
        <v>295.66000000000003</v>
      </c>
      <c r="U1235" s="17">
        <f t="shared" si="291"/>
        <v>18.386579777571082</v>
      </c>
      <c r="V1235" s="25">
        <f>(0.75+2*10^(-5)*Dados!$B$7)*R1235</f>
        <v>31.676779909765276</v>
      </c>
      <c r="W1235" s="23">
        <f t="shared" si="292"/>
        <v>1.6579512011736739</v>
      </c>
      <c r="X1235" s="25">
        <f>(1-Dados!$C$20)*U1235</f>
        <v>14.157666428729733</v>
      </c>
      <c r="Y1235" s="18">
        <f t="shared" si="293"/>
        <v>12.499715227556059</v>
      </c>
      <c r="Z1235" s="27">
        <f>((0.408*I1235*(Y1235-0)+Dados!$C$35*(900/(H1235+273))*J1235*(M1235-N1235))/(I1235+Dados!$C$35*(1+(0.34*J1235))))</f>
        <v>3.8672326859812824</v>
      </c>
    </row>
    <row r="1236" spans="1:26" x14ac:dyDescent="0.25">
      <c r="A1236" s="1">
        <v>40572</v>
      </c>
      <c r="B1236">
        <v>21.6</v>
      </c>
      <c r="C1236">
        <v>33.200000000000003</v>
      </c>
      <c r="D1236">
        <v>29</v>
      </c>
      <c r="E1236">
        <v>1.2</v>
      </c>
      <c r="F1236">
        <v>71.75</v>
      </c>
      <c r="H1236" s="22">
        <f t="shared" si="280"/>
        <v>27.400000000000002</v>
      </c>
      <c r="I1236" s="23">
        <f t="shared" si="281"/>
        <v>0.21347213281933031</v>
      </c>
      <c r="J1236" s="24">
        <f t="shared" si="282"/>
        <v>0.89754129020153295</v>
      </c>
      <c r="K1236" s="25">
        <f t="shared" si="283"/>
        <v>5.0868531413725142</v>
      </c>
      <c r="L1236" s="25">
        <f t="shared" si="284"/>
        <v>2.5801527260359443</v>
      </c>
      <c r="M1236" s="25">
        <f t="shared" si="285"/>
        <v>3.8335029337042292</v>
      </c>
      <c r="N1236" s="25">
        <f t="shared" si="286"/>
        <v>2.7505383549327846</v>
      </c>
      <c r="O1236" s="25">
        <f t="shared" si="287"/>
        <v>-0.31802510479568846</v>
      </c>
      <c r="P1236" s="26">
        <f>ACOS(-TAN(Dados!$C$31)*TAN(O1236))</f>
        <v>1.7497471688058961</v>
      </c>
      <c r="Q1236" s="25">
        <f t="shared" si="288"/>
        <v>1.0289726827951293</v>
      </c>
      <c r="R1236" s="25">
        <f>(24*60/PI())*Dados!$C$28*Q1236*(P1236*SIN(Dados!$C$31)*SIN(O1236)+COS(Dados!$C$31)*COS(O1236)*SIN(P1236))</f>
        <v>41.862759834734192</v>
      </c>
      <c r="S1236" s="17">
        <f t="shared" si="289"/>
        <v>306.36</v>
      </c>
      <c r="T1236" s="17">
        <f t="shared" si="290"/>
        <v>294.76000000000005</v>
      </c>
      <c r="U1236" s="17">
        <f t="shared" si="291"/>
        <v>22.812707570229566</v>
      </c>
      <c r="V1236" s="25">
        <f>(0.75+2*10^(-5)*Dados!$B$7)*R1236</f>
        <v>31.602289497312476</v>
      </c>
      <c r="W1236" s="23">
        <f t="shared" si="292"/>
        <v>2.7000862526111038</v>
      </c>
      <c r="X1236" s="25">
        <f>(1-Dados!$C$20)*U1236</f>
        <v>17.565784829076765</v>
      </c>
      <c r="Y1236" s="18">
        <f t="shared" si="293"/>
        <v>14.865698576465661</v>
      </c>
      <c r="Z1236" s="27">
        <f>((0.408*I1236*(Y1236-0)+Dados!$C$35*(900/(H1236+273))*J1236*(M1236-N1236))/(I1236+Dados!$C$35*(1+(0.34*J1236))))</f>
        <v>4.9693546649997993</v>
      </c>
    </row>
    <row r="1237" spans="1:26" x14ac:dyDescent="0.25">
      <c r="A1237" s="1">
        <v>40573</v>
      </c>
      <c r="B1237">
        <v>21.8</v>
      </c>
      <c r="C1237">
        <v>35</v>
      </c>
      <c r="D1237">
        <v>30</v>
      </c>
      <c r="E1237">
        <v>1.9666669999999999</v>
      </c>
      <c r="F1237">
        <v>67.75</v>
      </c>
      <c r="H1237" s="22">
        <f t="shared" si="280"/>
        <v>28.4</v>
      </c>
      <c r="I1237" s="23">
        <f t="shared" si="281"/>
        <v>0.2245806202310468</v>
      </c>
      <c r="J1237" s="24">
        <f t="shared" si="282"/>
        <v>1.4709706971473151</v>
      </c>
      <c r="K1237" s="25">
        <f t="shared" si="283"/>
        <v>5.6226812384961216</v>
      </c>
      <c r="L1237" s="25">
        <f t="shared" si="284"/>
        <v>2.6118719061836697</v>
      </c>
      <c r="M1237" s="25">
        <f t="shared" si="285"/>
        <v>4.1172765723398959</v>
      </c>
      <c r="N1237" s="25">
        <f t="shared" si="286"/>
        <v>2.7894548777602792</v>
      </c>
      <c r="O1237" s="25">
        <f t="shared" si="287"/>
        <v>-0.31355107239992103</v>
      </c>
      <c r="P1237" s="26">
        <f>ACOS(-TAN(Dados!$C$31)*TAN(O1237))</f>
        <v>1.7470270487283313</v>
      </c>
      <c r="Q1237" s="25">
        <f t="shared" si="288"/>
        <v>1.0286964498484381</v>
      </c>
      <c r="R1237" s="25">
        <f>(24*60/PI())*Dados!$C$28*Q1237*(P1237*SIN(Dados!$C$31)*SIN(O1237)+COS(Dados!$C$31)*COS(O1237)*SIN(P1237))</f>
        <v>41.761298127524682</v>
      </c>
      <c r="S1237" s="17">
        <f t="shared" si="289"/>
        <v>308.16000000000003</v>
      </c>
      <c r="T1237" s="17">
        <f t="shared" si="290"/>
        <v>294.96000000000004</v>
      </c>
      <c r="U1237" s="17">
        <f t="shared" si="291"/>
        <v>24.276212940167238</v>
      </c>
      <c r="V1237" s="25">
        <f>(0.75+2*10^(-5)*Dados!$B$7)*R1237</f>
        <v>31.525695831324263</v>
      </c>
      <c r="W1237" s="23">
        <f t="shared" si="292"/>
        <v>2.9771826409532922</v>
      </c>
      <c r="X1237" s="25">
        <f>(1-Dados!$C$20)*U1237</f>
        <v>18.692683963928772</v>
      </c>
      <c r="Y1237" s="18">
        <f t="shared" si="293"/>
        <v>15.715501322975481</v>
      </c>
      <c r="Z1237" s="27">
        <f>((0.408*I1237*(Y1237-0)+Dados!$C$35*(900/(H1237+273))*J1237*(M1237-N1237))/(I1237+Dados!$C$35*(1+(0.34*J1237))))</f>
        <v>5.6440430001087156</v>
      </c>
    </row>
    <row r="1238" spans="1:26" x14ac:dyDescent="0.25">
      <c r="A1238" s="1">
        <v>40574</v>
      </c>
      <c r="B1238">
        <v>23.3</v>
      </c>
      <c r="C1238">
        <v>33.299999999999997</v>
      </c>
      <c r="D1238">
        <v>31</v>
      </c>
      <c r="E1238">
        <v>2.5</v>
      </c>
      <c r="F1238">
        <v>68.5</v>
      </c>
      <c r="H1238" s="22">
        <f t="shared" si="280"/>
        <v>28.299999999999997</v>
      </c>
      <c r="I1238" s="23">
        <f t="shared" si="281"/>
        <v>0.22344836855018338</v>
      </c>
      <c r="J1238" s="24">
        <f t="shared" si="282"/>
        <v>1.8698776879198604</v>
      </c>
      <c r="K1238" s="25">
        <f t="shared" si="283"/>
        <v>5.1154132953859861</v>
      </c>
      <c r="L1238" s="25">
        <f t="shared" si="284"/>
        <v>2.8608211296876744</v>
      </c>
      <c r="M1238" s="25">
        <f t="shared" si="285"/>
        <v>3.9881172125368303</v>
      </c>
      <c r="N1238" s="25">
        <f t="shared" si="286"/>
        <v>2.7318602905877292</v>
      </c>
      <c r="O1238" s="25">
        <f t="shared" si="287"/>
        <v>-0.30898412805441511</v>
      </c>
      <c r="P1238" s="26">
        <f>ACOS(-TAN(Dados!$C$31)*TAN(O1238))</f>
        <v>1.7442599191701209</v>
      </c>
      <c r="Q1238" s="25">
        <f t="shared" si="288"/>
        <v>1.0284117135243369</v>
      </c>
      <c r="R1238" s="25">
        <f>(24*60/PI())*Dados!$C$28*Q1238*(P1238*SIN(Dados!$C$31)*SIN(O1238)+COS(Dados!$C$31)*COS(O1238)*SIN(P1238))</f>
        <v>41.657047534730346</v>
      </c>
      <c r="S1238" s="17">
        <f t="shared" si="289"/>
        <v>306.46000000000004</v>
      </c>
      <c r="T1238" s="17">
        <f t="shared" si="290"/>
        <v>296.46000000000004</v>
      </c>
      <c r="U1238" s="17">
        <f t="shared" si="291"/>
        <v>21.076984129223998</v>
      </c>
      <c r="V1238" s="25">
        <f>(0.75+2*10^(-5)*Dados!$B$7)*R1238</f>
        <v>31.446996829472514</v>
      </c>
      <c r="W1238" s="23">
        <f t="shared" si="292"/>
        <v>2.4439552005811187</v>
      </c>
      <c r="X1238" s="25">
        <f>(1-Dados!$C$20)*U1238</f>
        <v>16.229277779502478</v>
      </c>
      <c r="Y1238" s="18">
        <f t="shared" si="293"/>
        <v>13.78532257892136</v>
      </c>
      <c r="Z1238" s="27">
        <f>((0.408*I1238*(Y1238-0)+Dados!$C$35*(900/(H1238+273))*J1238*(M1238-N1238))/(I1238+Dados!$C$35*(1+(0.34*J1238))))</f>
        <v>5.191984062355167</v>
      </c>
    </row>
    <row r="1239" spans="1:26" x14ac:dyDescent="0.25">
      <c r="A1239" s="1">
        <v>40909</v>
      </c>
      <c r="B1239">
        <v>16.8</v>
      </c>
      <c r="C1239">
        <v>32</v>
      </c>
      <c r="D1239">
        <v>1</v>
      </c>
      <c r="E1239">
        <v>3.3333330000000001</v>
      </c>
      <c r="F1239">
        <v>57</v>
      </c>
      <c r="H1239" s="22">
        <f t="shared" si="280"/>
        <v>24.4</v>
      </c>
      <c r="I1239" s="23">
        <f t="shared" si="281"/>
        <v>0.18287834725832475</v>
      </c>
      <c r="J1239" s="24">
        <f t="shared" si="282"/>
        <v>2.4931700012427886</v>
      </c>
      <c r="K1239" s="25">
        <f t="shared" si="283"/>
        <v>4.7547753962618131</v>
      </c>
      <c r="L1239" s="25">
        <f t="shared" si="284"/>
        <v>1.913305694509122</v>
      </c>
      <c r="M1239" s="25">
        <f t="shared" si="285"/>
        <v>3.3340405453854673</v>
      </c>
      <c r="N1239" s="25">
        <f t="shared" si="286"/>
        <v>1.9004031108697161</v>
      </c>
      <c r="O1239" s="25">
        <f t="shared" si="287"/>
        <v>-0.40100809259462372</v>
      </c>
      <c r="P1239" s="26">
        <f>ACOS(-TAN(Dados!$C$31)*TAN(O1239))</f>
        <v>1.8020995380098959</v>
      </c>
      <c r="Q1239" s="25">
        <f t="shared" si="288"/>
        <v>1.0329951106939008</v>
      </c>
      <c r="R1239" s="25">
        <f>(24*60/PI())*Dados!$C$28*Q1239*(P1239*SIN(Dados!$C$31)*SIN(O1239)+COS(Dados!$C$31)*COS(O1239)*SIN(P1239))</f>
        <v>43.596802901252339</v>
      </c>
      <c r="S1239" s="17">
        <f t="shared" si="289"/>
        <v>305.16000000000003</v>
      </c>
      <c r="T1239" s="17">
        <f t="shared" si="290"/>
        <v>289.96000000000004</v>
      </c>
      <c r="U1239" s="17">
        <f t="shared" si="291"/>
        <v>27.195460606059349</v>
      </c>
      <c r="V1239" s="25">
        <f>(0.75+2*10^(-5)*Dados!$B$7)*R1239</f>
        <v>32.911322423121774</v>
      </c>
      <c r="W1239" s="23">
        <f t="shared" si="292"/>
        <v>4.3426020020855542</v>
      </c>
      <c r="X1239" s="25">
        <f>(1-Dados!$C$20)*U1239</f>
        <v>20.940504666665699</v>
      </c>
      <c r="Y1239" s="18">
        <f t="shared" si="293"/>
        <v>16.597902664580147</v>
      </c>
      <c r="Z1239" s="27">
        <f>((0.408*I1239*(Y1239-0)+Dados!$C$35*(900/(H1239+273))*J1239*(M1239-N1239))/(I1239+Dados!$C$35*(1+(0.34*J1239))))</f>
        <v>6.4065990942106019</v>
      </c>
    </row>
    <row r="1240" spans="1:26" x14ac:dyDescent="0.25">
      <c r="A1240" s="1">
        <v>40910</v>
      </c>
      <c r="B1240">
        <v>17.399999999999999</v>
      </c>
      <c r="C1240">
        <v>34</v>
      </c>
      <c r="D1240">
        <v>2</v>
      </c>
      <c r="E1240">
        <v>2.8666670000000001</v>
      </c>
      <c r="F1240">
        <v>61</v>
      </c>
      <c r="H1240" s="22">
        <f t="shared" si="280"/>
        <v>25.7</v>
      </c>
      <c r="I1240" s="23">
        <f t="shared" si="281"/>
        <v>0.1956478966931286</v>
      </c>
      <c r="J1240" s="24">
        <f t="shared" si="282"/>
        <v>2.1441266647984651</v>
      </c>
      <c r="K1240" s="25">
        <f t="shared" si="283"/>
        <v>5.3192602098598769</v>
      </c>
      <c r="L1240" s="25">
        <f t="shared" si="284"/>
        <v>1.9873971889021356</v>
      </c>
      <c r="M1240" s="25">
        <f t="shared" si="285"/>
        <v>3.6533286993810061</v>
      </c>
      <c r="N1240" s="25">
        <f t="shared" si="286"/>
        <v>2.2285305066224135</v>
      </c>
      <c r="O1240" s="25">
        <f t="shared" si="287"/>
        <v>-0.39956372457913614</v>
      </c>
      <c r="P1240" s="26">
        <f>ACOS(-TAN(Dados!$C$31)*TAN(O1240))</f>
        <v>1.8011536593991815</v>
      </c>
      <c r="Q1240" s="25">
        <f t="shared" si="288"/>
        <v>1.0329804442244102</v>
      </c>
      <c r="R1240" s="25">
        <f>(24*60/PI())*Dados!$C$28*Q1240*(P1240*SIN(Dados!$C$31)*SIN(O1240)+COS(Dados!$C$31)*COS(O1240)*SIN(P1240))</f>
        <v>43.570641955749437</v>
      </c>
      <c r="S1240" s="17">
        <f t="shared" si="289"/>
        <v>307.16000000000003</v>
      </c>
      <c r="T1240" s="17">
        <f t="shared" si="290"/>
        <v>290.56</v>
      </c>
      <c r="U1240" s="17">
        <f t="shared" si="291"/>
        <v>28.403246665684726</v>
      </c>
      <c r="V1240" s="25">
        <f>(0.75+2*10^(-5)*Dados!$B$7)*R1240</f>
        <v>32.891573467807554</v>
      </c>
      <c r="W1240" s="23">
        <f t="shared" si="292"/>
        <v>4.1995026520417911</v>
      </c>
      <c r="X1240" s="25">
        <f>(1-Dados!$C$20)*U1240</f>
        <v>21.870499932577239</v>
      </c>
      <c r="Y1240" s="18">
        <f t="shared" si="293"/>
        <v>17.670997280535449</v>
      </c>
      <c r="Z1240" s="27">
        <f>((0.408*I1240*(Y1240-0)+Dados!$C$35*(900/(H1240+273))*J1240*(M1240-N1240))/(I1240+Dados!$C$35*(1+(0.34*J1240))))</f>
        <v>6.5185626256031179</v>
      </c>
    </row>
    <row r="1241" spans="1:26" x14ac:dyDescent="0.25">
      <c r="A1241" s="1">
        <v>40911</v>
      </c>
      <c r="B1241">
        <v>16.7</v>
      </c>
      <c r="C1241">
        <v>36.4</v>
      </c>
      <c r="D1241">
        <v>3</v>
      </c>
      <c r="E1241">
        <v>1.8333330000000001</v>
      </c>
      <c r="F1241">
        <v>44.25</v>
      </c>
      <c r="H1241" s="22">
        <f t="shared" si="280"/>
        <v>26.549999999999997</v>
      </c>
      <c r="I1241" s="23">
        <f t="shared" si="281"/>
        <v>0.20439660911581883</v>
      </c>
      <c r="J1241" s="24">
        <f t="shared" si="282"/>
        <v>1.3712433884908726</v>
      </c>
      <c r="K1241" s="25">
        <f t="shared" si="283"/>
        <v>6.0726299897773925</v>
      </c>
      <c r="L1241" s="25">
        <f t="shared" si="284"/>
        <v>1.9011953088739362</v>
      </c>
      <c r="M1241" s="25">
        <f t="shared" si="285"/>
        <v>3.9869126493256646</v>
      </c>
      <c r="N1241" s="25">
        <f t="shared" si="286"/>
        <v>1.7642088473266067</v>
      </c>
      <c r="O1241" s="25">
        <f t="shared" si="287"/>
        <v>-0.39800095720876433</v>
      </c>
      <c r="P1241" s="26">
        <f>ACOS(-TAN(Dados!$C$31)*TAN(O1241))</f>
        <v>1.8001317785621451</v>
      </c>
      <c r="Q1241" s="25">
        <f t="shared" si="288"/>
        <v>1.0329560049375197</v>
      </c>
      <c r="R1241" s="25">
        <f>(24*60/PI())*Dados!$C$28*Q1241*(P1241*SIN(Dados!$C$31)*SIN(O1241)+COS(Dados!$C$31)*COS(O1241)*SIN(P1241))</f>
        <v>43.541904505350651</v>
      </c>
      <c r="S1241" s="17">
        <f t="shared" si="289"/>
        <v>309.56</v>
      </c>
      <c r="T1241" s="17">
        <f t="shared" si="290"/>
        <v>289.86</v>
      </c>
      <c r="U1241" s="17">
        <f t="shared" si="291"/>
        <v>30.921497391809716</v>
      </c>
      <c r="V1241" s="25">
        <f>(0.75+2*10^(-5)*Dados!$B$7)*R1241</f>
        <v>32.869879503279115</v>
      </c>
      <c r="W1241" s="23">
        <f t="shared" si="292"/>
        <v>5.6429164435817132</v>
      </c>
      <c r="X1241" s="25">
        <f>(1-Dados!$C$20)*U1241</f>
        <v>23.809552991693483</v>
      </c>
      <c r="Y1241" s="18">
        <f t="shared" si="293"/>
        <v>18.166636548111768</v>
      </c>
      <c r="Z1241" s="27">
        <f>((0.408*I1241*(Y1241-0)+Dados!$C$35*(900/(H1241+273))*J1241*(M1241-N1241))/(I1241+Dados!$C$35*(1+(0.34*J1241))))</f>
        <v>7.0392702576369066</v>
      </c>
    </row>
    <row r="1242" spans="1:26" x14ac:dyDescent="0.25">
      <c r="A1242" s="1">
        <v>40912</v>
      </c>
      <c r="B1242">
        <v>19.7</v>
      </c>
      <c r="C1242">
        <v>35.6</v>
      </c>
      <c r="D1242">
        <v>4</v>
      </c>
      <c r="E1242">
        <v>2.9333330000000002</v>
      </c>
      <c r="F1242">
        <v>45.25</v>
      </c>
      <c r="H1242" s="22">
        <f t="shared" si="280"/>
        <v>27.65</v>
      </c>
      <c r="I1242" s="23">
        <f t="shared" si="281"/>
        <v>0.21620498907075034</v>
      </c>
      <c r="J1242" s="24">
        <f t="shared" si="282"/>
        <v>2.193989571175611</v>
      </c>
      <c r="K1242" s="25">
        <f t="shared" si="283"/>
        <v>5.8118453382797011</v>
      </c>
      <c r="L1242" s="25">
        <f t="shared" si="284"/>
        <v>2.2952083710657747</v>
      </c>
      <c r="M1242" s="25">
        <f t="shared" si="285"/>
        <v>4.0535268546727377</v>
      </c>
      <c r="N1242" s="25">
        <f t="shared" si="286"/>
        <v>1.8342209017394138</v>
      </c>
      <c r="O1242" s="25">
        <f t="shared" si="287"/>
        <v>-0.39632025356520739</v>
      </c>
      <c r="P1242" s="26">
        <f>ACOS(-TAN(Dados!$C$31)*TAN(O1242))</f>
        <v>1.7990345490421549</v>
      </c>
      <c r="Q1242" s="25">
        <f t="shared" si="288"/>
        <v>1.0329218000751172</v>
      </c>
      <c r="R1242" s="25">
        <f>(24*60/PI())*Dados!$C$28*Q1242*(P1242*SIN(Dados!$C$31)*SIN(O1242)+COS(Dados!$C$31)*COS(O1242)*SIN(P1242))</f>
        <v>43.510583132946387</v>
      </c>
      <c r="S1242" s="17">
        <f t="shared" si="289"/>
        <v>308.76000000000005</v>
      </c>
      <c r="T1242" s="17">
        <f t="shared" si="290"/>
        <v>292.86</v>
      </c>
      <c r="U1242" s="17">
        <f t="shared" si="291"/>
        <v>27.759615641672379</v>
      </c>
      <c r="V1242" s="25">
        <f>(0.75+2*10^(-5)*Dados!$B$7)*R1242</f>
        <v>32.846234930344117</v>
      </c>
      <c r="W1242" s="23">
        <f t="shared" si="292"/>
        <v>4.7953193826296276</v>
      </c>
      <c r="X1242" s="25">
        <f>(1-Dados!$C$20)*U1242</f>
        <v>21.374904044087732</v>
      </c>
      <c r="Y1242" s="18">
        <f t="shared" si="293"/>
        <v>16.579584661458103</v>
      </c>
      <c r="Z1242" s="27">
        <f>((0.408*I1242*(Y1242-0)+Dados!$C$35*(900/(H1242+273))*J1242*(M1242-N1242))/(I1242+Dados!$C$35*(1+(0.34*J1242))))</f>
        <v>7.3121931059411143</v>
      </c>
    </row>
    <row r="1243" spans="1:26" x14ac:dyDescent="0.25">
      <c r="A1243" s="1">
        <v>40913</v>
      </c>
      <c r="B1243">
        <v>16.7</v>
      </c>
      <c r="C1243">
        <v>35.4</v>
      </c>
      <c r="D1243">
        <v>5</v>
      </c>
      <c r="E1243">
        <v>2.9333330000000002</v>
      </c>
      <c r="F1243">
        <v>47</v>
      </c>
      <c r="H1243" s="22">
        <f t="shared" si="280"/>
        <v>26.049999999999997</v>
      </c>
      <c r="I1243" s="23">
        <f t="shared" si="281"/>
        <v>0.19921133453623621</v>
      </c>
      <c r="J1243" s="24">
        <f t="shared" si="282"/>
        <v>2.193989571175611</v>
      </c>
      <c r="K1243" s="25">
        <f t="shared" si="283"/>
        <v>5.7481868887063436</v>
      </c>
      <c r="L1243" s="25">
        <f t="shared" si="284"/>
        <v>1.9011953088739362</v>
      </c>
      <c r="M1243" s="25">
        <f t="shared" si="285"/>
        <v>3.8246910987901401</v>
      </c>
      <c r="N1243" s="25">
        <f t="shared" si="286"/>
        <v>1.7976048164313658</v>
      </c>
      <c r="O1243" s="25">
        <f t="shared" si="287"/>
        <v>-0.3945221116772275</v>
      </c>
      <c r="P1243" s="26">
        <f>ACOS(-TAN(Dados!$C$31)*TAN(O1243))</f>
        <v>1.7978626675349139</v>
      </c>
      <c r="Q1243" s="25">
        <f t="shared" si="288"/>
        <v>1.032877839772842</v>
      </c>
      <c r="R1243" s="25">
        <f>(24*60/PI())*Dados!$C$28*Q1243*(P1243*SIN(Dados!$C$31)*SIN(O1243)+COS(Dados!$C$31)*COS(O1243)*SIN(P1243))</f>
        <v>43.476670111019743</v>
      </c>
      <c r="S1243" s="17">
        <f t="shared" si="289"/>
        <v>308.56</v>
      </c>
      <c r="T1243" s="17">
        <f t="shared" si="290"/>
        <v>289.86</v>
      </c>
      <c r="U1243" s="17">
        <f t="shared" si="291"/>
        <v>30.081331792527468</v>
      </c>
      <c r="V1243" s="25">
        <f>(0.75+2*10^(-5)*Dados!$B$7)*R1243</f>
        <v>32.82063391548305</v>
      </c>
      <c r="W1243" s="23">
        <f t="shared" si="292"/>
        <v>5.3416219058351722</v>
      </c>
      <c r="X1243" s="25">
        <f>(1-Dados!$C$20)*U1243</f>
        <v>23.162625480246152</v>
      </c>
      <c r="Y1243" s="18">
        <f t="shared" si="293"/>
        <v>17.82100357441098</v>
      </c>
      <c r="Z1243" s="27">
        <f>((0.408*I1243*(Y1243-0)+Dados!$C$35*(900/(H1243+273))*J1243*(M1243-N1243))/(I1243+Dados!$C$35*(1+(0.34*J1243))))</f>
        <v>7.415002966605674</v>
      </c>
    </row>
    <row r="1244" spans="1:26" x14ac:dyDescent="0.25">
      <c r="A1244" s="1">
        <v>40914</v>
      </c>
      <c r="B1244">
        <v>17.7</v>
      </c>
      <c r="C1244">
        <v>36.9</v>
      </c>
      <c r="D1244">
        <v>6</v>
      </c>
      <c r="E1244">
        <v>2.0666669999999998</v>
      </c>
      <c r="F1244">
        <v>44.25</v>
      </c>
      <c r="H1244" s="22">
        <f t="shared" si="280"/>
        <v>27.299999999999997</v>
      </c>
      <c r="I1244" s="23">
        <f t="shared" si="281"/>
        <v>0.2123871515138418</v>
      </c>
      <c r="J1244" s="24">
        <f t="shared" si="282"/>
        <v>1.5457658046641094</v>
      </c>
      <c r="K1244" s="25">
        <f t="shared" si="283"/>
        <v>6.24071810795619</v>
      </c>
      <c r="L1244" s="25">
        <f t="shared" si="284"/>
        <v>2.0253762197498539</v>
      </c>
      <c r="M1244" s="25">
        <f t="shared" si="285"/>
        <v>4.1330471638530222</v>
      </c>
      <c r="N1244" s="25">
        <f t="shared" si="286"/>
        <v>1.8288733700049624</v>
      </c>
      <c r="O1244" s="25">
        <f t="shared" si="287"/>
        <v>-0.39260706437307313</v>
      </c>
      <c r="P1244" s="26">
        <f>ACOS(-TAN(Dados!$C$31)*TAN(O1244))</f>
        <v>1.7966168724134355</v>
      </c>
      <c r="Q1244" s="25">
        <f t="shared" si="288"/>
        <v>1.0328241370570801</v>
      </c>
      <c r="R1244" s="25">
        <f>(24*60/PI())*Dados!$C$28*Q1244*(P1244*SIN(Dados!$C$31)*SIN(O1244)+COS(Dados!$C$31)*COS(O1244)*SIN(P1244))</f>
        <v>43.440157426390698</v>
      </c>
      <c r="S1244" s="17">
        <f t="shared" si="289"/>
        <v>310.06</v>
      </c>
      <c r="T1244" s="17">
        <f t="shared" si="290"/>
        <v>290.86</v>
      </c>
      <c r="U1244" s="17">
        <f t="shared" si="291"/>
        <v>30.455237278732472</v>
      </c>
      <c r="V1244" s="25">
        <f>(0.75+2*10^(-5)*Dados!$B$7)*R1244</f>
        <v>32.793070409528674</v>
      </c>
      <c r="W1244" s="23">
        <f t="shared" si="292"/>
        <v>5.4744359561676683</v>
      </c>
      <c r="X1244" s="25">
        <f>(1-Dados!$C$20)*U1244</f>
        <v>23.450532704624003</v>
      </c>
      <c r="Y1244" s="18">
        <f t="shared" si="293"/>
        <v>17.976096748456335</v>
      </c>
      <c r="Z1244" s="27">
        <f>((0.408*I1244*(Y1244-0)+Dados!$C$35*(900/(H1244+273))*J1244*(M1244-N1244))/(I1244+Dados!$C$35*(1+(0.34*J1244))))</f>
        <v>7.2264147289307905</v>
      </c>
    </row>
    <row r="1245" spans="1:26" x14ac:dyDescent="0.25">
      <c r="A1245" s="1">
        <v>40915</v>
      </c>
      <c r="B1245">
        <v>17.3</v>
      </c>
      <c r="C1245">
        <v>37</v>
      </c>
      <c r="D1245">
        <v>7</v>
      </c>
      <c r="E1245">
        <v>4.733333</v>
      </c>
      <c r="F1245">
        <v>46</v>
      </c>
      <c r="H1245" s="22">
        <f t="shared" si="280"/>
        <v>27.15</v>
      </c>
      <c r="I1245" s="23">
        <f t="shared" si="281"/>
        <v>0.210768374512951</v>
      </c>
      <c r="J1245" s="24">
        <f t="shared" si="282"/>
        <v>3.5403015064779106</v>
      </c>
      <c r="K1245" s="25">
        <f t="shared" si="283"/>
        <v>6.2748150241265215</v>
      </c>
      <c r="L1245" s="25">
        <f t="shared" si="284"/>
        <v>1.974876858198171</v>
      </c>
      <c r="M1245" s="25">
        <f t="shared" si="285"/>
        <v>4.1248459411623459</v>
      </c>
      <c r="N1245" s="25">
        <f t="shared" si="286"/>
        <v>1.8974291329346793</v>
      </c>
      <c r="O1245" s="25">
        <f t="shared" si="287"/>
        <v>-0.39057567912259061</v>
      </c>
      <c r="P1245" s="26">
        <f>ACOS(-TAN(Dados!$C$31)*TAN(O1245))</f>
        <v>1.7952979421830866</v>
      </c>
      <c r="Q1245" s="25">
        <f t="shared" si="288"/>
        <v>1.0327607078411054</v>
      </c>
      <c r="R1245" s="25">
        <f>(24*60/PI())*Dados!$C$28*Q1245*(P1245*SIN(Dados!$C$31)*SIN(O1245)+COS(Dados!$C$31)*COS(O1245)*SIN(P1245))</f>
        <v>43.40103680664042</v>
      </c>
      <c r="S1245" s="17">
        <f t="shared" si="289"/>
        <v>310.16000000000003</v>
      </c>
      <c r="T1245" s="17">
        <f t="shared" si="290"/>
        <v>290.46000000000004</v>
      </c>
      <c r="U1245" s="17">
        <f t="shared" si="291"/>
        <v>30.82145950353307</v>
      </c>
      <c r="V1245" s="25">
        <f>(0.75+2*10^(-5)*Dados!$B$7)*R1245</f>
        <v>32.763538167613824</v>
      </c>
      <c r="W1245" s="23">
        <f t="shared" si="292"/>
        <v>5.4335678310565925</v>
      </c>
      <c r="X1245" s="25">
        <f>(1-Dados!$C$20)*U1245</f>
        <v>23.732523817720466</v>
      </c>
      <c r="Y1245" s="18">
        <f t="shared" si="293"/>
        <v>18.298955986663874</v>
      </c>
      <c r="Z1245" s="27">
        <f>((0.408*I1245*(Y1245-0)+Dados!$C$35*(900/(H1245+273))*J1245*(M1245-N1245))/(I1245+Dados!$C$35*(1+(0.34*J1245))))</f>
        <v>8.7921582965102427</v>
      </c>
    </row>
    <row r="1246" spans="1:26" x14ac:dyDescent="0.25">
      <c r="A1246" s="1">
        <v>40916</v>
      </c>
      <c r="B1246">
        <v>21.8</v>
      </c>
      <c r="C1246">
        <v>37.200000000000003</v>
      </c>
      <c r="D1246">
        <v>8</v>
      </c>
      <c r="E1246">
        <v>4.8666669999999996</v>
      </c>
      <c r="F1246">
        <v>65</v>
      </c>
      <c r="H1246" s="22">
        <f t="shared" si="280"/>
        <v>29.5</v>
      </c>
      <c r="I1246" s="23">
        <f t="shared" si="281"/>
        <v>0.23735674310788871</v>
      </c>
      <c r="J1246" s="24">
        <f t="shared" si="282"/>
        <v>3.6400288151343529</v>
      </c>
      <c r="K1246" s="25">
        <f t="shared" si="283"/>
        <v>6.3434932017398573</v>
      </c>
      <c r="L1246" s="25">
        <f t="shared" si="284"/>
        <v>2.6118719061836697</v>
      </c>
      <c r="M1246" s="25">
        <f t="shared" si="285"/>
        <v>4.4776825539617633</v>
      </c>
      <c r="N1246" s="25">
        <f t="shared" si="286"/>
        <v>2.9104936600751463</v>
      </c>
      <c r="O1246" s="25">
        <f t="shared" si="287"/>
        <v>-0.38842855786907049</v>
      </c>
      <c r="P1246" s="26">
        <f>ACOS(-TAN(Dados!$C$31)*TAN(O1246))</f>
        <v>1.7939066938731225</v>
      </c>
      <c r="Q1246" s="25">
        <f t="shared" si="288"/>
        <v>1.0326875709203633</v>
      </c>
      <c r="R1246" s="25">
        <f>(24*60/PI())*Dados!$C$28*Q1246*(P1246*SIN(Dados!$C$31)*SIN(O1246)+COS(Dados!$C$31)*COS(O1246)*SIN(P1246))</f>
        <v>43.35929974820008</v>
      </c>
      <c r="S1246" s="17">
        <f t="shared" si="289"/>
        <v>310.36</v>
      </c>
      <c r="T1246" s="17">
        <f t="shared" si="290"/>
        <v>294.96000000000004</v>
      </c>
      <c r="U1246" s="17">
        <f t="shared" si="291"/>
        <v>27.224668658106694</v>
      </c>
      <c r="V1246" s="25">
        <f>(0.75+2*10^(-5)*Dados!$B$7)*R1246</f>
        <v>32.732030770375687</v>
      </c>
      <c r="W1246" s="23">
        <f t="shared" si="292"/>
        <v>3.2289536467586291</v>
      </c>
      <c r="X1246" s="25">
        <f>(1-Dados!$C$20)*U1246</f>
        <v>20.962994866742154</v>
      </c>
      <c r="Y1246" s="18">
        <f t="shared" si="293"/>
        <v>17.734041219983524</v>
      </c>
      <c r="Z1246" s="27">
        <f>((0.408*I1246*(Y1246-0)+Dados!$C$35*(900/(H1246+273))*J1246*(M1246-N1246))/(I1246+Dados!$C$35*(1+(0.34*J1246))))</f>
        <v>7.3688883670437235</v>
      </c>
    </row>
    <row r="1247" spans="1:26" x14ac:dyDescent="0.25">
      <c r="A1247" s="1">
        <v>40917</v>
      </c>
      <c r="B1247">
        <v>21.6</v>
      </c>
      <c r="C1247">
        <v>36.9</v>
      </c>
      <c r="D1247">
        <v>9</v>
      </c>
      <c r="E1247">
        <v>2.4666670000000002</v>
      </c>
      <c r="F1247">
        <v>55.25</v>
      </c>
      <c r="H1247" s="22">
        <f t="shared" si="280"/>
        <v>29.25</v>
      </c>
      <c r="I1247" s="23">
        <f t="shared" si="281"/>
        <v>0.23440079772556432</v>
      </c>
      <c r="J1247" s="24">
        <f t="shared" si="282"/>
        <v>1.8449462347312873</v>
      </c>
      <c r="K1247" s="25">
        <f t="shared" si="283"/>
        <v>6.24071810795619</v>
      </c>
      <c r="L1247" s="25">
        <f t="shared" si="284"/>
        <v>2.5801527260359443</v>
      </c>
      <c r="M1247" s="25">
        <f t="shared" si="285"/>
        <v>4.4104354169960676</v>
      </c>
      <c r="N1247" s="25">
        <f t="shared" si="286"/>
        <v>2.4367655678903275</v>
      </c>
      <c r="O1247" s="25">
        <f t="shared" si="287"/>
        <v>-0.38616633685087898</v>
      </c>
      <c r="P1247" s="26">
        <f>ACOS(-TAN(Dados!$C$31)*TAN(O1247))</f>
        <v>1.7924439813713136</v>
      </c>
      <c r="Q1247" s="25">
        <f t="shared" si="288"/>
        <v>1.032604747966902</v>
      </c>
      <c r="R1247" s="25">
        <f>(24*60/PI())*Dados!$C$28*Q1247*(P1247*SIN(Dados!$C$31)*SIN(O1247)+COS(Dados!$C$31)*COS(O1247)*SIN(P1247))</f>
        <v>43.314937546086441</v>
      </c>
      <c r="S1247" s="17">
        <f t="shared" si="289"/>
        <v>310.06</v>
      </c>
      <c r="T1247" s="17">
        <f t="shared" si="290"/>
        <v>294.76000000000005</v>
      </c>
      <c r="U1247" s="17">
        <f t="shared" si="291"/>
        <v>27.108369123038326</v>
      </c>
      <c r="V1247" s="25">
        <f>(0.75+2*10^(-5)*Dados!$B$7)*R1247</f>
        <v>32.698541646403257</v>
      </c>
      <c r="W1247" s="23">
        <f t="shared" si="292"/>
        <v>3.845722473613284</v>
      </c>
      <c r="X1247" s="25">
        <f>(1-Dados!$C$20)*U1247</f>
        <v>20.873444224739512</v>
      </c>
      <c r="Y1247" s="18">
        <f t="shared" si="293"/>
        <v>17.027721751126229</v>
      </c>
      <c r="Z1247" s="27">
        <f>((0.408*I1247*(Y1247-0)+Dados!$C$35*(900/(H1247+273))*J1247*(M1247-N1247))/(I1247+Dados!$C$35*(1+(0.34*J1247))))</f>
        <v>6.8584861657978236</v>
      </c>
    </row>
    <row r="1248" spans="1:26" x14ac:dyDescent="0.25">
      <c r="A1248" s="1">
        <v>40918</v>
      </c>
      <c r="B1248">
        <v>22.6</v>
      </c>
      <c r="C1248">
        <v>37.299999999999997</v>
      </c>
      <c r="D1248">
        <v>10</v>
      </c>
      <c r="E1248">
        <v>2.3333330000000001</v>
      </c>
      <c r="F1248">
        <v>47.25</v>
      </c>
      <c r="H1248" s="22">
        <f t="shared" si="280"/>
        <v>29.95</v>
      </c>
      <c r="I1248" s="23">
        <f t="shared" si="281"/>
        <v>0.24275628140844807</v>
      </c>
      <c r="J1248" s="24">
        <f t="shared" si="282"/>
        <v>1.7452189260748447</v>
      </c>
      <c r="K1248" s="25">
        <f t="shared" si="283"/>
        <v>6.3780757350809081</v>
      </c>
      <c r="L1248" s="25">
        <f t="shared" si="284"/>
        <v>2.7421805492514406</v>
      </c>
      <c r="M1248" s="25">
        <f t="shared" si="285"/>
        <v>4.5601281421661746</v>
      </c>
      <c r="N1248" s="25">
        <f t="shared" si="286"/>
        <v>2.1546605471735174</v>
      </c>
      <c r="O1248" s="25">
        <f t="shared" si="287"/>
        <v>-0.38378968641292643</v>
      </c>
      <c r="P1248" s="26">
        <f>ACOS(-TAN(Dados!$C$31)*TAN(O1248))</f>
        <v>1.7909106937083643</v>
      </c>
      <c r="Q1248" s="25">
        <f t="shared" si="288"/>
        <v>1.03251226352295</v>
      </c>
      <c r="R1248" s="25">
        <f>(24*60/PI())*Dados!$C$28*Q1248*(P1248*SIN(Dados!$C$31)*SIN(O1248)+COS(Dados!$C$31)*COS(O1248)*SIN(P1248))</f>
        <v>43.267941325262903</v>
      </c>
      <c r="S1248" s="17">
        <f t="shared" si="289"/>
        <v>310.46000000000004</v>
      </c>
      <c r="T1248" s="17">
        <f t="shared" si="290"/>
        <v>295.76000000000005</v>
      </c>
      <c r="U1248" s="17">
        <f t="shared" si="291"/>
        <v>26.542686778335234</v>
      </c>
      <c r="V1248" s="25">
        <f>(0.75+2*10^(-5)*Dados!$B$7)*R1248</f>
        <v>32.663064095911878</v>
      </c>
      <c r="W1248" s="23">
        <f t="shared" si="292"/>
        <v>4.1730061903393292</v>
      </c>
      <c r="X1248" s="25">
        <f>(1-Dados!$C$20)*U1248</f>
        <v>20.43786881931813</v>
      </c>
      <c r="Y1248" s="18">
        <f t="shared" si="293"/>
        <v>16.264862628978801</v>
      </c>
      <c r="Z1248" s="27">
        <f>((0.408*I1248*(Y1248-0)+Dados!$C$35*(900/(H1248+273))*J1248*(M1248-N1248))/(I1248+Dados!$C$35*(1+(0.34*J1248))))</f>
        <v>6.9940206515327157</v>
      </c>
    </row>
    <row r="1249" spans="1:26" x14ac:dyDescent="0.25">
      <c r="A1249" s="1">
        <v>40919</v>
      </c>
      <c r="B1249">
        <v>24.1</v>
      </c>
      <c r="C1249">
        <v>36.4</v>
      </c>
      <c r="D1249">
        <v>11</v>
      </c>
      <c r="E1249">
        <v>3.266667</v>
      </c>
      <c r="F1249">
        <v>46</v>
      </c>
      <c r="H1249" s="22">
        <f t="shared" si="280"/>
        <v>30.25</v>
      </c>
      <c r="I1249" s="23">
        <f t="shared" si="281"/>
        <v>0.24641290831485549</v>
      </c>
      <c r="J1249" s="24">
        <f t="shared" si="282"/>
        <v>2.4433070948656423</v>
      </c>
      <c r="K1249" s="25">
        <f t="shared" si="283"/>
        <v>6.0726299897773925</v>
      </c>
      <c r="L1249" s="25">
        <f t="shared" si="284"/>
        <v>3.0018745443431598</v>
      </c>
      <c r="M1249" s="25">
        <f t="shared" si="285"/>
        <v>4.5372522670602766</v>
      </c>
      <c r="N1249" s="25">
        <f t="shared" si="286"/>
        <v>2.0871360428477272</v>
      </c>
      <c r="O1249" s="25">
        <f t="shared" si="287"/>
        <v>-0.38129931080802987</v>
      </c>
      <c r="P1249" s="26">
        <f>ACOS(-TAN(Dados!$C$31)*TAN(O1249))</f>
        <v>1.7893077532989132</v>
      </c>
      <c r="Q1249" s="25">
        <f t="shared" si="288"/>
        <v>1.032410144993644</v>
      </c>
      <c r="R1249" s="25">
        <f>(24*60/PI())*Dados!$C$28*Q1249*(P1249*SIN(Dados!$C$31)*SIN(O1249)+COS(Dados!$C$31)*COS(O1249)*SIN(P1249))</f>
        <v>43.218302073601429</v>
      </c>
      <c r="S1249" s="17">
        <f t="shared" si="289"/>
        <v>309.56</v>
      </c>
      <c r="T1249" s="17">
        <f t="shared" si="290"/>
        <v>297.26000000000005</v>
      </c>
      <c r="U1249" s="17">
        <f t="shared" si="291"/>
        <v>24.251591208687717</v>
      </c>
      <c r="V1249" s="25">
        <f>(0.75+2*10^(-5)*Dados!$B$7)*R1249</f>
        <v>32.625591315626281</v>
      </c>
      <c r="W1249" s="23">
        <f t="shared" si="292"/>
        <v>3.7494144460736107</v>
      </c>
      <c r="X1249" s="25">
        <f>(1-Dados!$C$20)*U1249</f>
        <v>18.673725230689541</v>
      </c>
      <c r="Y1249" s="18">
        <f t="shared" si="293"/>
        <v>14.92431078461593</v>
      </c>
      <c r="Z1249" s="27">
        <f>((0.408*I1249*(Y1249-0)+Dados!$C$35*(900/(H1249+273))*J1249*(M1249-N1249))/(I1249+Dados!$C$35*(1+(0.34*J1249))))</f>
        <v>7.2721612103009914</v>
      </c>
    </row>
    <row r="1250" spans="1:26" x14ac:dyDescent="0.25">
      <c r="A1250" s="1">
        <v>40920</v>
      </c>
      <c r="B1250">
        <v>23.6</v>
      </c>
      <c r="C1250">
        <v>35.200000000000003</v>
      </c>
      <c r="D1250">
        <v>12</v>
      </c>
      <c r="E1250">
        <v>4.1333330000000004</v>
      </c>
      <c r="F1250">
        <v>79</v>
      </c>
      <c r="H1250" s="22">
        <f t="shared" si="280"/>
        <v>29.400000000000002</v>
      </c>
      <c r="I1250" s="23">
        <f t="shared" si="281"/>
        <v>0.23617063355931989</v>
      </c>
      <c r="J1250" s="24">
        <f t="shared" si="282"/>
        <v>3.0915308613771444</v>
      </c>
      <c r="K1250" s="25">
        <f t="shared" si="283"/>
        <v>5.6851337931165737</v>
      </c>
      <c r="L1250" s="25">
        <f t="shared" si="284"/>
        <v>2.9130230003400173</v>
      </c>
      <c r="M1250" s="25">
        <f t="shared" si="285"/>
        <v>4.2990783967282953</v>
      </c>
      <c r="N1250" s="25">
        <f t="shared" si="286"/>
        <v>3.3962719334153535</v>
      </c>
      <c r="O1250" s="25">
        <f t="shared" si="287"/>
        <v>-0.37869594798822787</v>
      </c>
      <c r="P1250" s="26">
        <f>ACOS(-TAN(Dados!$C$31)*TAN(O1250))</f>
        <v>1.7876361141459312</v>
      </c>
      <c r="Q1250" s="25">
        <f t="shared" si="288"/>
        <v>1.0322984226389083</v>
      </c>
      <c r="R1250" s="25">
        <f>(24*60/PI())*Dados!$C$28*Q1250*(P1250*SIN(Dados!$C$31)*SIN(O1250)+COS(Dados!$C$31)*COS(O1250)*SIN(P1250))</f>
        <v>43.166010676417521</v>
      </c>
      <c r="S1250" s="17">
        <f t="shared" si="289"/>
        <v>308.36</v>
      </c>
      <c r="T1250" s="17">
        <f t="shared" si="290"/>
        <v>296.76000000000005</v>
      </c>
      <c r="U1250" s="17">
        <f t="shared" si="291"/>
        <v>23.522901557901381</v>
      </c>
      <c r="V1250" s="25">
        <f>(0.75+2*10^(-5)*Dados!$B$7)*R1250</f>
        <v>32.58611642485107</v>
      </c>
      <c r="W1250" s="23">
        <f t="shared" si="292"/>
        <v>2.1086119574156972</v>
      </c>
      <c r="X1250" s="25">
        <f>(1-Dados!$C$20)*U1250</f>
        <v>18.112634199584065</v>
      </c>
      <c r="Y1250" s="18">
        <f t="shared" si="293"/>
        <v>16.004022242168368</v>
      </c>
      <c r="Z1250" s="27">
        <f>((0.408*I1250*(Y1250-0)+Dados!$C$35*(900/(H1250+273))*J1250*(M1250-N1250))/(I1250+Dados!$C$35*(1+(0.34*J1250))))</f>
        <v>5.6308276447292407</v>
      </c>
    </row>
    <row r="1251" spans="1:26" x14ac:dyDescent="0.25">
      <c r="A1251" s="1">
        <v>40921</v>
      </c>
      <c r="B1251">
        <v>21.7</v>
      </c>
      <c r="C1251">
        <v>27.8</v>
      </c>
      <c r="D1251">
        <v>13</v>
      </c>
      <c r="E1251">
        <v>3.3333330000000001</v>
      </c>
      <c r="F1251">
        <v>79.5</v>
      </c>
      <c r="H1251" s="22">
        <f t="shared" si="280"/>
        <v>24.75</v>
      </c>
      <c r="I1251" s="23">
        <f t="shared" si="281"/>
        <v>0.18624513325562769</v>
      </c>
      <c r="J1251" s="24">
        <f t="shared" si="282"/>
        <v>2.4931700012427886</v>
      </c>
      <c r="K1251" s="25">
        <f t="shared" si="283"/>
        <v>3.7361349407572058</v>
      </c>
      <c r="L1251" s="25">
        <f t="shared" si="284"/>
        <v>2.5959699942202965</v>
      </c>
      <c r="M1251" s="25">
        <f t="shared" si="285"/>
        <v>3.1660524674887514</v>
      </c>
      <c r="N1251" s="25">
        <f t="shared" si="286"/>
        <v>2.5170117116535575</v>
      </c>
      <c r="O1251" s="25">
        <f t="shared" si="287"/>
        <v>-0.37598036938610901</v>
      </c>
      <c r="P1251" s="26">
        <f>ACOS(-TAN(Dados!$C$31)*TAN(O1251))</f>
        <v>1.7858967600153355</v>
      </c>
      <c r="Q1251" s="25">
        <f t="shared" si="288"/>
        <v>1.0321771295644875</v>
      </c>
      <c r="R1251" s="25">
        <f>(24*60/PI())*Dados!$C$28*Q1251*(P1251*SIN(Dados!$C$31)*SIN(O1251)+COS(Dados!$C$31)*COS(O1251)*SIN(P1251))</f>
        <v>43.111057952545892</v>
      </c>
      <c r="S1251" s="17">
        <f t="shared" si="289"/>
        <v>300.96000000000004</v>
      </c>
      <c r="T1251" s="17">
        <f t="shared" si="290"/>
        <v>294.86</v>
      </c>
      <c r="U1251" s="17">
        <f t="shared" si="291"/>
        <v>17.036233377884276</v>
      </c>
      <c r="V1251" s="25">
        <f>(0.75+2*10^(-5)*Dados!$B$7)*R1251</f>
        <v>32.544632492704388</v>
      </c>
      <c r="W1251" s="23">
        <f t="shared" si="292"/>
        <v>1.6249367460542647</v>
      </c>
      <c r="X1251" s="25">
        <f>(1-Dados!$C$20)*U1251</f>
        <v>13.117899700970893</v>
      </c>
      <c r="Y1251" s="18">
        <f t="shared" si="293"/>
        <v>11.492962954916628</v>
      </c>
      <c r="Z1251" s="27">
        <f>((0.408*I1251*(Y1251-0)+Dados!$C$35*(900/(H1251+273))*J1251*(M1251-N1251))/(I1251+Dados!$C$35*(1+(0.34*J1251))))</f>
        <v>3.8851814793441553</v>
      </c>
    </row>
    <row r="1252" spans="1:26" x14ac:dyDescent="0.25">
      <c r="A1252" s="1">
        <v>40922</v>
      </c>
      <c r="B1252">
        <v>18</v>
      </c>
      <c r="C1252">
        <v>29.2</v>
      </c>
      <c r="D1252">
        <v>14</v>
      </c>
      <c r="E1252">
        <v>2.4666670000000002</v>
      </c>
      <c r="F1252">
        <v>68.75</v>
      </c>
      <c r="H1252" s="22">
        <f t="shared" si="280"/>
        <v>23.6</v>
      </c>
      <c r="I1252" s="23">
        <f t="shared" si="281"/>
        <v>0.17537501030785449</v>
      </c>
      <c r="J1252" s="24">
        <f t="shared" si="282"/>
        <v>1.8449462347312873</v>
      </c>
      <c r="K1252" s="25">
        <f t="shared" si="283"/>
        <v>4.0522081272490516</v>
      </c>
      <c r="L1252" s="25">
        <f t="shared" si="284"/>
        <v>2.0639892026604851</v>
      </c>
      <c r="M1252" s="25">
        <f t="shared" si="285"/>
        <v>3.0580986649547683</v>
      </c>
      <c r="N1252" s="25">
        <f t="shared" si="286"/>
        <v>2.1024428321564033</v>
      </c>
      <c r="O1252" s="25">
        <f t="shared" si="287"/>
        <v>-0.37315337968622003</v>
      </c>
      <c r="P1252" s="26">
        <f>ACOS(-TAN(Dados!$C$31)*TAN(O1252))</f>
        <v>1.7840907025875921</v>
      </c>
      <c r="Q1252" s="25">
        <f t="shared" si="288"/>
        <v>1.0320463017121373</v>
      </c>
      <c r="R1252" s="25">
        <f>(24*60/PI())*Dados!$C$28*Q1252*(P1252*SIN(Dados!$C$31)*SIN(O1252)+COS(Dados!$C$31)*COS(O1252)*SIN(P1252))</f>
        <v>43.053434691921325</v>
      </c>
      <c r="S1252" s="17">
        <f t="shared" si="289"/>
        <v>302.36</v>
      </c>
      <c r="T1252" s="17">
        <f t="shared" si="290"/>
        <v>291.16000000000003</v>
      </c>
      <c r="U1252" s="17">
        <f t="shared" si="291"/>
        <v>23.053496199504632</v>
      </c>
      <c r="V1252" s="25">
        <f>(0.75+2*10^(-5)*Dados!$B$7)*R1252</f>
        <v>32.501132566487726</v>
      </c>
      <c r="W1252" s="23">
        <f t="shared" si="292"/>
        <v>3.1720379308215851</v>
      </c>
      <c r="X1252" s="25">
        <f>(1-Dados!$C$20)*U1252</f>
        <v>17.751192073618569</v>
      </c>
      <c r="Y1252" s="18">
        <f t="shared" si="293"/>
        <v>14.579154142796984</v>
      </c>
      <c r="Z1252" s="27">
        <f>((0.408*I1252*(Y1252-0)+Dados!$C$35*(900/(H1252+273))*J1252*(M1252-N1252))/(I1252+Dados!$C$35*(1+(0.34*J1252))))</f>
        <v>4.9429271472869898</v>
      </c>
    </row>
    <row r="1253" spans="1:26" x14ac:dyDescent="0.25">
      <c r="A1253" s="1">
        <v>40923</v>
      </c>
      <c r="B1253">
        <v>16</v>
      </c>
      <c r="C1253">
        <v>32</v>
      </c>
      <c r="D1253">
        <v>15</v>
      </c>
      <c r="E1253">
        <v>1.933333</v>
      </c>
      <c r="F1253">
        <v>55.5</v>
      </c>
      <c r="H1253" s="22">
        <f t="shared" si="280"/>
        <v>24</v>
      </c>
      <c r="I1253" s="23">
        <f t="shared" si="281"/>
        <v>0.17909354902640179</v>
      </c>
      <c r="J1253" s="24">
        <f t="shared" si="282"/>
        <v>1.4460384960076669</v>
      </c>
      <c r="K1253" s="25">
        <f t="shared" si="283"/>
        <v>4.7547753962618131</v>
      </c>
      <c r="L1253" s="25">
        <f t="shared" si="284"/>
        <v>1.8182866804855506</v>
      </c>
      <c r="M1253" s="25">
        <f t="shared" si="285"/>
        <v>3.2865310383736821</v>
      </c>
      <c r="N1253" s="25">
        <f t="shared" si="286"/>
        <v>1.8240247262973937</v>
      </c>
      <c r="O1253" s="25">
        <f t="shared" si="287"/>
        <v>-0.37021581658662056</v>
      </c>
      <c r="P1253" s="26">
        <f>ACOS(-TAN(Dados!$C$31)*TAN(O1253))</f>
        <v>1.7822189795930035</v>
      </c>
      <c r="Q1253" s="25">
        <f t="shared" si="288"/>
        <v>1.0319059778489741</v>
      </c>
      <c r="R1253" s="25">
        <f>(24*60/PI())*Dados!$C$28*Q1253*(P1253*SIN(Dados!$C$31)*SIN(O1253)+COS(Dados!$C$31)*COS(O1253)*SIN(P1253))</f>
        <v>42.993131694624417</v>
      </c>
      <c r="S1253" s="17">
        <f t="shared" si="289"/>
        <v>305.16000000000003</v>
      </c>
      <c r="T1253" s="17">
        <f t="shared" si="290"/>
        <v>289.16000000000003</v>
      </c>
      <c r="U1253" s="17">
        <f t="shared" si="291"/>
        <v>27.515604284559629</v>
      </c>
      <c r="V1253" s="25">
        <f>(0.75+2*10^(-5)*Dados!$B$7)*R1253</f>
        <v>32.455609701161698</v>
      </c>
      <c r="W1253" s="23">
        <f t="shared" si="292"/>
        <v>4.6042818750549754</v>
      </c>
      <c r="X1253" s="25">
        <f>(1-Dados!$C$20)*U1253</f>
        <v>21.187015299110914</v>
      </c>
      <c r="Y1253" s="18">
        <f t="shared" si="293"/>
        <v>16.582733424055938</v>
      </c>
      <c r="Z1253" s="27">
        <f>((0.408*I1253*(Y1253-0)+Dados!$C$35*(900/(H1253+273))*J1253*(M1253-N1253))/(I1253+Dados!$C$35*(1+(0.34*J1253))))</f>
        <v>5.8944403843496174</v>
      </c>
    </row>
    <row r="1254" spans="1:26" x14ac:dyDescent="0.25">
      <c r="A1254" s="1">
        <v>40924</v>
      </c>
      <c r="B1254">
        <v>18</v>
      </c>
      <c r="C1254">
        <v>35.5</v>
      </c>
      <c r="D1254">
        <v>16</v>
      </c>
      <c r="E1254">
        <v>2.2999999999999998</v>
      </c>
      <c r="F1254">
        <v>50.75</v>
      </c>
      <c r="H1254" s="22">
        <f t="shared" si="280"/>
        <v>26.75</v>
      </c>
      <c r="I1254" s="23">
        <f t="shared" si="281"/>
        <v>0.20650227313586342</v>
      </c>
      <c r="J1254" s="24">
        <f t="shared" si="282"/>
        <v>1.7202874728862714</v>
      </c>
      <c r="K1254" s="25">
        <f t="shared" si="283"/>
        <v>5.7799401422607124</v>
      </c>
      <c r="L1254" s="25">
        <f t="shared" si="284"/>
        <v>2.0639892026604851</v>
      </c>
      <c r="M1254" s="25">
        <f t="shared" si="285"/>
        <v>3.9219646724605988</v>
      </c>
      <c r="N1254" s="25">
        <f t="shared" si="286"/>
        <v>1.9903970712737538</v>
      </c>
      <c r="O1254" s="25">
        <f t="shared" si="287"/>
        <v>-0.36716855055065478</v>
      </c>
      <c r="P1254" s="26">
        <f>ACOS(-TAN(Dados!$C$31)*TAN(O1254))</f>
        <v>1.7802826529372653</v>
      </c>
      <c r="Q1254" s="25">
        <f t="shared" si="288"/>
        <v>1.031756199555987</v>
      </c>
      <c r="R1254" s="25">
        <f>(24*60/PI())*Dados!$C$28*Q1254*(P1254*SIN(Dados!$C$31)*SIN(O1254)+COS(Dados!$C$31)*COS(O1254)*SIN(P1254))</f>
        <v>42.930139811347644</v>
      </c>
      <c r="S1254" s="17">
        <f t="shared" si="289"/>
        <v>308.66000000000003</v>
      </c>
      <c r="T1254" s="17">
        <f t="shared" si="290"/>
        <v>291.16000000000003</v>
      </c>
      <c r="U1254" s="17">
        <f t="shared" si="291"/>
        <v>28.734345530938953</v>
      </c>
      <c r="V1254" s="25">
        <f>(0.75+2*10^(-5)*Dados!$B$7)*R1254</f>
        <v>32.408056989893922</v>
      </c>
      <c r="W1254" s="23">
        <f t="shared" si="292"/>
        <v>4.8114605070619163</v>
      </c>
      <c r="X1254" s="25">
        <f>(1-Dados!$C$20)*U1254</f>
        <v>22.125446058822995</v>
      </c>
      <c r="Y1254" s="18">
        <f t="shared" si="293"/>
        <v>17.313985551761078</v>
      </c>
      <c r="Z1254" s="27">
        <f>((0.408*I1254*(Y1254-0)+Dados!$C$35*(900/(H1254+273))*J1254*(M1254-N1254))/(I1254+Dados!$C$35*(1+(0.34*J1254))))</f>
        <v>6.8069041862536324</v>
      </c>
    </row>
    <row r="1255" spans="1:26" x14ac:dyDescent="0.25">
      <c r="A1255" s="1">
        <v>40925</v>
      </c>
      <c r="B1255">
        <v>18.2</v>
      </c>
      <c r="C1255">
        <v>37.5</v>
      </c>
      <c r="D1255">
        <v>17</v>
      </c>
      <c r="E1255">
        <v>2.7</v>
      </c>
      <c r="F1255">
        <v>44.75</v>
      </c>
      <c r="H1255" s="22">
        <f t="shared" si="280"/>
        <v>27.85</v>
      </c>
      <c r="I1255" s="23">
        <f t="shared" si="281"/>
        <v>0.21841239036576388</v>
      </c>
      <c r="J1255" s="24">
        <f t="shared" si="282"/>
        <v>2.0194679029534495</v>
      </c>
      <c r="K1255" s="25">
        <f t="shared" si="283"/>
        <v>6.4477308851637058</v>
      </c>
      <c r="L1255" s="25">
        <f t="shared" si="284"/>
        <v>2.0900878010879693</v>
      </c>
      <c r="M1255" s="25">
        <f t="shared" si="285"/>
        <v>4.2689093431258378</v>
      </c>
      <c r="N1255" s="25">
        <f t="shared" si="286"/>
        <v>1.9103369310488125</v>
      </c>
      <c r="O1255" s="25">
        <f t="shared" si="287"/>
        <v>-0.36401248454901453</v>
      </c>
      <c r="P1255" s="26">
        <f>ACOS(-TAN(Dados!$C$31)*TAN(O1255))</f>
        <v>1.7782828068237315</v>
      </c>
      <c r="Q1255" s="25">
        <f t="shared" si="288"/>
        <v>1.0315970112157162</v>
      </c>
      <c r="R1255" s="25">
        <f>(24*60/PI())*Dados!$C$28*Q1255*(P1255*SIN(Dados!$C$31)*SIN(O1255)+COS(Dados!$C$31)*COS(O1255)*SIN(P1255))</f>
        <v>42.864449985232994</v>
      </c>
      <c r="S1255" s="17">
        <f t="shared" si="289"/>
        <v>310.66000000000003</v>
      </c>
      <c r="T1255" s="17">
        <f t="shared" si="290"/>
        <v>291.36</v>
      </c>
      <c r="U1255" s="17">
        <f t="shared" si="291"/>
        <v>30.129775284904703</v>
      </c>
      <c r="V1255" s="25">
        <f>(0.75+2*10^(-5)*Dados!$B$7)*R1255</f>
        <v>32.358467595642352</v>
      </c>
      <c r="W1255" s="23">
        <f t="shared" si="292"/>
        <v>5.3815459421798453</v>
      </c>
      <c r="X1255" s="25">
        <f>(1-Dados!$C$20)*U1255</f>
        <v>23.199926969376623</v>
      </c>
      <c r="Y1255" s="18">
        <f t="shared" si="293"/>
        <v>17.818381027196779</v>
      </c>
      <c r="Z1255" s="27">
        <f>((0.408*I1255*(Y1255-0)+Dados!$C$35*(900/(H1255+273))*J1255*(M1255-N1255))/(I1255+Dados!$C$35*(1+(0.34*J1255))))</f>
        <v>7.665516006972859</v>
      </c>
    </row>
    <row r="1256" spans="1:26" x14ac:dyDescent="0.25">
      <c r="A1256" s="1">
        <v>40926</v>
      </c>
      <c r="B1256">
        <v>21.2</v>
      </c>
      <c r="C1256">
        <v>37.5</v>
      </c>
      <c r="D1256">
        <v>18</v>
      </c>
      <c r="E1256">
        <v>1.9</v>
      </c>
      <c r="F1256">
        <v>52</v>
      </c>
      <c r="H1256" s="22">
        <f t="shared" si="280"/>
        <v>29.35</v>
      </c>
      <c r="I1256" s="23">
        <f t="shared" si="281"/>
        <v>0.2355794465421393</v>
      </c>
      <c r="J1256" s="24">
        <f t="shared" si="282"/>
        <v>1.4211070428190937</v>
      </c>
      <c r="K1256" s="25">
        <f t="shared" si="283"/>
        <v>6.4477308851637058</v>
      </c>
      <c r="L1256" s="25">
        <f t="shared" si="284"/>
        <v>2.5177224920902961</v>
      </c>
      <c r="M1256" s="25">
        <f t="shared" si="285"/>
        <v>4.4827266886270012</v>
      </c>
      <c r="N1256" s="25">
        <f t="shared" si="286"/>
        <v>2.3310178780860409</v>
      </c>
      <c r="O1256" s="25">
        <f t="shared" si="287"/>
        <v>-0.36074855379216958</v>
      </c>
      <c r="P1256" s="26">
        <f>ACOS(-TAN(Dados!$C$31)*TAN(O1256))</f>
        <v>1.7762205458786531</v>
      </c>
      <c r="Q1256" s="25">
        <f t="shared" si="288"/>
        <v>1.031428459999103</v>
      </c>
      <c r="R1256" s="25">
        <f>(24*60/PI())*Dados!$C$28*Q1256*(P1256*SIN(Dados!$C$31)*SIN(O1256)+COS(Dados!$C$31)*COS(O1256)*SIN(P1256))</f>
        <v>42.796053295027434</v>
      </c>
      <c r="S1256" s="17">
        <f t="shared" si="289"/>
        <v>310.66000000000003</v>
      </c>
      <c r="T1256" s="17">
        <f t="shared" si="290"/>
        <v>294.36</v>
      </c>
      <c r="U1256" s="17">
        <f t="shared" si="291"/>
        <v>27.645057943180227</v>
      </c>
      <c r="V1256" s="25">
        <f>(0.75+2*10^(-5)*Dados!$B$7)*R1256</f>
        <v>32.306834783733457</v>
      </c>
      <c r="W1256" s="23">
        <f t="shared" si="292"/>
        <v>4.1922961075342213</v>
      </c>
      <c r="X1256" s="25">
        <f>(1-Dados!$C$20)*U1256</f>
        <v>21.286694616248774</v>
      </c>
      <c r="Y1256" s="18">
        <f t="shared" si="293"/>
        <v>17.094398508714551</v>
      </c>
      <c r="Z1256" s="27">
        <f>((0.408*I1256*(Y1256-0)+Dados!$C$35*(900/(H1256+273))*J1256*(M1256-N1256))/(I1256+Dados!$C$35*(1+(0.34*J1256))))</f>
        <v>6.7300621547145756</v>
      </c>
    </row>
    <row r="1257" spans="1:26" x14ac:dyDescent="0.25">
      <c r="A1257" s="1">
        <v>40927</v>
      </c>
      <c r="B1257">
        <v>22.3</v>
      </c>
      <c r="C1257">
        <v>38</v>
      </c>
      <c r="D1257">
        <v>19</v>
      </c>
      <c r="E1257">
        <v>3.233333</v>
      </c>
      <c r="F1257">
        <v>49</v>
      </c>
      <c r="H1257" s="22">
        <f t="shared" si="280"/>
        <v>30.15</v>
      </c>
      <c r="I1257" s="23">
        <f t="shared" si="281"/>
        <v>0.24518893564873404</v>
      </c>
      <c r="J1257" s="24">
        <f t="shared" si="282"/>
        <v>2.4183748937259941</v>
      </c>
      <c r="K1257" s="25">
        <f t="shared" si="283"/>
        <v>6.6247576218785209</v>
      </c>
      <c r="L1257" s="25">
        <f t="shared" si="284"/>
        <v>2.6926645530366384</v>
      </c>
      <c r="M1257" s="25">
        <f t="shared" si="285"/>
        <v>4.6587110874575792</v>
      </c>
      <c r="N1257" s="25">
        <f t="shared" si="286"/>
        <v>2.2827684328542137</v>
      </c>
      <c r="O1257" s="25">
        <f t="shared" si="287"/>
        <v>-0.35737772545324453</v>
      </c>
      <c r="P1257" s="26">
        <f>ACOS(-TAN(Dados!$C$31)*TAN(O1257))</f>
        <v>1.7740969932854493</v>
      </c>
      <c r="Q1257" s="25">
        <f t="shared" si="288"/>
        <v>1.0312505958515106</v>
      </c>
      <c r="R1257" s="25">
        <f>(24*60/PI())*Dados!$C$28*Q1257*(P1257*SIN(Dados!$C$31)*SIN(O1257)+COS(Dados!$C$31)*COS(O1257)*SIN(P1257))</f>
        <v>42.724940999497861</v>
      </c>
      <c r="S1257" s="17">
        <f t="shared" si="289"/>
        <v>311.16000000000003</v>
      </c>
      <c r="T1257" s="17">
        <f t="shared" si="290"/>
        <v>295.46000000000004</v>
      </c>
      <c r="U1257" s="17">
        <f t="shared" si="291"/>
        <v>27.086399555577291</v>
      </c>
      <c r="V1257" s="25">
        <f>(0.75+2*10^(-5)*Dados!$B$7)*R1257</f>
        <v>32.253151955391132</v>
      </c>
      <c r="W1257" s="23">
        <f t="shared" si="292"/>
        <v>4.1951281906016744</v>
      </c>
      <c r="X1257" s="25">
        <f>(1-Dados!$C$20)*U1257</f>
        <v>20.856527657794516</v>
      </c>
      <c r="Y1257" s="18">
        <f t="shared" si="293"/>
        <v>16.66139946719284</v>
      </c>
      <c r="Z1257" s="27">
        <f>((0.408*I1257*(Y1257-0)+Dados!$C$35*(900/(H1257+273))*J1257*(M1257-N1257))/(I1257+Dados!$C$35*(1+(0.34*J1257))))</f>
        <v>7.636819695008044</v>
      </c>
    </row>
    <row r="1258" spans="1:26" x14ac:dyDescent="0.25">
      <c r="A1258" s="1">
        <v>40928</v>
      </c>
      <c r="B1258">
        <v>22.9</v>
      </c>
      <c r="C1258">
        <v>34.1</v>
      </c>
      <c r="D1258">
        <v>20</v>
      </c>
      <c r="E1258">
        <v>3.8</v>
      </c>
      <c r="F1258">
        <v>69.5</v>
      </c>
      <c r="H1258" s="22">
        <f t="shared" si="280"/>
        <v>28.5</v>
      </c>
      <c r="I1258" s="23">
        <f t="shared" si="281"/>
        <v>0.22571768686715199</v>
      </c>
      <c r="J1258" s="24">
        <f t="shared" si="282"/>
        <v>2.8422140856381874</v>
      </c>
      <c r="K1258" s="25">
        <f t="shared" si="283"/>
        <v>5.3489488866095956</v>
      </c>
      <c r="L1258" s="25">
        <f t="shared" si="284"/>
        <v>2.7924897662121242</v>
      </c>
      <c r="M1258" s="25">
        <f t="shared" si="285"/>
        <v>4.0707193264108597</v>
      </c>
      <c r="N1258" s="25">
        <f t="shared" si="286"/>
        <v>2.8291499318555471</v>
      </c>
      <c r="O1258" s="25">
        <f t="shared" si="287"/>
        <v>-0.35390099838142475</v>
      </c>
      <c r="P1258" s="26">
        <f>ACOS(-TAN(Dados!$C$31)*TAN(O1258))</f>
        <v>1.7719132889338518</v>
      </c>
      <c r="Q1258" s="25">
        <f t="shared" si="288"/>
        <v>1.0310634714779239</v>
      </c>
      <c r="R1258" s="25">
        <f>(24*60/PI())*Dados!$C$28*Q1258*(P1258*SIN(Dados!$C$31)*SIN(O1258)+COS(Dados!$C$31)*COS(O1258)*SIN(P1258))</f>
        <v>42.651104583042716</v>
      </c>
      <c r="S1258" s="17">
        <f t="shared" si="289"/>
        <v>307.26000000000005</v>
      </c>
      <c r="T1258" s="17">
        <f t="shared" si="290"/>
        <v>296.06</v>
      </c>
      <c r="U1258" s="17">
        <f t="shared" si="291"/>
        <v>22.838063546979939</v>
      </c>
      <c r="V1258" s="25">
        <f>(0.75+2*10^(-5)*Dados!$B$7)*R1258</f>
        <v>32.197412682169031</v>
      </c>
      <c r="W1258" s="23">
        <f t="shared" si="292"/>
        <v>2.58358996802236</v>
      </c>
      <c r="X1258" s="25">
        <f>(1-Dados!$C$20)*U1258</f>
        <v>17.585308931174552</v>
      </c>
      <c r="Y1258" s="18">
        <f t="shared" si="293"/>
        <v>15.001718963152193</v>
      </c>
      <c r="Z1258" s="27">
        <f>((0.408*I1258*(Y1258-0)+Dados!$C$35*(900/(H1258+273))*J1258*(M1258-N1258))/(I1258+Dados!$C$35*(1+(0.34*J1258))))</f>
        <v>5.8433535426671197</v>
      </c>
    </row>
    <row r="1259" spans="1:26" x14ac:dyDescent="0.25">
      <c r="A1259" s="1">
        <v>40929</v>
      </c>
      <c r="B1259">
        <v>20.100000000000001</v>
      </c>
      <c r="C1259">
        <v>34.5</v>
      </c>
      <c r="D1259">
        <v>21</v>
      </c>
      <c r="E1259">
        <v>3.4</v>
      </c>
      <c r="F1259">
        <v>78.75</v>
      </c>
      <c r="H1259" s="22">
        <f t="shared" si="280"/>
        <v>27.3</v>
      </c>
      <c r="I1259" s="23">
        <f t="shared" si="281"/>
        <v>0.21238715151384185</v>
      </c>
      <c r="J1259" s="24">
        <f t="shared" si="282"/>
        <v>2.5430336555710098</v>
      </c>
      <c r="K1259" s="25">
        <f t="shared" si="283"/>
        <v>5.4691459026600384</v>
      </c>
      <c r="L1259" s="25">
        <f t="shared" si="284"/>
        <v>2.3527951289901101</v>
      </c>
      <c r="M1259" s="25">
        <f t="shared" si="285"/>
        <v>3.910970515825074</v>
      </c>
      <c r="N1259" s="25">
        <f t="shared" si="286"/>
        <v>3.0798892812122456</v>
      </c>
      <c r="O1259" s="25">
        <f t="shared" si="287"/>
        <v>-0.35031940280597534</v>
      </c>
      <c r="P1259" s="26">
        <f>ACOS(-TAN(Dados!$C$31)*TAN(O1259))</f>
        <v>1.7696705875895009</v>
      </c>
      <c r="Q1259" s="25">
        <f t="shared" si="288"/>
        <v>1.0308671423273339</v>
      </c>
      <c r="R1259" s="25">
        <f>(24*60/PI())*Dados!$C$28*Q1259*(P1259*SIN(Dados!$C$31)*SIN(O1259)+COS(Dados!$C$31)*COS(O1259)*SIN(P1259))</f>
        <v>42.57453580243228</v>
      </c>
      <c r="S1259" s="17">
        <f t="shared" si="289"/>
        <v>307.66000000000003</v>
      </c>
      <c r="T1259" s="17">
        <f t="shared" si="290"/>
        <v>293.26000000000005</v>
      </c>
      <c r="U1259" s="17">
        <f t="shared" si="291"/>
        <v>25.849440664333525</v>
      </c>
      <c r="V1259" s="25">
        <f>(0.75+2*10^(-5)*Dados!$B$7)*R1259</f>
        <v>32.13961074123489</v>
      </c>
      <c r="W1259" s="23">
        <f t="shared" si="292"/>
        <v>2.782215011095563</v>
      </c>
      <c r="X1259" s="25">
        <f>(1-Dados!$C$20)*U1259</f>
        <v>19.904069311536816</v>
      </c>
      <c r="Y1259" s="18">
        <f t="shared" si="293"/>
        <v>17.121854300441253</v>
      </c>
      <c r="Z1259" s="27">
        <f>((0.408*I1259*(Y1259-0)+Dados!$C$35*(900/(H1259+273))*J1259*(M1259-N1259))/(I1259+Dados!$C$35*(1+(0.34*J1259))))</f>
        <v>5.675969326200379</v>
      </c>
    </row>
    <row r="1260" spans="1:26" x14ac:dyDescent="0.25">
      <c r="A1260" s="1">
        <v>40930</v>
      </c>
      <c r="B1260">
        <v>22.2</v>
      </c>
      <c r="C1260">
        <v>34.6</v>
      </c>
      <c r="D1260">
        <v>22</v>
      </c>
      <c r="E1260">
        <v>3.8</v>
      </c>
      <c r="F1260">
        <v>68.75</v>
      </c>
      <c r="H1260" s="22">
        <f t="shared" si="280"/>
        <v>28.4</v>
      </c>
      <c r="I1260" s="23">
        <f t="shared" si="281"/>
        <v>0.2245806202310468</v>
      </c>
      <c r="J1260" s="24">
        <f t="shared" si="282"/>
        <v>2.8422140856381874</v>
      </c>
      <c r="K1260" s="25">
        <f t="shared" si="283"/>
        <v>5.4995586494348254</v>
      </c>
      <c r="L1260" s="25">
        <f t="shared" si="284"/>
        <v>2.6763336594163714</v>
      </c>
      <c r="M1260" s="25">
        <f t="shared" si="285"/>
        <v>4.0879461544255982</v>
      </c>
      <c r="N1260" s="25">
        <f t="shared" si="286"/>
        <v>2.810462981167599</v>
      </c>
      <c r="O1260" s="25">
        <f t="shared" si="287"/>
        <v>-0.34663400003096273</v>
      </c>
      <c r="P1260" s="26">
        <f>ACOS(-TAN(Dados!$C$31)*TAN(O1260))</f>
        <v>1.7673700570893165</v>
      </c>
      <c r="Q1260" s="25">
        <f t="shared" si="288"/>
        <v>1.0306616665763046</v>
      </c>
      <c r="R1260" s="25">
        <f>(24*60/PI())*Dados!$C$28*Q1260*(P1260*SIN(Dados!$C$31)*SIN(O1260)+COS(Dados!$C$31)*COS(O1260)*SIN(P1260))</f>
        <v>42.495226734604927</v>
      </c>
      <c r="S1260" s="17">
        <f t="shared" si="289"/>
        <v>307.76000000000005</v>
      </c>
      <c r="T1260" s="17">
        <f t="shared" si="290"/>
        <v>295.36</v>
      </c>
      <c r="U1260" s="17">
        <f t="shared" si="291"/>
        <v>23.942581587547675</v>
      </c>
      <c r="V1260" s="25">
        <f>(0.75+2*10^(-5)*Dados!$B$7)*R1260</f>
        <v>32.079740151452071</v>
      </c>
      <c r="W1260" s="23">
        <f t="shared" si="292"/>
        <v>2.8145998733736537</v>
      </c>
      <c r="X1260" s="25">
        <f>(1-Dados!$C$20)*U1260</f>
        <v>18.435787822411712</v>
      </c>
      <c r="Y1260" s="18">
        <f t="shared" si="293"/>
        <v>15.621187949038058</v>
      </c>
      <c r="Z1260" s="27">
        <f>((0.408*I1260*(Y1260-0)+Dados!$C$35*(900/(H1260+273))*J1260*(M1260-N1260))/(I1260+Dados!$C$35*(1+(0.34*J1260))))</f>
        <v>6.0602440223544711</v>
      </c>
    </row>
    <row r="1261" spans="1:26" x14ac:dyDescent="0.25">
      <c r="A1261" s="1">
        <v>40931</v>
      </c>
      <c r="B1261">
        <v>21.8</v>
      </c>
      <c r="C1261">
        <v>36.5</v>
      </c>
      <c r="D1261">
        <v>23</v>
      </c>
      <c r="E1261">
        <v>2.266667</v>
      </c>
      <c r="F1261">
        <v>63.75</v>
      </c>
      <c r="H1261" s="22">
        <f t="shared" si="280"/>
        <v>29.15</v>
      </c>
      <c r="I1261" s="23">
        <f t="shared" si="281"/>
        <v>0.23322710216453366</v>
      </c>
      <c r="J1261" s="24">
        <f t="shared" si="282"/>
        <v>1.6953560196976984</v>
      </c>
      <c r="K1261" s="25">
        <f t="shared" si="283"/>
        <v>6.1059301791053064</v>
      </c>
      <c r="L1261" s="25">
        <f t="shared" si="284"/>
        <v>2.6118719061836697</v>
      </c>
      <c r="M1261" s="25">
        <f t="shared" si="285"/>
        <v>4.3589010426444883</v>
      </c>
      <c r="N1261" s="25">
        <f t="shared" si="286"/>
        <v>2.778799414685861</v>
      </c>
      <c r="O1261" s="25">
        <f t="shared" si="287"/>
        <v>-0.3428458821207665</v>
      </c>
      <c r="P1261" s="26">
        <f>ACOS(-TAN(Dados!$C$31)*TAN(O1261))</f>
        <v>1.7650128765676671</v>
      </c>
      <c r="Q1261" s="25">
        <f t="shared" si="288"/>
        <v>1.0304471051117361</v>
      </c>
      <c r="R1261" s="25">
        <f>(24*60/PI())*Dados!$C$28*Q1261*(P1261*SIN(Dados!$C$31)*SIN(O1261)+COS(Dados!$C$31)*COS(O1261)*SIN(P1261))</f>
        <v>42.413169825442097</v>
      </c>
      <c r="S1261" s="17">
        <f t="shared" si="289"/>
        <v>309.66000000000003</v>
      </c>
      <c r="T1261" s="17">
        <f t="shared" si="290"/>
        <v>294.96000000000004</v>
      </c>
      <c r="U1261" s="17">
        <f t="shared" si="291"/>
        <v>26.018327830535135</v>
      </c>
      <c r="V1261" s="25">
        <f>(0.75+2*10^(-5)*Dados!$B$7)*R1261</f>
        <v>32.01779521019985</v>
      </c>
      <c r="W1261" s="23">
        <f t="shared" si="292"/>
        <v>3.273455562885542</v>
      </c>
      <c r="X1261" s="25">
        <f>(1-Dados!$C$20)*U1261</f>
        <v>20.034112429512053</v>
      </c>
      <c r="Y1261" s="18">
        <f t="shared" si="293"/>
        <v>16.760656866626512</v>
      </c>
      <c r="Z1261" s="27">
        <f>((0.408*I1261*(Y1261-0)+Dados!$C$35*(900/(H1261+273))*J1261*(M1261-N1261))/(I1261+Dados!$C$35*(1+(0.34*J1261))))</f>
        <v>6.2933737852870122</v>
      </c>
    </row>
    <row r="1262" spans="1:26" x14ac:dyDescent="0.25">
      <c r="A1262" s="1">
        <v>40932</v>
      </c>
      <c r="B1262">
        <v>24.2</v>
      </c>
      <c r="C1262">
        <v>32.200000000000003</v>
      </c>
      <c r="D1262">
        <v>24</v>
      </c>
      <c r="E1262">
        <v>2.0666669999999998</v>
      </c>
      <c r="F1262">
        <v>83</v>
      </c>
      <c r="H1262" s="22">
        <f t="shared" si="280"/>
        <v>28.200000000000003</v>
      </c>
      <c r="I1262" s="23">
        <f t="shared" si="281"/>
        <v>0.22232091572927462</v>
      </c>
      <c r="J1262" s="24">
        <f t="shared" si="282"/>
        <v>1.5457658046641094</v>
      </c>
      <c r="K1262" s="25">
        <f t="shared" si="283"/>
        <v>4.8087773652629577</v>
      </c>
      <c r="L1262" s="25">
        <f t="shared" si="284"/>
        <v>3.0199258182559934</v>
      </c>
      <c r="M1262" s="25">
        <f t="shared" si="285"/>
        <v>3.9143515917594756</v>
      </c>
      <c r="N1262" s="25">
        <f t="shared" si="286"/>
        <v>3.2489118211603647</v>
      </c>
      <c r="O1262" s="25">
        <f t="shared" si="287"/>
        <v>-0.33895617157647767</v>
      </c>
      <c r="P1262" s="26">
        <f>ACOS(-TAN(Dados!$C$31)*TAN(O1262))</f>
        <v>1.7626002347180736</v>
      </c>
      <c r="Q1262" s="25">
        <f t="shared" si="288"/>
        <v>1.0302235215128204</v>
      </c>
      <c r="R1262" s="25">
        <f>(24*60/PI())*Dados!$C$28*Q1262*(P1262*SIN(Dados!$C$31)*SIN(O1262)+COS(Dados!$C$31)*COS(O1262)*SIN(P1262))</f>
        <v>42.328357939439776</v>
      </c>
      <c r="S1262" s="17">
        <f t="shared" si="289"/>
        <v>305.36</v>
      </c>
      <c r="T1262" s="17">
        <f t="shared" si="290"/>
        <v>297.36</v>
      </c>
      <c r="U1262" s="17">
        <f t="shared" si="291"/>
        <v>19.15562811870036</v>
      </c>
      <c r="V1262" s="25">
        <f>(0.75+2*10^(-5)*Dados!$B$7)*R1262</f>
        <v>31.953770530870553</v>
      </c>
      <c r="W1262" s="23">
        <f t="shared" si="292"/>
        <v>1.6297728728587388</v>
      </c>
      <c r="X1262" s="25">
        <f>(1-Dados!$C$20)*U1262</f>
        <v>14.749833651399278</v>
      </c>
      <c r="Y1262" s="18">
        <f t="shared" si="293"/>
        <v>13.120060778540539</v>
      </c>
      <c r="Z1262" s="27">
        <f>((0.408*I1262*(Y1262-0)+Dados!$C$35*(900/(H1262+273))*J1262*(M1262-N1262))/(I1262+Dados!$C$35*(1+(0.34*J1262))))</f>
        <v>4.3182613392974165</v>
      </c>
    </row>
    <row r="1263" spans="1:26" x14ac:dyDescent="0.25">
      <c r="A1263" s="1">
        <v>40933</v>
      </c>
      <c r="B1263">
        <v>20.7</v>
      </c>
      <c r="C1263">
        <v>32.5</v>
      </c>
      <c r="D1263">
        <v>25</v>
      </c>
      <c r="E1263">
        <v>2.233333</v>
      </c>
      <c r="F1263">
        <v>58.5</v>
      </c>
      <c r="H1263" s="22">
        <f t="shared" si="280"/>
        <v>26.6</v>
      </c>
      <c r="I1263" s="23">
        <f t="shared" si="281"/>
        <v>0.20492132412027941</v>
      </c>
      <c r="J1263" s="24">
        <f t="shared" si="282"/>
        <v>1.6704238185580502</v>
      </c>
      <c r="K1263" s="25">
        <f t="shared" si="283"/>
        <v>4.8907789302521092</v>
      </c>
      <c r="L1263" s="25">
        <f t="shared" si="284"/>
        <v>2.4415438714941016</v>
      </c>
      <c r="M1263" s="25">
        <f t="shared" si="285"/>
        <v>3.6661614008731052</v>
      </c>
      <c r="N1263" s="25">
        <f t="shared" si="286"/>
        <v>2.1447044195107665</v>
      </c>
      <c r="O1263" s="25">
        <f t="shared" si="287"/>
        <v>-0.33496602100327749</v>
      </c>
      <c r="P1263" s="26">
        <f>ACOS(-TAN(Dados!$C$31)*TAN(O1263))</f>
        <v>1.7601333280948612</v>
      </c>
      <c r="Q1263" s="25">
        <f t="shared" si="288"/>
        <v>1.0299909820322035</v>
      </c>
      <c r="R1263" s="25">
        <f>(24*60/PI())*Dados!$C$28*Q1263*(P1263*SIN(Dados!$C$31)*SIN(O1263)+COS(Dados!$C$31)*COS(O1263)*SIN(P1263))</f>
        <v>42.240784410189782</v>
      </c>
      <c r="S1263" s="17">
        <f t="shared" si="289"/>
        <v>305.66000000000003</v>
      </c>
      <c r="T1263" s="17">
        <f t="shared" si="290"/>
        <v>293.86</v>
      </c>
      <c r="U1263" s="17">
        <f t="shared" si="291"/>
        <v>23.21629752395982</v>
      </c>
      <c r="V1263" s="25">
        <f>(0.75+2*10^(-5)*Dados!$B$7)*R1263</f>
        <v>31.887661080977967</v>
      </c>
      <c r="W1263" s="23">
        <f t="shared" si="292"/>
        <v>3.3895162341489993</v>
      </c>
      <c r="X1263" s="25">
        <f>(1-Dados!$C$20)*U1263</f>
        <v>17.876549093449061</v>
      </c>
      <c r="Y1263" s="18">
        <f t="shared" si="293"/>
        <v>14.487032859300061</v>
      </c>
      <c r="Z1263" s="27">
        <f>((0.408*I1263*(Y1263-0)+Dados!$C$35*(900/(H1263+273))*J1263*(M1263-N1263))/(I1263+Dados!$C$35*(1+(0.34*J1263))))</f>
        <v>5.5631360588838916</v>
      </c>
    </row>
    <row r="1264" spans="1:26" x14ac:dyDescent="0.25">
      <c r="A1264" s="1">
        <v>40934</v>
      </c>
      <c r="B1264">
        <v>16.8</v>
      </c>
      <c r="C1264">
        <v>31.5</v>
      </c>
      <c r="D1264">
        <v>26</v>
      </c>
      <c r="E1264">
        <v>2.9</v>
      </c>
      <c r="F1264">
        <v>50.25</v>
      </c>
      <c r="H1264" s="22">
        <f t="shared" si="280"/>
        <v>24.15</v>
      </c>
      <c r="I1264" s="23">
        <f t="shared" si="281"/>
        <v>0.18050503360802694</v>
      </c>
      <c r="J1264" s="24">
        <f t="shared" si="282"/>
        <v>2.1690581179870381</v>
      </c>
      <c r="K1264" s="25">
        <f t="shared" si="283"/>
        <v>4.6220689030255047</v>
      </c>
      <c r="L1264" s="25">
        <f t="shared" si="284"/>
        <v>1.913305694509122</v>
      </c>
      <c r="M1264" s="25">
        <f t="shared" si="285"/>
        <v>3.2676872987673136</v>
      </c>
      <c r="N1264" s="25">
        <f t="shared" si="286"/>
        <v>1.642012867630575</v>
      </c>
      <c r="O1264" s="25">
        <f t="shared" si="287"/>
        <v>-0.33087661276889524</v>
      </c>
      <c r="P1264" s="26">
        <f>ACOS(-TAN(Dados!$C$31)*TAN(O1264))</f>
        <v>1.7576133594588603</v>
      </c>
      <c r="Q1264" s="25">
        <f t="shared" si="288"/>
        <v>1.0297495555763523</v>
      </c>
      <c r="R1264" s="25">
        <f>(24*60/PI())*Dados!$C$28*Q1264*(P1264*SIN(Dados!$C$31)*SIN(O1264)+COS(Dados!$C$31)*COS(O1264)*SIN(P1264))</f>
        <v>42.150443091579611</v>
      </c>
      <c r="S1264" s="17">
        <f t="shared" si="289"/>
        <v>304.66000000000003</v>
      </c>
      <c r="T1264" s="17">
        <f t="shared" si="290"/>
        <v>289.96000000000004</v>
      </c>
      <c r="U1264" s="17">
        <f t="shared" si="291"/>
        <v>25.857158308907458</v>
      </c>
      <c r="V1264" s="25">
        <f>(0.75+2*10^(-5)*Dados!$B$7)*R1264</f>
        <v>31.819462220808248</v>
      </c>
      <c r="W1264" s="23">
        <f t="shared" si="292"/>
        <v>4.6130154818644762</v>
      </c>
      <c r="X1264" s="25">
        <f>(1-Dados!$C$20)*U1264</f>
        <v>19.910011897858745</v>
      </c>
      <c r="Y1264" s="18">
        <f t="shared" si="293"/>
        <v>15.296996415994268</v>
      </c>
      <c r="Z1264" s="27">
        <f>((0.408*I1264*(Y1264-0)+Dados!$C$35*(900/(H1264+273))*J1264*(M1264-N1264))/(I1264+Dados!$C$35*(1+(0.34*J1264))))</f>
        <v>6.2047098958658138</v>
      </c>
    </row>
    <row r="1265" spans="1:26" x14ac:dyDescent="0.25">
      <c r="A1265" s="1">
        <v>40935</v>
      </c>
      <c r="B1265">
        <v>15.5</v>
      </c>
      <c r="C1265">
        <v>32.299999999999997</v>
      </c>
      <c r="D1265">
        <v>27</v>
      </c>
      <c r="E1265">
        <v>2.766667</v>
      </c>
      <c r="F1265">
        <v>57.5</v>
      </c>
      <c r="H1265" s="22">
        <f t="shared" si="280"/>
        <v>23.9</v>
      </c>
      <c r="I1265" s="23">
        <f t="shared" si="281"/>
        <v>0.17815773880284058</v>
      </c>
      <c r="J1265" s="24">
        <f t="shared" si="282"/>
        <v>2.0693315572816706</v>
      </c>
      <c r="K1265" s="25">
        <f t="shared" si="283"/>
        <v>4.8359775257467401</v>
      </c>
      <c r="L1265" s="25">
        <f t="shared" si="284"/>
        <v>1.761022898120093</v>
      </c>
      <c r="M1265" s="25">
        <f t="shared" si="285"/>
        <v>3.2985002119334164</v>
      </c>
      <c r="N1265" s="25">
        <f t="shared" si="286"/>
        <v>1.8966376218617143</v>
      </c>
      <c r="O1265" s="25">
        <f t="shared" si="287"/>
        <v>-0.32668915865324738</v>
      </c>
      <c r="P1265" s="26">
        <f>ACOS(-TAN(Dados!$C$31)*TAN(O1265))</f>
        <v>1.7550415361709275</v>
      </c>
      <c r="Q1265" s="25">
        <f t="shared" si="288"/>
        <v>1.0294993136851356</v>
      </c>
      <c r="R1265" s="25">
        <f>(24*60/PI())*Dados!$C$28*Q1265*(P1265*SIN(Dados!$C$31)*SIN(O1265)+COS(Dados!$C$31)*COS(O1265)*SIN(P1265))</f>
        <v>42.05732840961516</v>
      </c>
      <c r="S1265" s="17">
        <f t="shared" si="289"/>
        <v>305.46000000000004</v>
      </c>
      <c r="T1265" s="17">
        <f t="shared" si="290"/>
        <v>288.66000000000003</v>
      </c>
      <c r="U1265" s="17">
        <f t="shared" si="291"/>
        <v>27.581399907911706</v>
      </c>
      <c r="V1265" s="25">
        <f>(0.75+2*10^(-5)*Dados!$B$7)*R1265</f>
        <v>31.749169742540985</v>
      </c>
      <c r="W1265" s="23">
        <f t="shared" si="292"/>
        <v>4.646151386944716</v>
      </c>
      <c r="X1265" s="25">
        <f>(1-Dados!$C$20)*U1265</f>
        <v>21.237677929092015</v>
      </c>
      <c r="Y1265" s="18">
        <f t="shared" si="293"/>
        <v>16.591526542147299</v>
      </c>
      <c r="Z1265" s="27">
        <f>((0.408*I1265*(Y1265-0)+Dados!$C$35*(900/(H1265+273))*J1265*(M1265-N1265))/(I1265+Dados!$C$35*(1+(0.34*J1265))))</f>
        <v>6.1505135659813011</v>
      </c>
    </row>
    <row r="1266" spans="1:26" x14ac:dyDescent="0.25">
      <c r="A1266" s="1">
        <v>40936</v>
      </c>
      <c r="B1266">
        <v>18.3</v>
      </c>
      <c r="C1266">
        <v>34.5</v>
      </c>
      <c r="D1266">
        <v>28</v>
      </c>
      <c r="E1266">
        <v>3.6333329999999999</v>
      </c>
      <c r="F1266">
        <v>49.75</v>
      </c>
      <c r="H1266" s="22">
        <f t="shared" si="280"/>
        <v>26.4</v>
      </c>
      <c r="I1266" s="23">
        <f t="shared" si="281"/>
        <v>0.20282924107339942</v>
      </c>
      <c r="J1266" s="24">
        <f t="shared" si="282"/>
        <v>2.7175553237931718</v>
      </c>
      <c r="K1266" s="25">
        <f t="shared" si="283"/>
        <v>5.4691459026600384</v>
      </c>
      <c r="L1266" s="25">
        <f t="shared" si="284"/>
        <v>2.1032450848446573</v>
      </c>
      <c r="M1266" s="25">
        <f t="shared" si="285"/>
        <v>3.7861954937523477</v>
      </c>
      <c r="N1266" s="25">
        <f t="shared" si="286"/>
        <v>1.883632258141793</v>
      </c>
      <c r="O1266" s="25">
        <f t="shared" si="287"/>
        <v>-0.32240489948936107</v>
      </c>
      <c r="P1266" s="26">
        <f>ACOS(-TAN(Dados!$C$31)*TAN(O1266))</f>
        <v>1.7524190686367291</v>
      </c>
      <c r="Q1266" s="25">
        <f t="shared" si="288"/>
        <v>1.0292403305106266</v>
      </c>
      <c r="R1266" s="25">
        <f>(24*60/PI())*Dados!$C$28*Q1266*(P1266*SIN(Dados!$C$31)*SIN(O1266)+COS(Dados!$C$31)*COS(O1266)*SIN(P1266))</f>
        <v>41.961435414766676</v>
      </c>
      <c r="S1266" s="17">
        <f t="shared" si="289"/>
        <v>307.66000000000003</v>
      </c>
      <c r="T1266" s="17">
        <f t="shared" si="290"/>
        <v>291.46000000000004</v>
      </c>
      <c r="U1266" s="17">
        <f t="shared" si="291"/>
        <v>27.022643142014985</v>
      </c>
      <c r="V1266" s="25">
        <f>(0.75+2*10^(-5)*Dados!$B$7)*R1266</f>
        <v>31.676779909765276</v>
      </c>
      <c r="W1266" s="23">
        <f t="shared" si="292"/>
        <v>4.7002744233751148</v>
      </c>
      <c r="X1266" s="25">
        <f>(1-Dados!$C$20)*U1266</f>
        <v>20.80743521935154</v>
      </c>
      <c r="Y1266" s="18">
        <f t="shared" si="293"/>
        <v>16.107160795976426</v>
      </c>
      <c r="Z1266" s="27">
        <f>((0.408*I1266*(Y1266-0)+Dados!$C$35*(900/(H1266+273))*J1266*(M1266-N1266))/(I1266+Dados!$C$35*(1+(0.34*J1266))))</f>
        <v>7.148777462709945</v>
      </c>
    </row>
    <row r="1267" spans="1:26" x14ac:dyDescent="0.25">
      <c r="A1267" s="1">
        <v>40937</v>
      </c>
      <c r="B1267">
        <v>20.9</v>
      </c>
      <c r="C1267">
        <v>35.9</v>
      </c>
      <c r="D1267">
        <v>29</v>
      </c>
      <c r="E1267">
        <v>2.4333330000000002</v>
      </c>
      <c r="F1267">
        <v>44.75</v>
      </c>
      <c r="H1267" s="22">
        <f t="shared" si="280"/>
        <v>28.4</v>
      </c>
      <c r="I1267" s="23">
        <f t="shared" si="281"/>
        <v>0.2245806202310468</v>
      </c>
      <c r="J1267" s="24">
        <f t="shared" si="282"/>
        <v>1.820014033591639</v>
      </c>
      <c r="K1267" s="25">
        <f t="shared" si="283"/>
        <v>5.9084786537204232</v>
      </c>
      <c r="L1267" s="25">
        <f t="shared" si="284"/>
        <v>2.4717700446226427</v>
      </c>
      <c r="M1267" s="25">
        <f t="shared" si="285"/>
        <v>4.1901243491715334</v>
      </c>
      <c r="N1267" s="25">
        <f t="shared" si="286"/>
        <v>1.8750806462542613</v>
      </c>
      <c r="O1267" s="25">
        <f t="shared" si="287"/>
        <v>-0.31802510479568846</v>
      </c>
      <c r="P1267" s="26">
        <f>ACOS(-TAN(Dados!$C$31)*TAN(O1267))</f>
        <v>1.7497471688058961</v>
      </c>
      <c r="Q1267" s="25">
        <f t="shared" si="288"/>
        <v>1.0289726827951293</v>
      </c>
      <c r="R1267" s="25">
        <f>(24*60/PI())*Dados!$C$28*Q1267*(P1267*SIN(Dados!$C$31)*SIN(O1267)+COS(Dados!$C$31)*COS(O1267)*SIN(P1267))</f>
        <v>41.862759834734192</v>
      </c>
      <c r="S1267" s="17">
        <f t="shared" si="289"/>
        <v>309.06</v>
      </c>
      <c r="T1267" s="17">
        <f t="shared" si="290"/>
        <v>294.06</v>
      </c>
      <c r="U1267" s="17">
        <f t="shared" si="291"/>
        <v>25.941403466593005</v>
      </c>
      <c r="V1267" s="25">
        <f>(0.75+2*10^(-5)*Dados!$B$7)*R1267</f>
        <v>31.602289497312476</v>
      </c>
      <c r="W1267" s="23">
        <f t="shared" si="292"/>
        <v>4.5756876395966506</v>
      </c>
      <c r="X1267" s="25">
        <f>(1-Dados!$C$20)*U1267</f>
        <v>19.974880669276615</v>
      </c>
      <c r="Y1267" s="18">
        <f t="shared" si="293"/>
        <v>15.399193029679964</v>
      </c>
      <c r="Z1267" s="27">
        <f>((0.408*I1267*(Y1267-0)+Dados!$C$35*(900/(H1267+273))*J1267*(M1267-N1267))/(I1267+Dados!$C$35*(1+(0.34*J1267))))</f>
        <v>6.7602895868927462</v>
      </c>
    </row>
    <row r="1268" spans="1:26" x14ac:dyDescent="0.25">
      <c r="A1268" s="1">
        <v>40938</v>
      </c>
      <c r="B1268">
        <v>22.3</v>
      </c>
      <c r="C1268">
        <v>37.5</v>
      </c>
      <c r="D1268">
        <v>30</v>
      </c>
      <c r="E1268">
        <v>2.2999999999999998</v>
      </c>
      <c r="F1268">
        <v>41.25</v>
      </c>
      <c r="H1268" s="22">
        <f t="shared" si="280"/>
        <v>29.9</v>
      </c>
      <c r="I1268" s="23">
        <f t="shared" si="281"/>
        <v>0.24215129129346122</v>
      </c>
      <c r="J1268" s="24">
        <f t="shared" si="282"/>
        <v>1.7202874728862714</v>
      </c>
      <c r="K1268" s="25">
        <f t="shared" si="283"/>
        <v>6.4477308851637058</v>
      </c>
      <c r="L1268" s="25">
        <f t="shared" si="284"/>
        <v>2.6926645530366384</v>
      </c>
      <c r="M1268" s="25">
        <f t="shared" si="285"/>
        <v>4.5701977191001717</v>
      </c>
      <c r="N1268" s="25">
        <f t="shared" si="286"/>
        <v>1.8852065591288207</v>
      </c>
      <c r="O1268" s="25">
        <f t="shared" si="287"/>
        <v>-0.31355107239992103</v>
      </c>
      <c r="P1268" s="26">
        <f>ACOS(-TAN(Dados!$C$31)*TAN(O1268))</f>
        <v>1.7470270487283313</v>
      </c>
      <c r="Q1268" s="25">
        <f t="shared" si="288"/>
        <v>1.0286964498484381</v>
      </c>
      <c r="R1268" s="25">
        <f>(24*60/PI())*Dados!$C$28*Q1268*(P1268*SIN(Dados!$C$31)*SIN(O1268)+COS(Dados!$C$31)*COS(O1268)*SIN(P1268))</f>
        <v>41.761298127524682</v>
      </c>
      <c r="S1268" s="17">
        <f t="shared" si="289"/>
        <v>310.66000000000003</v>
      </c>
      <c r="T1268" s="17">
        <f t="shared" si="290"/>
        <v>295.46000000000004</v>
      </c>
      <c r="U1268" s="17">
        <f t="shared" si="291"/>
        <v>26.05048220295928</v>
      </c>
      <c r="V1268" s="25">
        <f>(0.75+2*10^(-5)*Dados!$B$7)*R1268</f>
        <v>31.525695831324263</v>
      </c>
      <c r="W1268" s="23">
        <f t="shared" si="292"/>
        <v>4.6966011574077333</v>
      </c>
      <c r="X1268" s="25">
        <f>(1-Dados!$C$20)*U1268</f>
        <v>20.058871296278646</v>
      </c>
      <c r="Y1268" s="18">
        <f t="shared" si="293"/>
        <v>15.362270138870912</v>
      </c>
      <c r="Z1268" s="27">
        <f>((0.408*I1268*(Y1268-0)+Dados!$C$35*(900/(H1268+273))*J1268*(M1268-N1268))/(I1268+Dados!$C$35*(1+(0.34*J1268))))</f>
        <v>6.9851188822010082</v>
      </c>
    </row>
    <row r="1269" spans="1:26" x14ac:dyDescent="0.25">
      <c r="A1269" s="1">
        <v>40939</v>
      </c>
      <c r="B1269">
        <v>23.6</v>
      </c>
      <c r="C1269">
        <v>36.4</v>
      </c>
      <c r="D1269">
        <v>31</v>
      </c>
      <c r="E1269">
        <v>2.5</v>
      </c>
      <c r="F1269">
        <v>44.5</v>
      </c>
      <c r="H1269" s="22">
        <f t="shared" si="280"/>
        <v>30</v>
      </c>
      <c r="I1269" s="23">
        <f t="shared" si="281"/>
        <v>0.24336253881311395</v>
      </c>
      <c r="J1269" s="24">
        <f t="shared" si="282"/>
        <v>1.8698776879198604</v>
      </c>
      <c r="K1269" s="25">
        <f t="shared" si="283"/>
        <v>6.0726299897773925</v>
      </c>
      <c r="L1269" s="25">
        <f t="shared" si="284"/>
        <v>2.9130230003400173</v>
      </c>
      <c r="M1269" s="25">
        <f t="shared" si="285"/>
        <v>4.4928264950587051</v>
      </c>
      <c r="N1269" s="25">
        <f t="shared" si="286"/>
        <v>1.9993077903011238</v>
      </c>
      <c r="O1269" s="25">
        <f t="shared" si="287"/>
        <v>-0.30898412805441511</v>
      </c>
      <c r="P1269" s="26">
        <f>ACOS(-TAN(Dados!$C$31)*TAN(O1269))</f>
        <v>1.7442599191701209</v>
      </c>
      <c r="Q1269" s="25">
        <f t="shared" si="288"/>
        <v>1.0284117135243369</v>
      </c>
      <c r="R1269" s="25">
        <f>(24*60/PI())*Dados!$C$28*Q1269*(P1269*SIN(Dados!$C$31)*SIN(O1269)+COS(Dados!$C$31)*COS(O1269)*SIN(P1269))</f>
        <v>41.657047534730346</v>
      </c>
      <c r="S1269" s="17">
        <f t="shared" si="289"/>
        <v>309.56</v>
      </c>
      <c r="T1269" s="17">
        <f t="shared" si="290"/>
        <v>296.76000000000005</v>
      </c>
      <c r="U1269" s="17">
        <f t="shared" si="291"/>
        <v>23.845885447576851</v>
      </c>
      <c r="V1269" s="25">
        <f>(0.75+2*10^(-5)*Dados!$B$7)*R1269</f>
        <v>31.446996829472514</v>
      </c>
      <c r="W1269" s="23">
        <f t="shared" si="292"/>
        <v>3.9736794155582378</v>
      </c>
      <c r="X1269" s="25">
        <f>(1-Dados!$C$20)*U1269</f>
        <v>18.361331794634175</v>
      </c>
      <c r="Y1269" s="18">
        <f t="shared" si="293"/>
        <v>14.387652379075938</v>
      </c>
      <c r="Z1269" s="27">
        <f>((0.408*I1269*(Y1269-0)+Dados!$C$35*(900/(H1269+273))*J1269*(M1269-N1269))/(I1269+Dados!$C$35*(1+(0.34*J1269))))</f>
        <v>6.6634885694416672</v>
      </c>
    </row>
    <row r="1270" spans="1:26" x14ac:dyDescent="0.25">
      <c r="A1270" s="1">
        <v>41275</v>
      </c>
      <c r="B1270">
        <v>18.3</v>
      </c>
      <c r="C1270">
        <v>29.4</v>
      </c>
      <c r="D1270">
        <v>1</v>
      </c>
      <c r="E1270">
        <v>2.266667</v>
      </c>
      <c r="F1270">
        <v>79.75</v>
      </c>
      <c r="H1270" s="22">
        <f t="shared" ref="H1270:H1331" si="294">(C1270+B1270)/2</f>
        <v>23.85</v>
      </c>
      <c r="I1270" s="23">
        <f t="shared" ref="I1270:I1331" si="295">4098*(0.6108*EXP(17.27*H1270/(H1270+237.3)))/(H1270+237.3)^2</f>
        <v>0.17769138209750721</v>
      </c>
      <c r="J1270" s="24">
        <f t="shared" ref="J1270:J1331" si="296">E1270*(4.87/(LN(67.8*10-5.42)))</f>
        <v>1.6953560196976984</v>
      </c>
      <c r="K1270" s="25">
        <f t="shared" ref="K1270:K1331" si="297">0.6108*EXP((17.27*C1270)/(C1270+237.3))</f>
        <v>4.0992081541413299</v>
      </c>
      <c r="L1270" s="25">
        <f t="shared" ref="L1270:L1331" si="298">0.6108*EXP((17.27*B1270)/(B1270+237.3))</f>
        <v>2.1032450848446573</v>
      </c>
      <c r="M1270" s="25">
        <f t="shared" ref="M1270:M1331" si="299">(K1270+L1270)/2</f>
        <v>3.1012266194929934</v>
      </c>
      <c r="N1270" s="25">
        <f t="shared" ref="N1270:N1331" si="300">F1270/100*((K1270+L1270)/2)</f>
        <v>2.4732282290456622</v>
      </c>
      <c r="O1270" s="25">
        <f t="shared" ref="O1270:O1331" si="301">0.409*SIN((2*PI()/365*D1270)-1.39)</f>
        <v>-0.40100809259462372</v>
      </c>
      <c r="P1270" s="26">
        <f>ACOS(-TAN(Dados!$C$31)*TAN(O1270))</f>
        <v>1.8020995380098959</v>
      </c>
      <c r="Q1270" s="25">
        <f t="shared" ref="Q1270:Q1331" si="302">1+0.033*COS((2*PI()/365)*D1270)</f>
        <v>1.0329951106939008</v>
      </c>
      <c r="R1270" s="25">
        <f>(24*60/PI())*Dados!$C$28*Q1270*(P1270*SIN(Dados!$C$31)*SIN(O1270)+COS(Dados!$C$31)*COS(O1270)*SIN(P1270))</f>
        <v>43.596802901252339</v>
      </c>
      <c r="S1270" s="17">
        <f t="shared" ref="S1270:S1331" si="303">C1270+273.16</f>
        <v>302.56</v>
      </c>
      <c r="T1270" s="17">
        <f t="shared" ref="T1270:T1331" si="304">B1270+273.16</f>
        <v>291.46000000000004</v>
      </c>
      <c r="U1270" s="17">
        <f t="shared" ref="U1270:U1331" si="305">0.16*SQRT(C1270-B1270)*R1270</f>
        <v>23.23999949198658</v>
      </c>
      <c r="V1270" s="25">
        <f>(0.75+2*10^(-5)*Dados!$B$7)*R1270</f>
        <v>32.911322423121774</v>
      </c>
      <c r="W1270" s="23">
        <f t="shared" ref="W1270:W1331" si="306">(4.903*10^-9)*((S1270^4+T1270^4)/2)*(0.34-0.14*SQRT(N1270))*(1.35*(U1270/V1270)-0.35)</f>
        <v>2.764027814604411</v>
      </c>
      <c r="X1270" s="25">
        <f>(1-Dados!$C$20)*U1270</f>
        <v>17.894799608829668</v>
      </c>
      <c r="Y1270" s="18">
        <f t="shared" ref="Y1270:Y1331" si="307">X1270-W1270</f>
        <v>15.130771794225257</v>
      </c>
      <c r="Z1270" s="27">
        <f>((0.408*I1270*(Y1270-0)+Dados!$C$35*(900/(H1270+273))*J1270*(M1270-N1270))/(I1270+Dados!$C$35*(1+(0.34*J1270))))</f>
        <v>4.6576285305183642</v>
      </c>
    </row>
    <row r="1271" spans="1:26" x14ac:dyDescent="0.25">
      <c r="A1271" s="1">
        <v>41276</v>
      </c>
      <c r="B1271">
        <v>11.4</v>
      </c>
      <c r="C1271">
        <v>26.9</v>
      </c>
      <c r="D1271">
        <v>2</v>
      </c>
      <c r="E1271">
        <v>3.266667</v>
      </c>
      <c r="F1271">
        <v>64</v>
      </c>
      <c r="H1271" s="22">
        <f t="shared" si="294"/>
        <v>19.149999999999999</v>
      </c>
      <c r="I1271" s="23">
        <f t="shared" si="295"/>
        <v>0.13820893126731457</v>
      </c>
      <c r="J1271" s="24">
        <f t="shared" si="296"/>
        <v>2.4433070948656423</v>
      </c>
      <c r="K1271" s="25">
        <f t="shared" si="297"/>
        <v>3.5444766708090345</v>
      </c>
      <c r="L1271" s="25">
        <f t="shared" si="298"/>
        <v>1.3480279711634873</v>
      </c>
      <c r="M1271" s="25">
        <f t="shared" si="299"/>
        <v>2.446252320986261</v>
      </c>
      <c r="N1271" s="25">
        <f t="shared" si="300"/>
        <v>1.565601485431207</v>
      </c>
      <c r="O1271" s="25">
        <f t="shared" si="301"/>
        <v>-0.39956372457913614</v>
      </c>
      <c r="P1271" s="26">
        <f>ACOS(-TAN(Dados!$C$31)*TAN(O1271))</f>
        <v>1.8011536593991815</v>
      </c>
      <c r="Q1271" s="25">
        <f t="shared" si="302"/>
        <v>1.0329804442244102</v>
      </c>
      <c r="R1271" s="25">
        <f>(24*60/PI())*Dados!$C$28*Q1271*(P1271*SIN(Dados!$C$31)*SIN(O1271)+COS(Dados!$C$31)*COS(O1271)*SIN(P1271))</f>
        <v>43.570641955749437</v>
      </c>
      <c r="S1271" s="17">
        <f t="shared" si="303"/>
        <v>300.06</v>
      </c>
      <c r="T1271" s="17">
        <f t="shared" si="304"/>
        <v>284.56</v>
      </c>
      <c r="U1271" s="17">
        <f t="shared" si="305"/>
        <v>27.446046226825636</v>
      </c>
      <c r="V1271" s="25">
        <f>(0.75+2*10^(-5)*Dados!$B$7)*R1271</f>
        <v>32.891573467807554</v>
      </c>
      <c r="W1271" s="23">
        <f t="shared" si="306"/>
        <v>4.600759787458844</v>
      </c>
      <c r="X1271" s="25">
        <f>(1-Dados!$C$20)*U1271</f>
        <v>21.133455594655739</v>
      </c>
      <c r="Y1271" s="18">
        <f t="shared" si="307"/>
        <v>16.532695807196895</v>
      </c>
      <c r="Z1271" s="27">
        <f>((0.408*I1271*(Y1271-0)+Dados!$C$35*(900/(H1271+273))*J1271*(M1271-N1271))/(I1271+Dados!$C$35*(1+(0.34*J1271))))</f>
        <v>5.2942490024870272</v>
      </c>
    </row>
    <row r="1272" spans="1:26" x14ac:dyDescent="0.25">
      <c r="A1272" s="1">
        <v>41277</v>
      </c>
      <c r="B1272">
        <v>14.4</v>
      </c>
      <c r="C1272">
        <v>31.2</v>
      </c>
      <c r="D1272">
        <v>3</v>
      </c>
      <c r="E1272">
        <v>2.1666669999999999</v>
      </c>
      <c r="F1272">
        <v>65.25</v>
      </c>
      <c r="H1272" s="22">
        <f t="shared" si="294"/>
        <v>22.8</v>
      </c>
      <c r="I1272" s="23">
        <f t="shared" si="295"/>
        <v>0.16813302065808716</v>
      </c>
      <c r="J1272" s="24">
        <f t="shared" si="296"/>
        <v>1.6205609121809039</v>
      </c>
      <c r="K1272" s="25">
        <f t="shared" si="297"/>
        <v>4.5439995866454055</v>
      </c>
      <c r="L1272" s="25">
        <f t="shared" si="298"/>
        <v>1.6405764392484408</v>
      </c>
      <c r="M1272" s="25">
        <f t="shared" si="299"/>
        <v>3.092288012946923</v>
      </c>
      <c r="N1272" s="25">
        <f t="shared" si="300"/>
        <v>2.0177179284478672</v>
      </c>
      <c r="O1272" s="25">
        <f t="shared" si="301"/>
        <v>-0.39800095720876433</v>
      </c>
      <c r="P1272" s="26">
        <f>ACOS(-TAN(Dados!$C$31)*TAN(O1272))</f>
        <v>1.8001317785621451</v>
      </c>
      <c r="Q1272" s="25">
        <f t="shared" si="302"/>
        <v>1.0329560049375197</v>
      </c>
      <c r="R1272" s="25">
        <f>(24*60/PI())*Dados!$C$28*Q1272*(P1272*SIN(Dados!$C$31)*SIN(O1272)+COS(Dados!$C$31)*COS(O1272)*SIN(P1272))</f>
        <v>43.541904505350651</v>
      </c>
      <c r="S1272" s="17">
        <f t="shared" si="303"/>
        <v>304.36</v>
      </c>
      <c r="T1272" s="17">
        <f t="shared" si="304"/>
        <v>287.56</v>
      </c>
      <c r="U1272" s="17">
        <f t="shared" si="305"/>
        <v>28.55499211023632</v>
      </c>
      <c r="V1272" s="25">
        <f>(0.75+2*10^(-5)*Dados!$B$7)*R1272</f>
        <v>32.869879503279115</v>
      </c>
      <c r="W1272" s="23">
        <f t="shared" si="306"/>
        <v>4.3894336704840624</v>
      </c>
      <c r="X1272" s="25">
        <f>(1-Dados!$C$20)*U1272</f>
        <v>21.987343924881966</v>
      </c>
      <c r="Y1272" s="18">
        <f t="shared" si="307"/>
        <v>17.597910254397902</v>
      </c>
      <c r="Z1272" s="27">
        <f>((0.408*I1272*(Y1272-0)+Dados!$C$35*(900/(H1272+273))*J1272*(M1272-N1272))/(I1272+Dados!$C$35*(1+(0.34*J1272))))</f>
        <v>5.7628660212221972</v>
      </c>
    </row>
    <row r="1273" spans="1:26" x14ac:dyDescent="0.25">
      <c r="A1273" s="1">
        <v>41278</v>
      </c>
      <c r="B1273">
        <v>20.9</v>
      </c>
      <c r="C1273">
        <v>33</v>
      </c>
      <c r="D1273">
        <v>4</v>
      </c>
      <c r="E1273">
        <v>2.9666670000000002</v>
      </c>
      <c r="F1273">
        <v>58.75</v>
      </c>
      <c r="H1273" s="22">
        <f t="shared" si="294"/>
        <v>26.95</v>
      </c>
      <c r="I1273" s="23">
        <f t="shared" si="295"/>
        <v>0.20862615347804067</v>
      </c>
      <c r="J1273" s="24">
        <f t="shared" si="296"/>
        <v>2.2189217723152592</v>
      </c>
      <c r="K1273" s="25">
        <f t="shared" si="297"/>
        <v>5.030147795606851</v>
      </c>
      <c r="L1273" s="25">
        <f t="shared" si="298"/>
        <v>2.4717700446226427</v>
      </c>
      <c r="M1273" s="25">
        <f t="shared" si="299"/>
        <v>3.7509589201147469</v>
      </c>
      <c r="N1273" s="25">
        <f t="shared" si="300"/>
        <v>2.2036883655674138</v>
      </c>
      <c r="O1273" s="25">
        <f t="shared" si="301"/>
        <v>-0.39632025356520739</v>
      </c>
      <c r="P1273" s="26">
        <f>ACOS(-TAN(Dados!$C$31)*TAN(O1273))</f>
        <v>1.7990345490421549</v>
      </c>
      <c r="Q1273" s="25">
        <f t="shared" si="302"/>
        <v>1.0329218000751172</v>
      </c>
      <c r="R1273" s="25">
        <f>(24*60/PI())*Dados!$C$28*Q1273*(P1273*SIN(Dados!$C$31)*SIN(O1273)+COS(Dados!$C$31)*COS(O1273)*SIN(P1273))</f>
        <v>43.510583132946387</v>
      </c>
      <c r="S1273" s="17">
        <f t="shared" si="303"/>
        <v>306.16000000000003</v>
      </c>
      <c r="T1273" s="17">
        <f t="shared" si="304"/>
        <v>294.06</v>
      </c>
      <c r="U1273" s="17">
        <f t="shared" si="305"/>
        <v>24.21628792390992</v>
      </c>
      <c r="V1273" s="25">
        <f>(0.75+2*10^(-5)*Dados!$B$7)*R1273</f>
        <v>32.846234930344117</v>
      </c>
      <c r="W1273" s="23">
        <f t="shared" si="306"/>
        <v>3.4005314604823607</v>
      </c>
      <c r="X1273" s="25">
        <f>(1-Dados!$C$20)*U1273</f>
        <v>18.646541701410641</v>
      </c>
      <c r="Y1273" s="18">
        <f t="shared" si="307"/>
        <v>15.24601024092828</v>
      </c>
      <c r="Z1273" s="27">
        <f>((0.408*I1273*(Y1273-0)+Dados!$C$35*(900/(H1273+273))*J1273*(M1273-N1273))/(I1273+Dados!$C$35*(1+(0.34*J1273))))</f>
        <v>6.09658526593154</v>
      </c>
    </row>
    <row r="1274" spans="1:26" x14ac:dyDescent="0.25">
      <c r="A1274" s="1">
        <v>41279</v>
      </c>
      <c r="B1274">
        <v>20</v>
      </c>
      <c r="C1274">
        <v>28.8</v>
      </c>
      <c r="D1274">
        <v>5</v>
      </c>
      <c r="E1274">
        <v>4.4333330000000002</v>
      </c>
      <c r="F1274">
        <v>93.5</v>
      </c>
      <c r="H1274" s="22">
        <f t="shared" si="294"/>
        <v>24.4</v>
      </c>
      <c r="I1274" s="23">
        <f t="shared" si="295"/>
        <v>0.18287834725832475</v>
      </c>
      <c r="J1274" s="24">
        <f t="shared" si="296"/>
        <v>3.3159161839275275</v>
      </c>
      <c r="K1274" s="25">
        <f t="shared" si="297"/>
        <v>3.9596126295507381</v>
      </c>
      <c r="L1274" s="25">
        <f t="shared" si="298"/>
        <v>2.3382812709274461</v>
      </c>
      <c r="M1274" s="25">
        <f t="shared" si="299"/>
        <v>3.1489469502390923</v>
      </c>
      <c r="N1274" s="25">
        <f t="shared" si="300"/>
        <v>2.9442653984735516</v>
      </c>
      <c r="O1274" s="25">
        <f t="shared" si="301"/>
        <v>-0.3945221116772275</v>
      </c>
      <c r="P1274" s="26">
        <f>ACOS(-TAN(Dados!$C$31)*TAN(O1274))</f>
        <v>1.7978626675349139</v>
      </c>
      <c r="Q1274" s="25">
        <f t="shared" si="302"/>
        <v>1.032877839772842</v>
      </c>
      <c r="R1274" s="25">
        <f>(24*60/PI())*Dados!$C$28*Q1274*(P1274*SIN(Dados!$C$31)*SIN(O1274)+COS(Dados!$C$31)*COS(O1274)*SIN(P1274))</f>
        <v>43.476670111019743</v>
      </c>
      <c r="S1274" s="17">
        <f t="shared" si="303"/>
        <v>301.96000000000004</v>
      </c>
      <c r="T1274" s="17">
        <f t="shared" si="304"/>
        <v>293.16000000000003</v>
      </c>
      <c r="U1274" s="17">
        <f t="shared" si="305"/>
        <v>20.635623366483319</v>
      </c>
      <c r="V1274" s="25">
        <f>(0.75+2*10^(-5)*Dados!$B$7)*R1274</f>
        <v>32.82063391548305</v>
      </c>
      <c r="W1274" s="23">
        <f t="shared" si="306"/>
        <v>1.9154908831516406</v>
      </c>
      <c r="X1274" s="25">
        <f>(1-Dados!$C$20)*U1274</f>
        <v>15.889429992192156</v>
      </c>
      <c r="Y1274" s="18">
        <f t="shared" si="307"/>
        <v>13.973939109040515</v>
      </c>
      <c r="Z1274" s="27">
        <f>((0.408*I1274*(Y1274-0)+Dados!$C$35*(900/(H1274+273))*J1274*(M1274-N1274))/(I1274+Dados!$C$35*(1+(0.34*J1274))))</f>
        <v>3.6540366136608098</v>
      </c>
    </row>
    <row r="1275" spans="1:26" x14ac:dyDescent="0.25">
      <c r="A1275" s="1">
        <v>41280</v>
      </c>
      <c r="B1275">
        <v>19.399999999999999</v>
      </c>
      <c r="C1275">
        <v>24.4</v>
      </c>
      <c r="D1275">
        <v>6</v>
      </c>
      <c r="E1275">
        <v>1.9666669999999999</v>
      </c>
      <c r="F1275">
        <v>93.5</v>
      </c>
      <c r="H1275" s="22">
        <f t="shared" si="294"/>
        <v>21.9</v>
      </c>
      <c r="I1275" s="23">
        <f t="shared" si="295"/>
        <v>0.1602891009586542</v>
      </c>
      <c r="J1275" s="24">
        <f t="shared" si="296"/>
        <v>1.4709706971473151</v>
      </c>
      <c r="K1275" s="25">
        <f t="shared" si="297"/>
        <v>3.0563126530167612</v>
      </c>
      <c r="L1275" s="25">
        <f t="shared" si="298"/>
        <v>2.2528310020993629</v>
      </c>
      <c r="M1275" s="25">
        <f t="shared" si="299"/>
        <v>2.6545718275580619</v>
      </c>
      <c r="N1275" s="25">
        <f t="shared" si="300"/>
        <v>2.4820246587667878</v>
      </c>
      <c r="O1275" s="25">
        <f t="shared" si="301"/>
        <v>-0.39260706437307313</v>
      </c>
      <c r="P1275" s="26">
        <f>ACOS(-TAN(Dados!$C$31)*TAN(O1275))</f>
        <v>1.7966168724134355</v>
      </c>
      <c r="Q1275" s="25">
        <f t="shared" si="302"/>
        <v>1.0328241370570801</v>
      </c>
      <c r="R1275" s="25">
        <f>(24*60/PI())*Dados!$C$28*Q1275*(P1275*SIN(Dados!$C$31)*SIN(O1275)+COS(Dados!$C$31)*COS(O1275)*SIN(P1275))</f>
        <v>43.440157426390698</v>
      </c>
      <c r="S1275" s="17">
        <f t="shared" si="303"/>
        <v>297.56</v>
      </c>
      <c r="T1275" s="17">
        <f t="shared" si="304"/>
        <v>292.56</v>
      </c>
      <c r="U1275" s="17">
        <f t="shared" si="305"/>
        <v>15.541623193392306</v>
      </c>
      <c r="V1275" s="25">
        <f>(0.75+2*10^(-5)*Dados!$B$7)*R1275</f>
        <v>32.793070409528674</v>
      </c>
      <c r="W1275" s="23">
        <f t="shared" si="306"/>
        <v>1.2868825267389812</v>
      </c>
      <c r="X1275" s="25">
        <f>(1-Dados!$C$20)*U1275</f>
        <v>11.967049858912077</v>
      </c>
      <c r="Y1275" s="18">
        <f t="shared" si="307"/>
        <v>10.680167332173095</v>
      </c>
      <c r="Z1275" s="27">
        <f>((0.408*I1275*(Y1275-0)+Dados!$C$35*(900/(H1275+273))*J1275*(M1275-N1275))/(I1275+Dados!$C$35*(1+(0.34*J1275))))</f>
        <v>2.8982698344739615</v>
      </c>
    </row>
    <row r="1276" spans="1:26" x14ac:dyDescent="0.25">
      <c r="A1276" s="1">
        <v>41281</v>
      </c>
      <c r="B1276">
        <v>21.3</v>
      </c>
      <c r="C1276">
        <v>23</v>
      </c>
      <c r="D1276">
        <v>7</v>
      </c>
      <c r="E1276">
        <v>2.6333329999999999</v>
      </c>
      <c r="F1276">
        <v>92.75</v>
      </c>
      <c r="H1276" s="22">
        <f t="shared" si="294"/>
        <v>22.15</v>
      </c>
      <c r="I1276" s="23">
        <f t="shared" si="295"/>
        <v>0.16243630349003685</v>
      </c>
      <c r="J1276" s="24">
        <f t="shared" si="296"/>
        <v>1.9696042486252276</v>
      </c>
      <c r="K1276" s="25">
        <f t="shared" si="297"/>
        <v>2.809437622397069</v>
      </c>
      <c r="L1276" s="25">
        <f t="shared" si="298"/>
        <v>2.5332049812438213</v>
      </c>
      <c r="M1276" s="25">
        <f t="shared" si="299"/>
        <v>2.6713213018204449</v>
      </c>
      <c r="N1276" s="25">
        <f t="shared" si="300"/>
        <v>2.4776505074384625</v>
      </c>
      <c r="O1276" s="25">
        <f t="shared" si="301"/>
        <v>-0.39057567912259061</v>
      </c>
      <c r="P1276" s="26">
        <f>ACOS(-TAN(Dados!$C$31)*TAN(O1276))</f>
        <v>1.7952979421830866</v>
      </c>
      <c r="Q1276" s="25">
        <f t="shared" si="302"/>
        <v>1.0327607078411054</v>
      </c>
      <c r="R1276" s="25">
        <f>(24*60/PI())*Dados!$C$28*Q1276*(P1276*SIN(Dados!$C$31)*SIN(O1276)+COS(Dados!$C$31)*COS(O1276)*SIN(P1276))</f>
        <v>43.40103680664042</v>
      </c>
      <c r="S1276" s="17">
        <f t="shared" si="303"/>
        <v>296.16000000000003</v>
      </c>
      <c r="T1276" s="17">
        <f t="shared" si="304"/>
        <v>294.46000000000004</v>
      </c>
      <c r="U1276" s="17">
        <f t="shared" si="305"/>
        <v>9.054084593220443</v>
      </c>
      <c r="V1276" s="25">
        <f>(0.75+2*10^(-5)*Dados!$B$7)*R1276</f>
        <v>32.763538167613824</v>
      </c>
      <c r="W1276" s="23">
        <f t="shared" si="306"/>
        <v>0.10290738393042366</v>
      </c>
      <c r="X1276" s="25">
        <f>(1-Dados!$C$20)*U1276</f>
        <v>6.971645136779741</v>
      </c>
      <c r="Y1276" s="18">
        <f t="shared" si="307"/>
        <v>6.8687377528493174</v>
      </c>
      <c r="Z1276" s="27">
        <f>((0.408*I1276*(Y1276-0)+Dados!$C$35*(900/(H1276+273))*J1276*(M1276-N1276))/(I1276+Dados!$C$35*(1+(0.34*J1276))))</f>
        <v>1.955451669550841</v>
      </c>
    </row>
    <row r="1277" spans="1:26" x14ac:dyDescent="0.25">
      <c r="A1277" s="1">
        <v>41282</v>
      </c>
      <c r="B1277">
        <v>19.899999999999999</v>
      </c>
      <c r="C1277">
        <v>30.3</v>
      </c>
      <c r="D1277">
        <v>8</v>
      </c>
      <c r="E1277">
        <v>1.266667</v>
      </c>
      <c r="F1277">
        <v>83.75</v>
      </c>
      <c r="H1277" s="22">
        <f t="shared" si="294"/>
        <v>25.1</v>
      </c>
      <c r="I1277" s="23">
        <f t="shared" si="295"/>
        <v>0.18966399559757055</v>
      </c>
      <c r="J1277" s="24">
        <f t="shared" si="296"/>
        <v>0.94740494452975432</v>
      </c>
      <c r="K1277" s="25">
        <f t="shared" si="297"/>
        <v>4.3166253828706109</v>
      </c>
      <c r="L1277" s="25">
        <f t="shared" si="298"/>
        <v>2.3238457638211925</v>
      </c>
      <c r="M1277" s="25">
        <f t="shared" si="299"/>
        <v>3.3202355733459017</v>
      </c>
      <c r="N1277" s="25">
        <f t="shared" si="300"/>
        <v>2.7806972926771927</v>
      </c>
      <c r="O1277" s="25">
        <f t="shared" si="301"/>
        <v>-0.38842855786907049</v>
      </c>
      <c r="P1277" s="26">
        <f>ACOS(-TAN(Dados!$C$31)*TAN(O1277))</f>
        <v>1.7939066938731225</v>
      </c>
      <c r="Q1277" s="25">
        <f t="shared" si="302"/>
        <v>1.0326875709203633</v>
      </c>
      <c r="R1277" s="25">
        <f>(24*60/PI())*Dados!$C$28*Q1277*(P1277*SIN(Dados!$C$31)*SIN(O1277)+COS(Dados!$C$31)*COS(O1277)*SIN(P1277))</f>
        <v>43.35929974820008</v>
      </c>
      <c r="S1277" s="17">
        <f t="shared" si="303"/>
        <v>303.46000000000004</v>
      </c>
      <c r="T1277" s="17">
        <f t="shared" si="304"/>
        <v>293.06</v>
      </c>
      <c r="U1277" s="17">
        <f t="shared" si="305"/>
        <v>22.37272642276643</v>
      </c>
      <c r="V1277" s="25">
        <f>(0.75+2*10^(-5)*Dados!$B$7)*R1277</f>
        <v>32.732030770375687</v>
      </c>
      <c r="W1277" s="23">
        <f t="shared" si="306"/>
        <v>2.3720332214001778</v>
      </c>
      <c r="X1277" s="25">
        <f>(1-Dados!$C$20)*U1277</f>
        <v>17.226999345530153</v>
      </c>
      <c r="Y1277" s="18">
        <f t="shared" si="307"/>
        <v>14.854966124129975</v>
      </c>
      <c r="Z1277" s="27">
        <f>((0.408*I1277*(Y1277-0)+Dados!$C$35*(900/(H1277+273))*J1277*(M1277-N1277))/(I1277+Dados!$C$35*(1+(0.34*J1277))))</f>
        <v>4.5275089012775567</v>
      </c>
    </row>
    <row r="1278" spans="1:26" x14ac:dyDescent="0.25">
      <c r="A1278" s="1">
        <v>41283</v>
      </c>
      <c r="B1278">
        <v>20.3</v>
      </c>
      <c r="C1278">
        <v>30.7</v>
      </c>
      <c r="D1278">
        <v>9</v>
      </c>
      <c r="E1278">
        <v>3.1</v>
      </c>
      <c r="F1278">
        <v>69.5</v>
      </c>
      <c r="H1278" s="22">
        <f t="shared" si="294"/>
        <v>25.5</v>
      </c>
      <c r="I1278" s="23">
        <f t="shared" si="295"/>
        <v>0.19363585091694491</v>
      </c>
      <c r="J1278" s="24">
        <f t="shared" si="296"/>
        <v>2.3186483330206267</v>
      </c>
      <c r="K1278" s="25">
        <f t="shared" si="297"/>
        <v>4.4164290333261924</v>
      </c>
      <c r="L1278" s="25">
        <f t="shared" si="298"/>
        <v>2.3820593372779197</v>
      </c>
      <c r="M1278" s="25">
        <f t="shared" si="299"/>
        <v>3.3992441853020559</v>
      </c>
      <c r="N1278" s="25">
        <f t="shared" si="300"/>
        <v>2.3624747087849287</v>
      </c>
      <c r="O1278" s="25">
        <f t="shared" si="301"/>
        <v>-0.38616633685087898</v>
      </c>
      <c r="P1278" s="26">
        <f>ACOS(-TAN(Dados!$C$31)*TAN(O1278))</f>
        <v>1.7924439813713136</v>
      </c>
      <c r="Q1278" s="25">
        <f t="shared" si="302"/>
        <v>1.032604747966902</v>
      </c>
      <c r="R1278" s="25">
        <f>(24*60/PI())*Dados!$C$28*Q1278*(P1278*SIN(Dados!$C$31)*SIN(O1278)+COS(Dados!$C$31)*COS(O1278)*SIN(P1278))</f>
        <v>43.314937546086441</v>
      </c>
      <c r="S1278" s="17">
        <f t="shared" si="303"/>
        <v>303.86</v>
      </c>
      <c r="T1278" s="17">
        <f t="shared" si="304"/>
        <v>293.46000000000004</v>
      </c>
      <c r="U1278" s="17">
        <f t="shared" si="305"/>
        <v>22.349836214272202</v>
      </c>
      <c r="V1278" s="25">
        <f>(0.75+2*10^(-5)*Dados!$B$7)*R1278</f>
        <v>32.698541646403257</v>
      </c>
      <c r="W1278" s="23">
        <f t="shared" si="306"/>
        <v>2.7937333126879613</v>
      </c>
      <c r="X1278" s="25">
        <f>(1-Dados!$C$20)*U1278</f>
        <v>17.209373884989596</v>
      </c>
      <c r="Y1278" s="18">
        <f t="shared" si="307"/>
        <v>14.415640572301633</v>
      </c>
      <c r="Z1278" s="27">
        <f>((0.408*I1278*(Y1278-0)+Dados!$C$35*(900/(H1278+273))*J1278*(M1278-N1278))/(I1278+Dados!$C$35*(1+(0.34*J1278))))</f>
        <v>5.1925742439006717</v>
      </c>
    </row>
    <row r="1279" spans="1:26" x14ac:dyDescent="0.25">
      <c r="A1279" s="1">
        <v>41284</v>
      </c>
      <c r="B1279">
        <v>18.8</v>
      </c>
      <c r="C1279">
        <v>32.1</v>
      </c>
      <c r="D1279">
        <v>10</v>
      </c>
      <c r="E1279">
        <v>3.5666669999999998</v>
      </c>
      <c r="F1279">
        <v>55.25</v>
      </c>
      <c r="H1279" s="22">
        <f t="shared" si="294"/>
        <v>25.450000000000003</v>
      </c>
      <c r="I1279" s="23">
        <f t="shared" si="295"/>
        <v>0.19313557107365054</v>
      </c>
      <c r="J1279" s="24">
        <f t="shared" si="296"/>
        <v>2.6676924174160255</v>
      </c>
      <c r="K1279" s="25">
        <f t="shared" si="297"/>
        <v>4.7817101702880001</v>
      </c>
      <c r="L1279" s="25">
        <f t="shared" si="298"/>
        <v>2.1701248415136294</v>
      </c>
      <c r="M1279" s="25">
        <f t="shared" si="299"/>
        <v>3.4759175059008145</v>
      </c>
      <c r="N1279" s="25">
        <f t="shared" si="300"/>
        <v>1.9204444220101999</v>
      </c>
      <c r="O1279" s="25">
        <f t="shared" si="301"/>
        <v>-0.38378968641292643</v>
      </c>
      <c r="P1279" s="26">
        <f>ACOS(-TAN(Dados!$C$31)*TAN(O1279))</f>
        <v>1.7909106937083643</v>
      </c>
      <c r="Q1279" s="25">
        <f t="shared" si="302"/>
        <v>1.03251226352295</v>
      </c>
      <c r="R1279" s="25">
        <f>(24*60/PI())*Dados!$C$28*Q1279*(P1279*SIN(Dados!$C$31)*SIN(O1279)+COS(Dados!$C$31)*COS(O1279)*SIN(P1279))</f>
        <v>43.267941325262903</v>
      </c>
      <c r="S1279" s="17">
        <f t="shared" si="303"/>
        <v>305.26000000000005</v>
      </c>
      <c r="T1279" s="17">
        <f t="shared" si="304"/>
        <v>291.96000000000004</v>
      </c>
      <c r="U1279" s="17">
        <f t="shared" si="305"/>
        <v>25.247131102311535</v>
      </c>
      <c r="V1279" s="25">
        <f>(0.75+2*10^(-5)*Dados!$B$7)*R1279</f>
        <v>32.663064095911878</v>
      </c>
      <c r="W1279" s="23">
        <f t="shared" si="306"/>
        <v>3.9584724013408787</v>
      </c>
      <c r="X1279" s="25">
        <f>(1-Dados!$C$20)*U1279</f>
        <v>19.440290948779882</v>
      </c>
      <c r="Y1279" s="18">
        <f t="shared" si="307"/>
        <v>15.481818547439003</v>
      </c>
      <c r="Z1279" s="27">
        <f>((0.408*I1279*(Y1279-0)+Dados!$C$35*(900/(H1279+273))*J1279*(M1279-N1279))/(I1279+Dados!$C$35*(1+(0.34*J1279))))</f>
        <v>6.4128059629250318</v>
      </c>
    </row>
    <row r="1280" spans="1:26" x14ac:dyDescent="0.25">
      <c r="A1280" s="1">
        <v>41285</v>
      </c>
      <c r="B1280">
        <v>15.6</v>
      </c>
      <c r="C1280">
        <v>29.5</v>
      </c>
      <c r="D1280">
        <v>11</v>
      </c>
      <c r="E1280">
        <v>3.733333</v>
      </c>
      <c r="F1280">
        <v>59.25</v>
      </c>
      <c r="H1280" s="22">
        <f t="shared" si="294"/>
        <v>22.55</v>
      </c>
      <c r="I1280" s="23">
        <f t="shared" si="295"/>
        <v>0.16592233897104031</v>
      </c>
      <c r="J1280" s="24">
        <f t="shared" si="296"/>
        <v>2.7923504313099663</v>
      </c>
      <c r="K1280" s="25">
        <f t="shared" si="297"/>
        <v>4.1228854693811812</v>
      </c>
      <c r="L1280" s="25">
        <f t="shared" si="298"/>
        <v>1.7723474716742158</v>
      </c>
      <c r="M1280" s="25">
        <f t="shared" si="299"/>
        <v>2.9476164705276986</v>
      </c>
      <c r="N1280" s="25">
        <f t="shared" si="300"/>
        <v>1.7464627587876616</v>
      </c>
      <c r="O1280" s="25">
        <f t="shared" si="301"/>
        <v>-0.38129931080802987</v>
      </c>
      <c r="P1280" s="26">
        <f>ACOS(-TAN(Dados!$C$31)*TAN(O1280))</f>
        <v>1.7893077532989132</v>
      </c>
      <c r="Q1280" s="25">
        <f t="shared" si="302"/>
        <v>1.032410144993644</v>
      </c>
      <c r="R1280" s="25">
        <f>(24*60/PI())*Dados!$C$28*Q1280*(P1280*SIN(Dados!$C$31)*SIN(O1280)+COS(Dados!$C$31)*COS(O1280)*SIN(P1280))</f>
        <v>43.218302073601429</v>
      </c>
      <c r="S1280" s="17">
        <f t="shared" si="303"/>
        <v>302.66000000000003</v>
      </c>
      <c r="T1280" s="17">
        <f t="shared" si="304"/>
        <v>288.76000000000005</v>
      </c>
      <c r="U1280" s="17">
        <f t="shared" si="305"/>
        <v>25.780722454715303</v>
      </c>
      <c r="V1280" s="25">
        <f>(0.75+2*10^(-5)*Dados!$B$7)*R1280</f>
        <v>32.625591315626281</v>
      </c>
      <c r="W1280" s="23">
        <f t="shared" si="306"/>
        <v>4.1786033318334912</v>
      </c>
      <c r="X1280" s="25">
        <f>(1-Dados!$C$20)*U1280</f>
        <v>19.851156290130785</v>
      </c>
      <c r="Y1280" s="18">
        <f t="shared" si="307"/>
        <v>15.672552958297294</v>
      </c>
      <c r="Z1280" s="27">
        <f>((0.408*I1280*(Y1280-0)+Dados!$C$35*(900/(H1280+273))*J1280*(M1280-N1280))/(I1280+Dados!$C$35*(1+(0.34*J1280))))</f>
        <v>5.8922706998157341</v>
      </c>
    </row>
    <row r="1281" spans="1:26" x14ac:dyDescent="0.25">
      <c r="A1281" s="1">
        <v>41286</v>
      </c>
      <c r="B1281">
        <v>15.6</v>
      </c>
      <c r="C1281">
        <v>31.8</v>
      </c>
      <c r="D1281">
        <v>12</v>
      </c>
      <c r="E1281">
        <v>2.3666670000000001</v>
      </c>
      <c r="F1281">
        <v>62.5</v>
      </c>
      <c r="H1281" s="22">
        <f t="shared" si="294"/>
        <v>23.7</v>
      </c>
      <c r="I1281" s="23">
        <f t="shared" si="295"/>
        <v>0.17629848389579808</v>
      </c>
      <c r="J1281" s="24">
        <f t="shared" si="296"/>
        <v>1.770151127214493</v>
      </c>
      <c r="K1281" s="25">
        <f t="shared" si="297"/>
        <v>4.7013009415600848</v>
      </c>
      <c r="L1281" s="25">
        <f t="shared" si="298"/>
        <v>1.7723474716742158</v>
      </c>
      <c r="M1281" s="25">
        <f t="shared" si="299"/>
        <v>3.2368242066171504</v>
      </c>
      <c r="N1281" s="25">
        <f t="shared" si="300"/>
        <v>2.023015129135719</v>
      </c>
      <c r="O1281" s="25">
        <f t="shared" si="301"/>
        <v>-0.37869594798822787</v>
      </c>
      <c r="P1281" s="26">
        <f>ACOS(-TAN(Dados!$C$31)*TAN(O1281))</f>
        <v>1.7876361141459312</v>
      </c>
      <c r="Q1281" s="25">
        <f t="shared" si="302"/>
        <v>1.0322984226389083</v>
      </c>
      <c r="R1281" s="25">
        <f>(24*60/PI())*Dados!$C$28*Q1281*(P1281*SIN(Dados!$C$31)*SIN(O1281)+COS(Dados!$C$31)*COS(O1281)*SIN(P1281))</f>
        <v>43.166010676417521</v>
      </c>
      <c r="S1281" s="17">
        <f t="shared" si="303"/>
        <v>304.96000000000004</v>
      </c>
      <c r="T1281" s="17">
        <f t="shared" si="304"/>
        <v>288.76000000000005</v>
      </c>
      <c r="U1281" s="17">
        <f t="shared" si="305"/>
        <v>27.798374646705966</v>
      </c>
      <c r="V1281" s="25">
        <f>(0.75+2*10^(-5)*Dados!$B$7)*R1281</f>
        <v>32.58611642485107</v>
      </c>
      <c r="W1281" s="23">
        <f t="shared" si="306"/>
        <v>4.3193738188392636</v>
      </c>
      <c r="X1281" s="25">
        <f>(1-Dados!$C$20)*U1281</f>
        <v>21.404748477963594</v>
      </c>
      <c r="Y1281" s="18">
        <f t="shared" si="307"/>
        <v>17.08537465912433</v>
      </c>
      <c r="Z1281" s="27">
        <f>((0.408*I1281*(Y1281-0)+Dados!$C$35*(900/(H1281+273))*J1281*(M1281-N1281))/(I1281+Dados!$C$35*(1+(0.34*J1281))))</f>
        <v>5.8885083841242158</v>
      </c>
    </row>
    <row r="1282" spans="1:26" x14ac:dyDescent="0.25">
      <c r="A1282" s="1">
        <v>41287</v>
      </c>
      <c r="B1282">
        <v>18.7</v>
      </c>
      <c r="C1282">
        <v>33.1</v>
      </c>
      <c r="D1282">
        <v>13</v>
      </c>
      <c r="E1282">
        <v>2.733333</v>
      </c>
      <c r="F1282">
        <v>60.25</v>
      </c>
      <c r="H1282" s="22">
        <f t="shared" si="294"/>
        <v>25.9</v>
      </c>
      <c r="I1282" s="23">
        <f t="shared" si="295"/>
        <v>0.19767751536034411</v>
      </c>
      <c r="J1282" s="24">
        <f t="shared" si="296"/>
        <v>2.0443993561420224</v>
      </c>
      <c r="K1282" s="25">
        <f t="shared" si="297"/>
        <v>5.0584314955346112</v>
      </c>
      <c r="L1282" s="25">
        <f t="shared" si="298"/>
        <v>2.1566019800756622</v>
      </c>
      <c r="M1282" s="25">
        <f t="shared" si="299"/>
        <v>3.6075167378051365</v>
      </c>
      <c r="N1282" s="25">
        <f t="shared" si="300"/>
        <v>2.1735288345275947</v>
      </c>
      <c r="O1282" s="25">
        <f t="shared" si="301"/>
        <v>-0.37598036938610901</v>
      </c>
      <c r="P1282" s="26">
        <f>ACOS(-TAN(Dados!$C$31)*TAN(O1282))</f>
        <v>1.7858967600153355</v>
      </c>
      <c r="Q1282" s="25">
        <f t="shared" si="302"/>
        <v>1.0321771295644875</v>
      </c>
      <c r="R1282" s="25">
        <f>(24*60/PI())*Dados!$C$28*Q1282*(P1282*SIN(Dados!$C$31)*SIN(O1282)+COS(Dados!$C$31)*COS(O1282)*SIN(P1282))</f>
        <v>43.111057952545892</v>
      </c>
      <c r="S1282" s="17">
        <f t="shared" si="303"/>
        <v>306.26000000000005</v>
      </c>
      <c r="T1282" s="17">
        <f t="shared" si="304"/>
        <v>291.86</v>
      </c>
      <c r="U1282" s="17">
        <f t="shared" si="305"/>
        <v>26.175194010155568</v>
      </c>
      <c r="V1282" s="25">
        <f>(0.75+2*10^(-5)*Dados!$B$7)*R1282</f>
        <v>32.544632492704388</v>
      </c>
      <c r="W1282" s="23">
        <f t="shared" si="306"/>
        <v>3.8686511538426789</v>
      </c>
      <c r="X1282" s="25">
        <f>(1-Dados!$C$20)*U1282</f>
        <v>20.154899387819789</v>
      </c>
      <c r="Y1282" s="18">
        <f t="shared" si="307"/>
        <v>16.286248233977112</v>
      </c>
      <c r="Z1282" s="27">
        <f>((0.408*I1282*(Y1282-0)+Dados!$C$35*(900/(H1282+273))*J1282*(M1282-N1282))/(I1282+Dados!$C$35*(1+(0.34*J1282))))</f>
        <v>6.1280772890918156</v>
      </c>
    </row>
    <row r="1283" spans="1:26" x14ac:dyDescent="0.25">
      <c r="A1283" s="1">
        <v>41288</v>
      </c>
      <c r="B1283">
        <v>19.3</v>
      </c>
      <c r="C1283">
        <v>33.200000000000003</v>
      </c>
      <c r="D1283">
        <v>14</v>
      </c>
      <c r="E1283">
        <v>2.4</v>
      </c>
      <c r="F1283">
        <v>67.5</v>
      </c>
      <c r="H1283" s="22">
        <f t="shared" si="294"/>
        <v>26.25</v>
      </c>
      <c r="I1283" s="23">
        <f t="shared" si="295"/>
        <v>0.2012719980595416</v>
      </c>
      <c r="J1283" s="24">
        <f t="shared" si="296"/>
        <v>1.7950825804030659</v>
      </c>
      <c r="K1283" s="25">
        <f t="shared" si="297"/>
        <v>5.0868531413725142</v>
      </c>
      <c r="L1283" s="25">
        <f t="shared" si="298"/>
        <v>2.238858124675362</v>
      </c>
      <c r="M1283" s="25">
        <f t="shared" si="299"/>
        <v>3.6628556330239381</v>
      </c>
      <c r="N1283" s="25">
        <f t="shared" si="300"/>
        <v>2.4724275522911583</v>
      </c>
      <c r="O1283" s="25">
        <f t="shared" si="301"/>
        <v>-0.37315337968622003</v>
      </c>
      <c r="P1283" s="26">
        <f>ACOS(-TAN(Dados!$C$31)*TAN(O1283))</f>
        <v>1.7840907025875921</v>
      </c>
      <c r="Q1283" s="25">
        <f t="shared" si="302"/>
        <v>1.0320463017121373</v>
      </c>
      <c r="R1283" s="25">
        <f>(24*60/PI())*Dados!$C$28*Q1283*(P1283*SIN(Dados!$C$31)*SIN(O1283)+COS(Dados!$C$31)*COS(O1283)*SIN(P1283))</f>
        <v>43.053434691921325</v>
      </c>
      <c r="S1283" s="17">
        <f t="shared" si="303"/>
        <v>306.36</v>
      </c>
      <c r="T1283" s="17">
        <f t="shared" si="304"/>
        <v>292.46000000000004</v>
      </c>
      <c r="U1283" s="17">
        <f t="shared" si="305"/>
        <v>25.682375226689278</v>
      </c>
      <c r="V1283" s="25">
        <f>(0.75+2*10^(-5)*Dados!$B$7)*R1283</f>
        <v>32.501132566487726</v>
      </c>
      <c r="W1283" s="23">
        <f t="shared" si="306"/>
        <v>3.3962477098684438</v>
      </c>
      <c r="X1283" s="25">
        <f>(1-Dados!$C$20)*U1283</f>
        <v>19.775428924550745</v>
      </c>
      <c r="Y1283" s="18">
        <f t="shared" si="307"/>
        <v>16.379181214682301</v>
      </c>
      <c r="Z1283" s="27">
        <f>((0.408*I1283*(Y1283-0)+Dados!$C$35*(900/(H1283+273))*J1283*(M1283-N1283))/(I1283+Dados!$C$35*(1+(0.34*J1283))))</f>
        <v>5.7575249024942226</v>
      </c>
    </row>
    <row r="1284" spans="1:26" x14ac:dyDescent="0.25">
      <c r="A1284" s="1">
        <v>41289</v>
      </c>
      <c r="B1284">
        <v>19.100000000000001</v>
      </c>
      <c r="C1284">
        <v>33.6</v>
      </c>
      <c r="D1284">
        <v>15</v>
      </c>
      <c r="E1284">
        <v>2.8666670000000001</v>
      </c>
      <c r="F1284">
        <v>65.25</v>
      </c>
      <c r="H1284" s="22">
        <f t="shared" si="294"/>
        <v>26.35</v>
      </c>
      <c r="I1284" s="23">
        <f t="shared" si="295"/>
        <v>0.20230903762868171</v>
      </c>
      <c r="J1284" s="24">
        <f t="shared" si="296"/>
        <v>2.1441266647984651</v>
      </c>
      <c r="K1284" s="25">
        <f t="shared" si="297"/>
        <v>5.2019304560289008</v>
      </c>
      <c r="L1284" s="25">
        <f t="shared" si="298"/>
        <v>2.2111396340059919</v>
      </c>
      <c r="M1284" s="25">
        <f t="shared" si="299"/>
        <v>3.7065350450174464</v>
      </c>
      <c r="N1284" s="25">
        <f t="shared" si="300"/>
        <v>2.4185141168738835</v>
      </c>
      <c r="O1284" s="25">
        <f t="shared" si="301"/>
        <v>-0.37021581658662056</v>
      </c>
      <c r="P1284" s="26">
        <f>ACOS(-TAN(Dados!$C$31)*TAN(O1284))</f>
        <v>1.7822189795930035</v>
      </c>
      <c r="Q1284" s="25">
        <f t="shared" si="302"/>
        <v>1.0319059778489741</v>
      </c>
      <c r="R1284" s="25">
        <f>(24*60/PI())*Dados!$C$28*Q1284*(P1284*SIN(Dados!$C$31)*SIN(O1284)+COS(Dados!$C$31)*COS(O1284)*SIN(P1284))</f>
        <v>42.993131694624417</v>
      </c>
      <c r="S1284" s="17">
        <f t="shared" si="303"/>
        <v>306.76000000000005</v>
      </c>
      <c r="T1284" s="17">
        <f t="shared" si="304"/>
        <v>292.26000000000005</v>
      </c>
      <c r="U1284" s="17">
        <f t="shared" si="305"/>
        <v>26.194074887742868</v>
      </c>
      <c r="V1284" s="25">
        <f>(0.75+2*10^(-5)*Dados!$B$7)*R1284</f>
        <v>32.455609701161698</v>
      </c>
      <c r="W1284" s="23">
        <f t="shared" si="306"/>
        <v>3.5805286352354377</v>
      </c>
      <c r="X1284" s="25">
        <f>(1-Dados!$C$20)*U1284</f>
        <v>20.169437663562007</v>
      </c>
      <c r="Y1284" s="18">
        <f t="shared" si="307"/>
        <v>16.588909028326569</v>
      </c>
      <c r="Z1284" s="27">
        <f>((0.408*I1284*(Y1284-0)+Dados!$C$35*(900/(H1284+273))*J1284*(M1284-N1284))/(I1284+Dados!$C$35*(1+(0.34*J1284))))</f>
        <v>6.0629566750731554</v>
      </c>
    </row>
    <row r="1285" spans="1:26" x14ac:dyDescent="0.25">
      <c r="A1285" s="1">
        <v>41290</v>
      </c>
      <c r="B1285">
        <v>19</v>
      </c>
      <c r="C1285">
        <v>33.5</v>
      </c>
      <c r="D1285">
        <v>16</v>
      </c>
      <c r="E1285">
        <v>1.433333</v>
      </c>
      <c r="F1285">
        <v>62.75</v>
      </c>
      <c r="H1285" s="22">
        <f t="shared" si="294"/>
        <v>26.25</v>
      </c>
      <c r="I1285" s="23">
        <f t="shared" si="295"/>
        <v>0.2012719980595416</v>
      </c>
      <c r="J1285" s="24">
        <f t="shared" si="296"/>
        <v>1.0720629584236949</v>
      </c>
      <c r="K1285" s="25">
        <f t="shared" si="297"/>
        <v>5.1729513859624818</v>
      </c>
      <c r="L1285" s="25">
        <f t="shared" si="298"/>
        <v>2.1973933238855259</v>
      </c>
      <c r="M1285" s="25">
        <f t="shared" si="299"/>
        <v>3.6851723549240036</v>
      </c>
      <c r="N1285" s="25">
        <f t="shared" si="300"/>
        <v>2.3124456527148123</v>
      </c>
      <c r="O1285" s="25">
        <f t="shared" si="301"/>
        <v>-0.36716855055065478</v>
      </c>
      <c r="P1285" s="26">
        <f>ACOS(-TAN(Dados!$C$31)*TAN(O1285))</f>
        <v>1.7802826529372653</v>
      </c>
      <c r="Q1285" s="25">
        <f t="shared" si="302"/>
        <v>1.031756199555987</v>
      </c>
      <c r="R1285" s="25">
        <f>(24*60/PI())*Dados!$C$28*Q1285*(P1285*SIN(Dados!$C$31)*SIN(O1285)+COS(Dados!$C$31)*COS(O1285)*SIN(P1285))</f>
        <v>42.930139811347644</v>
      </c>
      <c r="S1285" s="17">
        <f t="shared" si="303"/>
        <v>306.66000000000003</v>
      </c>
      <c r="T1285" s="17">
        <f t="shared" si="304"/>
        <v>292.16000000000003</v>
      </c>
      <c r="U1285" s="17">
        <f t="shared" si="305"/>
        <v>26.155696336499108</v>
      </c>
      <c r="V1285" s="25">
        <f>(0.75+2*10^(-5)*Dados!$B$7)*R1285</f>
        <v>32.408056989893922</v>
      </c>
      <c r="W1285" s="23">
        <f t="shared" si="306"/>
        <v>3.7169370981506313</v>
      </c>
      <c r="X1285" s="25">
        <f>(1-Dados!$C$20)*U1285</f>
        <v>20.139886179104312</v>
      </c>
      <c r="Y1285" s="18">
        <f t="shared" si="307"/>
        <v>16.422949080953682</v>
      </c>
      <c r="Z1285" s="27">
        <f>((0.408*I1285*(Y1285-0)+Dados!$C$35*(900/(H1285+273))*J1285*(M1285-N1285))/(I1285+Dados!$C$35*(1+(0.34*J1285))))</f>
        <v>5.6380124275313301</v>
      </c>
    </row>
    <row r="1286" spans="1:26" x14ac:dyDescent="0.25">
      <c r="A1286" s="1">
        <v>41291</v>
      </c>
      <c r="B1286">
        <v>21.7</v>
      </c>
      <c r="C1286">
        <v>34.5</v>
      </c>
      <c r="D1286">
        <v>17</v>
      </c>
      <c r="E1286">
        <v>2.7</v>
      </c>
      <c r="F1286">
        <v>67.75</v>
      </c>
      <c r="H1286" s="22">
        <f t="shared" si="294"/>
        <v>28.1</v>
      </c>
      <c r="I1286" s="23">
        <f t="shared" si="295"/>
        <v>0.22119824570984212</v>
      </c>
      <c r="J1286" s="24">
        <f t="shared" si="296"/>
        <v>2.0194679029534495</v>
      </c>
      <c r="K1286" s="25">
        <f t="shared" si="297"/>
        <v>5.4691459026600384</v>
      </c>
      <c r="L1286" s="25">
        <f t="shared" si="298"/>
        <v>2.5959699942202965</v>
      </c>
      <c r="M1286" s="25">
        <f t="shared" si="299"/>
        <v>4.0325579484401679</v>
      </c>
      <c r="N1286" s="25">
        <f t="shared" si="300"/>
        <v>2.7320580100682137</v>
      </c>
      <c r="O1286" s="25">
        <f t="shared" si="301"/>
        <v>-0.36401248454901453</v>
      </c>
      <c r="P1286" s="26">
        <f>ACOS(-TAN(Dados!$C$31)*TAN(O1286))</f>
        <v>1.7782828068237315</v>
      </c>
      <c r="Q1286" s="25">
        <f t="shared" si="302"/>
        <v>1.0315970112157162</v>
      </c>
      <c r="R1286" s="25">
        <f>(24*60/PI())*Dados!$C$28*Q1286*(P1286*SIN(Dados!$C$31)*SIN(O1286)+COS(Dados!$C$31)*COS(O1286)*SIN(P1286))</f>
        <v>42.864449985232994</v>
      </c>
      <c r="S1286" s="17">
        <f t="shared" si="303"/>
        <v>307.66000000000003</v>
      </c>
      <c r="T1286" s="17">
        <f t="shared" si="304"/>
        <v>294.86</v>
      </c>
      <c r="U1286" s="17">
        <f t="shared" si="305"/>
        <v>24.537042940190936</v>
      </c>
      <c r="V1286" s="25">
        <f>(0.75+2*10^(-5)*Dados!$B$7)*R1286</f>
        <v>32.358467595642352</v>
      </c>
      <c r="W1286" s="23">
        <f t="shared" si="306"/>
        <v>2.9625865559947049</v>
      </c>
      <c r="X1286" s="25">
        <f>(1-Dados!$C$20)*U1286</f>
        <v>18.893523063947022</v>
      </c>
      <c r="Y1286" s="18">
        <f t="shared" si="307"/>
        <v>15.930936507952318</v>
      </c>
      <c r="Z1286" s="27">
        <f>((0.408*I1286*(Y1286-0)+Dados!$C$35*(900/(H1286+273))*J1286*(M1286-N1286))/(I1286+Dados!$C$35*(1+(0.34*J1286))))</f>
        <v>5.8853919870822908</v>
      </c>
    </row>
    <row r="1287" spans="1:26" x14ac:dyDescent="0.25">
      <c r="A1287" s="1">
        <v>41292</v>
      </c>
      <c r="B1287">
        <v>18.899999999999999</v>
      </c>
      <c r="C1287">
        <v>31.2</v>
      </c>
      <c r="D1287">
        <v>18</v>
      </c>
      <c r="E1287">
        <v>2.1333329999999999</v>
      </c>
      <c r="F1287">
        <v>70.75</v>
      </c>
      <c r="H1287" s="22">
        <f t="shared" si="294"/>
        <v>25.049999999999997</v>
      </c>
      <c r="I1287" s="23">
        <f t="shared" si="295"/>
        <v>0.18917237426716424</v>
      </c>
      <c r="J1287" s="24">
        <f t="shared" si="296"/>
        <v>1.5956287110412557</v>
      </c>
      <c r="K1287" s="25">
        <f t="shared" si="297"/>
        <v>4.5439995866454055</v>
      </c>
      <c r="L1287" s="25">
        <f t="shared" si="298"/>
        <v>2.1837218414652266</v>
      </c>
      <c r="M1287" s="25">
        <f t="shared" si="299"/>
        <v>3.3638607140553161</v>
      </c>
      <c r="N1287" s="25">
        <f t="shared" si="300"/>
        <v>2.3799314551941362</v>
      </c>
      <c r="O1287" s="25">
        <f t="shared" si="301"/>
        <v>-0.36074855379216958</v>
      </c>
      <c r="P1287" s="26">
        <f>ACOS(-TAN(Dados!$C$31)*TAN(O1287))</f>
        <v>1.7762205458786531</v>
      </c>
      <c r="Q1287" s="25">
        <f t="shared" si="302"/>
        <v>1.031428459999103</v>
      </c>
      <c r="R1287" s="25">
        <f>(24*60/PI())*Dados!$C$28*Q1287*(P1287*SIN(Dados!$C$31)*SIN(O1287)+COS(Dados!$C$31)*COS(O1287)*SIN(P1287))</f>
        <v>42.796053295027434</v>
      </c>
      <c r="S1287" s="17">
        <f t="shared" si="303"/>
        <v>304.36</v>
      </c>
      <c r="T1287" s="17">
        <f t="shared" si="304"/>
        <v>292.06</v>
      </c>
      <c r="U1287" s="17">
        <f t="shared" si="305"/>
        <v>24.014649814069646</v>
      </c>
      <c r="V1287" s="25">
        <f>(0.75+2*10^(-5)*Dados!$B$7)*R1287</f>
        <v>32.306834783733457</v>
      </c>
      <c r="W1287" s="23">
        <f t="shared" si="306"/>
        <v>3.150633969583581</v>
      </c>
      <c r="X1287" s="25">
        <f>(1-Dados!$C$20)*U1287</f>
        <v>18.491280356833627</v>
      </c>
      <c r="Y1287" s="18">
        <f t="shared" si="307"/>
        <v>15.340646387250047</v>
      </c>
      <c r="Z1287" s="27">
        <f>((0.408*I1287*(Y1287-0)+Dados!$C$35*(900/(H1287+273))*J1287*(M1287-N1287))/(I1287+Dados!$C$35*(1+(0.34*J1287))))</f>
        <v>5.1503775039300486</v>
      </c>
    </row>
    <row r="1288" spans="1:26" x14ac:dyDescent="0.25">
      <c r="A1288" s="1">
        <v>41293</v>
      </c>
      <c r="B1288">
        <v>17.399999999999999</v>
      </c>
      <c r="C1288">
        <v>31.2</v>
      </c>
      <c r="D1288">
        <v>19</v>
      </c>
      <c r="E1288">
        <v>3.4</v>
      </c>
      <c r="F1288">
        <v>62</v>
      </c>
      <c r="H1288" s="22">
        <f t="shared" si="294"/>
        <v>24.299999999999997</v>
      </c>
      <c r="I1288" s="23">
        <f t="shared" si="295"/>
        <v>0.18192588494728226</v>
      </c>
      <c r="J1288" s="24">
        <f t="shared" si="296"/>
        <v>2.5430336555710098</v>
      </c>
      <c r="K1288" s="25">
        <f t="shared" si="297"/>
        <v>4.5439995866454055</v>
      </c>
      <c r="L1288" s="25">
        <f t="shared" si="298"/>
        <v>1.9873971889021356</v>
      </c>
      <c r="M1288" s="25">
        <f t="shared" si="299"/>
        <v>3.2656983877737704</v>
      </c>
      <c r="N1288" s="25">
        <f t="shared" si="300"/>
        <v>2.0247330004197375</v>
      </c>
      <c r="O1288" s="25">
        <f t="shared" si="301"/>
        <v>-0.35737772545324453</v>
      </c>
      <c r="P1288" s="26">
        <f>ACOS(-TAN(Dados!$C$31)*TAN(O1288))</f>
        <v>1.7740969932854493</v>
      </c>
      <c r="Q1288" s="25">
        <f t="shared" si="302"/>
        <v>1.0312505958515106</v>
      </c>
      <c r="R1288" s="25">
        <f>(24*60/PI())*Dados!$C$28*Q1288*(P1288*SIN(Dados!$C$31)*SIN(O1288)+COS(Dados!$C$31)*COS(O1288)*SIN(P1288))</f>
        <v>42.724940999497861</v>
      </c>
      <c r="S1288" s="17">
        <f t="shared" si="303"/>
        <v>304.36</v>
      </c>
      <c r="T1288" s="17">
        <f t="shared" si="304"/>
        <v>290.56</v>
      </c>
      <c r="U1288" s="17">
        <f t="shared" si="305"/>
        <v>25.394577840698343</v>
      </c>
      <c r="V1288" s="25">
        <f>(0.75+2*10^(-5)*Dados!$B$7)*R1288</f>
        <v>32.253151955391132</v>
      </c>
      <c r="W1288" s="23">
        <f t="shared" si="306"/>
        <v>3.8653664041017497</v>
      </c>
      <c r="X1288" s="25">
        <f>(1-Dados!$C$20)*U1288</f>
        <v>19.553824937337726</v>
      </c>
      <c r="Y1288" s="18">
        <f t="shared" si="307"/>
        <v>15.688458533235977</v>
      </c>
      <c r="Z1288" s="27">
        <f>((0.408*I1288*(Y1288-0)+Dados!$C$35*(900/(H1288+273))*J1288*(M1288-N1288))/(I1288+Dados!$C$35*(1+(0.34*J1288))))</f>
        <v>5.8879795535001964</v>
      </c>
    </row>
    <row r="1289" spans="1:26" x14ac:dyDescent="0.25">
      <c r="A1289" s="1">
        <v>41294</v>
      </c>
      <c r="B1289">
        <v>16.399999999999999</v>
      </c>
      <c r="C1289">
        <v>28.7</v>
      </c>
      <c r="D1289">
        <v>20</v>
      </c>
      <c r="E1289">
        <v>4.0666669999999998</v>
      </c>
      <c r="F1289">
        <v>66.75</v>
      </c>
      <c r="H1289" s="22">
        <f t="shared" si="294"/>
        <v>22.549999999999997</v>
      </c>
      <c r="I1289" s="23">
        <f t="shared" si="295"/>
        <v>0.16592233897104028</v>
      </c>
      <c r="J1289" s="24">
        <f t="shared" si="296"/>
        <v>3.0416679549999976</v>
      </c>
      <c r="K1289" s="25">
        <f t="shared" si="297"/>
        <v>3.9367535029497236</v>
      </c>
      <c r="L1289" s="25">
        <f t="shared" si="298"/>
        <v>1.8652661127239329</v>
      </c>
      <c r="M1289" s="25">
        <f t="shared" si="299"/>
        <v>2.9010098078368283</v>
      </c>
      <c r="N1289" s="25">
        <f t="shared" si="300"/>
        <v>1.9364240467310829</v>
      </c>
      <c r="O1289" s="25">
        <f t="shared" si="301"/>
        <v>-0.35390099838142475</v>
      </c>
      <c r="P1289" s="26">
        <f>ACOS(-TAN(Dados!$C$31)*TAN(O1289))</f>
        <v>1.7719132889338518</v>
      </c>
      <c r="Q1289" s="25">
        <f t="shared" si="302"/>
        <v>1.0310634714779239</v>
      </c>
      <c r="R1289" s="25">
        <f>(24*60/PI())*Dados!$C$28*Q1289*(P1289*SIN(Dados!$C$31)*SIN(O1289)+COS(Dados!$C$31)*COS(O1289)*SIN(P1289))</f>
        <v>42.651104583042716</v>
      </c>
      <c r="S1289" s="17">
        <f t="shared" si="303"/>
        <v>301.86</v>
      </c>
      <c r="T1289" s="17">
        <f t="shared" si="304"/>
        <v>289.56</v>
      </c>
      <c r="U1289" s="17">
        <f t="shared" si="305"/>
        <v>23.93331304837967</v>
      </c>
      <c r="V1289" s="25">
        <f>(0.75+2*10^(-5)*Dados!$B$7)*R1289</f>
        <v>32.197412682169031</v>
      </c>
      <c r="W1289" s="23">
        <f t="shared" si="306"/>
        <v>3.5662221101954814</v>
      </c>
      <c r="X1289" s="25">
        <f>(1-Dados!$C$20)*U1289</f>
        <v>18.428651047252348</v>
      </c>
      <c r="Y1289" s="18">
        <f t="shared" si="307"/>
        <v>14.862428937056867</v>
      </c>
      <c r="Z1289" s="27">
        <f>((0.408*I1289*(Y1289-0)+Dados!$C$35*(900/(H1289+273))*J1289*(M1289-N1289))/(I1289+Dados!$C$35*(1+(0.34*J1289))))</f>
        <v>5.3195858601541257</v>
      </c>
    </row>
    <row r="1290" spans="1:26" x14ac:dyDescent="0.25">
      <c r="A1290" s="1">
        <v>41295</v>
      </c>
      <c r="B1290">
        <v>16.600000000000001</v>
      </c>
      <c r="C1290">
        <v>31.2</v>
      </c>
      <c r="D1290">
        <v>21</v>
      </c>
      <c r="E1290">
        <v>3.5666669999999998</v>
      </c>
      <c r="F1290">
        <v>60.25</v>
      </c>
      <c r="H1290" s="22">
        <f t="shared" si="294"/>
        <v>23.9</v>
      </c>
      <c r="I1290" s="23">
        <f t="shared" si="295"/>
        <v>0.17815773880284058</v>
      </c>
      <c r="J1290" s="24">
        <f t="shared" si="296"/>
        <v>2.6676924174160255</v>
      </c>
      <c r="K1290" s="25">
        <f t="shared" si="297"/>
        <v>4.5439995866454055</v>
      </c>
      <c r="L1290" s="25">
        <f t="shared" si="298"/>
        <v>1.889152127641528</v>
      </c>
      <c r="M1290" s="25">
        <f t="shared" si="299"/>
        <v>3.2165758571434666</v>
      </c>
      <c r="N1290" s="25">
        <f t="shared" si="300"/>
        <v>1.9379869539289387</v>
      </c>
      <c r="O1290" s="25">
        <f t="shared" si="301"/>
        <v>-0.35031940280597534</v>
      </c>
      <c r="P1290" s="26">
        <f>ACOS(-TAN(Dados!$C$31)*TAN(O1290))</f>
        <v>1.7696705875895009</v>
      </c>
      <c r="Q1290" s="25">
        <f t="shared" si="302"/>
        <v>1.0308671423273339</v>
      </c>
      <c r="R1290" s="25">
        <f>(24*60/PI())*Dados!$C$28*Q1290*(P1290*SIN(Dados!$C$31)*SIN(O1290)+COS(Dados!$C$31)*COS(O1290)*SIN(P1290))</f>
        <v>42.57453580243228</v>
      </c>
      <c r="S1290" s="17">
        <f t="shared" si="303"/>
        <v>304.36</v>
      </c>
      <c r="T1290" s="17">
        <f t="shared" si="304"/>
        <v>289.76000000000005</v>
      </c>
      <c r="U1290" s="17">
        <f t="shared" si="305"/>
        <v>26.028331661570579</v>
      </c>
      <c r="V1290" s="25">
        <f>(0.75+2*10^(-5)*Dados!$B$7)*R1290</f>
        <v>32.13961074123489</v>
      </c>
      <c r="W1290" s="23">
        <f t="shared" si="306"/>
        <v>4.1328773224378414</v>
      </c>
      <c r="X1290" s="25">
        <f>(1-Dados!$C$20)*U1290</f>
        <v>20.041815379409346</v>
      </c>
      <c r="Y1290" s="18">
        <f t="shared" si="307"/>
        <v>15.908938056971504</v>
      </c>
      <c r="Z1290" s="27">
        <f>((0.408*I1290*(Y1290-0)+Dados!$C$35*(900/(H1290+273))*J1290*(M1290-N1290))/(I1290+Dados!$C$35*(1+(0.34*J1290))))</f>
        <v>6.0504030308389432</v>
      </c>
    </row>
    <row r="1291" spans="1:26" x14ac:dyDescent="0.25">
      <c r="A1291" s="1">
        <v>41296</v>
      </c>
      <c r="B1291">
        <v>20.399999999999999</v>
      </c>
      <c r="C1291">
        <v>28.5</v>
      </c>
      <c r="D1291">
        <v>22</v>
      </c>
      <c r="E1291">
        <v>2.2999999999999998</v>
      </c>
      <c r="F1291">
        <v>66.25</v>
      </c>
      <c r="H1291" s="22">
        <f t="shared" si="294"/>
        <v>24.45</v>
      </c>
      <c r="I1291" s="23">
        <f t="shared" si="295"/>
        <v>0.18335615232868382</v>
      </c>
      <c r="J1291" s="24">
        <f t="shared" si="296"/>
        <v>1.7202874728862714</v>
      </c>
      <c r="K1291" s="25">
        <f t="shared" si="297"/>
        <v>3.891379531185216</v>
      </c>
      <c r="L1291" s="25">
        <f t="shared" si="298"/>
        <v>2.3968104104453793</v>
      </c>
      <c r="M1291" s="25">
        <f t="shared" si="299"/>
        <v>3.1440949708152974</v>
      </c>
      <c r="N1291" s="25">
        <f t="shared" si="300"/>
        <v>2.0829629181651343</v>
      </c>
      <c r="O1291" s="25">
        <f t="shared" si="301"/>
        <v>-0.34663400003096273</v>
      </c>
      <c r="P1291" s="26">
        <f>ACOS(-TAN(Dados!$C$31)*TAN(O1291))</f>
        <v>1.7673700570893165</v>
      </c>
      <c r="Q1291" s="25">
        <f t="shared" si="302"/>
        <v>1.0306616665763046</v>
      </c>
      <c r="R1291" s="25">
        <f>(24*60/PI())*Dados!$C$28*Q1291*(P1291*SIN(Dados!$C$31)*SIN(O1291)+COS(Dados!$C$31)*COS(O1291)*SIN(P1291))</f>
        <v>42.495226734604927</v>
      </c>
      <c r="S1291" s="17">
        <f t="shared" si="303"/>
        <v>301.66000000000003</v>
      </c>
      <c r="T1291" s="17">
        <f t="shared" si="304"/>
        <v>293.56</v>
      </c>
      <c r="U1291" s="17">
        <f t="shared" si="305"/>
        <v>19.350965687994897</v>
      </c>
      <c r="V1291" s="25">
        <f>(0.75+2*10^(-5)*Dados!$B$7)*R1291</f>
        <v>32.079740151452071</v>
      </c>
      <c r="W1291" s="23">
        <f t="shared" si="306"/>
        <v>2.4664775068260529</v>
      </c>
      <c r="X1291" s="25">
        <f>(1-Dados!$C$20)*U1291</f>
        <v>14.90024357975607</v>
      </c>
      <c r="Y1291" s="18">
        <f t="shared" si="307"/>
        <v>12.433766072930018</v>
      </c>
      <c r="Z1291" s="27">
        <f>((0.408*I1291*(Y1291-0)+Dados!$C$35*(900/(H1291+273))*J1291*(M1291-N1291))/(I1291+Dados!$C$35*(1+(0.34*J1291))))</f>
        <v>4.4991329370288833</v>
      </c>
    </row>
    <row r="1292" spans="1:26" x14ac:dyDescent="0.25">
      <c r="A1292" s="1">
        <v>41297</v>
      </c>
      <c r="B1292">
        <v>21.1</v>
      </c>
      <c r="C1292">
        <v>35</v>
      </c>
      <c r="D1292">
        <v>23</v>
      </c>
      <c r="E1292">
        <v>1.9666669999999999</v>
      </c>
      <c r="F1292">
        <v>57.75</v>
      </c>
      <c r="H1292" s="22">
        <f t="shared" si="294"/>
        <v>28.05</v>
      </c>
      <c r="I1292" s="23">
        <f t="shared" si="295"/>
        <v>0.22063869924246318</v>
      </c>
      <c r="J1292" s="24">
        <f t="shared" si="296"/>
        <v>1.4709706971473151</v>
      </c>
      <c r="K1292" s="25">
        <f t="shared" si="297"/>
        <v>5.6226812384961216</v>
      </c>
      <c r="L1292" s="25">
        <f t="shared" si="298"/>
        <v>2.5023227554890153</v>
      </c>
      <c r="M1292" s="25">
        <f t="shared" si="299"/>
        <v>4.0625019969925686</v>
      </c>
      <c r="N1292" s="25">
        <f t="shared" si="300"/>
        <v>2.3460949032632086</v>
      </c>
      <c r="O1292" s="25">
        <f t="shared" si="301"/>
        <v>-0.3428458821207665</v>
      </c>
      <c r="P1292" s="26">
        <f>ACOS(-TAN(Dados!$C$31)*TAN(O1292))</f>
        <v>1.7650128765676671</v>
      </c>
      <c r="Q1292" s="25">
        <f t="shared" si="302"/>
        <v>1.0304471051117361</v>
      </c>
      <c r="R1292" s="25">
        <f>(24*60/PI())*Dados!$C$28*Q1292*(P1292*SIN(Dados!$C$31)*SIN(O1292)+COS(Dados!$C$31)*COS(O1292)*SIN(P1292))</f>
        <v>42.413169825442097</v>
      </c>
      <c r="S1292" s="17">
        <f t="shared" si="303"/>
        <v>308.16000000000003</v>
      </c>
      <c r="T1292" s="17">
        <f t="shared" si="304"/>
        <v>294.26000000000005</v>
      </c>
      <c r="U1292" s="17">
        <f t="shared" si="305"/>
        <v>25.300442341123905</v>
      </c>
      <c r="V1292" s="25">
        <f>(0.75+2*10^(-5)*Dados!$B$7)*R1292</f>
        <v>32.01779521019985</v>
      </c>
      <c r="W1292" s="23">
        <f t="shared" si="306"/>
        <v>3.6438774567642587</v>
      </c>
      <c r="X1292" s="25">
        <f>(1-Dados!$C$20)*U1292</f>
        <v>19.481340602665409</v>
      </c>
      <c r="Y1292" s="18">
        <f t="shared" si="307"/>
        <v>15.83746314590115</v>
      </c>
      <c r="Z1292" s="27">
        <f>((0.408*I1292*(Y1292-0)+Dados!$C$35*(900/(H1292+273))*J1292*(M1292-N1292))/(I1292+Dados!$C$35*(1+(0.34*J1292))))</f>
        <v>6.0212097662785853</v>
      </c>
    </row>
    <row r="1293" spans="1:26" x14ac:dyDescent="0.25">
      <c r="A1293" s="1">
        <v>41298</v>
      </c>
      <c r="B1293">
        <v>22.8</v>
      </c>
      <c r="C1293">
        <v>35.799999999999997</v>
      </c>
      <c r="D1293">
        <v>24</v>
      </c>
      <c r="E1293">
        <v>2.6333329999999999</v>
      </c>
      <c r="F1293">
        <v>69.75</v>
      </c>
      <c r="H1293" s="22">
        <f t="shared" si="294"/>
        <v>29.299999999999997</v>
      </c>
      <c r="I1293" s="23">
        <f t="shared" si="295"/>
        <v>0.23498950194987556</v>
      </c>
      <c r="J1293" s="24">
        <f t="shared" si="296"/>
        <v>1.9696042486252276</v>
      </c>
      <c r="K1293" s="25">
        <f t="shared" si="297"/>
        <v>5.8761139848648147</v>
      </c>
      <c r="L1293" s="25">
        <f t="shared" si="298"/>
        <v>2.7756312335019815</v>
      </c>
      <c r="M1293" s="25">
        <f t="shared" si="299"/>
        <v>4.3258726091833983</v>
      </c>
      <c r="N1293" s="25">
        <f t="shared" si="300"/>
        <v>3.0172961449054205</v>
      </c>
      <c r="O1293" s="25">
        <f t="shared" si="301"/>
        <v>-0.33895617157647767</v>
      </c>
      <c r="P1293" s="26">
        <f>ACOS(-TAN(Dados!$C$31)*TAN(O1293))</f>
        <v>1.7626002347180736</v>
      </c>
      <c r="Q1293" s="25">
        <f t="shared" si="302"/>
        <v>1.0302235215128204</v>
      </c>
      <c r="R1293" s="25">
        <f>(24*60/PI())*Dados!$C$28*Q1293*(P1293*SIN(Dados!$C$31)*SIN(O1293)+COS(Dados!$C$31)*COS(O1293)*SIN(P1293))</f>
        <v>42.328357939439776</v>
      </c>
      <c r="S1293" s="17">
        <f t="shared" si="303"/>
        <v>308.96000000000004</v>
      </c>
      <c r="T1293" s="17">
        <f t="shared" si="304"/>
        <v>295.96000000000004</v>
      </c>
      <c r="U1293" s="17">
        <f t="shared" si="305"/>
        <v>24.418730393094936</v>
      </c>
      <c r="V1293" s="25">
        <f>(0.75+2*10^(-5)*Dados!$B$7)*R1293</f>
        <v>31.953770530870553</v>
      </c>
      <c r="W1293" s="23">
        <f t="shared" si="306"/>
        <v>2.7154552726191206</v>
      </c>
      <c r="X1293" s="25">
        <f>(1-Dados!$C$20)*U1293</f>
        <v>18.802422402683103</v>
      </c>
      <c r="Y1293" s="18">
        <f t="shared" si="307"/>
        <v>16.086967130063982</v>
      </c>
      <c r="Z1293" s="27">
        <f>((0.408*I1293*(Y1293-0)+Dados!$C$35*(900/(H1293+273))*J1293*(M1293-N1293))/(I1293+Dados!$C$35*(1+(0.34*J1293))))</f>
        <v>5.9387989385762596</v>
      </c>
    </row>
    <row r="1294" spans="1:26" x14ac:dyDescent="0.25">
      <c r="A1294" s="1">
        <v>41299</v>
      </c>
      <c r="B1294">
        <v>19.7</v>
      </c>
      <c r="C1294">
        <v>29</v>
      </c>
      <c r="D1294">
        <v>25</v>
      </c>
      <c r="E1294">
        <v>2.5333329999999998</v>
      </c>
      <c r="F1294">
        <v>69.25</v>
      </c>
      <c r="H1294" s="22">
        <f t="shared" si="294"/>
        <v>24.35</v>
      </c>
      <c r="I1294" s="23">
        <f t="shared" si="295"/>
        <v>0.1824015920751953</v>
      </c>
      <c r="J1294" s="24">
        <f t="shared" si="296"/>
        <v>1.8948091411084333</v>
      </c>
      <c r="K1294" s="25">
        <f t="shared" si="297"/>
        <v>4.0056776000859209</v>
      </c>
      <c r="L1294" s="25">
        <f t="shared" si="298"/>
        <v>2.2952083710657747</v>
      </c>
      <c r="M1294" s="25">
        <f t="shared" si="299"/>
        <v>3.1504429855758476</v>
      </c>
      <c r="N1294" s="25">
        <f t="shared" si="300"/>
        <v>2.1816817675112743</v>
      </c>
      <c r="O1294" s="25">
        <f t="shared" si="301"/>
        <v>-0.33496602100327749</v>
      </c>
      <c r="P1294" s="26">
        <f>ACOS(-TAN(Dados!$C$31)*TAN(O1294))</f>
        <v>1.7601333280948612</v>
      </c>
      <c r="Q1294" s="25">
        <f t="shared" si="302"/>
        <v>1.0299909820322035</v>
      </c>
      <c r="R1294" s="25">
        <f>(24*60/PI())*Dados!$C$28*Q1294*(P1294*SIN(Dados!$C$31)*SIN(O1294)+COS(Dados!$C$31)*COS(O1294)*SIN(P1294))</f>
        <v>42.240784410189782</v>
      </c>
      <c r="S1294" s="17">
        <f t="shared" si="303"/>
        <v>302.16000000000003</v>
      </c>
      <c r="T1294" s="17">
        <f t="shared" si="304"/>
        <v>292.86</v>
      </c>
      <c r="U1294" s="17">
        <f t="shared" si="305"/>
        <v>20.61073271854697</v>
      </c>
      <c r="V1294" s="25">
        <f>(0.75+2*10^(-5)*Dados!$B$7)*R1294</f>
        <v>31.887661080977967</v>
      </c>
      <c r="W1294" s="23">
        <f t="shared" si="306"/>
        <v>2.6779452384258691</v>
      </c>
      <c r="X1294" s="25">
        <f>(1-Dados!$C$20)*U1294</f>
        <v>15.870264193281168</v>
      </c>
      <c r="Y1294" s="18">
        <f t="shared" si="307"/>
        <v>13.192318954855299</v>
      </c>
      <c r="Z1294" s="27">
        <f>((0.408*I1294*(Y1294-0)+Dados!$C$35*(900/(H1294+273))*J1294*(M1294-N1294))/(I1294+Dados!$C$35*(1+(0.34*J1294))))</f>
        <v>4.6389916774974376</v>
      </c>
    </row>
    <row r="1295" spans="1:26" x14ac:dyDescent="0.25">
      <c r="A1295" s="1">
        <v>41300</v>
      </c>
      <c r="B1295">
        <v>11.9</v>
      </c>
      <c r="C1295">
        <v>27.5</v>
      </c>
      <c r="D1295">
        <v>26</v>
      </c>
      <c r="E1295">
        <v>2.9</v>
      </c>
      <c r="F1295">
        <v>59</v>
      </c>
      <c r="H1295" s="22">
        <f t="shared" si="294"/>
        <v>19.7</v>
      </c>
      <c r="I1295" s="23">
        <f t="shared" si="295"/>
        <v>0.14240584875815751</v>
      </c>
      <c r="J1295" s="24">
        <f t="shared" si="296"/>
        <v>2.1690581179870381</v>
      </c>
      <c r="K1295" s="25">
        <f t="shared" si="297"/>
        <v>3.671270209291702</v>
      </c>
      <c r="L1295" s="25">
        <f t="shared" si="298"/>
        <v>1.3933421778648425</v>
      </c>
      <c r="M1295" s="25">
        <f t="shared" si="299"/>
        <v>2.5323061935782722</v>
      </c>
      <c r="N1295" s="25">
        <f t="shared" si="300"/>
        <v>1.4940606542111805</v>
      </c>
      <c r="O1295" s="25">
        <f t="shared" si="301"/>
        <v>-0.33087661276889524</v>
      </c>
      <c r="P1295" s="26">
        <f>ACOS(-TAN(Dados!$C$31)*TAN(O1295))</f>
        <v>1.7576133594588603</v>
      </c>
      <c r="Q1295" s="25">
        <f t="shared" si="302"/>
        <v>1.0297495555763523</v>
      </c>
      <c r="R1295" s="25">
        <f>(24*60/PI())*Dados!$C$28*Q1295*(P1295*SIN(Dados!$C$31)*SIN(O1295)+COS(Dados!$C$31)*COS(O1295)*SIN(P1295))</f>
        <v>42.150443091579611</v>
      </c>
      <c r="S1295" s="17">
        <f t="shared" si="303"/>
        <v>300.66000000000003</v>
      </c>
      <c r="T1295" s="17">
        <f t="shared" si="304"/>
        <v>285.06</v>
      </c>
      <c r="U1295" s="17">
        <f t="shared" si="305"/>
        <v>26.636945748730163</v>
      </c>
      <c r="V1295" s="25">
        <f>(0.75+2*10^(-5)*Dados!$B$7)*R1295</f>
        <v>31.819462220808248</v>
      </c>
      <c r="W1295" s="23">
        <f t="shared" si="306"/>
        <v>4.7717328012335525</v>
      </c>
      <c r="X1295" s="25">
        <f>(1-Dados!$C$20)*U1295</f>
        <v>20.510448226522225</v>
      </c>
      <c r="Y1295" s="18">
        <f t="shared" si="307"/>
        <v>15.738715425288673</v>
      </c>
      <c r="Z1295" s="27">
        <f>((0.408*I1295*(Y1295-0)+Dados!$C$35*(900/(H1295+273))*J1295*(M1295-N1295))/(I1295+Dados!$C$35*(1+(0.34*J1295))))</f>
        <v>5.3397289831206196</v>
      </c>
    </row>
    <row r="1296" spans="1:26" x14ac:dyDescent="0.25">
      <c r="A1296" s="1">
        <v>41301</v>
      </c>
      <c r="B1296">
        <v>11.8</v>
      </c>
      <c r="C1296">
        <v>32</v>
      </c>
      <c r="D1296">
        <v>27</v>
      </c>
      <c r="E1296">
        <v>2.4666670000000002</v>
      </c>
      <c r="F1296">
        <v>56.5</v>
      </c>
      <c r="H1296" s="22">
        <f t="shared" si="294"/>
        <v>21.9</v>
      </c>
      <c r="I1296" s="23">
        <f t="shared" si="295"/>
        <v>0.1602891009586542</v>
      </c>
      <c r="J1296" s="24">
        <f t="shared" si="296"/>
        <v>1.8449462347312873</v>
      </c>
      <c r="K1296" s="25">
        <f t="shared" si="297"/>
        <v>4.7547753962618131</v>
      </c>
      <c r="L1296" s="25">
        <f t="shared" si="298"/>
        <v>1.3841737831842924</v>
      </c>
      <c r="M1296" s="25">
        <f t="shared" si="299"/>
        <v>3.0694745897230526</v>
      </c>
      <c r="N1296" s="25">
        <f t="shared" si="300"/>
        <v>1.7342531431935246</v>
      </c>
      <c r="O1296" s="25">
        <f t="shared" si="301"/>
        <v>-0.32668915865324738</v>
      </c>
      <c r="P1296" s="26">
        <f>ACOS(-TAN(Dados!$C$31)*TAN(O1296))</f>
        <v>1.7550415361709275</v>
      </c>
      <c r="Q1296" s="25">
        <f t="shared" si="302"/>
        <v>1.0294993136851356</v>
      </c>
      <c r="R1296" s="25">
        <f>(24*60/PI())*Dados!$C$28*Q1296*(P1296*SIN(Dados!$C$31)*SIN(O1296)+COS(Dados!$C$31)*COS(O1296)*SIN(P1296))</f>
        <v>42.05732840961516</v>
      </c>
      <c r="S1296" s="17">
        <f t="shared" si="303"/>
        <v>305.16000000000003</v>
      </c>
      <c r="T1296" s="17">
        <f t="shared" si="304"/>
        <v>284.96000000000004</v>
      </c>
      <c r="U1296" s="17">
        <f t="shared" si="305"/>
        <v>30.243869057746029</v>
      </c>
      <c r="V1296" s="25">
        <f>(0.75+2*10^(-5)*Dados!$B$7)*R1296</f>
        <v>31.749169742540985</v>
      </c>
      <c r="W1296" s="23">
        <f t="shared" si="306"/>
        <v>5.4515444929448424</v>
      </c>
      <c r="X1296" s="25">
        <f>(1-Dados!$C$20)*U1296</f>
        <v>23.287779174464443</v>
      </c>
      <c r="Y1296" s="18">
        <f t="shared" si="307"/>
        <v>17.836234681519599</v>
      </c>
      <c r="Z1296" s="27">
        <f>((0.408*I1296*(Y1296-0)+Dados!$C$35*(900/(H1296+273))*J1296*(M1296-N1296))/(I1296+Dados!$C$35*(1+(0.34*J1296))))</f>
        <v>6.2163278816598337</v>
      </c>
    </row>
    <row r="1297" spans="1:26" x14ac:dyDescent="0.25">
      <c r="A1297" s="1">
        <v>41302</v>
      </c>
      <c r="B1297">
        <v>16.100000000000001</v>
      </c>
      <c r="C1297">
        <v>35.4</v>
      </c>
      <c r="D1297">
        <v>28</v>
      </c>
      <c r="E1297">
        <v>1.6666669999999999</v>
      </c>
      <c r="F1297">
        <v>60.25</v>
      </c>
      <c r="H1297" s="22">
        <f t="shared" si="294"/>
        <v>25.75</v>
      </c>
      <c r="I1297" s="23">
        <f t="shared" si="295"/>
        <v>0.19615364917180653</v>
      </c>
      <c r="J1297" s="24">
        <f t="shared" si="296"/>
        <v>1.2465853745969318</v>
      </c>
      <c r="K1297" s="25">
        <f t="shared" si="297"/>
        <v>5.7481868887063436</v>
      </c>
      <c r="L1297" s="25">
        <f t="shared" si="298"/>
        <v>1.8299332444264929</v>
      </c>
      <c r="M1297" s="25">
        <f t="shared" si="299"/>
        <v>3.7890600665664183</v>
      </c>
      <c r="N1297" s="25">
        <f t="shared" si="300"/>
        <v>2.2829086901062672</v>
      </c>
      <c r="O1297" s="25">
        <f t="shared" si="301"/>
        <v>-0.32240489948936107</v>
      </c>
      <c r="P1297" s="26">
        <f>ACOS(-TAN(Dados!$C$31)*TAN(O1297))</f>
        <v>1.7524190686367291</v>
      </c>
      <c r="Q1297" s="25">
        <f t="shared" si="302"/>
        <v>1.0292403305106266</v>
      </c>
      <c r="R1297" s="25">
        <f>(24*60/PI())*Dados!$C$28*Q1297*(P1297*SIN(Dados!$C$31)*SIN(O1297)+COS(Dados!$C$31)*COS(O1297)*SIN(P1297))</f>
        <v>41.961435414766676</v>
      </c>
      <c r="S1297" s="17">
        <f t="shared" si="303"/>
        <v>308.56</v>
      </c>
      <c r="T1297" s="17">
        <f t="shared" si="304"/>
        <v>289.26000000000005</v>
      </c>
      <c r="U1297" s="17">
        <f t="shared" si="305"/>
        <v>29.495038898539818</v>
      </c>
      <c r="V1297" s="25">
        <f>(0.75+2*10^(-5)*Dados!$B$7)*R1297</f>
        <v>31.676779909765276</v>
      </c>
      <c r="W1297" s="23">
        <f t="shared" si="306"/>
        <v>4.5893262567620203</v>
      </c>
      <c r="X1297" s="25">
        <f>(1-Dados!$C$20)*U1297</f>
        <v>22.711179951875661</v>
      </c>
      <c r="Y1297" s="18">
        <f t="shared" si="307"/>
        <v>18.121853695113639</v>
      </c>
      <c r="Z1297" s="27">
        <f>((0.408*I1297*(Y1297-0)+Dados!$C$35*(900/(H1297+273))*J1297*(M1297-N1297))/(I1297+Dados!$C$35*(1+(0.34*J1297))))</f>
        <v>6.2917180054445625</v>
      </c>
    </row>
    <row r="1298" spans="1:26" x14ac:dyDescent="0.25">
      <c r="A1298" s="1">
        <v>41303</v>
      </c>
      <c r="B1298">
        <v>21.1</v>
      </c>
      <c r="C1298">
        <v>37.799999999999997</v>
      </c>
      <c r="D1298">
        <v>29</v>
      </c>
      <c r="E1298">
        <v>2.5</v>
      </c>
      <c r="F1298">
        <v>53</v>
      </c>
      <c r="H1298" s="22">
        <f t="shared" si="294"/>
        <v>29.45</v>
      </c>
      <c r="I1298" s="23">
        <f t="shared" si="295"/>
        <v>0.23676306506070144</v>
      </c>
      <c r="J1298" s="24">
        <f t="shared" si="296"/>
        <v>1.8698776879198604</v>
      </c>
      <c r="K1298" s="25">
        <f t="shared" si="297"/>
        <v>6.5534484603429339</v>
      </c>
      <c r="L1298" s="25">
        <f t="shared" si="298"/>
        <v>2.5023227554890153</v>
      </c>
      <c r="M1298" s="25">
        <f t="shared" si="299"/>
        <v>4.5278856079159748</v>
      </c>
      <c r="N1298" s="25">
        <f t="shared" si="300"/>
        <v>2.399779372195467</v>
      </c>
      <c r="O1298" s="25">
        <f t="shared" si="301"/>
        <v>-0.31802510479568846</v>
      </c>
      <c r="P1298" s="26">
        <f>ACOS(-TAN(Dados!$C$31)*TAN(O1298))</f>
        <v>1.7497471688058961</v>
      </c>
      <c r="Q1298" s="25">
        <f t="shared" si="302"/>
        <v>1.0289726827951293</v>
      </c>
      <c r="R1298" s="25">
        <f>(24*60/PI())*Dados!$C$28*Q1298*(P1298*SIN(Dados!$C$31)*SIN(O1298)+COS(Dados!$C$31)*COS(O1298)*SIN(P1298))</f>
        <v>41.862759834734192</v>
      </c>
      <c r="S1298" s="17">
        <f t="shared" si="303"/>
        <v>310.96000000000004</v>
      </c>
      <c r="T1298" s="17">
        <f t="shared" si="304"/>
        <v>294.26000000000005</v>
      </c>
      <c r="U1298" s="17">
        <f t="shared" si="305"/>
        <v>27.371971200160949</v>
      </c>
      <c r="V1298" s="25">
        <f>(0.75+2*10^(-5)*Dados!$B$7)*R1298</f>
        <v>31.602289497312476</v>
      </c>
      <c r="W1298" s="23">
        <f t="shared" si="306"/>
        <v>4.1662937273928318</v>
      </c>
      <c r="X1298" s="25">
        <f>(1-Dados!$C$20)*U1298</f>
        <v>21.076417824123933</v>
      </c>
      <c r="Y1298" s="18">
        <f t="shared" si="307"/>
        <v>16.910124096731103</v>
      </c>
      <c r="Z1298" s="27">
        <f>((0.408*I1298*(Y1298-0)+Dados!$C$35*(900/(H1298+273))*J1298*(M1298-N1298))/(I1298+Dados!$C$35*(1+(0.34*J1298))))</f>
        <v>7.0050965586604752</v>
      </c>
    </row>
    <row r="1299" spans="1:26" x14ac:dyDescent="0.25">
      <c r="A1299" s="1">
        <v>41304</v>
      </c>
      <c r="B1299">
        <v>23</v>
      </c>
      <c r="C1299">
        <v>38.1</v>
      </c>
      <c r="D1299">
        <v>30</v>
      </c>
      <c r="E1299">
        <v>2.5333329999999998</v>
      </c>
      <c r="F1299">
        <v>50.5</v>
      </c>
      <c r="H1299" s="22">
        <f t="shared" si="294"/>
        <v>30.55</v>
      </c>
      <c r="I1299" s="23">
        <f t="shared" si="295"/>
        <v>0.25011560998717375</v>
      </c>
      <c r="J1299" s="24">
        <f t="shared" si="296"/>
        <v>1.8948091411084333</v>
      </c>
      <c r="K1299" s="25">
        <f t="shared" si="297"/>
        <v>6.6606633879406205</v>
      </c>
      <c r="L1299" s="25">
        <f t="shared" si="298"/>
        <v>2.809437622397069</v>
      </c>
      <c r="M1299" s="25">
        <f t="shared" si="299"/>
        <v>4.7350505051688447</v>
      </c>
      <c r="N1299" s="25">
        <f t="shared" si="300"/>
        <v>2.3912005051102665</v>
      </c>
      <c r="O1299" s="25">
        <f t="shared" si="301"/>
        <v>-0.31355107239992103</v>
      </c>
      <c r="P1299" s="26">
        <f>ACOS(-TAN(Dados!$C$31)*TAN(O1299))</f>
        <v>1.7470270487283313</v>
      </c>
      <c r="Q1299" s="25">
        <f t="shared" si="302"/>
        <v>1.0286964498484381</v>
      </c>
      <c r="R1299" s="25">
        <f>(24*60/PI())*Dados!$C$28*Q1299*(P1299*SIN(Dados!$C$31)*SIN(O1299)+COS(Dados!$C$31)*COS(O1299)*SIN(P1299))</f>
        <v>41.761298127524682</v>
      </c>
      <c r="S1299" s="17">
        <f t="shared" si="303"/>
        <v>311.26000000000005</v>
      </c>
      <c r="T1299" s="17">
        <f t="shared" si="304"/>
        <v>296.16000000000003</v>
      </c>
      <c r="U1299" s="17">
        <f t="shared" si="305"/>
        <v>25.964648420346087</v>
      </c>
      <c r="V1299" s="25">
        <f>(0.75+2*10^(-5)*Dados!$B$7)*R1299</f>
        <v>31.525695831324263</v>
      </c>
      <c r="W1299" s="23">
        <f t="shared" si="306"/>
        <v>3.9399282250621042</v>
      </c>
      <c r="X1299" s="25">
        <f>(1-Dados!$C$20)*U1299</f>
        <v>19.992779283666486</v>
      </c>
      <c r="Y1299" s="18">
        <f t="shared" si="307"/>
        <v>16.052851058604382</v>
      </c>
      <c r="Z1299" s="27">
        <f>((0.408*I1299*(Y1299-0)+Dados!$C$35*(900/(H1299+273))*J1299*(M1299-N1299))/(I1299+Dados!$C$35*(1+(0.34*J1299))))</f>
        <v>6.9884560170706358</v>
      </c>
    </row>
    <row r="1300" spans="1:26" x14ac:dyDescent="0.25">
      <c r="A1300" s="1">
        <v>41305</v>
      </c>
      <c r="B1300">
        <v>23.8</v>
      </c>
      <c r="C1300">
        <v>39</v>
      </c>
      <c r="D1300">
        <v>31</v>
      </c>
      <c r="E1300">
        <v>2.2000000000000002</v>
      </c>
      <c r="F1300">
        <v>50.5</v>
      </c>
      <c r="H1300" s="22">
        <f t="shared" si="294"/>
        <v>31.4</v>
      </c>
      <c r="I1300" s="23">
        <f t="shared" si="295"/>
        <v>0.26086080374613296</v>
      </c>
      <c r="J1300" s="24">
        <f t="shared" si="296"/>
        <v>1.6454923653694773</v>
      </c>
      <c r="K1300" s="25">
        <f t="shared" si="297"/>
        <v>6.991469290024015</v>
      </c>
      <c r="L1300" s="25">
        <f t="shared" si="298"/>
        <v>2.9482843050220851</v>
      </c>
      <c r="M1300" s="25">
        <f t="shared" si="299"/>
        <v>4.9698767975230496</v>
      </c>
      <c r="N1300" s="25">
        <f t="shared" si="300"/>
        <v>2.5097877827491399</v>
      </c>
      <c r="O1300" s="25">
        <f t="shared" si="301"/>
        <v>-0.30898412805441511</v>
      </c>
      <c r="P1300" s="26">
        <f>ACOS(-TAN(Dados!$C$31)*TAN(O1300))</f>
        <v>1.7442599191701209</v>
      </c>
      <c r="Q1300" s="25">
        <f t="shared" si="302"/>
        <v>1.0284117135243369</v>
      </c>
      <c r="R1300" s="25">
        <f>(24*60/PI())*Dados!$C$28*Q1300*(P1300*SIN(Dados!$C$31)*SIN(O1300)+COS(Dados!$C$31)*COS(O1300)*SIN(P1300))</f>
        <v>41.657047534730346</v>
      </c>
      <c r="S1300" s="17">
        <f t="shared" si="303"/>
        <v>312.16000000000003</v>
      </c>
      <c r="T1300" s="17">
        <f t="shared" si="304"/>
        <v>296.96000000000004</v>
      </c>
      <c r="U1300" s="17">
        <f t="shared" si="305"/>
        <v>25.985451221308669</v>
      </c>
      <c r="V1300" s="25">
        <f>(0.75+2*10^(-5)*Dados!$B$7)*R1300</f>
        <v>31.446996829472514</v>
      </c>
      <c r="W1300" s="23">
        <f t="shared" si="306"/>
        <v>3.8316533071005976</v>
      </c>
      <c r="X1300" s="25">
        <f>(1-Dados!$C$20)*U1300</f>
        <v>20.008797440407676</v>
      </c>
      <c r="Y1300" s="18">
        <f t="shared" si="307"/>
        <v>16.177144133307078</v>
      </c>
      <c r="Z1300" s="27">
        <f>((0.408*I1300*(Y1300-0)+Dados!$C$35*(900/(H1300+273))*J1300*(M1300-N1300))/(I1300+Dados!$C$35*(1+(0.34*J1300))))</f>
        <v>6.9025051257818291</v>
      </c>
    </row>
    <row r="1301" spans="1:26" x14ac:dyDescent="0.25">
      <c r="A1301" s="1">
        <v>41640</v>
      </c>
      <c r="B1301">
        <v>23.6</v>
      </c>
      <c r="C1301">
        <v>32.5</v>
      </c>
      <c r="D1301">
        <v>1</v>
      </c>
      <c r="E1301">
        <v>2.4666670000000002</v>
      </c>
      <c r="F1301">
        <v>80.5</v>
      </c>
      <c r="H1301" s="22">
        <f t="shared" si="294"/>
        <v>28.05</v>
      </c>
      <c r="I1301" s="23">
        <f t="shared" si="295"/>
        <v>0.22063869924246318</v>
      </c>
      <c r="J1301" s="24">
        <f t="shared" si="296"/>
        <v>1.8449462347312873</v>
      </c>
      <c r="K1301" s="25">
        <f t="shared" si="297"/>
        <v>4.8907789302521092</v>
      </c>
      <c r="L1301" s="25">
        <f t="shared" si="298"/>
        <v>2.9130230003400173</v>
      </c>
      <c r="M1301" s="25">
        <f t="shared" si="299"/>
        <v>3.901900965296063</v>
      </c>
      <c r="N1301" s="25">
        <f t="shared" si="300"/>
        <v>3.1410302770633307</v>
      </c>
      <c r="O1301" s="25">
        <f t="shared" si="301"/>
        <v>-0.40100809259462372</v>
      </c>
      <c r="P1301" s="26">
        <f>ACOS(-TAN(Dados!$C$31)*TAN(O1301))</f>
        <v>1.8020995380098959</v>
      </c>
      <c r="Q1301" s="25">
        <f t="shared" si="302"/>
        <v>1.0329951106939008</v>
      </c>
      <c r="R1301" s="25">
        <f>(24*60/PI())*Dados!$C$28*Q1301*(P1301*SIN(Dados!$C$31)*SIN(O1301)+COS(Dados!$C$31)*COS(O1301)*SIN(P1301))</f>
        <v>43.596802901252339</v>
      </c>
      <c r="S1301" s="17">
        <f t="shared" si="303"/>
        <v>305.66000000000003</v>
      </c>
      <c r="T1301" s="17">
        <f t="shared" si="304"/>
        <v>296.76000000000005</v>
      </c>
      <c r="U1301" s="17">
        <f t="shared" si="305"/>
        <v>20.809882505586454</v>
      </c>
      <c r="V1301" s="25">
        <f>(0.75+2*10^(-5)*Dados!$B$7)*R1301</f>
        <v>32.911322423121774</v>
      </c>
      <c r="W1301" s="23">
        <f t="shared" si="306"/>
        <v>1.8698831125303075</v>
      </c>
      <c r="X1301" s="25">
        <f>(1-Dados!$C$20)*U1301</f>
        <v>16.02360952930157</v>
      </c>
      <c r="Y1301" s="18">
        <f t="shared" si="307"/>
        <v>14.153726416771264</v>
      </c>
      <c r="Z1301" s="27">
        <f>((0.408*I1301*(Y1301-0)+Dados!$C$35*(900/(H1301+273))*J1301*(M1301-N1301))/(I1301+Dados!$C$35*(1+(0.34*J1301))))</f>
        <v>4.7341799976178214</v>
      </c>
    </row>
    <row r="1302" spans="1:26" x14ac:dyDescent="0.25">
      <c r="A1302" s="1">
        <v>41641</v>
      </c>
      <c r="B1302">
        <v>22.4</v>
      </c>
      <c r="C1302">
        <v>30.6</v>
      </c>
      <c r="D1302">
        <v>2</v>
      </c>
      <c r="E1302">
        <v>3.233333</v>
      </c>
      <c r="F1302">
        <v>87.75</v>
      </c>
      <c r="H1302" s="22">
        <f t="shared" si="294"/>
        <v>26.5</v>
      </c>
      <c r="I1302" s="23">
        <f t="shared" si="295"/>
        <v>0.20387302489183121</v>
      </c>
      <c r="J1302" s="24">
        <f t="shared" si="296"/>
        <v>2.4183748937259941</v>
      </c>
      <c r="K1302" s="25">
        <f t="shared" si="297"/>
        <v>4.3912919467167955</v>
      </c>
      <c r="L1302" s="25">
        <f t="shared" si="298"/>
        <v>2.7090824052161175</v>
      </c>
      <c r="M1302" s="25">
        <f t="shared" si="299"/>
        <v>3.5501871759664567</v>
      </c>
      <c r="N1302" s="25">
        <f t="shared" si="300"/>
        <v>3.1152892469105655</v>
      </c>
      <c r="O1302" s="25">
        <f t="shared" si="301"/>
        <v>-0.39956372457913614</v>
      </c>
      <c r="P1302" s="26">
        <f>ACOS(-TAN(Dados!$C$31)*TAN(O1302))</f>
        <v>1.8011536593991815</v>
      </c>
      <c r="Q1302" s="25">
        <f t="shared" si="302"/>
        <v>1.0329804442244102</v>
      </c>
      <c r="R1302" s="25">
        <f>(24*60/PI())*Dados!$C$28*Q1302*(P1302*SIN(Dados!$C$31)*SIN(O1302)+COS(Dados!$C$31)*COS(O1302)*SIN(P1302))</f>
        <v>43.570641955749437</v>
      </c>
      <c r="S1302" s="17">
        <f t="shared" si="303"/>
        <v>303.76000000000005</v>
      </c>
      <c r="T1302" s="17">
        <f t="shared" si="304"/>
        <v>295.56</v>
      </c>
      <c r="U1302" s="17">
        <f t="shared" si="305"/>
        <v>19.962772964304055</v>
      </c>
      <c r="V1302" s="25">
        <f>(0.75+2*10^(-5)*Dados!$B$7)*R1302</f>
        <v>32.891573467807554</v>
      </c>
      <c r="W1302" s="23">
        <f t="shared" si="306"/>
        <v>1.7257031284704953</v>
      </c>
      <c r="X1302" s="25">
        <f>(1-Dados!$C$20)*U1302</f>
        <v>15.371335182514123</v>
      </c>
      <c r="Y1302" s="18">
        <f t="shared" si="307"/>
        <v>13.645632054043627</v>
      </c>
      <c r="Z1302" s="27">
        <f>((0.408*I1302*(Y1302-0)+Dados!$C$35*(900/(H1302+273))*J1302*(M1302-N1302))/(I1302+Dados!$C$35*(1+(0.34*J1302))))</f>
        <v>4.1525694552771917</v>
      </c>
    </row>
    <row r="1303" spans="1:26" x14ac:dyDescent="0.25">
      <c r="A1303" s="1">
        <v>41642</v>
      </c>
      <c r="B1303">
        <v>20.3</v>
      </c>
      <c r="C1303">
        <v>23.8</v>
      </c>
      <c r="D1303">
        <v>3</v>
      </c>
      <c r="E1303">
        <v>2.266667</v>
      </c>
      <c r="F1303">
        <v>91.5</v>
      </c>
      <c r="H1303" s="22">
        <f t="shared" si="294"/>
        <v>22.05</v>
      </c>
      <c r="I1303" s="23">
        <f t="shared" si="295"/>
        <v>0.16157452570394776</v>
      </c>
      <c r="J1303" s="24">
        <f t="shared" si="296"/>
        <v>1.6953560196976984</v>
      </c>
      <c r="K1303" s="25">
        <f t="shared" si="297"/>
        <v>2.9482843050220851</v>
      </c>
      <c r="L1303" s="25">
        <f t="shared" si="298"/>
        <v>2.3820593372779197</v>
      </c>
      <c r="M1303" s="25">
        <f t="shared" si="299"/>
        <v>2.6651718211500022</v>
      </c>
      <c r="N1303" s="25">
        <f t="shared" si="300"/>
        <v>2.4386322163522522</v>
      </c>
      <c r="O1303" s="25">
        <f t="shared" si="301"/>
        <v>-0.39800095720876433</v>
      </c>
      <c r="P1303" s="26">
        <f>ACOS(-TAN(Dados!$C$31)*TAN(O1303))</f>
        <v>1.8001317785621451</v>
      </c>
      <c r="Q1303" s="25">
        <f t="shared" si="302"/>
        <v>1.0329560049375197</v>
      </c>
      <c r="R1303" s="25">
        <f>(24*60/PI())*Dados!$C$28*Q1303*(P1303*SIN(Dados!$C$31)*SIN(O1303)+COS(Dados!$C$31)*COS(O1303)*SIN(P1303))</f>
        <v>43.541904505350651</v>
      </c>
      <c r="S1303" s="17">
        <f t="shared" si="303"/>
        <v>296.96000000000004</v>
      </c>
      <c r="T1303" s="17">
        <f t="shared" si="304"/>
        <v>293.46000000000004</v>
      </c>
      <c r="U1303" s="17">
        <f t="shared" si="305"/>
        <v>13.033511090132066</v>
      </c>
      <c r="V1303" s="25">
        <f>(0.75+2*10^(-5)*Dados!$B$7)*R1303</f>
        <v>32.869879503279115</v>
      </c>
      <c r="W1303" s="23">
        <f t="shared" si="306"/>
        <v>0.83768250959899271</v>
      </c>
      <c r="X1303" s="25">
        <f>(1-Dados!$C$20)*U1303</f>
        <v>10.035803539401691</v>
      </c>
      <c r="Y1303" s="18">
        <f t="shared" si="307"/>
        <v>9.1981210298026976</v>
      </c>
      <c r="Z1303" s="27">
        <f>((0.408*I1303*(Y1303-0)+Dados!$C$35*(900/(H1303+273))*J1303*(M1303-N1303))/(I1303+Dados!$C$35*(1+(0.34*J1303))))</f>
        <v>2.5798170189059815</v>
      </c>
    </row>
    <row r="1304" spans="1:26" x14ac:dyDescent="0.25">
      <c r="A1304" s="1">
        <v>41643</v>
      </c>
      <c r="B1304">
        <v>16.8</v>
      </c>
      <c r="C1304">
        <v>30</v>
      </c>
      <c r="D1304">
        <v>4</v>
      </c>
      <c r="E1304">
        <v>1.8666670000000001</v>
      </c>
      <c r="F1304">
        <v>65</v>
      </c>
      <c r="H1304" s="22">
        <f t="shared" si="294"/>
        <v>23.4</v>
      </c>
      <c r="I1304" s="23">
        <f t="shared" si="295"/>
        <v>0.17354029886694897</v>
      </c>
      <c r="J1304" s="24">
        <f t="shared" si="296"/>
        <v>1.3961755896305208</v>
      </c>
      <c r="K1304" s="25">
        <f t="shared" si="297"/>
        <v>4.2430650587590133</v>
      </c>
      <c r="L1304" s="25">
        <f t="shared" si="298"/>
        <v>1.913305694509122</v>
      </c>
      <c r="M1304" s="25">
        <f t="shared" si="299"/>
        <v>3.0781853766340674</v>
      </c>
      <c r="N1304" s="25">
        <f t="shared" si="300"/>
        <v>2.0008204948121437</v>
      </c>
      <c r="O1304" s="25">
        <f t="shared" si="301"/>
        <v>-0.39632025356520739</v>
      </c>
      <c r="P1304" s="26">
        <f>ACOS(-TAN(Dados!$C$31)*TAN(O1304))</f>
        <v>1.7990345490421549</v>
      </c>
      <c r="Q1304" s="25">
        <f t="shared" si="302"/>
        <v>1.0329218000751172</v>
      </c>
      <c r="R1304" s="25">
        <f>(24*60/PI())*Dados!$C$28*Q1304*(P1304*SIN(Dados!$C$31)*SIN(O1304)+COS(Dados!$C$31)*COS(O1304)*SIN(P1304))</f>
        <v>43.510583132946387</v>
      </c>
      <c r="S1304" s="17">
        <f t="shared" si="303"/>
        <v>303.16000000000003</v>
      </c>
      <c r="T1304" s="17">
        <f t="shared" si="304"/>
        <v>289.96000000000004</v>
      </c>
      <c r="U1304" s="17">
        <f t="shared" si="305"/>
        <v>25.293087826455068</v>
      </c>
      <c r="V1304" s="25">
        <f>(0.75+2*10^(-5)*Dados!$B$7)*R1304</f>
        <v>32.846234930344117</v>
      </c>
      <c r="W1304" s="23">
        <f t="shared" si="306"/>
        <v>3.7236494678896612</v>
      </c>
      <c r="X1304" s="25">
        <f>(1-Dados!$C$20)*U1304</f>
        <v>19.475677626370402</v>
      </c>
      <c r="Y1304" s="18">
        <f t="shared" si="307"/>
        <v>15.752028158480741</v>
      </c>
      <c r="Z1304" s="27">
        <f>((0.408*I1304*(Y1304-0)+Dados!$C$35*(900/(H1304+273))*J1304*(M1304-N1304))/(I1304+Dados!$C$35*(1+(0.34*J1304))))</f>
        <v>5.2366896287023463</v>
      </c>
    </row>
    <row r="1305" spans="1:26" x14ac:dyDescent="0.25">
      <c r="A1305" s="1">
        <v>41644</v>
      </c>
      <c r="B1305">
        <v>16.8</v>
      </c>
      <c r="C1305">
        <v>33.200000000000003</v>
      </c>
      <c r="D1305">
        <v>5</v>
      </c>
      <c r="E1305">
        <v>1.8</v>
      </c>
      <c r="F1305">
        <v>59.5</v>
      </c>
      <c r="H1305" s="22">
        <f t="shared" si="294"/>
        <v>25</v>
      </c>
      <c r="I1305" s="23">
        <f t="shared" si="295"/>
        <v>0.18868182684282603</v>
      </c>
      <c r="J1305" s="24">
        <f t="shared" si="296"/>
        <v>1.3463119353022994</v>
      </c>
      <c r="K1305" s="25">
        <f t="shared" si="297"/>
        <v>5.0868531413725142</v>
      </c>
      <c r="L1305" s="25">
        <f t="shared" si="298"/>
        <v>1.913305694509122</v>
      </c>
      <c r="M1305" s="25">
        <f t="shared" si="299"/>
        <v>3.5000794179408183</v>
      </c>
      <c r="N1305" s="25">
        <f t="shared" si="300"/>
        <v>2.0825472536747869</v>
      </c>
      <c r="O1305" s="25">
        <f t="shared" si="301"/>
        <v>-0.3945221116772275</v>
      </c>
      <c r="P1305" s="26">
        <f>ACOS(-TAN(Dados!$C$31)*TAN(O1305))</f>
        <v>1.7978626675349139</v>
      </c>
      <c r="Q1305" s="25">
        <f t="shared" si="302"/>
        <v>1.032877839772842</v>
      </c>
      <c r="R1305" s="25">
        <f>(24*60/PI())*Dados!$C$28*Q1305*(P1305*SIN(Dados!$C$31)*SIN(O1305)+COS(Dados!$C$31)*COS(O1305)*SIN(P1305))</f>
        <v>43.476670111019743</v>
      </c>
      <c r="S1305" s="17">
        <f t="shared" si="303"/>
        <v>306.36</v>
      </c>
      <c r="T1305" s="17">
        <f t="shared" si="304"/>
        <v>289.96000000000004</v>
      </c>
      <c r="U1305" s="17">
        <f t="shared" si="305"/>
        <v>28.17073515407067</v>
      </c>
      <c r="V1305" s="25">
        <f>(0.75+2*10^(-5)*Dados!$B$7)*R1305</f>
        <v>32.82063391548305</v>
      </c>
      <c r="W1305" s="23">
        <f t="shared" si="306"/>
        <v>4.3431434159622206</v>
      </c>
      <c r="X1305" s="25">
        <f>(1-Dados!$C$20)*U1305</f>
        <v>21.691466068634416</v>
      </c>
      <c r="Y1305" s="18">
        <f t="shared" si="307"/>
        <v>17.348322652672195</v>
      </c>
      <c r="Z1305" s="27">
        <f>((0.408*I1305*(Y1305-0)+Dados!$C$35*(900/(H1305+273))*J1305*(M1305-N1305))/(I1305+Dados!$C$35*(1+(0.34*J1305))))</f>
        <v>6.0287621680151675</v>
      </c>
    </row>
    <row r="1306" spans="1:26" x14ac:dyDescent="0.25">
      <c r="A1306" s="1">
        <v>41645</v>
      </c>
      <c r="B1306">
        <v>21.6</v>
      </c>
      <c r="C1306">
        <v>34.9</v>
      </c>
      <c r="D1306">
        <v>6</v>
      </c>
      <c r="E1306">
        <v>2.0333329999999998</v>
      </c>
      <c r="F1306">
        <v>64</v>
      </c>
      <c r="H1306" s="22">
        <f t="shared" si="294"/>
        <v>28.25</v>
      </c>
      <c r="I1306" s="23">
        <f t="shared" si="295"/>
        <v>0.22288404328675204</v>
      </c>
      <c r="J1306" s="24">
        <f t="shared" si="296"/>
        <v>1.5208336035244612</v>
      </c>
      <c r="K1306" s="25">
        <f t="shared" si="297"/>
        <v>5.5916786681589672</v>
      </c>
      <c r="L1306" s="25">
        <f t="shared" si="298"/>
        <v>2.5801527260359443</v>
      </c>
      <c r="M1306" s="25">
        <f t="shared" si="299"/>
        <v>4.0859156970974553</v>
      </c>
      <c r="N1306" s="25">
        <f t="shared" si="300"/>
        <v>2.6149860461423713</v>
      </c>
      <c r="O1306" s="25">
        <f t="shared" si="301"/>
        <v>-0.39260706437307313</v>
      </c>
      <c r="P1306" s="26">
        <f>ACOS(-TAN(Dados!$C$31)*TAN(O1306))</f>
        <v>1.7966168724134355</v>
      </c>
      <c r="Q1306" s="25">
        <f t="shared" si="302"/>
        <v>1.0328241370570801</v>
      </c>
      <c r="R1306" s="25">
        <f>(24*60/PI())*Dados!$C$28*Q1306*(P1306*SIN(Dados!$C$31)*SIN(O1306)+COS(Dados!$C$31)*COS(O1306)*SIN(P1306))</f>
        <v>43.440157426390698</v>
      </c>
      <c r="S1306" s="17">
        <f t="shared" si="303"/>
        <v>308.06</v>
      </c>
      <c r="T1306" s="17">
        <f t="shared" si="304"/>
        <v>294.76000000000005</v>
      </c>
      <c r="U1306" s="17">
        <f t="shared" si="305"/>
        <v>25.347620340993281</v>
      </c>
      <c r="V1306" s="25">
        <f>(0.75+2*10^(-5)*Dados!$B$7)*R1306</f>
        <v>32.793070409528674</v>
      </c>
      <c r="W1306" s="23">
        <f t="shared" si="306"/>
        <v>3.1974658692435005</v>
      </c>
      <c r="X1306" s="25">
        <f>(1-Dados!$C$20)*U1306</f>
        <v>19.517667662564826</v>
      </c>
      <c r="Y1306" s="18">
        <f t="shared" si="307"/>
        <v>16.320201793321324</v>
      </c>
      <c r="Z1306" s="27">
        <f>((0.408*I1306*(Y1306-0)+Dados!$C$35*(900/(H1306+273))*J1306*(M1306-N1306))/(I1306+Dados!$C$35*(1+(0.34*J1306))))</f>
        <v>5.9641152875098022</v>
      </c>
    </row>
    <row r="1307" spans="1:26" x14ac:dyDescent="0.25">
      <c r="A1307" s="1">
        <v>41646</v>
      </c>
      <c r="B1307">
        <v>21.4</v>
      </c>
      <c r="C1307">
        <v>35</v>
      </c>
      <c r="D1307">
        <v>7</v>
      </c>
      <c r="E1307">
        <v>3.1333329999999999</v>
      </c>
      <c r="F1307">
        <v>65.25</v>
      </c>
      <c r="H1307" s="22">
        <f t="shared" si="294"/>
        <v>28.2</v>
      </c>
      <c r="I1307" s="23">
        <f t="shared" si="295"/>
        <v>0.22232091572927459</v>
      </c>
      <c r="J1307" s="24">
        <f t="shared" si="296"/>
        <v>2.3435797862091996</v>
      </c>
      <c r="K1307" s="25">
        <f t="shared" si="297"/>
        <v>5.6226812384961216</v>
      </c>
      <c r="L1307" s="25">
        <f t="shared" si="298"/>
        <v>2.548770598472057</v>
      </c>
      <c r="M1307" s="25">
        <f t="shared" si="299"/>
        <v>4.0857259184840888</v>
      </c>
      <c r="N1307" s="25">
        <f t="shared" si="300"/>
        <v>2.6659361618108677</v>
      </c>
      <c r="O1307" s="25">
        <f t="shared" si="301"/>
        <v>-0.39057567912259061</v>
      </c>
      <c r="P1307" s="26">
        <f>ACOS(-TAN(Dados!$C$31)*TAN(O1307))</f>
        <v>1.7952979421830866</v>
      </c>
      <c r="Q1307" s="25">
        <f t="shared" si="302"/>
        <v>1.0327607078411054</v>
      </c>
      <c r="R1307" s="25">
        <f>(24*60/PI())*Dados!$C$28*Q1307*(P1307*SIN(Dados!$C$31)*SIN(O1307)+COS(Dados!$C$31)*COS(O1307)*SIN(P1307))</f>
        <v>43.40103680664042</v>
      </c>
      <c r="S1307" s="17">
        <f t="shared" si="303"/>
        <v>308.16000000000003</v>
      </c>
      <c r="T1307" s="17">
        <f t="shared" si="304"/>
        <v>294.56</v>
      </c>
      <c r="U1307" s="17">
        <f t="shared" si="305"/>
        <v>25.608818453211281</v>
      </c>
      <c r="V1307" s="25">
        <f>(0.75+2*10^(-5)*Dados!$B$7)*R1307</f>
        <v>32.763538167613824</v>
      </c>
      <c r="W1307" s="23">
        <f t="shared" si="306"/>
        <v>3.1869194476501632</v>
      </c>
      <c r="X1307" s="25">
        <f>(1-Dados!$C$20)*U1307</f>
        <v>19.718790208972688</v>
      </c>
      <c r="Y1307" s="18">
        <f t="shared" si="307"/>
        <v>16.531870761322526</v>
      </c>
      <c r="Z1307" s="27">
        <f>((0.408*I1307*(Y1307-0)+Dados!$C$35*(900/(H1307+273))*J1307*(M1307-N1307))/(I1307+Dados!$C$35*(1+(0.34*J1307))))</f>
        <v>6.3257676511746643</v>
      </c>
    </row>
    <row r="1308" spans="1:26" x14ac:dyDescent="0.25">
      <c r="A1308" s="1">
        <v>41647</v>
      </c>
      <c r="B1308">
        <v>19</v>
      </c>
      <c r="C1308">
        <v>31.1</v>
      </c>
      <c r="D1308">
        <v>8</v>
      </c>
      <c r="E1308">
        <v>0.53333299999999995</v>
      </c>
      <c r="F1308">
        <v>77</v>
      </c>
      <c r="H1308" s="22">
        <f t="shared" si="294"/>
        <v>25.05</v>
      </c>
      <c r="I1308" s="23">
        <f t="shared" si="295"/>
        <v>0.18917237426716429</v>
      </c>
      <c r="J1308" s="24">
        <f t="shared" si="296"/>
        <v>0.3989069907725451</v>
      </c>
      <c r="K1308" s="25">
        <f t="shared" si="297"/>
        <v>4.5182323834037019</v>
      </c>
      <c r="L1308" s="25">
        <f t="shared" si="298"/>
        <v>2.1973933238855259</v>
      </c>
      <c r="M1308" s="25">
        <f t="shared" si="299"/>
        <v>3.3578128536446137</v>
      </c>
      <c r="N1308" s="25">
        <f t="shared" si="300"/>
        <v>2.5855158973063528</v>
      </c>
      <c r="O1308" s="25">
        <f t="shared" si="301"/>
        <v>-0.38842855786907049</v>
      </c>
      <c r="P1308" s="26">
        <f>ACOS(-TAN(Dados!$C$31)*TAN(O1308))</f>
        <v>1.7939066938731225</v>
      </c>
      <c r="Q1308" s="25">
        <f t="shared" si="302"/>
        <v>1.0326875709203633</v>
      </c>
      <c r="R1308" s="25">
        <f>(24*60/PI())*Dados!$C$28*Q1308*(P1308*SIN(Dados!$C$31)*SIN(O1308)+COS(Dados!$C$31)*COS(O1308)*SIN(P1308))</f>
        <v>43.35929974820008</v>
      </c>
      <c r="S1308" s="17">
        <f t="shared" si="303"/>
        <v>304.26000000000005</v>
      </c>
      <c r="T1308" s="17">
        <f t="shared" si="304"/>
        <v>292.16000000000003</v>
      </c>
      <c r="U1308" s="17">
        <f t="shared" si="305"/>
        <v>24.132089511952849</v>
      </c>
      <c r="V1308" s="25">
        <f>(0.75+2*10^(-5)*Dados!$B$7)*R1308</f>
        <v>32.732030770375687</v>
      </c>
      <c r="W1308" s="23">
        <f t="shared" si="306"/>
        <v>2.8817421409925172</v>
      </c>
      <c r="X1308" s="25">
        <f>(1-Dados!$C$20)*U1308</f>
        <v>18.581708924203696</v>
      </c>
      <c r="Y1308" s="18">
        <f t="shared" si="307"/>
        <v>15.699966783211178</v>
      </c>
      <c r="Z1308" s="27">
        <f>((0.408*I1308*(Y1308-0)+Dados!$C$35*(900/(H1308+273))*J1308*(M1308-N1308))/(I1308+Dados!$C$35*(1+(0.34*J1308))))</f>
        <v>4.8296187880880979</v>
      </c>
    </row>
    <row r="1309" spans="1:26" x14ac:dyDescent="0.25">
      <c r="A1309" s="1">
        <v>41648</v>
      </c>
      <c r="B1309">
        <v>21.4</v>
      </c>
      <c r="C1309">
        <v>34.4</v>
      </c>
      <c r="D1309">
        <v>9</v>
      </c>
      <c r="E1309">
        <v>1.6666669999999999</v>
      </c>
      <c r="F1309">
        <v>67.75</v>
      </c>
      <c r="H1309" s="22">
        <f t="shared" si="294"/>
        <v>27.9</v>
      </c>
      <c r="I1309" s="23">
        <f t="shared" si="295"/>
        <v>0.21896719002536724</v>
      </c>
      <c r="J1309" s="24">
        <f t="shared" si="296"/>
        <v>1.2465853745969318</v>
      </c>
      <c r="K1309" s="25">
        <f t="shared" si="297"/>
        <v>5.4388791379242765</v>
      </c>
      <c r="L1309" s="25">
        <f t="shared" si="298"/>
        <v>2.548770598472057</v>
      </c>
      <c r="M1309" s="25">
        <f t="shared" si="299"/>
        <v>3.9938248681981667</v>
      </c>
      <c r="N1309" s="25">
        <f t="shared" si="300"/>
        <v>2.7058163482042579</v>
      </c>
      <c r="O1309" s="25">
        <f t="shared" si="301"/>
        <v>-0.38616633685087898</v>
      </c>
      <c r="P1309" s="26">
        <f>ACOS(-TAN(Dados!$C$31)*TAN(O1309))</f>
        <v>1.7924439813713136</v>
      </c>
      <c r="Q1309" s="25">
        <f t="shared" si="302"/>
        <v>1.032604747966902</v>
      </c>
      <c r="R1309" s="25">
        <f>(24*60/PI())*Dados!$C$28*Q1309*(P1309*SIN(Dados!$C$31)*SIN(O1309)+COS(Dados!$C$31)*COS(O1309)*SIN(P1309))</f>
        <v>43.314937546086441</v>
      </c>
      <c r="S1309" s="17">
        <f t="shared" si="303"/>
        <v>307.56</v>
      </c>
      <c r="T1309" s="17">
        <f t="shared" si="304"/>
        <v>294.56</v>
      </c>
      <c r="U1309" s="17">
        <f t="shared" si="305"/>
        <v>24.987876530549599</v>
      </c>
      <c r="V1309" s="25">
        <f>(0.75+2*10^(-5)*Dados!$B$7)*R1309</f>
        <v>32.698541646403257</v>
      </c>
      <c r="W1309" s="23">
        <f t="shared" si="306"/>
        <v>3.0206051867385137</v>
      </c>
      <c r="X1309" s="25">
        <f>(1-Dados!$C$20)*U1309</f>
        <v>19.240664928523191</v>
      </c>
      <c r="Y1309" s="18">
        <f t="shared" si="307"/>
        <v>16.220059741784677</v>
      </c>
      <c r="Z1309" s="27">
        <f>((0.408*I1309*(Y1309-0)+Dados!$C$35*(900/(H1309+273))*J1309*(M1309-N1309))/(I1309+Dados!$C$35*(1+(0.34*J1309))))</f>
        <v>5.6489584906289334</v>
      </c>
    </row>
    <row r="1310" spans="1:26" x14ac:dyDescent="0.25">
      <c r="A1310" s="1">
        <v>41649</v>
      </c>
      <c r="B1310">
        <v>22.2</v>
      </c>
      <c r="C1310">
        <v>34.200000000000003</v>
      </c>
      <c r="D1310">
        <v>10</v>
      </c>
      <c r="E1310">
        <v>3.9</v>
      </c>
      <c r="F1310">
        <v>74.25</v>
      </c>
      <c r="H1310" s="22">
        <f t="shared" si="294"/>
        <v>28.200000000000003</v>
      </c>
      <c r="I1310" s="23">
        <f t="shared" si="295"/>
        <v>0.22232091572927462</v>
      </c>
      <c r="J1310" s="24">
        <f t="shared" si="296"/>
        <v>2.917009193154982</v>
      </c>
      <c r="K1310" s="25">
        <f t="shared" si="297"/>
        <v>5.3787812129973753</v>
      </c>
      <c r="L1310" s="25">
        <f t="shared" si="298"/>
        <v>2.6763336594163714</v>
      </c>
      <c r="M1310" s="25">
        <f t="shared" si="299"/>
        <v>4.0275574362068731</v>
      </c>
      <c r="N1310" s="25">
        <f t="shared" si="300"/>
        <v>2.9904613963836035</v>
      </c>
      <c r="O1310" s="25">
        <f t="shared" si="301"/>
        <v>-0.38378968641292643</v>
      </c>
      <c r="P1310" s="26">
        <f>ACOS(-TAN(Dados!$C$31)*TAN(O1310))</f>
        <v>1.7909106937083643</v>
      </c>
      <c r="Q1310" s="25">
        <f t="shared" si="302"/>
        <v>1.03251226352295</v>
      </c>
      <c r="R1310" s="25">
        <f>(24*60/PI())*Dados!$C$28*Q1310*(P1310*SIN(Dados!$C$31)*SIN(O1310)+COS(Dados!$C$31)*COS(O1310)*SIN(P1310))</f>
        <v>43.267941325262903</v>
      </c>
      <c r="S1310" s="17">
        <f t="shared" si="303"/>
        <v>307.36</v>
      </c>
      <c r="T1310" s="17">
        <f t="shared" si="304"/>
        <v>295.36</v>
      </c>
      <c r="U1310" s="17">
        <f t="shared" si="305"/>
        <v>23.981527268564616</v>
      </c>
      <c r="V1310" s="25">
        <f>(0.75+2*10^(-5)*Dados!$B$7)*R1310</f>
        <v>32.663064095911878</v>
      </c>
      <c r="W1310" s="23">
        <f t="shared" si="306"/>
        <v>2.5444546948605575</v>
      </c>
      <c r="X1310" s="25">
        <f>(1-Dados!$C$20)*U1310</f>
        <v>18.465775996794754</v>
      </c>
      <c r="Y1310" s="18">
        <f t="shared" si="307"/>
        <v>15.921321301934196</v>
      </c>
      <c r="Z1310" s="27">
        <f>((0.408*I1310*(Y1310-0)+Dados!$C$35*(900/(H1310+273))*J1310*(M1310-N1310))/(I1310+Dados!$C$35*(1+(0.34*J1310))))</f>
        <v>5.7722777907018061</v>
      </c>
    </row>
    <row r="1311" spans="1:26" x14ac:dyDescent="0.25">
      <c r="A1311" s="1">
        <v>41650</v>
      </c>
      <c r="B1311">
        <v>19.399999999999999</v>
      </c>
      <c r="C1311">
        <v>23.8</v>
      </c>
      <c r="D1311">
        <v>11</v>
      </c>
      <c r="E1311">
        <v>2.733333</v>
      </c>
      <c r="F1311">
        <v>88</v>
      </c>
      <c r="H1311" s="22">
        <f t="shared" si="294"/>
        <v>21.6</v>
      </c>
      <c r="I1311" s="23">
        <f t="shared" si="295"/>
        <v>0.15774415171080333</v>
      </c>
      <c r="J1311" s="24">
        <f t="shared" si="296"/>
        <v>2.0443993561420224</v>
      </c>
      <c r="K1311" s="25">
        <f t="shared" si="297"/>
        <v>2.9482843050220851</v>
      </c>
      <c r="L1311" s="25">
        <f t="shared" si="298"/>
        <v>2.2528310020993629</v>
      </c>
      <c r="M1311" s="25">
        <f t="shared" si="299"/>
        <v>2.600557653560724</v>
      </c>
      <c r="N1311" s="25">
        <f t="shared" si="300"/>
        <v>2.2884907351334371</v>
      </c>
      <c r="O1311" s="25">
        <f t="shared" si="301"/>
        <v>-0.38129931080802987</v>
      </c>
      <c r="P1311" s="26">
        <f>ACOS(-TAN(Dados!$C$31)*TAN(O1311))</f>
        <v>1.7893077532989132</v>
      </c>
      <c r="Q1311" s="25">
        <f t="shared" si="302"/>
        <v>1.032410144993644</v>
      </c>
      <c r="R1311" s="25">
        <f>(24*60/PI())*Dados!$C$28*Q1311*(P1311*SIN(Dados!$C$31)*SIN(O1311)+COS(Dados!$C$31)*COS(O1311)*SIN(P1311))</f>
        <v>43.218302073601429</v>
      </c>
      <c r="S1311" s="17">
        <f t="shared" si="303"/>
        <v>296.96000000000004</v>
      </c>
      <c r="T1311" s="17">
        <f t="shared" si="304"/>
        <v>292.56</v>
      </c>
      <c r="U1311" s="17">
        <f t="shared" si="305"/>
        <v>14.504876037658752</v>
      </c>
      <c r="V1311" s="25">
        <f>(0.75+2*10^(-5)*Dados!$B$7)*R1311</f>
        <v>32.625591315626281</v>
      </c>
      <c r="W1311" s="23">
        <f t="shared" si="306"/>
        <v>1.1876249003795458</v>
      </c>
      <c r="X1311" s="25">
        <f>(1-Dados!$C$20)*U1311</f>
        <v>11.168754548997239</v>
      </c>
      <c r="Y1311" s="18">
        <f t="shared" si="307"/>
        <v>9.9811296486176921</v>
      </c>
      <c r="Z1311" s="27">
        <f>((0.408*I1311*(Y1311-0)+Dados!$C$35*(900/(H1311+273))*J1311*(M1311-N1311))/(I1311+Dados!$C$35*(1+(0.34*J1311))))</f>
        <v>2.8654709009667978</v>
      </c>
    </row>
    <row r="1312" spans="1:26" x14ac:dyDescent="0.25">
      <c r="A1312" s="1">
        <v>41651</v>
      </c>
      <c r="B1312">
        <v>19</v>
      </c>
      <c r="C1312">
        <v>30</v>
      </c>
      <c r="D1312">
        <v>12</v>
      </c>
      <c r="E1312">
        <v>3.233333</v>
      </c>
      <c r="F1312">
        <v>79.5</v>
      </c>
      <c r="H1312" s="22">
        <f t="shared" si="294"/>
        <v>24.5</v>
      </c>
      <c r="I1312" s="23">
        <f t="shared" si="295"/>
        <v>0.18383500912050901</v>
      </c>
      <c r="J1312" s="24">
        <f t="shared" si="296"/>
        <v>2.4183748937259941</v>
      </c>
      <c r="K1312" s="25">
        <f t="shared" si="297"/>
        <v>4.2430650587590133</v>
      </c>
      <c r="L1312" s="25">
        <f t="shared" si="298"/>
        <v>2.1973933238855259</v>
      </c>
      <c r="M1312" s="25">
        <f t="shared" si="299"/>
        <v>3.2202291913222698</v>
      </c>
      <c r="N1312" s="25">
        <f t="shared" si="300"/>
        <v>2.5600822071012046</v>
      </c>
      <c r="O1312" s="25">
        <f t="shared" si="301"/>
        <v>-0.37869594798822787</v>
      </c>
      <c r="P1312" s="26">
        <f>ACOS(-TAN(Dados!$C$31)*TAN(O1312))</f>
        <v>1.7876361141459312</v>
      </c>
      <c r="Q1312" s="25">
        <f t="shared" si="302"/>
        <v>1.0322984226389083</v>
      </c>
      <c r="R1312" s="25">
        <f>(24*60/PI())*Dados!$C$28*Q1312*(P1312*SIN(Dados!$C$31)*SIN(O1312)+COS(Dados!$C$31)*COS(O1312)*SIN(P1312))</f>
        <v>43.166010676417521</v>
      </c>
      <c r="S1312" s="17">
        <f t="shared" si="303"/>
        <v>303.16000000000003</v>
      </c>
      <c r="T1312" s="17">
        <f t="shared" si="304"/>
        <v>292.16000000000003</v>
      </c>
      <c r="U1312" s="17">
        <f t="shared" si="305"/>
        <v>22.906473777624353</v>
      </c>
      <c r="V1312" s="25">
        <f>(0.75+2*10^(-5)*Dados!$B$7)*R1312</f>
        <v>32.58611642485107</v>
      </c>
      <c r="W1312" s="23">
        <f t="shared" si="306"/>
        <v>2.6797430463295604</v>
      </c>
      <c r="X1312" s="25">
        <f>(1-Dados!$C$20)*U1312</f>
        <v>17.637984808770753</v>
      </c>
      <c r="Y1312" s="18">
        <f t="shared" si="307"/>
        <v>14.958241762441192</v>
      </c>
      <c r="Z1312" s="27">
        <f>((0.408*I1312*(Y1312-0)+Dados!$C$35*(900/(H1312+273))*J1312*(M1312-N1312))/(I1312+Dados!$C$35*(1+(0.34*J1312))))</f>
        <v>4.7443042719913837</v>
      </c>
    </row>
    <row r="1313" spans="1:26" x14ac:dyDescent="0.25">
      <c r="A1313" s="1">
        <v>41652</v>
      </c>
      <c r="B1313">
        <v>19.100000000000001</v>
      </c>
      <c r="C1313">
        <v>32.5</v>
      </c>
      <c r="D1313">
        <v>13</v>
      </c>
      <c r="E1313">
        <v>2.0333329999999998</v>
      </c>
      <c r="F1313">
        <v>74.75</v>
      </c>
      <c r="H1313" s="22">
        <f t="shared" si="294"/>
        <v>25.8</v>
      </c>
      <c r="I1313" s="23">
        <f t="shared" si="295"/>
        <v>0.19666050184576003</v>
      </c>
      <c r="J1313" s="24">
        <f t="shared" si="296"/>
        <v>1.5208336035244612</v>
      </c>
      <c r="K1313" s="25">
        <f t="shared" si="297"/>
        <v>4.8907789302521092</v>
      </c>
      <c r="L1313" s="25">
        <f t="shared" si="298"/>
        <v>2.2111396340059919</v>
      </c>
      <c r="M1313" s="25">
        <f t="shared" si="299"/>
        <v>3.5509592821290505</v>
      </c>
      <c r="N1313" s="25">
        <f t="shared" si="300"/>
        <v>2.6543420633914656</v>
      </c>
      <c r="O1313" s="25">
        <f t="shared" si="301"/>
        <v>-0.37598036938610901</v>
      </c>
      <c r="P1313" s="26">
        <f>ACOS(-TAN(Dados!$C$31)*TAN(O1313))</f>
        <v>1.7858967600153355</v>
      </c>
      <c r="Q1313" s="25">
        <f t="shared" si="302"/>
        <v>1.0321771295644875</v>
      </c>
      <c r="R1313" s="25">
        <f>(24*60/PI())*Dados!$C$28*Q1313*(P1313*SIN(Dados!$C$31)*SIN(O1313)+COS(Dados!$C$31)*COS(O1313)*SIN(P1313))</f>
        <v>43.111057952545892</v>
      </c>
      <c r="S1313" s="17">
        <f t="shared" si="303"/>
        <v>305.66000000000003</v>
      </c>
      <c r="T1313" s="17">
        <f t="shared" si="304"/>
        <v>292.26000000000005</v>
      </c>
      <c r="U1313" s="17">
        <f t="shared" si="305"/>
        <v>25.249981396704367</v>
      </c>
      <c r="V1313" s="25">
        <f>(0.75+2*10^(-5)*Dados!$B$7)*R1313</f>
        <v>32.544632492704388</v>
      </c>
      <c r="W1313" s="23">
        <f t="shared" si="306"/>
        <v>3.0660259776582999</v>
      </c>
      <c r="X1313" s="25">
        <f>(1-Dados!$C$20)*U1313</f>
        <v>19.442485675462365</v>
      </c>
      <c r="Y1313" s="18">
        <f t="shared" si="307"/>
        <v>16.376459697804066</v>
      </c>
      <c r="Z1313" s="27">
        <f>((0.408*I1313*(Y1313-0)+Dados!$C$35*(900/(H1313+273))*J1313*(M1313-N1313))/(I1313+Dados!$C$35*(1+(0.34*J1313))))</f>
        <v>5.3480859038336126</v>
      </c>
    </row>
    <row r="1314" spans="1:26" x14ac:dyDescent="0.25">
      <c r="A1314" s="1">
        <v>41653</v>
      </c>
      <c r="B1314">
        <v>20.9</v>
      </c>
      <c r="C1314">
        <v>32.299999999999997</v>
      </c>
      <c r="D1314">
        <v>14</v>
      </c>
      <c r="E1314">
        <v>2.5666669999999998</v>
      </c>
      <c r="F1314">
        <v>72.5</v>
      </c>
      <c r="H1314" s="22">
        <f t="shared" si="294"/>
        <v>26.599999999999998</v>
      </c>
      <c r="I1314" s="23">
        <f t="shared" si="295"/>
        <v>0.20492132412027939</v>
      </c>
      <c r="J1314" s="24">
        <f t="shared" si="296"/>
        <v>1.9197413422480816</v>
      </c>
      <c r="K1314" s="25">
        <f t="shared" si="297"/>
        <v>4.8359775257467401</v>
      </c>
      <c r="L1314" s="25">
        <f t="shared" si="298"/>
        <v>2.4717700446226427</v>
      </c>
      <c r="M1314" s="25">
        <f t="shared" si="299"/>
        <v>3.6538737851846914</v>
      </c>
      <c r="N1314" s="25">
        <f t="shared" si="300"/>
        <v>2.6490584942589011</v>
      </c>
      <c r="O1314" s="25">
        <f t="shared" si="301"/>
        <v>-0.37315337968622003</v>
      </c>
      <c r="P1314" s="26">
        <f>ACOS(-TAN(Dados!$C$31)*TAN(O1314))</f>
        <v>1.7840907025875921</v>
      </c>
      <c r="Q1314" s="25">
        <f t="shared" si="302"/>
        <v>1.0320463017121373</v>
      </c>
      <c r="R1314" s="25">
        <f>(24*60/PI())*Dados!$C$28*Q1314*(P1314*SIN(Dados!$C$31)*SIN(O1314)+COS(Dados!$C$31)*COS(O1314)*SIN(P1314))</f>
        <v>43.053434691921325</v>
      </c>
      <c r="S1314" s="17">
        <f t="shared" si="303"/>
        <v>305.46000000000004</v>
      </c>
      <c r="T1314" s="17">
        <f t="shared" si="304"/>
        <v>294.06</v>
      </c>
      <c r="U1314" s="17">
        <f t="shared" si="305"/>
        <v>23.25842019577178</v>
      </c>
      <c r="V1314" s="25">
        <f>(0.75+2*10^(-5)*Dados!$B$7)*R1314</f>
        <v>32.501132566487726</v>
      </c>
      <c r="W1314" s="23">
        <f t="shared" si="306"/>
        <v>2.7408649627948267</v>
      </c>
      <c r="X1314" s="25">
        <f>(1-Dados!$C$20)*U1314</f>
        <v>17.908983550744271</v>
      </c>
      <c r="Y1314" s="18">
        <f t="shared" si="307"/>
        <v>15.168118587949444</v>
      </c>
      <c r="Z1314" s="27">
        <f>((0.408*I1314*(Y1314-0)+Dados!$C$35*(900/(H1314+273))*J1314*(M1314-N1314))/(I1314+Dados!$C$35*(1+(0.34*J1314))))</f>
        <v>5.2617480189096044</v>
      </c>
    </row>
    <row r="1315" spans="1:26" x14ac:dyDescent="0.25">
      <c r="A1315" s="1">
        <v>41654</v>
      </c>
      <c r="B1315">
        <v>22.1</v>
      </c>
      <c r="C1315">
        <v>31.2</v>
      </c>
      <c r="D1315">
        <v>15</v>
      </c>
      <c r="E1315">
        <v>1.3333330000000001</v>
      </c>
      <c r="F1315">
        <v>80.25</v>
      </c>
      <c r="H1315" s="22">
        <f t="shared" si="294"/>
        <v>26.65</v>
      </c>
      <c r="I1315" s="23">
        <f t="shared" si="295"/>
        <v>0.20544717183601532</v>
      </c>
      <c r="J1315" s="24">
        <f t="shared" si="296"/>
        <v>0.99726785090690051</v>
      </c>
      <c r="K1315" s="25">
        <f t="shared" si="297"/>
        <v>4.5439995866454055</v>
      </c>
      <c r="L1315" s="25">
        <f t="shared" si="298"/>
        <v>2.6600893350973012</v>
      </c>
      <c r="M1315" s="25">
        <f t="shared" si="299"/>
        <v>3.6020444608713533</v>
      </c>
      <c r="N1315" s="25">
        <f t="shared" si="300"/>
        <v>2.8906406798492612</v>
      </c>
      <c r="O1315" s="25">
        <f t="shared" si="301"/>
        <v>-0.37021581658662056</v>
      </c>
      <c r="P1315" s="26">
        <f>ACOS(-TAN(Dados!$C$31)*TAN(O1315))</f>
        <v>1.7822189795930035</v>
      </c>
      <c r="Q1315" s="25">
        <f t="shared" si="302"/>
        <v>1.0319059778489741</v>
      </c>
      <c r="R1315" s="25">
        <f>(24*60/PI())*Dados!$C$28*Q1315*(P1315*SIN(Dados!$C$31)*SIN(O1315)+COS(Dados!$C$31)*COS(O1315)*SIN(P1315))</f>
        <v>42.993131694624417</v>
      </c>
      <c r="S1315" s="17">
        <f t="shared" si="303"/>
        <v>304.36</v>
      </c>
      <c r="T1315" s="17">
        <f t="shared" si="304"/>
        <v>295.26000000000005</v>
      </c>
      <c r="U1315" s="17">
        <f t="shared" si="305"/>
        <v>20.751034854036092</v>
      </c>
      <c r="V1315" s="25">
        <f>(0.75+2*10^(-5)*Dados!$B$7)*R1315</f>
        <v>32.455609701161698</v>
      </c>
      <c r="W1315" s="23">
        <f t="shared" si="306"/>
        <v>2.0757452564364356</v>
      </c>
      <c r="X1315" s="25">
        <f>(1-Dados!$C$20)*U1315</f>
        <v>15.978296837607791</v>
      </c>
      <c r="Y1315" s="18">
        <f t="shared" si="307"/>
        <v>13.902551581171355</v>
      </c>
      <c r="Z1315" s="27">
        <f>((0.408*I1315*(Y1315-0)+Dados!$C$35*(900/(H1315+273))*J1315*(M1315-N1315))/(I1315+Dados!$C$35*(1+(0.34*J1315))))</f>
        <v>4.4517922563751604</v>
      </c>
    </row>
    <row r="1316" spans="1:26" x14ac:dyDescent="0.25">
      <c r="A1316" s="1">
        <v>41655</v>
      </c>
      <c r="B1316">
        <v>21.1</v>
      </c>
      <c r="C1316">
        <v>32.5</v>
      </c>
      <c r="D1316">
        <v>16</v>
      </c>
      <c r="E1316">
        <v>1.1333329999999999</v>
      </c>
      <c r="F1316">
        <v>72.5</v>
      </c>
      <c r="H1316" s="22">
        <f t="shared" si="294"/>
        <v>26.8</v>
      </c>
      <c r="I1316" s="23">
        <f t="shared" si="295"/>
        <v>0.20703153059292453</v>
      </c>
      <c r="J1316" s="24">
        <f t="shared" si="296"/>
        <v>0.84767763587331157</v>
      </c>
      <c r="K1316" s="25">
        <f t="shared" si="297"/>
        <v>4.8907789302521092</v>
      </c>
      <c r="L1316" s="25">
        <f t="shared" si="298"/>
        <v>2.5023227554890153</v>
      </c>
      <c r="M1316" s="25">
        <f t="shared" si="299"/>
        <v>3.696550842870562</v>
      </c>
      <c r="N1316" s="25">
        <f t="shared" si="300"/>
        <v>2.6799993610811574</v>
      </c>
      <c r="O1316" s="25">
        <f t="shared" si="301"/>
        <v>-0.36716855055065478</v>
      </c>
      <c r="P1316" s="26">
        <f>ACOS(-TAN(Dados!$C$31)*TAN(O1316))</f>
        <v>1.7802826529372653</v>
      </c>
      <c r="Q1316" s="25">
        <f t="shared" si="302"/>
        <v>1.031756199555987</v>
      </c>
      <c r="R1316" s="25">
        <f>(24*60/PI())*Dados!$C$28*Q1316*(P1316*SIN(Dados!$C$31)*SIN(O1316)+COS(Dados!$C$31)*COS(O1316)*SIN(P1316))</f>
        <v>42.930139811347644</v>
      </c>
      <c r="S1316" s="17">
        <f t="shared" si="303"/>
        <v>305.66000000000003</v>
      </c>
      <c r="T1316" s="17">
        <f t="shared" si="304"/>
        <v>294.26000000000005</v>
      </c>
      <c r="U1316" s="17">
        <f t="shared" si="305"/>
        <v>23.191813567034952</v>
      </c>
      <c r="V1316" s="25">
        <f>(0.75+2*10^(-5)*Dados!$B$7)*R1316</f>
        <v>32.408056989893922</v>
      </c>
      <c r="W1316" s="23">
        <f t="shared" si="306"/>
        <v>2.7156615987747377</v>
      </c>
      <c r="X1316" s="25">
        <f>(1-Dados!$C$20)*U1316</f>
        <v>17.857696446616913</v>
      </c>
      <c r="Y1316" s="18">
        <f t="shared" si="307"/>
        <v>15.142034847842176</v>
      </c>
      <c r="Z1316" s="27">
        <f>((0.408*I1316*(Y1316-0)+Dados!$C$35*(900/(H1316+273))*J1316*(M1316-N1316))/(I1316+Dados!$C$35*(1+(0.34*J1316))))</f>
        <v>4.97109016206152</v>
      </c>
    </row>
    <row r="1317" spans="1:26" x14ac:dyDescent="0.25">
      <c r="A1317" s="1">
        <v>41656</v>
      </c>
      <c r="B1317">
        <v>22.8</v>
      </c>
      <c r="C1317">
        <v>35</v>
      </c>
      <c r="D1317">
        <v>17</v>
      </c>
      <c r="E1317">
        <v>1.2</v>
      </c>
      <c r="F1317">
        <v>64.25</v>
      </c>
      <c r="H1317" s="22">
        <f t="shared" si="294"/>
        <v>28.9</v>
      </c>
      <c r="I1317" s="23">
        <f t="shared" si="295"/>
        <v>0.23031442615975278</v>
      </c>
      <c r="J1317" s="24">
        <f t="shared" si="296"/>
        <v>0.89754129020153295</v>
      </c>
      <c r="K1317" s="25">
        <f t="shared" si="297"/>
        <v>5.6226812384961216</v>
      </c>
      <c r="L1317" s="25">
        <f t="shared" si="298"/>
        <v>2.7756312335019815</v>
      </c>
      <c r="M1317" s="25">
        <f t="shared" si="299"/>
        <v>4.1991562359990517</v>
      </c>
      <c r="N1317" s="25">
        <f t="shared" si="300"/>
        <v>2.6979578816293905</v>
      </c>
      <c r="O1317" s="25">
        <f t="shared" si="301"/>
        <v>-0.36401248454901453</v>
      </c>
      <c r="P1317" s="26">
        <f>ACOS(-TAN(Dados!$C$31)*TAN(O1317))</f>
        <v>1.7782828068237315</v>
      </c>
      <c r="Q1317" s="25">
        <f t="shared" si="302"/>
        <v>1.0315970112157162</v>
      </c>
      <c r="R1317" s="25">
        <f>(24*60/PI())*Dados!$C$28*Q1317*(P1317*SIN(Dados!$C$31)*SIN(O1317)+COS(Dados!$C$31)*COS(O1317)*SIN(P1317))</f>
        <v>42.864449985232994</v>
      </c>
      <c r="S1317" s="17">
        <f t="shared" si="303"/>
        <v>308.16000000000003</v>
      </c>
      <c r="T1317" s="17">
        <f t="shared" si="304"/>
        <v>295.96000000000004</v>
      </c>
      <c r="U1317" s="17">
        <f t="shared" si="305"/>
        <v>23.955053958916739</v>
      </c>
      <c r="V1317" s="25">
        <f>(0.75+2*10^(-5)*Dados!$B$7)*R1317</f>
        <v>32.358467595642352</v>
      </c>
      <c r="W1317" s="23">
        <f t="shared" si="306"/>
        <v>2.9240086325437913</v>
      </c>
      <c r="X1317" s="25">
        <f>(1-Dados!$C$20)*U1317</f>
        <v>18.44539154836589</v>
      </c>
      <c r="Y1317" s="18">
        <f t="shared" si="307"/>
        <v>15.521382915822098</v>
      </c>
      <c r="Z1317" s="27">
        <f>((0.408*I1317*(Y1317-0)+Dados!$C$35*(900/(H1317+273))*J1317*(M1317-N1317))/(I1317+Dados!$C$35*(1+(0.34*J1317))))</f>
        <v>5.4519401481870684</v>
      </c>
    </row>
    <row r="1318" spans="1:26" x14ac:dyDescent="0.25">
      <c r="A1318" s="1">
        <v>41657</v>
      </c>
      <c r="B1318">
        <v>23.1</v>
      </c>
      <c r="C1318">
        <v>36.700000000000003</v>
      </c>
      <c r="D1318">
        <v>18</v>
      </c>
      <c r="E1318">
        <v>1.566667</v>
      </c>
      <c r="F1318">
        <v>61</v>
      </c>
      <c r="H1318" s="22">
        <f t="shared" si="294"/>
        <v>29.900000000000002</v>
      </c>
      <c r="I1318" s="23">
        <f t="shared" si="295"/>
        <v>0.24215129129346136</v>
      </c>
      <c r="J1318" s="24">
        <f t="shared" si="296"/>
        <v>1.1717902670801374</v>
      </c>
      <c r="K1318" s="25">
        <f t="shared" si="297"/>
        <v>6.1730054556831266</v>
      </c>
      <c r="L1318" s="25">
        <f t="shared" si="298"/>
        <v>2.8264752011366077</v>
      </c>
      <c r="M1318" s="25">
        <f t="shared" si="299"/>
        <v>4.4997403284098674</v>
      </c>
      <c r="N1318" s="25">
        <f t="shared" si="300"/>
        <v>2.7448416003300191</v>
      </c>
      <c r="O1318" s="25">
        <f t="shared" si="301"/>
        <v>-0.36074855379216958</v>
      </c>
      <c r="P1318" s="26">
        <f>ACOS(-TAN(Dados!$C$31)*TAN(O1318))</f>
        <v>1.7762205458786531</v>
      </c>
      <c r="Q1318" s="25">
        <f t="shared" si="302"/>
        <v>1.031428459999103</v>
      </c>
      <c r="R1318" s="25">
        <f>(24*60/PI())*Dados!$C$28*Q1318*(P1318*SIN(Dados!$C$31)*SIN(O1318)+COS(Dados!$C$31)*COS(O1318)*SIN(P1318))</f>
        <v>42.796053295027434</v>
      </c>
      <c r="S1318" s="17">
        <f t="shared" si="303"/>
        <v>309.86</v>
      </c>
      <c r="T1318" s="17">
        <f t="shared" si="304"/>
        <v>296.26000000000005</v>
      </c>
      <c r="U1318" s="17">
        <f t="shared" si="305"/>
        <v>25.251847420811597</v>
      </c>
      <c r="V1318" s="25">
        <f>(0.75+2*10^(-5)*Dados!$B$7)*R1318</f>
        <v>32.306834783733457</v>
      </c>
      <c r="W1318" s="23">
        <f t="shared" si="306"/>
        <v>3.1610880429100918</v>
      </c>
      <c r="X1318" s="25">
        <f>(1-Dados!$C$20)*U1318</f>
        <v>19.44392251402493</v>
      </c>
      <c r="Y1318" s="18">
        <f t="shared" si="307"/>
        <v>16.282834471114839</v>
      </c>
      <c r="Z1318" s="27">
        <f>((0.408*I1318*(Y1318-0)+Dados!$C$35*(900/(H1318+273))*J1318*(M1318-N1318))/(I1318+Dados!$C$35*(1+(0.34*J1318))))</f>
        <v>6.0195530477418746</v>
      </c>
    </row>
    <row r="1319" spans="1:26" x14ac:dyDescent="0.25">
      <c r="A1319" s="1">
        <v>41658</v>
      </c>
      <c r="B1319">
        <v>24.8</v>
      </c>
      <c r="C1319">
        <v>36.200000000000003</v>
      </c>
      <c r="D1319">
        <v>19</v>
      </c>
      <c r="E1319">
        <v>1.6</v>
      </c>
      <c r="F1319">
        <v>63.75</v>
      </c>
      <c r="H1319" s="22">
        <f t="shared" si="294"/>
        <v>30.5</v>
      </c>
      <c r="I1319" s="23">
        <f t="shared" si="295"/>
        <v>0.24949527412829423</v>
      </c>
      <c r="J1319" s="24">
        <f t="shared" si="296"/>
        <v>1.1967217202687106</v>
      </c>
      <c r="K1319" s="25">
        <f t="shared" si="297"/>
        <v>6.0065013919942043</v>
      </c>
      <c r="L1319" s="25">
        <f t="shared" si="298"/>
        <v>3.1302352193130303</v>
      </c>
      <c r="M1319" s="25">
        <f t="shared" si="299"/>
        <v>4.5683683056536175</v>
      </c>
      <c r="N1319" s="25">
        <f t="shared" si="300"/>
        <v>2.9123347948541811</v>
      </c>
      <c r="O1319" s="25">
        <f t="shared" si="301"/>
        <v>-0.35737772545324453</v>
      </c>
      <c r="P1319" s="26">
        <f>ACOS(-TAN(Dados!$C$31)*TAN(O1319))</f>
        <v>1.7740969932854493</v>
      </c>
      <c r="Q1319" s="25">
        <f t="shared" si="302"/>
        <v>1.0312505958515106</v>
      </c>
      <c r="R1319" s="25">
        <f>(24*60/PI())*Dados!$C$28*Q1319*(P1319*SIN(Dados!$C$31)*SIN(O1319)+COS(Dados!$C$31)*COS(O1319)*SIN(P1319))</f>
        <v>42.724940999497861</v>
      </c>
      <c r="S1319" s="17">
        <f t="shared" si="303"/>
        <v>309.36</v>
      </c>
      <c r="T1319" s="17">
        <f t="shared" si="304"/>
        <v>297.96000000000004</v>
      </c>
      <c r="U1319" s="17">
        <f t="shared" si="305"/>
        <v>23.080960618278905</v>
      </c>
      <c r="V1319" s="25">
        <f>(0.75+2*10^(-5)*Dados!$B$7)*R1319</f>
        <v>32.253151955391132</v>
      </c>
      <c r="W1319" s="23">
        <f t="shared" si="306"/>
        <v>2.6016244225445613</v>
      </c>
      <c r="X1319" s="25">
        <f>(1-Dados!$C$20)*U1319</f>
        <v>17.772339676074758</v>
      </c>
      <c r="Y1319" s="18">
        <f t="shared" si="307"/>
        <v>15.170715253530197</v>
      </c>
      <c r="Z1319" s="27">
        <f>((0.408*I1319*(Y1319-0)+Dados!$C$35*(900/(H1319+273))*J1319*(M1319-N1319))/(I1319+Dados!$C$35*(1+(0.34*J1319))))</f>
        <v>5.6470885517995315</v>
      </c>
    </row>
    <row r="1320" spans="1:26" x14ac:dyDescent="0.25">
      <c r="A1320" s="1">
        <v>41659</v>
      </c>
      <c r="B1320">
        <v>23.6</v>
      </c>
      <c r="C1320">
        <v>37</v>
      </c>
      <c r="D1320">
        <v>20</v>
      </c>
      <c r="E1320">
        <v>2.233333</v>
      </c>
      <c r="F1320">
        <v>59.75</v>
      </c>
      <c r="H1320" s="22">
        <f t="shared" si="294"/>
        <v>30.3</v>
      </c>
      <c r="I1320" s="23">
        <f t="shared" si="295"/>
        <v>0.24702681337018534</v>
      </c>
      <c r="J1320" s="24">
        <f t="shared" si="296"/>
        <v>1.6704238185580502</v>
      </c>
      <c r="K1320" s="25">
        <f t="shared" si="297"/>
        <v>6.2748150241265215</v>
      </c>
      <c r="L1320" s="25">
        <f t="shared" si="298"/>
        <v>2.9130230003400173</v>
      </c>
      <c r="M1320" s="25">
        <f t="shared" si="299"/>
        <v>4.5939190122332692</v>
      </c>
      <c r="N1320" s="25">
        <f t="shared" si="300"/>
        <v>2.7448666098093786</v>
      </c>
      <c r="O1320" s="25">
        <f t="shared" si="301"/>
        <v>-0.35390099838142475</v>
      </c>
      <c r="P1320" s="26">
        <f>ACOS(-TAN(Dados!$C$31)*TAN(O1320))</f>
        <v>1.7719132889338518</v>
      </c>
      <c r="Q1320" s="25">
        <f t="shared" si="302"/>
        <v>1.0310634714779239</v>
      </c>
      <c r="R1320" s="25">
        <f>(24*60/PI())*Dados!$C$28*Q1320*(P1320*SIN(Dados!$C$31)*SIN(O1320)+COS(Dados!$C$31)*COS(O1320)*SIN(P1320))</f>
        <v>42.651104583042716</v>
      </c>
      <c r="S1320" s="17">
        <f t="shared" si="303"/>
        <v>310.16000000000003</v>
      </c>
      <c r="T1320" s="17">
        <f t="shared" si="304"/>
        <v>296.76000000000005</v>
      </c>
      <c r="U1320" s="17">
        <f t="shared" si="305"/>
        <v>24.980588471202736</v>
      </c>
      <c r="V1320" s="25">
        <f>(0.75+2*10^(-5)*Dados!$B$7)*R1320</f>
        <v>32.197412682169031</v>
      </c>
      <c r="W1320" s="23">
        <f t="shared" si="306"/>
        <v>3.1423858960073527</v>
      </c>
      <c r="X1320" s="25">
        <f>(1-Dados!$C$20)*U1320</f>
        <v>19.235053122826109</v>
      </c>
      <c r="Y1320" s="18">
        <f t="shared" si="307"/>
        <v>16.092667226818755</v>
      </c>
      <c r="Z1320" s="27">
        <f>((0.408*I1320*(Y1320-0)+Dados!$C$35*(900/(H1320+273))*J1320*(M1320-N1320))/(I1320+Dados!$C$35*(1+(0.34*J1320))))</f>
        <v>6.3543503287896632</v>
      </c>
    </row>
    <row r="1321" spans="1:26" x14ac:dyDescent="0.25">
      <c r="A1321" s="1">
        <v>41660</v>
      </c>
      <c r="B1321">
        <v>24.4</v>
      </c>
      <c r="C1321">
        <v>37</v>
      </c>
      <c r="D1321">
        <v>21</v>
      </c>
      <c r="E1321">
        <v>2.6</v>
      </c>
      <c r="F1321">
        <v>54</v>
      </c>
      <c r="H1321" s="22">
        <f t="shared" si="294"/>
        <v>30.7</v>
      </c>
      <c r="I1321" s="23">
        <f t="shared" si="295"/>
        <v>0.25198438096695724</v>
      </c>
      <c r="J1321" s="24">
        <f t="shared" si="296"/>
        <v>1.9446727954366547</v>
      </c>
      <c r="K1321" s="25">
        <f t="shared" si="297"/>
        <v>6.2748150241265215</v>
      </c>
      <c r="L1321" s="25">
        <f t="shared" si="298"/>
        <v>3.0563126530167612</v>
      </c>
      <c r="M1321" s="25">
        <f t="shared" si="299"/>
        <v>4.6655638385716411</v>
      </c>
      <c r="N1321" s="25">
        <f t="shared" si="300"/>
        <v>2.5194044728286862</v>
      </c>
      <c r="O1321" s="25">
        <f t="shared" si="301"/>
        <v>-0.35031940280597534</v>
      </c>
      <c r="P1321" s="26">
        <f>ACOS(-TAN(Dados!$C$31)*TAN(O1321))</f>
        <v>1.7696705875895009</v>
      </c>
      <c r="Q1321" s="25">
        <f t="shared" si="302"/>
        <v>1.0308671423273339</v>
      </c>
      <c r="R1321" s="25">
        <f>(24*60/PI())*Dados!$C$28*Q1321*(P1321*SIN(Dados!$C$31)*SIN(O1321)+COS(Dados!$C$31)*COS(O1321)*SIN(P1321))</f>
        <v>42.57453580243228</v>
      </c>
      <c r="S1321" s="17">
        <f t="shared" si="303"/>
        <v>310.16000000000003</v>
      </c>
      <c r="T1321" s="17">
        <f t="shared" si="304"/>
        <v>297.56</v>
      </c>
      <c r="U1321" s="17">
        <f t="shared" si="305"/>
        <v>24.179937651419561</v>
      </c>
      <c r="V1321" s="25">
        <f>(0.75+2*10^(-5)*Dados!$B$7)*R1321</f>
        <v>32.13961074123489</v>
      </c>
      <c r="W1321" s="23">
        <f t="shared" si="306"/>
        <v>3.2855675871234049</v>
      </c>
      <c r="X1321" s="25">
        <f>(1-Dados!$C$20)*U1321</f>
        <v>18.618551991593062</v>
      </c>
      <c r="Y1321" s="18">
        <f t="shared" si="307"/>
        <v>15.332984404469657</v>
      </c>
      <c r="Z1321" s="27">
        <f>((0.408*I1321*(Y1321-0)+Dados!$C$35*(900/(H1321+273))*J1321*(M1321-N1321))/(I1321+Dados!$C$35*(1+(0.34*J1321))))</f>
        <v>6.614442925255049</v>
      </c>
    </row>
    <row r="1322" spans="1:26" x14ac:dyDescent="0.25">
      <c r="A1322" s="1">
        <v>41661</v>
      </c>
      <c r="B1322">
        <v>26.3</v>
      </c>
      <c r="C1322">
        <v>37.299999999999997</v>
      </c>
      <c r="D1322">
        <v>22</v>
      </c>
      <c r="E1322">
        <v>2.6333329999999999</v>
      </c>
      <c r="F1322">
        <v>55.75</v>
      </c>
      <c r="H1322" s="22">
        <f t="shared" si="294"/>
        <v>31.799999999999997</v>
      </c>
      <c r="I1322" s="23">
        <f t="shared" si="295"/>
        <v>0.26604960033055691</v>
      </c>
      <c r="J1322" s="24">
        <f t="shared" si="296"/>
        <v>1.9696042486252276</v>
      </c>
      <c r="K1322" s="25">
        <f t="shared" si="297"/>
        <v>6.3780757350809081</v>
      </c>
      <c r="L1322" s="25">
        <f t="shared" si="298"/>
        <v>3.4215146678582187</v>
      </c>
      <c r="M1322" s="25">
        <f t="shared" si="299"/>
        <v>4.8997952014695638</v>
      </c>
      <c r="N1322" s="25">
        <f t="shared" si="300"/>
        <v>2.731635824819282</v>
      </c>
      <c r="O1322" s="25">
        <f t="shared" si="301"/>
        <v>-0.34663400003096273</v>
      </c>
      <c r="P1322" s="26">
        <f>ACOS(-TAN(Dados!$C$31)*TAN(O1322))</f>
        <v>1.7673700570893165</v>
      </c>
      <c r="Q1322" s="25">
        <f t="shared" si="302"/>
        <v>1.0306616665763046</v>
      </c>
      <c r="R1322" s="25">
        <f>(24*60/PI())*Dados!$C$28*Q1322*(P1322*SIN(Dados!$C$31)*SIN(O1322)+COS(Dados!$C$31)*COS(O1322)*SIN(P1322))</f>
        <v>42.495226734604927</v>
      </c>
      <c r="S1322" s="17">
        <f t="shared" si="303"/>
        <v>310.46000000000004</v>
      </c>
      <c r="T1322" s="17">
        <f t="shared" si="304"/>
        <v>299.46000000000004</v>
      </c>
      <c r="U1322" s="17">
        <f t="shared" si="305"/>
        <v>22.550515593562274</v>
      </c>
      <c r="V1322" s="25">
        <f>(0.75+2*10^(-5)*Dados!$B$7)*R1322</f>
        <v>32.079740151452071</v>
      </c>
      <c r="W1322" s="23">
        <f t="shared" si="306"/>
        <v>2.7642480909591889</v>
      </c>
      <c r="X1322" s="25">
        <f>(1-Dados!$C$20)*U1322</f>
        <v>17.363897007042951</v>
      </c>
      <c r="Y1322" s="18">
        <f t="shared" si="307"/>
        <v>14.599648916083762</v>
      </c>
      <c r="Z1322" s="27">
        <f>((0.408*I1322*(Y1322-0)+Dados!$C$35*(900/(H1322+273))*J1322*(M1322-N1322))/(I1322+Dados!$C$35*(1+(0.34*J1322))))</f>
        <v>6.4212334142714029</v>
      </c>
    </row>
    <row r="1323" spans="1:26" x14ac:dyDescent="0.25">
      <c r="A1323" s="1">
        <v>41662</v>
      </c>
      <c r="B1323">
        <v>25.9</v>
      </c>
      <c r="C1323">
        <v>35.6</v>
      </c>
      <c r="D1323">
        <v>23</v>
      </c>
      <c r="E1323">
        <v>3.5666669999999998</v>
      </c>
      <c r="F1323">
        <v>59.75</v>
      </c>
      <c r="H1323" s="22">
        <f t="shared" si="294"/>
        <v>30.75</v>
      </c>
      <c r="I1323" s="23">
        <f t="shared" si="295"/>
        <v>0.25260989948646662</v>
      </c>
      <c r="J1323" s="24">
        <f t="shared" si="296"/>
        <v>2.6676924174160255</v>
      </c>
      <c r="K1323" s="25">
        <f t="shared" si="297"/>
        <v>5.8118453382797011</v>
      </c>
      <c r="L1323" s="25">
        <f t="shared" si="298"/>
        <v>3.3416202151479171</v>
      </c>
      <c r="M1323" s="25">
        <f t="shared" si="299"/>
        <v>4.5767327767138095</v>
      </c>
      <c r="N1323" s="25">
        <f t="shared" si="300"/>
        <v>2.7345978340865011</v>
      </c>
      <c r="O1323" s="25">
        <f t="shared" si="301"/>
        <v>-0.3428458821207665</v>
      </c>
      <c r="P1323" s="26">
        <f>ACOS(-TAN(Dados!$C$31)*TAN(O1323))</f>
        <v>1.7650128765676671</v>
      </c>
      <c r="Q1323" s="25">
        <f t="shared" si="302"/>
        <v>1.0304471051117361</v>
      </c>
      <c r="R1323" s="25">
        <f>(24*60/PI())*Dados!$C$28*Q1323*(P1323*SIN(Dados!$C$31)*SIN(O1323)+COS(Dados!$C$31)*COS(O1323)*SIN(P1323))</f>
        <v>42.413169825442097</v>
      </c>
      <c r="S1323" s="17">
        <f t="shared" si="303"/>
        <v>308.76000000000005</v>
      </c>
      <c r="T1323" s="17">
        <f t="shared" si="304"/>
        <v>299.06</v>
      </c>
      <c r="U1323" s="17">
        <f t="shared" si="305"/>
        <v>21.135210676571216</v>
      </c>
      <c r="V1323" s="25">
        <f>(0.75+2*10^(-5)*Dados!$B$7)*R1323</f>
        <v>32.01779521019985</v>
      </c>
      <c r="W1323" s="23">
        <f t="shared" si="306"/>
        <v>2.4592267960956438</v>
      </c>
      <c r="X1323" s="25">
        <f>(1-Dados!$C$20)*U1323</f>
        <v>16.274112220959836</v>
      </c>
      <c r="Y1323" s="18">
        <f t="shared" si="307"/>
        <v>13.814885424864192</v>
      </c>
      <c r="Z1323" s="27">
        <f>((0.408*I1323*(Y1323-0)+Dados!$C$35*(900/(H1323+273))*J1323*(M1323-N1323))/(I1323+Dados!$C$35*(1+(0.34*J1323))))</f>
        <v>6.297570647224032</v>
      </c>
    </row>
    <row r="1324" spans="1:26" x14ac:dyDescent="0.25">
      <c r="A1324" s="1">
        <v>41663</v>
      </c>
      <c r="B1324">
        <v>23.6</v>
      </c>
      <c r="C1324">
        <v>35.9</v>
      </c>
      <c r="D1324">
        <v>24</v>
      </c>
      <c r="E1324">
        <v>3.9666670000000002</v>
      </c>
      <c r="F1324">
        <v>77</v>
      </c>
      <c r="H1324" s="22">
        <f t="shared" si="294"/>
        <v>29.75</v>
      </c>
      <c r="I1324" s="23">
        <f t="shared" si="295"/>
        <v>0.24034390384963236</v>
      </c>
      <c r="J1324" s="24">
        <f t="shared" si="296"/>
        <v>2.9668728474832036</v>
      </c>
      <c r="K1324" s="25">
        <f t="shared" si="297"/>
        <v>5.9084786537204232</v>
      </c>
      <c r="L1324" s="25">
        <f t="shared" si="298"/>
        <v>2.9130230003400173</v>
      </c>
      <c r="M1324" s="25">
        <f t="shared" si="299"/>
        <v>4.4107508270302205</v>
      </c>
      <c r="N1324" s="25">
        <f t="shared" si="300"/>
        <v>3.3962781368132697</v>
      </c>
      <c r="O1324" s="25">
        <f t="shared" si="301"/>
        <v>-0.33895617157647767</v>
      </c>
      <c r="P1324" s="26">
        <f>ACOS(-TAN(Dados!$C$31)*TAN(O1324))</f>
        <v>1.7626002347180736</v>
      </c>
      <c r="Q1324" s="25">
        <f t="shared" si="302"/>
        <v>1.0302235215128204</v>
      </c>
      <c r="R1324" s="25">
        <f>(24*60/PI())*Dados!$C$28*Q1324*(P1324*SIN(Dados!$C$31)*SIN(O1324)+COS(Dados!$C$31)*COS(O1324)*SIN(P1324))</f>
        <v>42.328357939439776</v>
      </c>
      <c r="S1324" s="17">
        <f t="shared" si="303"/>
        <v>309.06</v>
      </c>
      <c r="T1324" s="17">
        <f t="shared" si="304"/>
        <v>296.76000000000005</v>
      </c>
      <c r="U1324" s="17">
        <f t="shared" si="305"/>
        <v>23.752206450269803</v>
      </c>
      <c r="V1324" s="25">
        <f>(0.75+2*10^(-5)*Dados!$B$7)*R1324</f>
        <v>31.953770530870553</v>
      </c>
      <c r="W1324" s="23">
        <f t="shared" si="306"/>
        <v>2.217249867439353</v>
      </c>
      <c r="X1324" s="25">
        <f>(1-Dados!$C$20)*U1324</f>
        <v>18.289198966707747</v>
      </c>
      <c r="Y1324" s="18">
        <f t="shared" si="307"/>
        <v>16.071949099268394</v>
      </c>
      <c r="Z1324" s="27">
        <f>((0.408*I1324*(Y1324-0)+Dados!$C$35*(900/(H1324+273))*J1324*(M1324-N1324))/(I1324+Dados!$C$35*(1+(0.34*J1324))))</f>
        <v>5.8136368821289182</v>
      </c>
    </row>
    <row r="1325" spans="1:26" x14ac:dyDescent="0.25">
      <c r="A1325" s="1">
        <v>41664</v>
      </c>
      <c r="B1325">
        <v>16.2</v>
      </c>
      <c r="C1325">
        <v>24.2</v>
      </c>
      <c r="D1325">
        <v>25</v>
      </c>
      <c r="E1325">
        <v>5.0333329999999998</v>
      </c>
      <c r="F1325">
        <v>83</v>
      </c>
      <c r="H1325" s="22">
        <f t="shared" si="294"/>
        <v>20.2</v>
      </c>
      <c r="I1325" s="23">
        <f t="shared" si="295"/>
        <v>0.14631433363172242</v>
      </c>
      <c r="J1325" s="24">
        <f t="shared" si="296"/>
        <v>3.7646868290282938</v>
      </c>
      <c r="K1325" s="25">
        <f t="shared" si="297"/>
        <v>3.0199258182559934</v>
      </c>
      <c r="L1325" s="25">
        <f t="shared" si="298"/>
        <v>1.841645130417793</v>
      </c>
      <c r="M1325" s="25">
        <f t="shared" si="299"/>
        <v>2.4307854743368931</v>
      </c>
      <c r="N1325" s="25">
        <f t="shared" si="300"/>
        <v>2.0175519436996212</v>
      </c>
      <c r="O1325" s="25">
        <f t="shared" si="301"/>
        <v>-0.33496602100327749</v>
      </c>
      <c r="P1325" s="26">
        <f>ACOS(-TAN(Dados!$C$31)*TAN(O1325))</f>
        <v>1.7601333280948612</v>
      </c>
      <c r="Q1325" s="25">
        <f t="shared" si="302"/>
        <v>1.0299909820322035</v>
      </c>
      <c r="R1325" s="25">
        <f>(24*60/PI())*Dados!$C$28*Q1325*(P1325*SIN(Dados!$C$31)*SIN(O1325)+COS(Dados!$C$31)*COS(O1325)*SIN(P1325))</f>
        <v>42.240784410189782</v>
      </c>
      <c r="S1325" s="17">
        <f t="shared" si="303"/>
        <v>297.36</v>
      </c>
      <c r="T1325" s="17">
        <f t="shared" si="304"/>
        <v>289.36</v>
      </c>
      <c r="U1325" s="17">
        <f t="shared" si="305"/>
        <v>19.115996863413887</v>
      </c>
      <c r="V1325" s="25">
        <f>(0.75+2*10^(-5)*Dados!$B$7)*R1325</f>
        <v>31.887661080977967</v>
      </c>
      <c r="W1325" s="23">
        <f t="shared" si="306"/>
        <v>2.3566958375739602</v>
      </c>
      <c r="X1325" s="25">
        <f>(1-Dados!$C$20)*U1325</f>
        <v>14.719317584828694</v>
      </c>
      <c r="Y1325" s="18">
        <f t="shared" si="307"/>
        <v>12.362621747254734</v>
      </c>
      <c r="Z1325" s="27">
        <f>((0.408*I1325*(Y1325-0)+Dados!$C$35*(900/(H1325+273))*J1325*(M1325-N1325))/(I1325+Dados!$C$35*(1+(0.34*J1325))))</f>
        <v>3.5545590880774087</v>
      </c>
    </row>
    <row r="1326" spans="1:26" x14ac:dyDescent="0.25">
      <c r="A1326" s="1">
        <v>41665</v>
      </c>
      <c r="B1326">
        <v>18.600000000000001</v>
      </c>
      <c r="C1326">
        <v>32.1</v>
      </c>
      <c r="D1326">
        <v>26</v>
      </c>
      <c r="E1326">
        <v>2.4666670000000002</v>
      </c>
      <c r="F1326">
        <v>85.25</v>
      </c>
      <c r="H1326" s="22">
        <f t="shared" si="294"/>
        <v>25.35</v>
      </c>
      <c r="I1326" s="23">
        <f t="shared" si="295"/>
        <v>0.1921382761319867</v>
      </c>
      <c r="J1326" s="24">
        <f t="shared" si="296"/>
        <v>1.8449462347312873</v>
      </c>
      <c r="K1326" s="25">
        <f t="shared" si="297"/>
        <v>4.7817101702880001</v>
      </c>
      <c r="L1326" s="25">
        <f t="shared" si="298"/>
        <v>2.143152914469288</v>
      </c>
      <c r="M1326" s="25">
        <f t="shared" si="299"/>
        <v>3.4624315423786438</v>
      </c>
      <c r="N1326" s="25">
        <f t="shared" si="300"/>
        <v>2.9517228898777939</v>
      </c>
      <c r="O1326" s="25">
        <f t="shared" si="301"/>
        <v>-0.33087661276889524</v>
      </c>
      <c r="P1326" s="26">
        <f>ACOS(-TAN(Dados!$C$31)*TAN(O1326))</f>
        <v>1.7576133594588603</v>
      </c>
      <c r="Q1326" s="25">
        <f t="shared" si="302"/>
        <v>1.0297495555763523</v>
      </c>
      <c r="R1326" s="25">
        <f>(24*60/PI())*Dados!$C$28*Q1326*(P1326*SIN(Dados!$C$31)*SIN(O1326)+COS(Dados!$C$31)*COS(O1326)*SIN(P1326))</f>
        <v>42.150443091579611</v>
      </c>
      <c r="S1326" s="17">
        <f t="shared" si="303"/>
        <v>305.26000000000005</v>
      </c>
      <c r="T1326" s="17">
        <f t="shared" si="304"/>
        <v>291.76000000000005</v>
      </c>
      <c r="U1326" s="17">
        <f t="shared" si="305"/>
        <v>24.779298721581679</v>
      </c>
      <c r="V1326" s="25">
        <f>(0.75+2*10^(-5)*Dados!$B$7)*R1326</f>
        <v>31.819462220808248</v>
      </c>
      <c r="W1326" s="23">
        <f t="shared" si="306"/>
        <v>2.7241877108288102</v>
      </c>
      <c r="X1326" s="25">
        <f>(1-Dados!$C$20)*U1326</f>
        <v>19.080060015617892</v>
      </c>
      <c r="Y1326" s="18">
        <f t="shared" si="307"/>
        <v>16.355872304789081</v>
      </c>
      <c r="Z1326" s="27">
        <f>((0.408*I1326*(Y1326-0)+Dados!$C$35*(900/(H1326+273))*J1326*(M1326-N1326))/(I1326+Dados!$C$35*(1+(0.34*J1326))))</f>
        <v>4.9160732250035482</v>
      </c>
    </row>
    <row r="1327" spans="1:26" x14ac:dyDescent="0.25">
      <c r="A1327" s="1">
        <v>41666</v>
      </c>
      <c r="B1327">
        <v>21.8</v>
      </c>
      <c r="C1327">
        <v>34.5</v>
      </c>
      <c r="D1327">
        <v>27</v>
      </c>
      <c r="E1327">
        <v>3.233333</v>
      </c>
      <c r="F1327">
        <v>67.25</v>
      </c>
      <c r="H1327" s="22">
        <f t="shared" si="294"/>
        <v>28.15</v>
      </c>
      <c r="I1327" s="23">
        <f t="shared" si="295"/>
        <v>0.22175898387159163</v>
      </c>
      <c r="J1327" s="24">
        <f t="shared" si="296"/>
        <v>2.4183748937259941</v>
      </c>
      <c r="K1327" s="25">
        <f t="shared" si="297"/>
        <v>5.4691459026600384</v>
      </c>
      <c r="L1327" s="25">
        <f t="shared" si="298"/>
        <v>2.6118719061836697</v>
      </c>
      <c r="M1327" s="25">
        <f t="shared" si="299"/>
        <v>4.0405089044218538</v>
      </c>
      <c r="N1327" s="25">
        <f t="shared" si="300"/>
        <v>2.7172422382236965</v>
      </c>
      <c r="O1327" s="25">
        <f t="shared" si="301"/>
        <v>-0.32668915865324738</v>
      </c>
      <c r="P1327" s="26">
        <f>ACOS(-TAN(Dados!$C$31)*TAN(O1327))</f>
        <v>1.7550415361709275</v>
      </c>
      <c r="Q1327" s="25">
        <f t="shared" si="302"/>
        <v>1.0294993136851356</v>
      </c>
      <c r="R1327" s="25">
        <f>(24*60/PI())*Dados!$C$28*Q1327*(P1327*SIN(Dados!$C$31)*SIN(O1327)+COS(Dados!$C$31)*COS(O1327)*SIN(P1327))</f>
        <v>42.05732840961516</v>
      </c>
      <c r="S1327" s="17">
        <f t="shared" si="303"/>
        <v>307.66000000000003</v>
      </c>
      <c r="T1327" s="17">
        <f t="shared" si="304"/>
        <v>294.96000000000004</v>
      </c>
      <c r="U1327" s="17">
        <f t="shared" si="305"/>
        <v>23.980792146525872</v>
      </c>
      <c r="V1327" s="25">
        <f>(0.75+2*10^(-5)*Dados!$B$7)*R1327</f>
        <v>31.749169742540985</v>
      </c>
      <c r="W1327" s="23">
        <f t="shared" si="306"/>
        <v>2.963845654200544</v>
      </c>
      <c r="X1327" s="25">
        <f>(1-Dados!$C$20)*U1327</f>
        <v>18.465209952824921</v>
      </c>
      <c r="Y1327" s="18">
        <f t="shared" si="307"/>
        <v>15.501364298624377</v>
      </c>
      <c r="Z1327" s="27">
        <f>((0.408*I1327*(Y1327-0)+Dados!$C$35*(900/(H1327+273))*J1327*(M1327-N1327))/(I1327+Dados!$C$35*(1+(0.34*J1327))))</f>
        <v>5.9481417176135434</v>
      </c>
    </row>
    <row r="1328" spans="1:26" x14ac:dyDescent="0.25">
      <c r="A1328" s="1">
        <v>41667</v>
      </c>
      <c r="B1328">
        <v>25</v>
      </c>
      <c r="C1328">
        <v>36</v>
      </c>
      <c r="D1328">
        <v>28</v>
      </c>
      <c r="E1328">
        <v>3.1333329999999999</v>
      </c>
      <c r="F1328">
        <v>64.75</v>
      </c>
      <c r="H1328" s="22">
        <f t="shared" si="294"/>
        <v>30.5</v>
      </c>
      <c r="I1328" s="23">
        <f t="shared" si="295"/>
        <v>0.24949527412829423</v>
      </c>
      <c r="J1328" s="24">
        <f t="shared" si="296"/>
        <v>2.3435797862091996</v>
      </c>
      <c r="K1328" s="25">
        <f t="shared" si="297"/>
        <v>5.9409977016273503</v>
      </c>
      <c r="L1328" s="25">
        <f t="shared" si="298"/>
        <v>3.1677777175068473</v>
      </c>
      <c r="M1328" s="25">
        <f t="shared" si="299"/>
        <v>4.5543877095670986</v>
      </c>
      <c r="N1328" s="25">
        <f t="shared" si="300"/>
        <v>2.9489660419446961</v>
      </c>
      <c r="O1328" s="25">
        <f t="shared" si="301"/>
        <v>-0.32240489948936107</v>
      </c>
      <c r="P1328" s="26">
        <f>ACOS(-TAN(Dados!$C$31)*TAN(O1328))</f>
        <v>1.7524190686367291</v>
      </c>
      <c r="Q1328" s="25">
        <f t="shared" si="302"/>
        <v>1.0292403305106266</v>
      </c>
      <c r="R1328" s="25">
        <f>(24*60/PI())*Dados!$C$28*Q1328*(P1328*SIN(Dados!$C$31)*SIN(O1328)+COS(Dados!$C$31)*COS(O1328)*SIN(P1328))</f>
        <v>41.961435414766676</v>
      </c>
      <c r="S1328" s="17">
        <f t="shared" si="303"/>
        <v>309.16000000000003</v>
      </c>
      <c r="T1328" s="17">
        <f t="shared" si="304"/>
        <v>298.16000000000003</v>
      </c>
      <c r="U1328" s="17">
        <f t="shared" si="305"/>
        <v>22.267253909681948</v>
      </c>
      <c r="V1328" s="25">
        <f>(0.75+2*10^(-5)*Dados!$B$7)*R1328</f>
        <v>31.676779909765276</v>
      </c>
      <c r="W1328" s="23">
        <f t="shared" si="306"/>
        <v>2.4915692856589171</v>
      </c>
      <c r="X1328" s="25">
        <f>(1-Dados!$C$20)*U1328</f>
        <v>17.145785510455099</v>
      </c>
      <c r="Y1328" s="18">
        <f t="shared" si="307"/>
        <v>14.654216224796182</v>
      </c>
      <c r="Z1328" s="27">
        <f>((0.408*I1328*(Y1328-0)+Dados!$C$35*(900/(H1328+273))*J1328*(M1328-N1328))/(I1328+Dados!$C$35*(1+(0.34*J1328))))</f>
        <v>6.0527595629015822</v>
      </c>
    </row>
    <row r="1329" spans="1:27" x14ac:dyDescent="0.25">
      <c r="A1329" s="1">
        <v>41668</v>
      </c>
      <c r="B1329">
        <v>23.1</v>
      </c>
      <c r="C1329">
        <v>36</v>
      </c>
      <c r="D1329">
        <v>29</v>
      </c>
      <c r="E1329">
        <v>3.1666669999999999</v>
      </c>
      <c r="F1329">
        <v>67.25</v>
      </c>
      <c r="H1329" s="22">
        <f t="shared" si="294"/>
        <v>29.55</v>
      </c>
      <c r="I1329" s="23">
        <f t="shared" si="295"/>
        <v>0.23795166976480819</v>
      </c>
      <c r="J1329" s="24">
        <f t="shared" si="296"/>
        <v>2.3685119873488478</v>
      </c>
      <c r="K1329" s="25">
        <f t="shared" si="297"/>
        <v>5.9409977016273503</v>
      </c>
      <c r="L1329" s="25">
        <f t="shared" si="298"/>
        <v>2.8264752011366077</v>
      </c>
      <c r="M1329" s="25">
        <f t="shared" si="299"/>
        <v>4.3837364513819788</v>
      </c>
      <c r="N1329" s="25">
        <f t="shared" si="300"/>
        <v>2.9480627635543808</v>
      </c>
      <c r="O1329" s="25">
        <f t="shared" si="301"/>
        <v>-0.31802510479568846</v>
      </c>
      <c r="P1329" s="26">
        <f>ACOS(-TAN(Dados!$C$31)*TAN(O1329))</f>
        <v>1.7497471688058961</v>
      </c>
      <c r="Q1329" s="25">
        <f t="shared" si="302"/>
        <v>1.0289726827951293</v>
      </c>
      <c r="R1329" s="25">
        <f>(24*60/PI())*Dados!$C$28*Q1329*(P1329*SIN(Dados!$C$31)*SIN(O1329)+COS(Dados!$C$31)*COS(O1329)*SIN(P1329))</f>
        <v>41.862759834734192</v>
      </c>
      <c r="S1329" s="17">
        <f t="shared" si="303"/>
        <v>309.16000000000003</v>
      </c>
      <c r="T1329" s="17">
        <f t="shared" si="304"/>
        <v>296.26000000000005</v>
      </c>
      <c r="U1329" s="17">
        <f t="shared" si="305"/>
        <v>24.057067898691322</v>
      </c>
      <c r="V1329" s="25">
        <f>(0.75+2*10^(-5)*Dados!$B$7)*R1329</f>
        <v>31.602289497312476</v>
      </c>
      <c r="W1329" s="23">
        <f t="shared" si="306"/>
        <v>2.7869320316276043</v>
      </c>
      <c r="X1329" s="25">
        <f>(1-Dados!$C$20)*U1329</f>
        <v>18.523942281992319</v>
      </c>
      <c r="Y1329" s="18">
        <f t="shared" si="307"/>
        <v>15.737010250364715</v>
      </c>
      <c r="Z1329" s="27">
        <f>((0.408*I1329*(Y1329-0)+Dados!$C$35*(900/(H1329+273))*J1329*(M1329-N1329))/(I1329+Dados!$C$35*(1+(0.34*J1329))))</f>
        <v>6.1493948472876845</v>
      </c>
    </row>
    <row r="1330" spans="1:27" x14ac:dyDescent="0.25">
      <c r="A1330" s="1">
        <v>41669</v>
      </c>
      <c r="B1330">
        <v>24.1</v>
      </c>
      <c r="C1330">
        <v>36.4</v>
      </c>
      <c r="D1330">
        <v>30</v>
      </c>
      <c r="E1330">
        <v>3.4666670000000002</v>
      </c>
      <c r="F1330">
        <v>62.25</v>
      </c>
      <c r="H1330" s="22">
        <f t="shared" si="294"/>
        <v>30.25</v>
      </c>
      <c r="I1330" s="23">
        <f t="shared" si="295"/>
        <v>0.24641290831485549</v>
      </c>
      <c r="J1330" s="24">
        <f t="shared" si="296"/>
        <v>2.5928973098992314</v>
      </c>
      <c r="K1330" s="25">
        <f t="shared" si="297"/>
        <v>6.0726299897773925</v>
      </c>
      <c r="L1330" s="25">
        <f t="shared" si="298"/>
        <v>3.0018745443431598</v>
      </c>
      <c r="M1330" s="25">
        <f t="shared" si="299"/>
        <v>4.5372522670602766</v>
      </c>
      <c r="N1330" s="25">
        <f t="shared" si="300"/>
        <v>2.8244395362450225</v>
      </c>
      <c r="O1330" s="25">
        <f t="shared" si="301"/>
        <v>-0.31355107239992103</v>
      </c>
      <c r="P1330" s="26">
        <f>ACOS(-TAN(Dados!$C$31)*TAN(O1330))</f>
        <v>1.7470270487283313</v>
      </c>
      <c r="Q1330" s="25">
        <f t="shared" si="302"/>
        <v>1.0286964498484381</v>
      </c>
      <c r="R1330" s="25">
        <f>(24*60/PI())*Dados!$C$28*Q1330*(P1330*SIN(Dados!$C$31)*SIN(O1330)+COS(Dados!$C$31)*COS(O1330)*SIN(P1330))</f>
        <v>41.761298127524682</v>
      </c>
      <c r="S1330" s="17">
        <f t="shared" si="303"/>
        <v>309.56</v>
      </c>
      <c r="T1330" s="17">
        <f t="shared" si="304"/>
        <v>297.26000000000005</v>
      </c>
      <c r="U1330" s="17">
        <f t="shared" si="305"/>
        <v>23.434005547188971</v>
      </c>
      <c r="V1330" s="25">
        <f>(0.75+2*10^(-5)*Dados!$B$7)*R1330</f>
        <v>31.525695831324263</v>
      </c>
      <c r="W1330" s="23">
        <f t="shared" si="306"/>
        <v>2.8503798317595663</v>
      </c>
      <c r="X1330" s="25">
        <f>(1-Dados!$C$20)*U1330</f>
        <v>18.044184271335507</v>
      </c>
      <c r="Y1330" s="18">
        <f t="shared" si="307"/>
        <v>15.19380443957594</v>
      </c>
      <c r="Z1330" s="27">
        <f>((0.408*I1330*(Y1330-0)+Dados!$C$35*(900/(H1330+273))*J1330*(M1330-N1330))/(I1330+Dados!$C$35*(1+(0.34*J1330))))</f>
        <v>6.4676858871740084</v>
      </c>
    </row>
    <row r="1331" spans="1:27" x14ac:dyDescent="0.25">
      <c r="A1331" s="1">
        <v>41670</v>
      </c>
      <c r="B1331">
        <v>22.5</v>
      </c>
      <c r="C1331">
        <v>35.1</v>
      </c>
      <c r="D1331">
        <v>31</v>
      </c>
      <c r="E1331">
        <v>2.2999999999999998</v>
      </c>
      <c r="F1331">
        <v>73</v>
      </c>
      <c r="H1331" s="22">
        <f t="shared" si="294"/>
        <v>28.8</v>
      </c>
      <c r="I1331" s="23">
        <f t="shared" si="295"/>
        <v>0.2291579380125682</v>
      </c>
      <c r="J1331" s="24">
        <f t="shared" si="296"/>
        <v>1.7202874728862714</v>
      </c>
      <c r="K1331" s="25">
        <f t="shared" si="297"/>
        <v>5.6538327478295347</v>
      </c>
      <c r="L1331" s="25">
        <f t="shared" si="298"/>
        <v>2.7255876066054592</v>
      </c>
      <c r="M1331" s="25">
        <f t="shared" si="299"/>
        <v>4.1897101772174974</v>
      </c>
      <c r="N1331" s="25">
        <f t="shared" si="300"/>
        <v>3.0584884293687731</v>
      </c>
      <c r="O1331" s="25">
        <f t="shared" si="301"/>
        <v>-0.30898412805441511</v>
      </c>
      <c r="P1331" s="26">
        <f>ACOS(-TAN(Dados!$C$31)*TAN(O1331))</f>
        <v>1.7442599191701209</v>
      </c>
      <c r="Q1331" s="25">
        <f t="shared" si="302"/>
        <v>1.0284117135243369</v>
      </c>
      <c r="R1331" s="25">
        <f>(24*60/PI())*Dados!$C$28*Q1331*(P1331*SIN(Dados!$C$31)*SIN(O1331)+COS(Dados!$C$31)*COS(O1331)*SIN(P1331))</f>
        <v>41.657047534730346</v>
      </c>
      <c r="S1331" s="17">
        <f t="shared" si="303"/>
        <v>308.26000000000005</v>
      </c>
      <c r="T1331" s="17">
        <f t="shared" si="304"/>
        <v>295.66000000000003</v>
      </c>
      <c r="U1331" s="17">
        <f t="shared" si="305"/>
        <v>23.658856007408438</v>
      </c>
      <c r="V1331" s="25">
        <f>(0.75+2*10^(-5)*Dados!$B$7)*R1331</f>
        <v>31.446996829472514</v>
      </c>
      <c r="W1331" s="23">
        <f t="shared" si="306"/>
        <v>2.5888188289330332</v>
      </c>
      <c r="X1331" s="25">
        <f>(1-Dados!$C$20)*U1331</f>
        <v>18.217319125704499</v>
      </c>
      <c r="Y1331" s="18">
        <f t="shared" si="307"/>
        <v>15.628500296771467</v>
      </c>
      <c r="Z1331" s="27">
        <f>((0.408*I1331*(Y1331-0)+Dados!$C$35*(900/(H1331+273))*J1331*(M1331-N1331))/(I1331+Dados!$C$35*(1+(0.34*J1331))))</f>
        <v>5.5303729417909935</v>
      </c>
    </row>
    <row r="1332" spans="1:27" x14ac:dyDescent="0.25">
      <c r="H1332" s="22"/>
      <c r="I1332" s="23"/>
      <c r="J1332" s="24"/>
      <c r="K1332" s="25"/>
      <c r="L1332" s="25"/>
      <c r="M1332" s="25"/>
      <c r="N1332" s="25"/>
      <c r="O1332" s="25"/>
      <c r="P1332" s="26"/>
      <c r="Q1332" s="25"/>
      <c r="R1332" s="25"/>
      <c r="V1332" s="25"/>
      <c r="W1332" s="23"/>
      <c r="X1332" s="25"/>
      <c r="Y1332" s="18"/>
      <c r="Z1332" s="27"/>
    </row>
    <row r="1333" spans="1:27" x14ac:dyDescent="0.25">
      <c r="Y1333" s="29" t="s">
        <v>65</v>
      </c>
      <c r="Z1333" s="31">
        <f>SUM(Z2:Z1331)</f>
        <v>7141.2873890833725</v>
      </c>
      <c r="AA1333" s="11" t="s">
        <v>68</v>
      </c>
    </row>
    <row r="1334" spans="1:27" x14ac:dyDescent="0.25">
      <c r="Y1334" s="30" t="s">
        <v>64</v>
      </c>
      <c r="Z1334" s="32">
        <f>COUNT(Z2:Z1331)</f>
        <v>1330</v>
      </c>
    </row>
    <row r="1335" spans="1:27" x14ac:dyDescent="0.25">
      <c r="Y1335" s="30" t="s">
        <v>66</v>
      </c>
      <c r="Z1335" s="33">
        <f>Z1333/Z1334</f>
        <v>5.3693890143484007</v>
      </c>
      <c r="AA1335" s="11" t="s">
        <v>68</v>
      </c>
    </row>
    <row r="1336" spans="1:27" x14ac:dyDescent="0.25">
      <c r="Y1336" s="17" t="s">
        <v>67</v>
      </c>
      <c r="Z1336" s="34">
        <f>Z1335*31</f>
        <v>166.45105944480042</v>
      </c>
      <c r="AA1336" s="11" t="s">
        <v>68</v>
      </c>
    </row>
    <row r="1604" spans="6:6" x14ac:dyDescent="0.25">
      <c r="F1604" s="11"/>
    </row>
    <row r="1607" spans="6:6" x14ac:dyDescent="0.25">
      <c r="F1607" s="1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4"/>
  <sheetViews>
    <sheetView topLeftCell="J1163" workbookViewId="0">
      <selection activeCell="Z1184" sqref="Z1184"/>
    </sheetView>
  </sheetViews>
  <sheetFormatPr defaultRowHeight="15" x14ac:dyDescent="0.25"/>
  <cols>
    <col min="1" max="1" width="10.7109375" bestFit="1" customWidth="1"/>
    <col min="7" max="7" width="2.7109375" customWidth="1"/>
    <col min="16" max="16" width="10.5703125" bestFit="1" customWidth="1"/>
  </cols>
  <sheetData>
    <row r="1" spans="1:26" s="15" customFormat="1" ht="52.5" x14ac:dyDescent="0.25">
      <c r="A1" s="14" t="s">
        <v>0</v>
      </c>
      <c r="B1" s="14" t="s">
        <v>1</v>
      </c>
      <c r="C1" s="14" t="s">
        <v>2</v>
      </c>
      <c r="D1" s="14" t="s">
        <v>48</v>
      </c>
      <c r="E1" s="14" t="s">
        <v>50</v>
      </c>
      <c r="F1" s="14" t="s">
        <v>3</v>
      </c>
      <c r="H1" s="15" t="s">
        <v>34</v>
      </c>
      <c r="I1" s="15" t="s">
        <v>35</v>
      </c>
      <c r="J1" s="16" t="s">
        <v>36</v>
      </c>
      <c r="K1" s="21" t="s">
        <v>54</v>
      </c>
      <c r="L1" s="21" t="s">
        <v>55</v>
      </c>
      <c r="M1" s="21" t="s">
        <v>37</v>
      </c>
      <c r="N1" s="21" t="s">
        <v>56</v>
      </c>
      <c r="O1" s="21" t="s">
        <v>25</v>
      </c>
      <c r="P1" s="21" t="s">
        <v>49</v>
      </c>
      <c r="Q1" s="21" t="s">
        <v>20</v>
      </c>
      <c r="R1" s="21" t="s">
        <v>57</v>
      </c>
      <c r="S1" s="15" t="s">
        <v>51</v>
      </c>
      <c r="T1" s="15" t="s">
        <v>52</v>
      </c>
      <c r="U1" s="21" t="s">
        <v>58</v>
      </c>
      <c r="V1" s="21" t="s">
        <v>59</v>
      </c>
      <c r="W1" s="21" t="s">
        <v>60</v>
      </c>
      <c r="X1" s="21" t="s">
        <v>61</v>
      </c>
      <c r="Y1" s="21" t="s">
        <v>62</v>
      </c>
      <c r="Z1" s="12" t="s">
        <v>53</v>
      </c>
    </row>
    <row r="2" spans="1:26" x14ac:dyDescent="0.25">
      <c r="A2" s="1">
        <v>22313</v>
      </c>
      <c r="B2">
        <v>20.2</v>
      </c>
      <c r="C2">
        <v>36.299999999999997</v>
      </c>
      <c r="D2">
        <v>32</v>
      </c>
      <c r="E2">
        <v>2.3333330000000001</v>
      </c>
      <c r="F2">
        <v>68</v>
      </c>
      <c r="H2" s="22">
        <f>(C2+B2)/2</f>
        <v>28.25</v>
      </c>
      <c r="I2" s="23">
        <f>4098*(0.6108*EXP(17.27*H2/(H2+237.3)))/(H2+237.3)^2</f>
        <v>0.22288404328675204</v>
      </c>
      <c r="J2" s="24">
        <f>E2*(4.87/(LN(67.8*10-5.42)))</f>
        <v>1.7452189260748447</v>
      </c>
      <c r="K2" s="25">
        <f>0.6108*EXP((17.27*C2)/(C2+237.3))</f>
        <v>6.0394872679051952</v>
      </c>
      <c r="L2" s="25">
        <f>0.6108*EXP((17.27*B2)/(B2+237.3))</f>
        <v>2.3673876975032684</v>
      </c>
      <c r="M2" s="25">
        <f>(K2+L2)/2</f>
        <v>4.2034374827042313</v>
      </c>
      <c r="N2" s="25">
        <f>F2/100*((K2+L2)/2)</f>
        <v>2.8583374882388775</v>
      </c>
      <c r="O2" s="25">
        <f>0.409*SIN((2*PI()/365*D2)-1.39)</f>
        <v>-0.30432562504334304</v>
      </c>
      <c r="P2" s="26">
        <f>ACOS(-TAN(Dados!$C$31)*TAN(O2))</f>
        <v>1.7414469882911801</v>
      </c>
      <c r="Q2" s="25">
        <f>1+0.033*COS((2*PI()/365)*D2)</f>
        <v>1.0281185581963432</v>
      </c>
      <c r="R2" s="25">
        <f>(24*60/PI())*Dados!$C$28*Q2*(P2*SIN(Dados!$C$31)*SIN(O2)+COS(Dados!$C$31)*COS(O2)*SIN(P2))</f>
        <v>41.550006134893529</v>
      </c>
      <c r="S2" s="17">
        <f>C2+273.16</f>
        <v>309.46000000000004</v>
      </c>
      <c r="T2" s="17">
        <f>B2+273.16</f>
        <v>293.36</v>
      </c>
      <c r="U2" s="17">
        <f>0.16*SQRT(C2-B2)*R2</f>
        <v>26.674974499016145</v>
      </c>
      <c r="V2" s="25">
        <f>(0.75+2*10^(-5)*Dados!$B$7)*R2</f>
        <v>31.366191041244619</v>
      </c>
      <c r="W2" s="23">
        <f>(4.903*10^-9)*((S2^4+T2^4)/2)*(0.34-0.14*SQRT(N2))*(1.35*(U2/V2)-0.35)</f>
        <v>3.3506620879431104</v>
      </c>
      <c r="X2" s="25">
        <f>(1-Dados!$C$20)*U2</f>
        <v>20.53973036424243</v>
      </c>
      <c r="Y2" s="18">
        <f>X2-W2</f>
        <v>17.18906827629932</v>
      </c>
      <c r="Z2" s="27">
        <f>((0.408*I2*(Y2-0)+Dados!$C$35*(900/(H2+273))*J2*(M2-N2))/(I2+Dados!$C$35*(1+(0.34*J2))))</f>
        <v>6.1805916737341322</v>
      </c>
    </row>
    <row r="3" spans="1:26" x14ac:dyDescent="0.25">
      <c r="A3" s="1">
        <v>22314</v>
      </c>
      <c r="B3">
        <v>18.899999999999999</v>
      </c>
      <c r="C3">
        <v>25.3</v>
      </c>
      <c r="D3">
        <v>33</v>
      </c>
      <c r="E3">
        <v>0.33333299999999999</v>
      </c>
      <c r="F3">
        <v>76.5</v>
      </c>
      <c r="H3" s="22">
        <f t="shared" ref="H3:H65" si="0">(C3+B3)/2</f>
        <v>22.1</v>
      </c>
      <c r="I3" s="23">
        <f t="shared" ref="I3:I65" si="1">4098*(0.6108*EXP(17.27*H3/(H3+237.3)))/(H3+237.3)^2</f>
        <v>0.16200493064816465</v>
      </c>
      <c r="J3" s="24">
        <f t="shared" ref="J3:J65" si="2">E3*(4.87/(LN(67.8*10-5.42)))</f>
        <v>0.2493167757389563</v>
      </c>
      <c r="K3" s="25">
        <f t="shared" ref="K3:K65" si="3">0.6108*EXP((17.27*C3)/(C3+237.3))</f>
        <v>3.2248275907111101</v>
      </c>
      <c r="L3" s="25">
        <f t="shared" ref="L3:L65" si="4">0.6108*EXP((17.27*B3)/(B3+237.3))</f>
        <v>2.1837218414652266</v>
      </c>
      <c r="M3" s="25">
        <f t="shared" ref="M3:M65" si="5">(K3+L3)/2</f>
        <v>2.7042747160881682</v>
      </c>
      <c r="N3" s="25">
        <f t="shared" ref="N3:N65" si="6">F3/100*((K3+L3)/2)</f>
        <v>2.0687701578074487</v>
      </c>
      <c r="O3" s="25">
        <f t="shared" ref="O3:O65" si="7">0.409*SIN((2*PI()/365*D3)-1.39)</f>
        <v>-0.2995769437816857</v>
      </c>
      <c r="P3" s="26">
        <f>ACOS(-TAN(Dados!$C$31)*TAN(O3))</f>
        <v>1.7385894603864445</v>
      </c>
      <c r="Q3" s="25">
        <f t="shared" ref="Q3:Q65" si="8">1+0.033*COS((2*PI()/365)*D3)</f>
        <v>1.0278170707327079</v>
      </c>
      <c r="R3" s="25">
        <f>(24*60/PI())*Dados!$C$28*Q3*(P3*SIN(Dados!$C$31)*SIN(O3)+COS(Dados!$C$31)*COS(O3)*SIN(P3))</f>
        <v>41.440172896841275</v>
      </c>
      <c r="S3" s="17">
        <f t="shared" ref="S3:S65" si="9">C3+273.16</f>
        <v>298.46000000000004</v>
      </c>
      <c r="T3" s="17">
        <f t="shared" ref="T3:T65" si="10">B3+273.16</f>
        <v>292.06</v>
      </c>
      <c r="U3" s="17">
        <f t="shared" ref="U3:U65" si="11">0.16*SQRT(C3-B3)*R3</f>
        <v>16.77380262210513</v>
      </c>
      <c r="V3" s="25">
        <f>(0.75+2*10^(-5)*Dados!$B$7)*R3</f>
        <v>31.28327768820585</v>
      </c>
      <c r="W3" s="23">
        <f t="shared" ref="W3:W65" si="12">(4.903*10^-9)*((S3^4+T3^4)/2)*(0.34-0.14*SQRT(N3))*(1.35*(U3/V3)-0.35)</f>
        <v>1.9327024735930436</v>
      </c>
      <c r="X3" s="25">
        <f>(1-Dados!$C$20)*U3</f>
        <v>12.91582801902095</v>
      </c>
      <c r="Y3" s="18">
        <f t="shared" ref="Y3:Y65" si="13">X3-W3</f>
        <v>10.983125545427907</v>
      </c>
      <c r="Z3" s="27">
        <f>((0.408*I3*(Y3-0)+Dados!$C$35*(900/(H3+273))*J3*(M3-N3))/(I3+Dados!$C$35*(1+(0.34*J3))))</f>
        <v>3.2512852652759228</v>
      </c>
    </row>
    <row r="4" spans="1:26" x14ac:dyDescent="0.25">
      <c r="A4" s="1">
        <v>22315</v>
      </c>
      <c r="B4">
        <v>20.2</v>
      </c>
      <c r="C4">
        <v>32.1</v>
      </c>
      <c r="D4">
        <v>34</v>
      </c>
      <c r="E4">
        <v>1.3333330000000001</v>
      </c>
      <c r="F4">
        <v>62</v>
      </c>
      <c r="H4" s="22">
        <f t="shared" si="0"/>
        <v>26.15</v>
      </c>
      <c r="I4" s="23">
        <f t="shared" si="1"/>
        <v>0.20023943546559078</v>
      </c>
      <c r="J4" s="24">
        <f t="shared" si="2"/>
        <v>0.99726785090690051</v>
      </c>
      <c r="K4" s="25">
        <f t="shared" si="3"/>
        <v>4.7817101702880001</v>
      </c>
      <c r="L4" s="25">
        <f t="shared" si="4"/>
        <v>2.3673876975032684</v>
      </c>
      <c r="M4" s="25">
        <f t="shared" si="5"/>
        <v>3.5745489338956342</v>
      </c>
      <c r="N4" s="25">
        <f t="shared" si="6"/>
        <v>2.216220339015293</v>
      </c>
      <c r="O4" s="25">
        <f t="shared" si="7"/>
        <v>-0.29473949140618588</v>
      </c>
      <c r="P4" s="26">
        <f>ACOS(-TAN(Dados!$C$31)*TAN(O4))</f>
        <v>1.7356885346921167</v>
      </c>
      <c r="Q4" s="25">
        <f t="shared" si="8"/>
        <v>1.0275073404706727</v>
      </c>
      <c r="R4" s="25">
        <f>(24*60/PI())*Dados!$C$28*Q4*(P4*SIN(Dados!$C$31)*SIN(O4)+COS(Dados!$C$31)*COS(O4)*SIN(P4))</f>
        <v>41.327547732870002</v>
      </c>
      <c r="S4" s="17">
        <f t="shared" si="9"/>
        <v>305.26000000000005</v>
      </c>
      <c r="T4" s="17">
        <f t="shared" si="10"/>
        <v>293.36</v>
      </c>
      <c r="U4" s="17">
        <f t="shared" si="11"/>
        <v>22.810410422859061</v>
      </c>
      <c r="V4" s="25">
        <f>(0.75+2*10^(-5)*Dados!$B$7)*R4</f>
        <v>31.198256704148577</v>
      </c>
      <c r="W4" s="23">
        <f t="shared" si="12"/>
        <v>3.3063017389140343</v>
      </c>
      <c r="X4" s="25">
        <f>(1-Dados!$C$20)*U4</f>
        <v>17.564016025601479</v>
      </c>
      <c r="Y4" s="18">
        <f t="shared" si="13"/>
        <v>14.257714286687445</v>
      </c>
      <c r="Z4" s="27">
        <f>((0.408*I4*(Y4-0)+Dados!$C$35*(900/(H4+273))*J4*(M4-N4))/(I4+Dados!$C$35*(1+(0.34*J4))))</f>
        <v>4.972639213042318</v>
      </c>
    </row>
    <row r="5" spans="1:26" x14ac:dyDescent="0.25">
      <c r="A5" s="1">
        <v>22316</v>
      </c>
      <c r="B5">
        <v>19</v>
      </c>
      <c r="C5">
        <v>34.1</v>
      </c>
      <c r="D5">
        <v>35</v>
      </c>
      <c r="E5">
        <v>2</v>
      </c>
      <c r="F5">
        <v>69.25</v>
      </c>
      <c r="H5" s="22">
        <f t="shared" si="0"/>
        <v>26.55</v>
      </c>
      <c r="I5" s="23">
        <f t="shared" si="1"/>
        <v>0.20439660911581886</v>
      </c>
      <c r="J5" s="24">
        <f t="shared" si="2"/>
        <v>1.4959021503358882</v>
      </c>
      <c r="K5" s="25">
        <f t="shared" si="3"/>
        <v>5.3489488866095956</v>
      </c>
      <c r="L5" s="25">
        <f t="shared" si="4"/>
        <v>2.1973933238855259</v>
      </c>
      <c r="M5" s="25">
        <f t="shared" si="5"/>
        <v>3.7731711052475605</v>
      </c>
      <c r="N5" s="25">
        <f t="shared" si="6"/>
        <v>2.6129209903839357</v>
      </c>
      <c r="O5" s="25">
        <f t="shared" si="7"/>
        <v>-0.28981470135838328</v>
      </c>
      <c r="P5" s="26">
        <f>ACOS(-TAN(Dados!$C$31)*TAN(O5))</f>
        <v>1.7327454042581727</v>
      </c>
      <c r="Q5" s="25">
        <f t="shared" si="8"/>
        <v>1.0271894591899993</v>
      </c>
      <c r="R5" s="25">
        <f>(24*60/PI())*Dados!$C$28*Q5*(P5*SIN(Dados!$C$31)*SIN(O5)+COS(Dados!$C$31)*COS(O5)*SIN(P5))</f>
        <v>41.21213155165799</v>
      </c>
      <c r="S5" s="17">
        <f t="shared" si="9"/>
        <v>307.26000000000005</v>
      </c>
      <c r="T5" s="17">
        <f t="shared" si="10"/>
        <v>292.16000000000003</v>
      </c>
      <c r="U5" s="17">
        <f t="shared" si="11"/>
        <v>25.623209870638121</v>
      </c>
      <c r="V5" s="25">
        <f>(0.75+2*10^(-5)*Dados!$B$7)*R5</f>
        <v>31.111128775036029</v>
      </c>
      <c r="W5" s="23">
        <f t="shared" si="12"/>
        <v>3.4398696961785538</v>
      </c>
      <c r="X5" s="25">
        <f>(1-Dados!$C$20)*U5</f>
        <v>19.729871600391352</v>
      </c>
      <c r="Y5" s="18">
        <f t="shared" si="13"/>
        <v>16.290001904212797</v>
      </c>
      <c r="Z5" s="27">
        <f>((0.408*I5*(Y5-0)+Dados!$C$35*(900/(H5+273))*J5*(M5-N5))/(I5+Dados!$C$35*(1+(0.34*J5))))</f>
        <v>5.6072531657282694</v>
      </c>
    </row>
    <row r="6" spans="1:26" x14ac:dyDescent="0.25">
      <c r="A6" s="1">
        <v>22317</v>
      </c>
      <c r="B6">
        <v>19.8</v>
      </c>
      <c r="C6">
        <v>34.1</v>
      </c>
      <c r="D6">
        <v>36</v>
      </c>
      <c r="E6">
        <v>1</v>
      </c>
      <c r="F6">
        <v>66</v>
      </c>
      <c r="H6" s="22">
        <f t="shared" si="0"/>
        <v>26.950000000000003</v>
      </c>
      <c r="I6" s="23">
        <f t="shared" si="1"/>
        <v>0.2086261534780407</v>
      </c>
      <c r="J6" s="24">
        <f t="shared" si="2"/>
        <v>0.74795107516794412</v>
      </c>
      <c r="K6" s="25">
        <f t="shared" si="3"/>
        <v>5.3489488866095956</v>
      </c>
      <c r="L6" s="25">
        <f t="shared" si="4"/>
        <v>2.3094882494907831</v>
      </c>
      <c r="M6" s="25">
        <f t="shared" si="5"/>
        <v>3.8292185680501891</v>
      </c>
      <c r="N6" s="25">
        <f t="shared" si="6"/>
        <v>2.5272842549131251</v>
      </c>
      <c r="O6" s="25">
        <f t="shared" si="7"/>
        <v>-0.28480403295985462</v>
      </c>
      <c r="P6" s="26">
        <f>ACOS(-TAN(Dados!$C$31)*TAN(O6))</f>
        <v>1.7297612548880501</v>
      </c>
      <c r="Q6" s="25">
        <f t="shared" si="8"/>
        <v>1.0268635210857713</v>
      </c>
      <c r="R6" s="25">
        <f>(24*60/PI())*Dados!$C$28*Q6*(P6*SIN(Dados!$C$31)*SIN(O6)+COS(Dados!$C$31)*COS(O6)*SIN(P6))</f>
        <v>41.093926310782344</v>
      </c>
      <c r="S6" s="17">
        <f t="shared" si="9"/>
        <v>307.26000000000005</v>
      </c>
      <c r="T6" s="17">
        <f t="shared" si="10"/>
        <v>292.96000000000004</v>
      </c>
      <c r="U6" s="17">
        <f t="shared" si="11"/>
        <v>24.863693253600729</v>
      </c>
      <c r="V6" s="25">
        <f>(0.75+2*10^(-5)*Dados!$B$7)*R6</f>
        <v>31.021895378647475</v>
      </c>
      <c r="W6" s="23">
        <f t="shared" si="12"/>
        <v>3.4306634482657521</v>
      </c>
      <c r="X6" s="25">
        <f>(1-Dados!$C$20)*U6</f>
        <v>19.145043805272561</v>
      </c>
      <c r="Y6" s="18">
        <f t="shared" si="13"/>
        <v>15.714380357006808</v>
      </c>
      <c r="Z6" s="27">
        <f>((0.408*I6*(Y6-0)+Dados!$C$35*(900/(H6+273))*J6*(M6-N6))/(I6+Dados!$C$35*(1+(0.34*J6))))</f>
        <v>5.2586536286488048</v>
      </c>
    </row>
    <row r="7" spans="1:26" x14ac:dyDescent="0.25">
      <c r="A7" s="1">
        <v>22318</v>
      </c>
      <c r="B7">
        <v>20.3</v>
      </c>
      <c r="C7">
        <v>27.5</v>
      </c>
      <c r="D7">
        <v>37</v>
      </c>
      <c r="E7">
        <v>1.6666669999999999</v>
      </c>
      <c r="F7">
        <v>89.5</v>
      </c>
      <c r="H7" s="22">
        <f t="shared" si="0"/>
        <v>23.9</v>
      </c>
      <c r="I7" s="23">
        <f t="shared" si="1"/>
        <v>0.17815773880284058</v>
      </c>
      <c r="J7" s="24">
        <f t="shared" si="2"/>
        <v>1.2465853745969318</v>
      </c>
      <c r="K7" s="25">
        <f t="shared" si="3"/>
        <v>3.671270209291702</v>
      </c>
      <c r="L7" s="25">
        <f t="shared" si="4"/>
        <v>2.3820593372779197</v>
      </c>
      <c r="M7" s="25">
        <f t="shared" si="5"/>
        <v>3.0266647732848107</v>
      </c>
      <c r="N7" s="25">
        <f t="shared" si="6"/>
        <v>2.7088649720899056</v>
      </c>
      <c r="O7" s="25">
        <f t="shared" si="7"/>
        <v>-0.27970897097978548</v>
      </c>
      <c r="P7" s="26">
        <f>ACOS(-TAN(Dados!$C$31)*TAN(O7))</f>
        <v>1.7267372641461627</v>
      </c>
      <c r="Q7" s="25">
        <f t="shared" si="8"/>
        <v>1.0265296227404832</v>
      </c>
      <c r="R7" s="25">
        <f>(24*60/PI())*Dados!$C$28*Q7*(P7*SIN(Dados!$C$31)*SIN(O7)+COS(Dados!$C$31)*COS(O7)*SIN(P7))</f>
        <v>40.972935068714811</v>
      </c>
      <c r="S7" s="17">
        <f t="shared" si="9"/>
        <v>300.66000000000003</v>
      </c>
      <c r="T7" s="17">
        <f t="shared" si="10"/>
        <v>293.46000000000004</v>
      </c>
      <c r="U7" s="17">
        <f t="shared" si="11"/>
        <v>17.590707465855619</v>
      </c>
      <c r="V7" s="25">
        <f>(0.75+2*10^(-5)*Dados!$B$7)*R7</f>
        <v>30.930558823829962</v>
      </c>
      <c r="W7" s="23">
        <f t="shared" si="12"/>
        <v>1.7493756441317054</v>
      </c>
      <c r="X7" s="25">
        <f>(1-Dados!$C$20)*U7</f>
        <v>13.544844748708828</v>
      </c>
      <c r="Y7" s="18">
        <f t="shared" si="13"/>
        <v>11.795469104577123</v>
      </c>
      <c r="Z7" s="27">
        <f>((0.408*I7*(Y7-0)+Dados!$C$35*(900/(H7+273))*J7*(M7-N7))/(I7+Dados!$C$35*(1+(0.34*J7))))</f>
        <v>3.449280931519306</v>
      </c>
    </row>
    <row r="8" spans="1:26" x14ac:dyDescent="0.25">
      <c r="A8" s="1">
        <v>22319</v>
      </c>
      <c r="B8">
        <v>18.8</v>
      </c>
      <c r="C8">
        <v>24.1</v>
      </c>
      <c r="D8">
        <v>38</v>
      </c>
      <c r="E8">
        <v>1</v>
      </c>
      <c r="F8">
        <v>96.75</v>
      </c>
      <c r="H8" s="22">
        <f t="shared" si="0"/>
        <v>21.450000000000003</v>
      </c>
      <c r="I8" s="23">
        <f t="shared" si="1"/>
        <v>0.15648453449809666</v>
      </c>
      <c r="J8" s="24">
        <f t="shared" si="2"/>
        <v>0.74795107516794412</v>
      </c>
      <c r="K8" s="25">
        <f t="shared" si="3"/>
        <v>3.0018745443431598</v>
      </c>
      <c r="L8" s="25">
        <f t="shared" si="4"/>
        <v>2.1701248415136294</v>
      </c>
      <c r="M8" s="25">
        <f t="shared" si="5"/>
        <v>2.5859996929283948</v>
      </c>
      <c r="N8" s="25">
        <f t="shared" si="6"/>
        <v>2.5019547029082219</v>
      </c>
      <c r="O8" s="25">
        <f t="shared" si="7"/>
        <v>-0.27453102519500105</v>
      </c>
      <c r="P8" s="26">
        <f>ACOS(-TAN(Dados!$C$31)*TAN(O8))</f>
        <v>1.7236746004336272</v>
      </c>
      <c r="Q8" s="25">
        <f t="shared" si="8"/>
        <v>1.0261878630954209</v>
      </c>
      <c r="R8" s="25">
        <f>(24*60/PI())*Dados!$C$28*Q8*(P8*SIN(Dados!$C$31)*SIN(O8)+COS(Dados!$C$31)*COS(O8)*SIN(P8))</f>
        <v>40.849162036170263</v>
      </c>
      <c r="S8" s="17">
        <f t="shared" si="9"/>
        <v>297.26000000000005</v>
      </c>
      <c r="T8" s="17">
        <f t="shared" si="10"/>
        <v>291.96000000000004</v>
      </c>
      <c r="U8" s="17">
        <f t="shared" si="11"/>
        <v>15.046693325089526</v>
      </c>
      <c r="V8" s="25">
        <f>(0.75+2*10^(-5)*Dados!$B$7)*R8</f>
        <v>30.837122289261409</v>
      </c>
      <c r="W8" s="23">
        <f t="shared" si="12"/>
        <v>1.3525211135612227</v>
      </c>
      <c r="X8" s="25">
        <f>(1-Dados!$C$20)*U8</f>
        <v>11.585953860318936</v>
      </c>
      <c r="Y8" s="18">
        <f t="shared" si="13"/>
        <v>10.233432746757714</v>
      </c>
      <c r="Z8" s="27">
        <f>((0.408*I8*(Y8-0)+Dados!$C$35*(900/(H8+273))*J8*(M8-N8))/(I8+Dados!$C$35*(1+(0.34*J8))))</f>
        <v>2.7911260245859131</v>
      </c>
    </row>
    <row r="9" spans="1:26" x14ac:dyDescent="0.25">
      <c r="A9" s="1">
        <v>22320</v>
      </c>
      <c r="B9">
        <v>17.5</v>
      </c>
      <c r="C9">
        <v>31.1</v>
      </c>
      <c r="D9">
        <v>39</v>
      </c>
      <c r="E9">
        <v>0.66666700000000001</v>
      </c>
      <c r="F9">
        <v>72</v>
      </c>
      <c r="H9" s="22">
        <f t="shared" si="0"/>
        <v>24.3</v>
      </c>
      <c r="I9" s="23">
        <f t="shared" si="1"/>
        <v>0.18192588494728229</v>
      </c>
      <c r="J9" s="24">
        <f t="shared" si="2"/>
        <v>0.49863429942898779</v>
      </c>
      <c r="K9" s="25">
        <f t="shared" si="3"/>
        <v>4.5182323834037019</v>
      </c>
      <c r="L9" s="25">
        <f t="shared" si="4"/>
        <v>1.9999869748999506</v>
      </c>
      <c r="M9" s="25">
        <f t="shared" si="5"/>
        <v>3.2591096791518264</v>
      </c>
      <c r="N9" s="25">
        <f t="shared" si="6"/>
        <v>2.3465589689893149</v>
      </c>
      <c r="O9" s="25">
        <f t="shared" si="7"/>
        <v>-0.26927172994258658</v>
      </c>
      <c r="P9" s="26">
        <f>ACOS(-TAN(Dados!$C$31)*TAN(O9))</f>
        <v>1.720574422132332</v>
      </c>
      <c r="Q9" s="25">
        <f t="shared" si="8"/>
        <v>1.0258383434213432</v>
      </c>
      <c r="R9" s="25">
        <f>(24*60/PI())*Dados!$C$28*Q9*(P9*SIN(Dados!$C$31)*SIN(O9)+COS(Dados!$C$31)*COS(O9)*SIN(P9))</f>
        <v>40.722612626680473</v>
      </c>
      <c r="S9" s="17">
        <f t="shared" si="9"/>
        <v>304.26000000000005</v>
      </c>
      <c r="T9" s="17">
        <f t="shared" si="10"/>
        <v>290.66000000000003</v>
      </c>
      <c r="U9" s="17">
        <f t="shared" si="11"/>
        <v>24.028412001843027</v>
      </c>
      <c r="V9" s="25">
        <f>(0.75+2*10^(-5)*Dados!$B$7)*R9</f>
        <v>30.741589861628867</v>
      </c>
      <c r="W9" s="23">
        <f t="shared" si="12"/>
        <v>3.4090335652517108</v>
      </c>
      <c r="X9" s="25">
        <f>(1-Dados!$C$20)*U9</f>
        <v>18.50187724141913</v>
      </c>
      <c r="Y9" s="18">
        <f t="shared" si="13"/>
        <v>15.092843676167419</v>
      </c>
      <c r="Z9" s="27">
        <f>((0.408*I9*(Y9-0)+Dados!$C$35*(900/(H9+273))*J9*(M9-N9))/(I9+Dados!$C$35*(1+(0.34*J9))))</f>
        <v>4.6828803461652067</v>
      </c>
    </row>
    <row r="10" spans="1:26" x14ac:dyDescent="0.25">
      <c r="A10" s="1">
        <v>22321</v>
      </c>
      <c r="B10">
        <v>20.6</v>
      </c>
      <c r="C10">
        <v>31.5</v>
      </c>
      <c r="D10">
        <v>40</v>
      </c>
      <c r="E10">
        <v>1</v>
      </c>
      <c r="F10">
        <v>67</v>
      </c>
      <c r="H10" s="22">
        <f t="shared" si="0"/>
        <v>26.05</v>
      </c>
      <c r="I10" s="23">
        <f t="shared" si="1"/>
        <v>0.19921133453623632</v>
      </c>
      <c r="J10" s="24">
        <f t="shared" si="2"/>
        <v>0.74795107516794412</v>
      </c>
      <c r="K10" s="25">
        <f t="shared" si="3"/>
        <v>4.6220689030255047</v>
      </c>
      <c r="L10" s="25">
        <f t="shared" si="4"/>
        <v>2.4265523121060211</v>
      </c>
      <c r="M10" s="25">
        <f t="shared" si="5"/>
        <v>3.5243106075657629</v>
      </c>
      <c r="N10" s="25">
        <f t="shared" si="6"/>
        <v>2.3612881070690612</v>
      </c>
      <c r="O10" s="25">
        <f t="shared" si="7"/>
        <v>-0.26393264366523028</v>
      </c>
      <c r="P10" s="26">
        <f>ACOS(-TAN(Dados!$C$31)*TAN(O10))</f>
        <v>1.7174378768172527</v>
      </c>
      <c r="Q10" s="25">
        <f t="shared" si="8"/>
        <v>1.0254811672884725</v>
      </c>
      <c r="R10" s="25">
        <f>(24*60/PI())*Dados!$C$28*Q10*(P10*SIN(Dados!$C$31)*SIN(O10)+COS(Dados!$C$31)*COS(O10)*SIN(P10))</f>
        <v>40.593293506266015</v>
      </c>
      <c r="S10" s="17">
        <f t="shared" si="9"/>
        <v>304.66000000000003</v>
      </c>
      <c r="T10" s="17">
        <f t="shared" si="10"/>
        <v>293.76000000000005</v>
      </c>
      <c r="U10" s="17">
        <f t="shared" si="11"/>
        <v>21.443097511634416</v>
      </c>
      <c r="V10" s="25">
        <f>(0.75+2*10^(-5)*Dados!$B$7)*R10</f>
        <v>30.643966573125926</v>
      </c>
      <c r="W10" s="23">
        <f t="shared" si="12"/>
        <v>2.9238523324610499</v>
      </c>
      <c r="X10" s="25">
        <f>(1-Dados!$C$20)*U10</f>
        <v>16.511185083958502</v>
      </c>
      <c r="Y10" s="18">
        <f t="shared" si="13"/>
        <v>13.587332751497453</v>
      </c>
      <c r="Z10" s="27">
        <f>((0.408*I10*(Y10-0)+Dados!$C$35*(900/(H10+273))*J10*(M10-N10))/(I10+Dados!$C$35*(1+(0.34*J10))))</f>
        <v>4.5348139466897806</v>
      </c>
    </row>
    <row r="11" spans="1:26" x14ac:dyDescent="0.25">
      <c r="A11" s="1">
        <v>22322</v>
      </c>
      <c r="B11">
        <v>21.6</v>
      </c>
      <c r="C11">
        <v>32.5</v>
      </c>
      <c r="D11">
        <v>41</v>
      </c>
      <c r="E11">
        <v>2.3333330000000001</v>
      </c>
      <c r="F11">
        <v>84.75</v>
      </c>
      <c r="H11" s="22">
        <f t="shared" si="0"/>
        <v>27.05</v>
      </c>
      <c r="I11" s="23">
        <f t="shared" si="1"/>
        <v>0.20969496361300413</v>
      </c>
      <c r="J11" s="24">
        <f t="shared" si="2"/>
        <v>1.7452189260748447</v>
      </c>
      <c r="K11" s="25">
        <f t="shared" si="3"/>
        <v>4.8907789302521092</v>
      </c>
      <c r="L11" s="25">
        <f t="shared" si="4"/>
        <v>2.5801527260359443</v>
      </c>
      <c r="M11" s="25">
        <f t="shared" si="5"/>
        <v>3.7354658281440267</v>
      </c>
      <c r="N11" s="25">
        <f t="shared" si="6"/>
        <v>3.1658072893520628</v>
      </c>
      <c r="O11" s="25">
        <f t="shared" si="7"/>
        <v>-0.25851534844942292</v>
      </c>
      <c r="P11" s="26">
        <f>ACOS(-TAN(Dados!$C$31)*TAN(O11))</f>
        <v>1.7142661005366917</v>
      </c>
      <c r="Q11" s="25">
        <f t="shared" si="8"/>
        <v>1.0251164405358055</v>
      </c>
      <c r="R11" s="25">
        <f>(24*60/PI())*Dados!$C$28*Q11*(P11*SIN(Dados!$C$31)*SIN(O11)+COS(Dados!$C$31)*COS(O11)*SIN(P11))</f>
        <v>40.461212642078735</v>
      </c>
      <c r="S11" s="17">
        <f t="shared" si="9"/>
        <v>305.66000000000003</v>
      </c>
      <c r="T11" s="17">
        <f t="shared" si="10"/>
        <v>294.76000000000005</v>
      </c>
      <c r="U11" s="17">
        <f t="shared" si="11"/>
        <v>21.373326803087409</v>
      </c>
      <c r="V11" s="25">
        <f>(0.75+2*10^(-5)*Dados!$B$7)*R11</f>
        <v>30.544258438173049</v>
      </c>
      <c r="W11" s="23">
        <f t="shared" si="12"/>
        <v>2.1570678347862189</v>
      </c>
      <c r="X11" s="25">
        <f>(1-Dados!$C$20)*U11</f>
        <v>16.457461638377303</v>
      </c>
      <c r="Y11" s="18">
        <f t="shared" si="13"/>
        <v>14.300393803591085</v>
      </c>
      <c r="Z11" s="27">
        <f>((0.408*I11*(Y11-0)+Dados!$C$35*(900/(H11+273))*J11*(M11-N11))/(I11+Dados!$C$35*(1+(0.34*J11))))</f>
        <v>4.5181367819513181</v>
      </c>
    </row>
    <row r="12" spans="1:26" x14ac:dyDescent="0.25">
      <c r="A12" s="1">
        <v>22323</v>
      </c>
      <c r="B12">
        <v>20.8</v>
      </c>
      <c r="C12">
        <v>28.9</v>
      </c>
      <c r="D12">
        <v>42</v>
      </c>
      <c r="E12">
        <v>1</v>
      </c>
      <c r="F12">
        <v>71.25</v>
      </c>
      <c r="H12" s="22">
        <f t="shared" si="0"/>
        <v>24.85</v>
      </c>
      <c r="I12" s="23">
        <f t="shared" si="1"/>
        <v>0.18721660940746795</v>
      </c>
      <c r="J12" s="24">
        <f t="shared" si="2"/>
        <v>0.74795107516794412</v>
      </c>
      <c r="K12" s="25">
        <f t="shared" si="3"/>
        <v>3.9825871656612759</v>
      </c>
      <c r="L12" s="25">
        <f t="shared" si="4"/>
        <v>2.4566163260716172</v>
      </c>
      <c r="M12" s="25">
        <f t="shared" si="5"/>
        <v>3.2196017458664468</v>
      </c>
      <c r="N12" s="25">
        <f t="shared" si="6"/>
        <v>2.2939662439298436</v>
      </c>
      <c r="O12" s="25">
        <f t="shared" si="7"/>
        <v>-0.2530214495566519</v>
      </c>
      <c r="P12" s="26">
        <f>ACOS(-TAN(Dados!$C$31)*TAN(O12))</f>
        <v>1.7110602171599187</v>
      </c>
      <c r="Q12" s="25">
        <f t="shared" si="8"/>
        <v>1.0247442712397508</v>
      </c>
      <c r="R12" s="25">
        <f>(24*60/PI())*Dados!$C$28*Q12*(P12*SIN(Dados!$C$31)*SIN(O12)+COS(Dados!$C$31)*COS(O12)*SIN(P12))</f>
        <v>40.326379349888064</v>
      </c>
      <c r="S12" s="17">
        <f t="shared" si="9"/>
        <v>302.06</v>
      </c>
      <c r="T12" s="17">
        <f t="shared" si="10"/>
        <v>293.96000000000004</v>
      </c>
      <c r="U12" s="17">
        <f t="shared" si="11"/>
        <v>18.363342028842212</v>
      </c>
      <c r="V12" s="25">
        <f>(0.75+2*10^(-5)*Dados!$B$7)*R12</f>
        <v>30.442472489265068</v>
      </c>
      <c r="W12" s="23">
        <f t="shared" si="12"/>
        <v>2.3002234170170168</v>
      </c>
      <c r="X12" s="25">
        <f>(1-Dados!$C$20)*U12</f>
        <v>14.139773362208503</v>
      </c>
      <c r="Y12" s="18">
        <f t="shared" si="13"/>
        <v>11.839549945191486</v>
      </c>
      <c r="Z12" s="27">
        <f>((0.408*I12*(Y12-0)+Dados!$C$35*(900/(H12+273))*J12*(M12-N12))/(I12+Dados!$C$35*(1+(0.34*J12))))</f>
        <v>3.8663493392198038</v>
      </c>
    </row>
    <row r="13" spans="1:26" x14ac:dyDescent="0.25">
      <c r="A13" s="1">
        <v>22324</v>
      </c>
      <c r="B13">
        <v>17.2</v>
      </c>
      <c r="C13">
        <v>31.3</v>
      </c>
      <c r="D13">
        <v>43</v>
      </c>
      <c r="E13">
        <v>0.66666700000000001</v>
      </c>
      <c r="F13">
        <v>51.5</v>
      </c>
      <c r="H13" s="22">
        <f t="shared" si="0"/>
        <v>24.25</v>
      </c>
      <c r="I13" s="23">
        <f t="shared" si="1"/>
        <v>0.18145122404479402</v>
      </c>
      <c r="J13" s="24">
        <f t="shared" si="2"/>
        <v>0.49863429942898779</v>
      </c>
      <c r="K13" s="25">
        <f t="shared" si="3"/>
        <v>4.5698943880770111</v>
      </c>
      <c r="L13" s="25">
        <f t="shared" si="4"/>
        <v>1.9624256575788694</v>
      </c>
      <c r="M13" s="25">
        <f t="shared" si="5"/>
        <v>3.2661600228279402</v>
      </c>
      <c r="N13" s="25">
        <f t="shared" si="6"/>
        <v>1.6820724117563892</v>
      </c>
      <c r="O13" s="25">
        <f t="shared" si="7"/>
        <v>-0.24745257494772704</v>
      </c>
      <c r="P13" s="26">
        <f>ACOS(-TAN(Dados!$C$31)*TAN(O13))</f>
        <v>1.7078213377914966</v>
      </c>
      <c r="Q13" s="25">
        <f t="shared" si="8"/>
        <v>1.0243647696821025</v>
      </c>
      <c r="R13" s="25">
        <f>(24*60/PI())*Dados!$C$28*Q13*(P13*SIN(Dados!$C$31)*SIN(O13)+COS(Dados!$C$31)*COS(O13)*SIN(P13))</f>
        <v>40.188804340285415</v>
      </c>
      <c r="S13" s="17">
        <f t="shared" si="9"/>
        <v>304.46000000000004</v>
      </c>
      <c r="T13" s="17">
        <f t="shared" si="10"/>
        <v>290.36</v>
      </c>
      <c r="U13" s="17">
        <f t="shared" si="11"/>
        <v>24.14541224214566</v>
      </c>
      <c r="V13" s="25">
        <f>(0.75+2*10^(-5)*Dados!$B$7)*R13</f>
        <v>30.338616811851008</v>
      </c>
      <c r="W13" s="23">
        <f t="shared" si="12"/>
        <v>4.4173775127930046</v>
      </c>
      <c r="X13" s="25">
        <f>(1-Dados!$C$20)*U13</f>
        <v>18.591967426452157</v>
      </c>
      <c r="Y13" s="18">
        <f t="shared" si="13"/>
        <v>14.174589913659153</v>
      </c>
      <c r="Z13" s="27">
        <f>((0.408*I13*(Y13-0)+Dados!$C$35*(900/(H13+273))*J13*(M13-N13))/(I13+Dados!$C$35*(1+(0.34*J13))))</f>
        <v>4.673970554387882</v>
      </c>
    </row>
    <row r="14" spans="1:26" x14ac:dyDescent="0.25">
      <c r="A14" s="1">
        <v>22325</v>
      </c>
      <c r="B14">
        <v>19.399999999999999</v>
      </c>
      <c r="C14">
        <v>31.1</v>
      </c>
      <c r="D14">
        <v>44</v>
      </c>
      <c r="E14">
        <v>1.6666669999999999</v>
      </c>
      <c r="F14">
        <v>65.5</v>
      </c>
      <c r="H14" s="22">
        <f t="shared" si="0"/>
        <v>25.25</v>
      </c>
      <c r="I14" s="23">
        <f t="shared" si="1"/>
        <v>0.19114532166868012</v>
      </c>
      <c r="J14" s="24">
        <f t="shared" si="2"/>
        <v>1.2465853745969318</v>
      </c>
      <c r="K14" s="25">
        <f t="shared" si="3"/>
        <v>4.5182323834037019</v>
      </c>
      <c r="L14" s="25">
        <f t="shared" si="4"/>
        <v>2.2528310020993629</v>
      </c>
      <c r="M14" s="25">
        <f t="shared" si="5"/>
        <v>3.3855316927515324</v>
      </c>
      <c r="N14" s="25">
        <f t="shared" si="6"/>
        <v>2.2175232587522538</v>
      </c>
      <c r="O14" s="25">
        <f t="shared" si="7"/>
        <v>-0.24181037480038128</v>
      </c>
      <c r="P14" s="26">
        <f>ACOS(-TAN(Dados!$C$31)*TAN(O14))</f>
        <v>1.7045505602514042</v>
      </c>
      <c r="Q14" s="25">
        <f t="shared" si="8"/>
        <v>1.0239780483173626</v>
      </c>
      <c r="R14" s="25">
        <f>(24*60/PI())*Dados!$C$28*Q14*(P14*SIN(Dados!$C$31)*SIN(O14)+COS(Dados!$C$31)*COS(O14)*SIN(P14))</f>
        <v>40.048499763481836</v>
      </c>
      <c r="S14" s="17">
        <f t="shared" si="9"/>
        <v>304.26000000000005</v>
      </c>
      <c r="T14" s="17">
        <f t="shared" si="10"/>
        <v>292.56</v>
      </c>
      <c r="U14" s="17">
        <f t="shared" si="11"/>
        <v>21.917911316357102</v>
      </c>
      <c r="V14" s="25">
        <f>(0.75+2*10^(-5)*Dados!$B$7)*R14</f>
        <v>30.232700578151917</v>
      </c>
      <c r="W14" s="23">
        <f t="shared" si="12"/>
        <v>3.2222894705909901</v>
      </c>
      <c r="X14" s="25">
        <f>(1-Dados!$C$20)*U14</f>
        <v>16.876791713594969</v>
      </c>
      <c r="Y14" s="18">
        <f t="shared" si="13"/>
        <v>13.654502243003979</v>
      </c>
      <c r="Z14" s="27">
        <f>((0.408*I14*(Y14-0)+Dados!$C$35*(900/(H14+273))*J14*(M14-N14))/(I14+Dados!$C$35*(1+(0.34*J14))))</f>
        <v>4.756426921224179</v>
      </c>
    </row>
    <row r="15" spans="1:26" x14ac:dyDescent="0.25">
      <c r="A15" s="1">
        <v>22326</v>
      </c>
      <c r="B15">
        <v>15.2</v>
      </c>
      <c r="C15">
        <v>31.1</v>
      </c>
      <c r="D15">
        <v>45</v>
      </c>
      <c r="E15">
        <v>2.3333330000000001</v>
      </c>
      <c r="F15">
        <v>65.5</v>
      </c>
      <c r="H15" s="22">
        <f t="shared" si="0"/>
        <v>23.15</v>
      </c>
      <c r="I15" s="23">
        <f t="shared" si="1"/>
        <v>0.17126970375880821</v>
      </c>
      <c r="J15" s="24">
        <f t="shared" si="2"/>
        <v>1.7452189260748447</v>
      </c>
      <c r="K15" s="25">
        <f t="shared" si="3"/>
        <v>4.5182323834037019</v>
      </c>
      <c r="L15" s="25">
        <f t="shared" si="4"/>
        <v>1.727428862466867</v>
      </c>
      <c r="M15" s="25">
        <f t="shared" si="5"/>
        <v>3.1228306229352842</v>
      </c>
      <c r="N15" s="25">
        <f t="shared" si="6"/>
        <v>2.045454058022611</v>
      </c>
      <c r="O15" s="25">
        <f t="shared" si="7"/>
        <v>-0.23609652102028686</v>
      </c>
      <c r="P15" s="26">
        <f>ACOS(-TAN(Dados!$C$31)*TAN(O15))</f>
        <v>1.701248968619907</v>
      </c>
      <c r="Q15" s="25">
        <f t="shared" si="8"/>
        <v>1.0235842217394178</v>
      </c>
      <c r="R15" s="25">
        <f>(24*60/PI())*Dados!$C$28*Q15*(P15*SIN(Dados!$C$31)*SIN(O15)+COS(Dados!$C$31)*COS(O15)*SIN(P15))</f>
        <v>39.905479252576548</v>
      </c>
      <c r="S15" s="17">
        <f t="shared" si="9"/>
        <v>304.26000000000005</v>
      </c>
      <c r="T15" s="17">
        <f t="shared" si="10"/>
        <v>288.36</v>
      </c>
      <c r="U15" s="17">
        <f t="shared" si="11"/>
        <v>25.459570667290269</v>
      </c>
      <c r="V15" s="25">
        <f>(0.75+2*10^(-5)*Dados!$B$7)*R15</f>
        <v>30.124734079824389</v>
      </c>
      <c r="W15" s="23">
        <f t="shared" si="12"/>
        <v>4.1964670521938636</v>
      </c>
      <c r="X15" s="25">
        <f>(1-Dados!$C$20)*U15</f>
        <v>19.603869413813506</v>
      </c>
      <c r="Y15" s="18">
        <f t="shared" si="13"/>
        <v>15.407402361619642</v>
      </c>
      <c r="Z15" s="27">
        <f>((0.408*I15*(Y15-0)+Dados!$C$35*(900/(H15+273))*J15*(M15-N15))/(I15+Dados!$C$35*(1+(0.34*J15))))</f>
        <v>5.2642669026220927</v>
      </c>
    </row>
    <row r="16" spans="1:26" x14ac:dyDescent="0.25">
      <c r="A16" s="1">
        <v>22327</v>
      </c>
      <c r="B16">
        <v>19</v>
      </c>
      <c r="C16">
        <v>31.9</v>
      </c>
      <c r="D16">
        <v>46</v>
      </c>
      <c r="E16">
        <v>1.3333330000000001</v>
      </c>
      <c r="F16">
        <v>56.5</v>
      </c>
      <c r="H16" s="22">
        <f t="shared" si="0"/>
        <v>25.45</v>
      </c>
      <c r="I16" s="23">
        <f t="shared" si="1"/>
        <v>0.19313557107365051</v>
      </c>
      <c r="J16" s="24">
        <f t="shared" si="2"/>
        <v>0.99726785090690051</v>
      </c>
      <c r="K16" s="25">
        <f t="shared" si="3"/>
        <v>4.727972500374011</v>
      </c>
      <c r="L16" s="25">
        <f t="shared" si="4"/>
        <v>2.1973933238855259</v>
      </c>
      <c r="M16" s="25">
        <f t="shared" si="5"/>
        <v>3.4626829121297682</v>
      </c>
      <c r="N16" s="25">
        <f t="shared" si="6"/>
        <v>1.9564158453533189</v>
      </c>
      <c r="O16" s="25">
        <f t="shared" si="7"/>
        <v>-0.23031270674563392</v>
      </c>
      <c r="P16" s="26">
        <f>ACOS(-TAN(Dados!$C$31)*TAN(O16))</f>
        <v>1.6979176328459811</v>
      </c>
      <c r="Q16" s="25">
        <f t="shared" si="8"/>
        <v>1.0231834066475822</v>
      </c>
      <c r="R16" s="25">
        <f>(24*60/PI())*Dados!$C$28*Q16*(P16*SIN(Dados!$C$31)*SIN(O16)+COS(Dados!$C$31)*COS(O16)*SIN(P16))</f>
        <v>39.759757965175694</v>
      </c>
      <c r="S16" s="17">
        <f t="shared" si="9"/>
        <v>305.06</v>
      </c>
      <c r="T16" s="17">
        <f t="shared" si="10"/>
        <v>292.16000000000003</v>
      </c>
      <c r="U16" s="17">
        <f t="shared" si="11"/>
        <v>22.848546077225876</v>
      </c>
      <c r="V16" s="25">
        <f>(0.75+2*10^(-5)*Dados!$B$7)*R16</f>
        <v>30.014728759378652</v>
      </c>
      <c r="W16" s="23">
        <f t="shared" si="12"/>
        <v>3.8196274099603702</v>
      </c>
      <c r="X16" s="25">
        <f>(1-Dados!$C$20)*U16</f>
        <v>17.593380479463924</v>
      </c>
      <c r="Y16" s="18">
        <f t="shared" si="13"/>
        <v>13.773753069503554</v>
      </c>
      <c r="Z16" s="27">
        <f>((0.408*I16*(Y16-0)+Dados!$C$35*(900/(H16+273))*J16*(M16-N16))/(I16+Dados!$C$35*(1+(0.34*J16))))</f>
        <v>4.9214048662193788</v>
      </c>
    </row>
    <row r="17" spans="1:26" x14ac:dyDescent="0.25">
      <c r="A17" s="1">
        <v>22328</v>
      </c>
      <c r="B17">
        <v>18.8</v>
      </c>
      <c r="C17">
        <v>31.9</v>
      </c>
      <c r="D17">
        <v>47</v>
      </c>
      <c r="E17">
        <v>1</v>
      </c>
      <c r="F17">
        <v>57.5</v>
      </c>
      <c r="H17" s="22">
        <f t="shared" si="0"/>
        <v>25.35</v>
      </c>
      <c r="I17" s="23">
        <f t="shared" si="1"/>
        <v>0.1921382761319867</v>
      </c>
      <c r="J17" s="24">
        <f t="shared" si="2"/>
        <v>0.74795107516794412</v>
      </c>
      <c r="K17" s="25">
        <f t="shared" si="3"/>
        <v>4.727972500374011</v>
      </c>
      <c r="L17" s="25">
        <f t="shared" si="4"/>
        <v>2.1701248415136294</v>
      </c>
      <c r="M17" s="25">
        <f t="shared" si="5"/>
        <v>3.4490486709438199</v>
      </c>
      <c r="N17" s="25">
        <f t="shared" si="6"/>
        <v>1.9832029857926963</v>
      </c>
      <c r="O17" s="25">
        <f t="shared" si="7"/>
        <v>-0.22446064584541689</v>
      </c>
      <c r="P17" s="26">
        <f>ACOS(-TAN(Dados!$C$31)*TAN(O17))</f>
        <v>1.6945576084179677</v>
      </c>
      <c r="Q17" s="25">
        <f t="shared" si="8"/>
        <v>1.0227757218120181</v>
      </c>
      <c r="R17" s="25">
        <f>(24*60/PI())*Dados!$C$28*Q17*(P17*SIN(Dados!$C$31)*SIN(O17)+COS(Dados!$C$31)*COS(O17)*SIN(P17))</f>
        <v>39.61135262324327</v>
      </c>
      <c r="S17" s="17">
        <f t="shared" si="9"/>
        <v>305.06</v>
      </c>
      <c r="T17" s="17">
        <f t="shared" si="10"/>
        <v>291.96000000000004</v>
      </c>
      <c r="U17" s="17">
        <f t="shared" si="11"/>
        <v>22.939043404374342</v>
      </c>
      <c r="V17" s="25">
        <f>(0.75+2*10^(-5)*Dados!$B$7)*R17</f>
        <v>29.902697240262114</v>
      </c>
      <c r="W17" s="23">
        <f t="shared" si="12"/>
        <v>3.8237628758657487</v>
      </c>
      <c r="X17" s="25">
        <f>(1-Dados!$C$20)*U17</f>
        <v>17.663063421368243</v>
      </c>
      <c r="Y17" s="18">
        <f t="shared" si="13"/>
        <v>13.839300545502494</v>
      </c>
      <c r="Z17" s="27">
        <f>((0.408*I17*(Y17-0)+Dados!$C$35*(900/(H17+273))*J17*(M17-N17))/(I17+Dados!$C$35*(1+(0.34*J17))))</f>
        <v>4.7453718420555484</v>
      </c>
    </row>
    <row r="18" spans="1:26" x14ac:dyDescent="0.25">
      <c r="A18" s="1">
        <v>22329</v>
      </c>
      <c r="B18">
        <v>19.600000000000001</v>
      </c>
      <c r="C18">
        <v>31.8</v>
      </c>
      <c r="D18">
        <v>48</v>
      </c>
      <c r="E18">
        <v>2</v>
      </c>
      <c r="F18">
        <v>62.75</v>
      </c>
      <c r="H18" s="22">
        <f t="shared" si="0"/>
        <v>25.700000000000003</v>
      </c>
      <c r="I18" s="23">
        <f t="shared" si="1"/>
        <v>0.19564789669312863</v>
      </c>
      <c r="J18" s="24">
        <f t="shared" si="2"/>
        <v>1.4959021503358882</v>
      </c>
      <c r="K18" s="25">
        <f t="shared" si="3"/>
        <v>4.7013009415600848</v>
      </c>
      <c r="L18" s="25">
        <f t="shared" si="4"/>
        <v>2.2810057729824531</v>
      </c>
      <c r="M18" s="25">
        <f t="shared" si="5"/>
        <v>3.4911533572712692</v>
      </c>
      <c r="N18" s="25">
        <f t="shared" si="6"/>
        <v>2.1906987316877213</v>
      </c>
      <c r="O18" s="25">
        <f t="shared" si="7"/>
        <v>-0.21854207241157836</v>
      </c>
      <c r="P18" s="26">
        <f>ACOS(-TAN(Dados!$C$31)*TAN(O18))</f>
        <v>1.6911699360950152</v>
      </c>
      <c r="Q18" s="25">
        <f t="shared" si="8"/>
        <v>1.0223612880385406</v>
      </c>
      <c r="R18" s="25">
        <f>(24*60/PI())*Dados!$C$28*Q18*(P18*SIN(Dados!$C$31)*SIN(O18)+COS(Dados!$C$31)*COS(O18)*SIN(P18))</f>
        <v>39.460281551069606</v>
      </c>
      <c r="S18" s="17">
        <f t="shared" si="9"/>
        <v>304.96000000000004</v>
      </c>
      <c r="T18" s="17">
        <f t="shared" si="10"/>
        <v>292.76000000000005</v>
      </c>
      <c r="U18" s="17">
        <f t="shared" si="11"/>
        <v>22.052614091993952</v>
      </c>
      <c r="V18" s="25">
        <f>(0.75+2*10^(-5)*Dados!$B$7)*R18</f>
        <v>29.788653355521856</v>
      </c>
      <c r="W18" s="23">
        <f t="shared" si="12"/>
        <v>3.381326403278027</v>
      </c>
      <c r="X18" s="25">
        <f>(1-Dados!$C$20)*U18</f>
        <v>16.980512850835343</v>
      </c>
      <c r="Y18" s="18">
        <f t="shared" si="13"/>
        <v>13.599186447557315</v>
      </c>
      <c r="Z18" s="27">
        <f>((0.408*I18*(Y18-0)+Dados!$C$35*(900/(H18+273))*J18*(M18-N18))/(I18+Dados!$C$35*(1+(0.34*J18))))</f>
        <v>4.9905937776173381</v>
      </c>
    </row>
    <row r="19" spans="1:26" x14ac:dyDescent="0.25">
      <c r="A19" s="1">
        <v>22330</v>
      </c>
      <c r="B19">
        <v>20.2</v>
      </c>
      <c r="C19">
        <v>32.299999999999997</v>
      </c>
      <c r="D19">
        <v>49</v>
      </c>
      <c r="E19">
        <v>2</v>
      </c>
      <c r="F19">
        <v>70</v>
      </c>
      <c r="H19" s="22">
        <f t="shared" si="0"/>
        <v>26.25</v>
      </c>
      <c r="I19" s="23">
        <f t="shared" si="1"/>
        <v>0.2012719980595416</v>
      </c>
      <c r="J19" s="24">
        <f t="shared" si="2"/>
        <v>1.4959021503358882</v>
      </c>
      <c r="K19" s="25">
        <f t="shared" si="3"/>
        <v>4.8359775257467401</v>
      </c>
      <c r="L19" s="25">
        <f t="shared" si="4"/>
        <v>2.3673876975032684</v>
      </c>
      <c r="M19" s="25">
        <f t="shared" si="5"/>
        <v>3.6016826116250042</v>
      </c>
      <c r="N19" s="25">
        <f t="shared" si="6"/>
        <v>2.5211778281375028</v>
      </c>
      <c r="O19" s="25">
        <f t="shared" si="7"/>
        <v>-0.21255874024516014</v>
      </c>
      <c r="P19" s="26">
        <f>ACOS(-TAN(Dados!$C$31)*TAN(O19))</f>
        <v>1.6877556416977701</v>
      </c>
      <c r="Q19" s="25">
        <f t="shared" si="8"/>
        <v>1.0219402281328214</v>
      </c>
      <c r="R19" s="25">
        <f>(24*60/PI())*Dados!$C$28*Q19*(P19*SIN(Dados!$C$31)*SIN(O19)+COS(Dados!$C$31)*COS(O19)*SIN(P19))</f>
        <v>39.30656471124577</v>
      </c>
      <c r="S19" s="17">
        <f t="shared" si="9"/>
        <v>305.46000000000004</v>
      </c>
      <c r="T19" s="17">
        <f t="shared" si="10"/>
        <v>293.36</v>
      </c>
      <c r="U19" s="17">
        <f t="shared" si="11"/>
        <v>21.876495781243008</v>
      </c>
      <c r="V19" s="25">
        <f>(0.75+2*10^(-5)*Dados!$B$7)*R19</f>
        <v>29.672612174961795</v>
      </c>
      <c r="W19" s="23">
        <f t="shared" si="12"/>
        <v>3.0001910464561399</v>
      </c>
      <c r="X19" s="25">
        <f>(1-Dados!$C$20)*U19</f>
        <v>16.844901751557117</v>
      </c>
      <c r="Y19" s="18">
        <f t="shared" si="13"/>
        <v>13.844710705100978</v>
      </c>
      <c r="Z19" s="27">
        <f>((0.408*I19*(Y19-0)+Dados!$C$35*(900/(H19+273))*J19*(M19-N19))/(I19+Dados!$C$35*(1+(0.34*J19))))</f>
        <v>4.8500024407554401</v>
      </c>
    </row>
    <row r="20" spans="1:26" x14ac:dyDescent="0.25">
      <c r="A20" s="1">
        <v>22331</v>
      </c>
      <c r="B20">
        <v>19.600000000000001</v>
      </c>
      <c r="C20">
        <v>32.299999999999997</v>
      </c>
      <c r="D20">
        <v>50</v>
      </c>
      <c r="E20">
        <v>0.33333299999999999</v>
      </c>
      <c r="F20">
        <v>69.25</v>
      </c>
      <c r="H20" s="22">
        <f t="shared" si="0"/>
        <v>25.95</v>
      </c>
      <c r="I20" s="23">
        <f t="shared" si="1"/>
        <v>0.19818767999703066</v>
      </c>
      <c r="J20" s="24">
        <f t="shared" si="2"/>
        <v>0.2493167757389563</v>
      </c>
      <c r="K20" s="25">
        <f t="shared" si="3"/>
        <v>4.8359775257467401</v>
      </c>
      <c r="L20" s="25">
        <f t="shared" si="4"/>
        <v>2.2810057729824531</v>
      </c>
      <c r="M20" s="25">
        <f t="shared" si="5"/>
        <v>3.5584916493645968</v>
      </c>
      <c r="N20" s="25">
        <f t="shared" si="6"/>
        <v>2.4642554671849832</v>
      </c>
      <c r="O20" s="25">
        <f t="shared" si="7"/>
        <v>-0.2065124223366139</v>
      </c>
      <c r="P20" s="26">
        <f>ACOS(-TAN(Dados!$C$31)*TAN(O20))</f>
        <v>1.6843157359566781</v>
      </c>
      <c r="Q20" s="25">
        <f t="shared" si="8"/>
        <v>1.0215126668639976</v>
      </c>
      <c r="R20" s="25">
        <f>(24*60/PI())*Dados!$C$28*Q20*(P20*SIN(Dados!$C$31)*SIN(O20)+COS(Dados!$C$31)*COS(O20)*SIN(P20))</f>
        <v>39.150223738536113</v>
      </c>
      <c r="S20" s="17">
        <f t="shared" si="9"/>
        <v>305.46000000000004</v>
      </c>
      <c r="T20" s="17">
        <f t="shared" si="10"/>
        <v>292.76000000000005</v>
      </c>
      <c r="U20" s="17">
        <f t="shared" si="11"/>
        <v>22.32318155875009</v>
      </c>
      <c r="V20" s="25">
        <f>(0.75+2*10^(-5)*Dados!$B$7)*R20</f>
        <v>29.554590030713136</v>
      </c>
      <c r="W20" s="23">
        <f t="shared" si="12"/>
        <v>3.1683687024741936</v>
      </c>
      <c r="X20" s="25">
        <f>(1-Dados!$C$20)*U20</f>
        <v>17.18884980023757</v>
      </c>
      <c r="Y20" s="18">
        <f t="shared" si="13"/>
        <v>14.020481097763376</v>
      </c>
      <c r="Z20" s="27">
        <f>((0.408*I20*(Y20-0)+Dados!$C$35*(900/(H20+273))*J20*(M20-N20))/(I20+Dados!$C$35*(1+(0.34*J20))))</f>
        <v>4.4111529134560508</v>
      </c>
    </row>
    <row r="21" spans="1:26" x14ac:dyDescent="0.25">
      <c r="A21" s="1">
        <v>22332</v>
      </c>
      <c r="B21">
        <v>20.6</v>
      </c>
      <c r="C21">
        <v>32.9</v>
      </c>
      <c r="D21">
        <v>51</v>
      </c>
      <c r="E21">
        <v>0.66666700000000001</v>
      </c>
      <c r="F21">
        <v>70</v>
      </c>
      <c r="H21" s="22">
        <f t="shared" si="0"/>
        <v>26.75</v>
      </c>
      <c r="I21" s="23">
        <f t="shared" si="1"/>
        <v>0.20650227313586342</v>
      </c>
      <c r="J21" s="24">
        <f t="shared" si="2"/>
        <v>0.49863429942898779</v>
      </c>
      <c r="K21" s="25">
        <f t="shared" si="3"/>
        <v>5.0020014811114493</v>
      </c>
      <c r="L21" s="25">
        <f t="shared" si="4"/>
        <v>2.4265523121060211</v>
      </c>
      <c r="M21" s="25">
        <f t="shared" si="5"/>
        <v>3.7142768966087352</v>
      </c>
      <c r="N21" s="25">
        <f t="shared" si="6"/>
        <v>2.5999938276261143</v>
      </c>
      <c r="O21" s="25">
        <f t="shared" si="7"/>
        <v>-0.20040491034042626</v>
      </c>
      <c r="P21" s="26">
        <f>ACOS(-TAN(Dados!$C$31)*TAN(O21))</f>
        <v>1.6808512144161913</v>
      </c>
      <c r="Q21" s="25">
        <f t="shared" si="8"/>
        <v>1.0210787309277003</v>
      </c>
      <c r="R21" s="25">
        <f>(24*60/PI())*Dados!$C$28*Q21*(P21*SIN(Dados!$C$31)*SIN(O21)+COS(Dados!$C$31)*COS(O21)*SIN(P21))</f>
        <v>38.991281971545753</v>
      </c>
      <c r="S21" s="17">
        <f t="shared" si="9"/>
        <v>306.06</v>
      </c>
      <c r="T21" s="17">
        <f t="shared" si="10"/>
        <v>293.76000000000005</v>
      </c>
      <c r="U21" s="17">
        <f t="shared" si="11"/>
        <v>21.87963399085486</v>
      </c>
      <c r="V21" s="25">
        <f>(0.75+2*10^(-5)*Dados!$B$7)*R21</f>
        <v>29.434604541140224</v>
      </c>
      <c r="W21" s="23">
        <f t="shared" si="12"/>
        <v>2.9692448132923142</v>
      </c>
      <c r="X21" s="25">
        <f>(1-Dados!$C$20)*U21</f>
        <v>16.847318172958243</v>
      </c>
      <c r="Y21" s="18">
        <f t="shared" si="13"/>
        <v>13.87807335966593</v>
      </c>
      <c r="Z21" s="27">
        <f>((0.408*I21*(Y21-0)+Dados!$C$35*(900/(H21+273))*J21*(M21-N21))/(I21+Dados!$C$35*(1+(0.34*J21))))</f>
        <v>4.5166105344292351</v>
      </c>
    </row>
    <row r="22" spans="1:26" x14ac:dyDescent="0.25">
      <c r="A22" s="1">
        <v>22333</v>
      </c>
      <c r="B22">
        <v>22.6</v>
      </c>
      <c r="C22">
        <v>35.1</v>
      </c>
      <c r="D22">
        <v>52</v>
      </c>
      <c r="E22">
        <v>0.33333299999999999</v>
      </c>
      <c r="F22">
        <v>60.5</v>
      </c>
      <c r="H22" s="22">
        <f t="shared" si="0"/>
        <v>28.85</v>
      </c>
      <c r="I22" s="23">
        <f t="shared" si="1"/>
        <v>0.22973557110640525</v>
      </c>
      <c r="J22" s="24">
        <f t="shared" si="2"/>
        <v>0.2493167757389563</v>
      </c>
      <c r="K22" s="25">
        <f t="shared" si="3"/>
        <v>5.6538327478295347</v>
      </c>
      <c r="L22" s="25">
        <f t="shared" si="4"/>
        <v>2.7421805492514406</v>
      </c>
      <c r="M22" s="25">
        <f t="shared" si="5"/>
        <v>4.1980066485404874</v>
      </c>
      <c r="N22" s="25">
        <f t="shared" si="6"/>
        <v>2.539794022366995</v>
      </c>
      <c r="O22" s="25">
        <f t="shared" si="7"/>
        <v>-0.19423801404421251</v>
      </c>
      <c r="P22" s="26">
        <f>ACOS(-TAN(Dados!$C$31)*TAN(O22))</f>
        <v>1.677363057393106</v>
      </c>
      <c r="Q22" s="25">
        <f t="shared" si="8"/>
        <v>1.0206385489085132</v>
      </c>
      <c r="R22" s="25">
        <f>(24*60/PI())*Dados!$C$28*Q22*(P22*SIN(Dados!$C$31)*SIN(O22)+COS(Dados!$C$31)*COS(O22)*SIN(P22))</f>
        <v>38.829764482083824</v>
      </c>
      <c r="S22" s="17">
        <f t="shared" si="9"/>
        <v>308.26000000000005</v>
      </c>
      <c r="T22" s="17">
        <f t="shared" si="10"/>
        <v>295.76000000000005</v>
      </c>
      <c r="U22" s="17">
        <f t="shared" si="11"/>
        <v>21.965431821726416</v>
      </c>
      <c r="V22" s="25">
        <f>(0.75+2*10^(-5)*Dados!$B$7)*R22</f>
        <v>29.312674633006939</v>
      </c>
      <c r="W22" s="23">
        <f t="shared" si="12"/>
        <v>3.1625183558136878</v>
      </c>
      <c r="X22" s="25">
        <f>(1-Dados!$C$20)*U22</f>
        <v>16.913382502729341</v>
      </c>
      <c r="Y22" s="18">
        <f t="shared" si="13"/>
        <v>13.750864146915653</v>
      </c>
      <c r="Z22" s="27">
        <f>((0.408*I22*(Y22-0)+Dados!$C$35*(900/(H22+273))*J22*(M22-N22))/(I22+Dados!$C$35*(1+(0.34*J22))))</f>
        <v>4.5539911877685109</v>
      </c>
    </row>
    <row r="23" spans="1:26" x14ac:dyDescent="0.25">
      <c r="A23" s="1">
        <v>22334</v>
      </c>
      <c r="B23">
        <v>21.6</v>
      </c>
      <c r="C23">
        <v>32.700000000000003</v>
      </c>
      <c r="D23">
        <v>53</v>
      </c>
      <c r="E23">
        <v>1</v>
      </c>
      <c r="F23">
        <v>80.75</v>
      </c>
      <c r="H23" s="22">
        <f t="shared" si="0"/>
        <v>27.150000000000002</v>
      </c>
      <c r="I23" s="23">
        <f t="shared" si="1"/>
        <v>0.21076837451295102</v>
      </c>
      <c r="J23" s="24">
        <f t="shared" si="2"/>
        <v>0.74795107516794412</v>
      </c>
      <c r="K23" s="25">
        <f t="shared" si="3"/>
        <v>4.9461187754219553</v>
      </c>
      <c r="L23" s="25">
        <f t="shared" si="4"/>
        <v>2.5801527260359443</v>
      </c>
      <c r="M23" s="25">
        <f t="shared" si="5"/>
        <v>3.7631357507289498</v>
      </c>
      <c r="N23" s="25">
        <f t="shared" si="6"/>
        <v>3.0387321187136269</v>
      </c>
      <c r="O23" s="25">
        <f t="shared" si="7"/>
        <v>-0.18801356083243781</v>
      </c>
      <c r="P23" s="26">
        <f>ACOS(-TAN(Dados!$C$31)*TAN(O23))</f>
        <v>1.6738522299872023</v>
      </c>
      <c r="Q23" s="25">
        <f t="shared" si="8"/>
        <v>1.020192251241868</v>
      </c>
      <c r="R23" s="25">
        <f>(24*60/PI())*Dados!$C$28*Q23*(P23*SIN(Dados!$C$31)*SIN(O23)+COS(Dados!$C$31)*COS(O23)*SIN(P23))</f>
        <v>38.66569810212836</v>
      </c>
      <c r="S23" s="17">
        <f t="shared" si="9"/>
        <v>305.86</v>
      </c>
      <c r="T23" s="17">
        <f t="shared" si="10"/>
        <v>294.76000000000005</v>
      </c>
      <c r="U23" s="17">
        <f t="shared" si="11"/>
        <v>20.611392222638354</v>
      </c>
      <c r="V23" s="25">
        <f>(0.75+2*10^(-5)*Dados!$B$7)*R23</f>
        <v>29.188820561832522</v>
      </c>
      <c r="W23" s="23">
        <f t="shared" si="12"/>
        <v>2.3131944754993623</v>
      </c>
      <c r="X23" s="25">
        <f>(1-Dados!$C$20)*U23</f>
        <v>15.870772011431534</v>
      </c>
      <c r="Y23" s="18">
        <f t="shared" si="13"/>
        <v>13.557577535932172</v>
      </c>
      <c r="Z23" s="27">
        <f>((0.408*I23*(Y23-0)+Dados!$C$35*(900/(H23+273))*J23*(M23-N23))/(I23+Dados!$C$35*(1+(0.34*J23))))</f>
        <v>4.3438755214743141</v>
      </c>
    </row>
    <row r="24" spans="1:26" x14ac:dyDescent="0.25">
      <c r="A24" s="1">
        <v>22335</v>
      </c>
      <c r="B24">
        <v>20.6</v>
      </c>
      <c r="C24">
        <v>29.9</v>
      </c>
      <c r="D24">
        <v>54</v>
      </c>
      <c r="E24">
        <v>1.6666669999999999</v>
      </c>
      <c r="F24">
        <v>76.25</v>
      </c>
      <c r="H24" s="22">
        <f t="shared" si="0"/>
        <v>25.25</v>
      </c>
      <c r="I24" s="23">
        <f t="shared" si="1"/>
        <v>0.19114532166868012</v>
      </c>
      <c r="J24" s="24">
        <f t="shared" si="2"/>
        <v>1.2465853745969318</v>
      </c>
      <c r="K24" s="25">
        <f t="shared" si="3"/>
        <v>4.2187883965303437</v>
      </c>
      <c r="L24" s="25">
        <f t="shared" si="4"/>
        <v>2.4265523121060211</v>
      </c>
      <c r="M24" s="25">
        <f t="shared" si="5"/>
        <v>3.3226703543181824</v>
      </c>
      <c r="N24" s="25">
        <f t="shared" si="6"/>
        <v>2.5335361451676137</v>
      </c>
      <c r="O24" s="25">
        <f t="shared" si="7"/>
        <v>-0.18173339514492348</v>
      </c>
      <c r="P24" s="26">
        <f>ACOS(-TAN(Dados!$C$31)*TAN(O24))</f>
        <v>1.6703196821423145</v>
      </c>
      <c r="Q24" s="25">
        <f t="shared" si="8"/>
        <v>1.0197399701753953</v>
      </c>
      <c r="R24" s="25">
        <f>(24*60/PI())*Dados!$C$28*Q24*(P24*SIN(Dados!$C$31)*SIN(O24)+COS(Dados!$C$31)*COS(O24)*SIN(P24))</f>
        <v>38.499111448304127</v>
      </c>
      <c r="S24" s="17">
        <f t="shared" si="9"/>
        <v>303.06</v>
      </c>
      <c r="T24" s="17">
        <f t="shared" si="10"/>
        <v>293.76000000000005</v>
      </c>
      <c r="U24" s="17">
        <f t="shared" si="11"/>
        <v>18.785041685237559</v>
      </c>
      <c r="V24" s="25">
        <f>(0.75+2*10^(-5)*Dados!$B$7)*R24</f>
        <v>29.063063930369971</v>
      </c>
      <c r="W24" s="23">
        <f t="shared" si="12"/>
        <v>2.3838646264851997</v>
      </c>
      <c r="X24" s="25">
        <f>(1-Dados!$C$20)*U24</f>
        <v>14.464482097632921</v>
      </c>
      <c r="Y24" s="18">
        <f t="shared" si="13"/>
        <v>12.080617471147722</v>
      </c>
      <c r="Z24" s="27">
        <f>((0.408*I24*(Y24-0)+Dados!$C$35*(900/(H24+273))*J24*(M24-N24))/(I24+Dados!$C$35*(1+(0.34*J24))))</f>
        <v>3.9966680632418923</v>
      </c>
    </row>
    <row r="25" spans="1:26" x14ac:dyDescent="0.25">
      <c r="A25" s="1">
        <v>22336</v>
      </c>
      <c r="B25">
        <v>20.399999999999999</v>
      </c>
      <c r="C25">
        <v>32.9</v>
      </c>
      <c r="D25">
        <v>55</v>
      </c>
      <c r="E25">
        <v>1.3333330000000001</v>
      </c>
      <c r="F25">
        <v>72</v>
      </c>
      <c r="H25" s="22">
        <f t="shared" si="0"/>
        <v>26.65</v>
      </c>
      <c r="I25" s="23">
        <f t="shared" si="1"/>
        <v>0.20544717183601532</v>
      </c>
      <c r="J25" s="24">
        <f t="shared" si="2"/>
        <v>0.99726785090690051</v>
      </c>
      <c r="K25" s="25">
        <f t="shared" si="3"/>
        <v>5.0020014811114493</v>
      </c>
      <c r="L25" s="25">
        <f t="shared" si="4"/>
        <v>2.3968104104453793</v>
      </c>
      <c r="M25" s="25">
        <f t="shared" si="5"/>
        <v>3.6994059457784143</v>
      </c>
      <c r="N25" s="25">
        <f t="shared" si="6"/>
        <v>2.6635722809604583</v>
      </c>
      <c r="O25" s="25">
        <f t="shared" si="7"/>
        <v>-0.1753993779302998</v>
      </c>
      <c r="P25" s="26">
        <f>ACOS(-TAN(Dados!$C$31)*TAN(O25))</f>
        <v>1.6667663487559339</v>
      </c>
      <c r="Q25" s="25">
        <f t="shared" si="8"/>
        <v>1.0192818397297361</v>
      </c>
      <c r="R25" s="25">
        <f>(24*60/PI())*Dados!$C$28*Q25*(P25*SIN(Dados!$C$31)*SIN(O25)+COS(Dados!$C$31)*COS(O25)*SIN(P25))</f>
        <v>38.330034943789961</v>
      </c>
      <c r="S25" s="17">
        <f t="shared" si="9"/>
        <v>306.06</v>
      </c>
      <c r="T25" s="17">
        <f t="shared" si="10"/>
        <v>293.56</v>
      </c>
      <c r="U25" s="17">
        <f t="shared" si="11"/>
        <v>21.682742105496967</v>
      </c>
      <c r="V25" s="25">
        <f>(0.75+2*10^(-5)*Dados!$B$7)*R25</f>
        <v>28.935427705143915</v>
      </c>
      <c r="W25" s="23">
        <f t="shared" si="12"/>
        <v>2.9303196267587448</v>
      </c>
      <c r="X25" s="25">
        <f>(1-Dados!$C$20)*U25</f>
        <v>16.695711421232666</v>
      </c>
      <c r="Y25" s="18">
        <f t="shared" si="13"/>
        <v>13.765391794473921</v>
      </c>
      <c r="Z25" s="27">
        <f>((0.408*I25*(Y25-0)+Dados!$C$35*(900/(H25+273))*J25*(M25-N25))/(I25+Dados!$C$35*(1+(0.34*J25))))</f>
        <v>4.6295953337840636</v>
      </c>
    </row>
    <row r="26" spans="1:26" x14ac:dyDescent="0.25">
      <c r="A26" s="1">
        <v>22337</v>
      </c>
      <c r="B26">
        <v>23</v>
      </c>
      <c r="C26">
        <v>34.5</v>
      </c>
      <c r="D26">
        <v>56</v>
      </c>
      <c r="E26">
        <v>1.3333330000000001</v>
      </c>
      <c r="F26">
        <v>69</v>
      </c>
      <c r="H26" s="22">
        <f t="shared" si="0"/>
        <v>28.75</v>
      </c>
      <c r="I26" s="23">
        <f t="shared" si="1"/>
        <v>0.22858152484442446</v>
      </c>
      <c r="J26" s="24">
        <f t="shared" si="2"/>
        <v>0.99726785090690051</v>
      </c>
      <c r="K26" s="25">
        <f t="shared" si="3"/>
        <v>5.4691459026600384</v>
      </c>
      <c r="L26" s="25">
        <f t="shared" si="4"/>
        <v>2.809437622397069</v>
      </c>
      <c r="M26" s="25">
        <f t="shared" si="5"/>
        <v>4.1392917625285541</v>
      </c>
      <c r="N26" s="25">
        <f t="shared" si="6"/>
        <v>2.8561113161447023</v>
      </c>
      <c r="O26" s="25">
        <f t="shared" si="7"/>
        <v>-0.16901338609456681</v>
      </c>
      <c r="P26" s="26">
        <f>ACOS(-TAN(Dados!$C$31)*TAN(O26))</f>
        <v>1.6631931498354087</v>
      </c>
      <c r="Q26" s="25">
        <f t="shared" si="8"/>
        <v>1.018817995658829</v>
      </c>
      <c r="R26" s="25">
        <f>(24*60/PI())*Dados!$C$28*Q26*(P26*SIN(Dados!$C$31)*SIN(O26)+COS(Dados!$C$31)*COS(O26)*SIN(P26))</f>
        <v>38.158500837577961</v>
      </c>
      <c r="S26" s="17">
        <f t="shared" si="9"/>
        <v>307.66000000000003</v>
      </c>
      <c r="T26" s="17">
        <f t="shared" si="10"/>
        <v>296.16000000000003</v>
      </c>
      <c r="U26" s="17">
        <f t="shared" si="11"/>
        <v>20.704283547345252</v>
      </c>
      <c r="V26" s="25">
        <f>(0.75+2*10^(-5)*Dados!$B$7)*R26</f>
        <v>28.805936230989445</v>
      </c>
      <c r="W26" s="23">
        <f t="shared" si="12"/>
        <v>2.6184588692317532</v>
      </c>
      <c r="X26" s="25">
        <f>(1-Dados!$C$20)*U26</f>
        <v>15.942298331455845</v>
      </c>
      <c r="Y26" s="18">
        <f t="shared" si="13"/>
        <v>13.323839462224091</v>
      </c>
      <c r="Z26" s="27">
        <f>((0.408*I26*(Y26-0)+Dados!$C$35*(900/(H26+273))*J26*(M26-N26))/(I26+Dados!$C$35*(1+(0.34*J26))))</f>
        <v>4.7193805499958277</v>
      </c>
    </row>
    <row r="27" spans="1:26" x14ac:dyDescent="0.25">
      <c r="A27" s="1">
        <v>22338</v>
      </c>
      <c r="B27">
        <v>19.8</v>
      </c>
      <c r="C27">
        <v>29.5</v>
      </c>
      <c r="D27">
        <v>57</v>
      </c>
      <c r="E27">
        <v>1.6666669999999999</v>
      </c>
      <c r="F27">
        <v>94.75</v>
      </c>
      <c r="H27" s="22">
        <f t="shared" si="0"/>
        <v>24.65</v>
      </c>
      <c r="I27" s="23">
        <f t="shared" si="1"/>
        <v>0.18527790820050849</v>
      </c>
      <c r="J27" s="24">
        <f t="shared" si="2"/>
        <v>1.2465853745969318</v>
      </c>
      <c r="K27" s="25">
        <f t="shared" si="3"/>
        <v>4.1228854693811812</v>
      </c>
      <c r="L27" s="25">
        <f t="shared" si="4"/>
        <v>2.3094882494907831</v>
      </c>
      <c r="M27" s="25">
        <f t="shared" si="5"/>
        <v>3.2161868594359824</v>
      </c>
      <c r="N27" s="25">
        <f t="shared" si="6"/>
        <v>3.0473370493155931</v>
      </c>
      <c r="O27" s="25">
        <f t="shared" si="7"/>
        <v>-0.16257731194492642</v>
      </c>
      <c r="P27" s="26">
        <f>ACOS(-TAN(Dados!$C$31)*TAN(O27))</f>
        <v>1.6596009906988067</v>
      </c>
      <c r="Q27" s="25">
        <f t="shared" si="8"/>
        <v>1.0183485754096824</v>
      </c>
      <c r="R27" s="25">
        <f>(24*60/PI())*Dados!$C$28*Q27*(P27*SIN(Dados!$C$31)*SIN(O27)+COS(Dados!$C$31)*COS(O27)*SIN(P27))</f>
        <v>37.98454322101324</v>
      </c>
      <c r="S27" s="17">
        <f t="shared" si="9"/>
        <v>302.66000000000003</v>
      </c>
      <c r="T27" s="17">
        <f t="shared" si="10"/>
        <v>292.96000000000004</v>
      </c>
      <c r="U27" s="17">
        <f t="shared" si="11"/>
        <v>18.928350008583013</v>
      </c>
      <c r="V27" s="25">
        <f>(0.75+2*10^(-5)*Dados!$B$7)*R27</f>
        <v>28.674615243537978</v>
      </c>
      <c r="W27" s="23">
        <f t="shared" si="12"/>
        <v>1.998550195429259</v>
      </c>
      <c r="X27" s="25">
        <f>(1-Dados!$C$20)*U27</f>
        <v>14.574829506608921</v>
      </c>
      <c r="Y27" s="18">
        <f t="shared" si="13"/>
        <v>12.576279311179663</v>
      </c>
      <c r="Z27" s="27">
        <f>((0.408*I27*(Y27-0)+Dados!$C$35*(900/(H27+273))*J27*(M27-N27))/(I27+Dados!$C$35*(1+(0.34*J27))))</f>
        <v>3.5634039803549347</v>
      </c>
    </row>
    <row r="28" spans="1:26" x14ac:dyDescent="0.25">
      <c r="A28" s="1">
        <v>22339</v>
      </c>
      <c r="B28">
        <v>17.8</v>
      </c>
      <c r="C28">
        <v>24.1</v>
      </c>
      <c r="D28">
        <v>58</v>
      </c>
      <c r="E28">
        <v>2</v>
      </c>
      <c r="F28">
        <v>78.5</v>
      </c>
      <c r="H28" s="22">
        <f t="shared" si="0"/>
        <v>20.950000000000003</v>
      </c>
      <c r="I28" s="23">
        <f t="shared" si="1"/>
        <v>0.15234701462932668</v>
      </c>
      <c r="J28" s="24">
        <f t="shared" si="2"/>
        <v>1.4959021503358882</v>
      </c>
      <c r="K28" s="25">
        <f t="shared" si="3"/>
        <v>3.0018745443431598</v>
      </c>
      <c r="L28" s="25">
        <f t="shared" si="4"/>
        <v>2.038176335166181</v>
      </c>
      <c r="M28" s="25">
        <f t="shared" si="5"/>
        <v>2.5200254397546704</v>
      </c>
      <c r="N28" s="25">
        <f t="shared" si="6"/>
        <v>1.9782199702074164</v>
      </c>
      <c r="O28" s="25">
        <f t="shared" si="7"/>
        <v>-0.1560930626290509</v>
      </c>
      <c r="P28" s="26">
        <f>ACOS(-TAN(Dados!$C$31)*TAN(O28))</f>
        <v>1.655990762218486</v>
      </c>
      <c r="Q28" s="25">
        <f t="shared" si="8"/>
        <v>1.0178737180816473</v>
      </c>
      <c r="R28" s="25">
        <f>(24*60/PI())*Dados!$C$28*Q28*(P28*SIN(Dados!$C$31)*SIN(O28)+COS(Dados!$C$31)*COS(O28)*SIN(P28))</f>
        <v>37.808198041549083</v>
      </c>
      <c r="S28" s="17">
        <f t="shared" si="9"/>
        <v>297.26000000000005</v>
      </c>
      <c r="T28" s="17">
        <f t="shared" si="10"/>
        <v>290.96000000000004</v>
      </c>
      <c r="U28" s="17">
        <f t="shared" si="11"/>
        <v>15.18365182879106</v>
      </c>
      <c r="V28" s="25">
        <f>(0.75+2*10^(-5)*Dados!$B$7)*R28</f>
        <v>28.541491879601093</v>
      </c>
      <c r="W28" s="23">
        <f t="shared" si="12"/>
        <v>1.9340725716907086</v>
      </c>
      <c r="X28" s="25">
        <f>(1-Dados!$C$20)*U28</f>
        <v>11.691411908169117</v>
      </c>
      <c r="Y28" s="18">
        <f t="shared" si="13"/>
        <v>9.7573393364784096</v>
      </c>
      <c r="Z28" s="27">
        <f>((0.408*I28*(Y28-0)+Dados!$C$35*(900/(H28+273))*J28*(M28-N28))/(I28+Dados!$C$35*(1+(0.34*J28))))</f>
        <v>3.06224999665866</v>
      </c>
    </row>
    <row r="29" spans="1:26" x14ac:dyDescent="0.25">
      <c r="A29" s="1">
        <v>22340</v>
      </c>
      <c r="B29">
        <v>15.8</v>
      </c>
      <c r="C29">
        <v>29.2</v>
      </c>
      <c r="D29">
        <v>59</v>
      </c>
      <c r="E29">
        <v>2.3333330000000001</v>
      </c>
      <c r="F29">
        <v>68.5</v>
      </c>
      <c r="H29" s="22">
        <f t="shared" si="0"/>
        <v>22.5</v>
      </c>
      <c r="I29" s="23">
        <f t="shared" si="1"/>
        <v>0.16548316037309999</v>
      </c>
      <c r="J29" s="24">
        <f t="shared" si="2"/>
        <v>1.7452189260748447</v>
      </c>
      <c r="K29" s="25">
        <f t="shared" si="3"/>
        <v>4.0522081272490516</v>
      </c>
      <c r="L29" s="25">
        <f t="shared" si="4"/>
        <v>1.7951882816867184</v>
      </c>
      <c r="M29" s="25">
        <f t="shared" si="5"/>
        <v>2.9236982044678852</v>
      </c>
      <c r="N29" s="25">
        <f t="shared" si="6"/>
        <v>2.0027332700605016</v>
      </c>
      <c r="O29" s="25">
        <f t="shared" si="7"/>
        <v>-0.14956255956995423</v>
      </c>
      <c r="P29" s="26">
        <f>ACOS(-TAN(Dados!$C$31)*TAN(O29))</f>
        <v>1.652363341105423</v>
      </c>
      <c r="Q29" s="25">
        <f t="shared" si="8"/>
        <v>1.0173935643851983</v>
      </c>
      <c r="R29" s="25">
        <f>(24*60/PI())*Dados!$C$28*Q29*(P29*SIN(Dados!$C$31)*SIN(O29)+COS(Dados!$C$31)*COS(O29)*SIN(P29))</f>
        <v>37.629503113658799</v>
      </c>
      <c r="S29" s="17">
        <f t="shared" si="9"/>
        <v>302.36</v>
      </c>
      <c r="T29" s="17">
        <f t="shared" si="10"/>
        <v>288.96000000000004</v>
      </c>
      <c r="U29" s="17">
        <f t="shared" si="11"/>
        <v>22.039455738548018</v>
      </c>
      <c r="V29" s="25">
        <f>(0.75+2*10^(-5)*Dados!$B$7)*R29</f>
        <v>28.406594685407878</v>
      </c>
      <c r="W29" s="23">
        <f t="shared" si="12"/>
        <v>3.7184341678028057</v>
      </c>
      <c r="X29" s="25">
        <f>(1-Dados!$C$20)*U29</f>
        <v>16.970380918681975</v>
      </c>
      <c r="Y29" s="18">
        <f t="shared" si="13"/>
        <v>13.251946750879171</v>
      </c>
      <c r="Z29" s="27">
        <f>((0.408*I29*(Y29-0)+Dados!$C$35*(900/(H29+273))*J29*(M29-N29))/(I29+Dados!$C$35*(1+(0.34*J29))))</f>
        <v>4.5042418954076586</v>
      </c>
    </row>
    <row r="30" spans="1:26" x14ac:dyDescent="0.25">
      <c r="A30" s="1">
        <v>22678</v>
      </c>
      <c r="B30">
        <v>18</v>
      </c>
      <c r="C30">
        <v>31.5</v>
      </c>
      <c r="D30">
        <v>32</v>
      </c>
      <c r="E30">
        <v>1.3333330000000001</v>
      </c>
      <c r="F30">
        <v>66.5</v>
      </c>
      <c r="H30" s="22">
        <f t="shared" si="0"/>
        <v>24.75</v>
      </c>
      <c r="I30" s="23">
        <f t="shared" si="1"/>
        <v>0.18624513325562769</v>
      </c>
      <c r="J30" s="24">
        <f t="shared" si="2"/>
        <v>0.99726785090690051</v>
      </c>
      <c r="K30" s="25">
        <f t="shared" si="3"/>
        <v>4.6220689030255047</v>
      </c>
      <c r="L30" s="25">
        <f t="shared" si="4"/>
        <v>2.0639892026604851</v>
      </c>
      <c r="M30" s="25">
        <f t="shared" si="5"/>
        <v>3.3430290528429949</v>
      </c>
      <c r="N30" s="25">
        <f t="shared" si="6"/>
        <v>2.2231143201405916</v>
      </c>
      <c r="O30" s="25">
        <f t="shared" si="7"/>
        <v>-0.30432562504334304</v>
      </c>
      <c r="P30" s="26">
        <f>ACOS(-TAN(Dados!$C$31)*TAN(O30))</f>
        <v>1.7414469882911801</v>
      </c>
      <c r="Q30" s="25">
        <f t="shared" si="8"/>
        <v>1.0281185581963432</v>
      </c>
      <c r="R30" s="25">
        <f>(24*60/PI())*Dados!$C$28*Q30*(P30*SIN(Dados!$C$31)*SIN(O30)+COS(Dados!$C$31)*COS(O30)*SIN(P30))</f>
        <v>41.550006134893529</v>
      </c>
      <c r="S30" s="17">
        <f t="shared" si="9"/>
        <v>304.66000000000003</v>
      </c>
      <c r="T30" s="17">
        <f t="shared" si="10"/>
        <v>291.16000000000003</v>
      </c>
      <c r="U30" s="17">
        <f t="shared" si="11"/>
        <v>24.426315321599958</v>
      </c>
      <c r="V30" s="25">
        <f>(0.75+2*10^(-5)*Dados!$B$7)*R30</f>
        <v>31.366191041244619</v>
      </c>
      <c r="W30" s="23">
        <f t="shared" si="12"/>
        <v>3.565939748923828</v>
      </c>
      <c r="X30" s="25">
        <f>(1-Dados!$C$20)*U30</f>
        <v>18.808262797631969</v>
      </c>
      <c r="Y30" s="18">
        <f t="shared" si="13"/>
        <v>15.24232304870814</v>
      </c>
      <c r="Z30" s="27">
        <f>((0.408*I30*(Y30-0)+Dados!$C$35*(900/(H30+273))*J30*(M30-N30))/(I30+Dados!$C$35*(1+(0.34*J30))))</f>
        <v>5.0354719677848276</v>
      </c>
    </row>
    <row r="31" spans="1:26" x14ac:dyDescent="0.25">
      <c r="A31" s="1">
        <v>22679</v>
      </c>
      <c r="B31">
        <v>18</v>
      </c>
      <c r="C31">
        <v>31.1</v>
      </c>
      <c r="D31">
        <v>33</v>
      </c>
      <c r="E31">
        <v>1.6666669999999999</v>
      </c>
      <c r="F31">
        <v>63.75</v>
      </c>
      <c r="H31" s="22">
        <f t="shared" si="0"/>
        <v>24.55</v>
      </c>
      <c r="I31" s="23">
        <f t="shared" si="1"/>
        <v>0.1843149194702603</v>
      </c>
      <c r="J31" s="24">
        <f t="shared" si="2"/>
        <v>1.2465853745969318</v>
      </c>
      <c r="K31" s="25">
        <f t="shared" si="3"/>
        <v>4.5182323834037019</v>
      </c>
      <c r="L31" s="25">
        <f t="shared" si="4"/>
        <v>2.0639892026604851</v>
      </c>
      <c r="M31" s="25">
        <f t="shared" si="5"/>
        <v>3.2911107930320935</v>
      </c>
      <c r="N31" s="25">
        <f t="shared" si="6"/>
        <v>2.0980831305579595</v>
      </c>
      <c r="O31" s="25">
        <f t="shared" si="7"/>
        <v>-0.2995769437816857</v>
      </c>
      <c r="P31" s="26">
        <f>ACOS(-TAN(Dados!$C$31)*TAN(O31))</f>
        <v>1.7385894603864445</v>
      </c>
      <c r="Q31" s="25">
        <f t="shared" si="8"/>
        <v>1.0278170707327079</v>
      </c>
      <c r="R31" s="25">
        <f>(24*60/PI())*Dados!$C$28*Q31*(P31*SIN(Dados!$C$31)*SIN(O31)+COS(Dados!$C$31)*COS(O31)*SIN(P31))</f>
        <v>41.440172896841275</v>
      </c>
      <c r="S31" s="17">
        <f t="shared" si="9"/>
        <v>304.26000000000005</v>
      </c>
      <c r="T31" s="17">
        <f t="shared" si="10"/>
        <v>291.16000000000003</v>
      </c>
      <c r="U31" s="17">
        <f t="shared" si="11"/>
        <v>23.998118261874872</v>
      </c>
      <c r="V31" s="25">
        <f>(0.75+2*10^(-5)*Dados!$B$7)*R31</f>
        <v>31.28327768820585</v>
      </c>
      <c r="W31" s="23">
        <f t="shared" si="12"/>
        <v>3.6338952978714141</v>
      </c>
      <c r="X31" s="25">
        <f>(1-Dados!$C$20)*U31</f>
        <v>18.478551061643653</v>
      </c>
      <c r="Y31" s="18">
        <f t="shared" si="13"/>
        <v>14.84465576377224</v>
      </c>
      <c r="Z31" s="27">
        <f>((0.408*I31*(Y31-0)+Dados!$C$35*(900/(H31+273))*J31*(M31-N31))/(I31+Dados!$C$35*(1+(0.34*J31))))</f>
        <v>5.0835676276427755</v>
      </c>
    </row>
    <row r="32" spans="1:26" x14ac:dyDescent="0.25">
      <c r="A32" s="1">
        <v>22680</v>
      </c>
      <c r="B32">
        <v>18.8</v>
      </c>
      <c r="C32">
        <v>26.8</v>
      </c>
      <c r="D32">
        <v>34</v>
      </c>
      <c r="E32">
        <v>1.3333330000000001</v>
      </c>
      <c r="F32">
        <v>88.5</v>
      </c>
      <c r="H32" s="22">
        <f t="shared" si="0"/>
        <v>22.8</v>
      </c>
      <c r="I32" s="23">
        <f t="shared" si="1"/>
        <v>0.16813302065808716</v>
      </c>
      <c r="J32" s="24">
        <f t="shared" si="2"/>
        <v>0.99726785090690051</v>
      </c>
      <c r="K32" s="25">
        <f t="shared" si="3"/>
        <v>3.5237195928099276</v>
      </c>
      <c r="L32" s="25">
        <f t="shared" si="4"/>
        <v>2.1701248415136294</v>
      </c>
      <c r="M32" s="25">
        <f t="shared" si="5"/>
        <v>2.8469222171617785</v>
      </c>
      <c r="N32" s="25">
        <f t="shared" si="6"/>
        <v>2.5195261621881739</v>
      </c>
      <c r="O32" s="25">
        <f t="shared" si="7"/>
        <v>-0.29473949140618588</v>
      </c>
      <c r="P32" s="26">
        <f>ACOS(-TAN(Dados!$C$31)*TAN(O32))</f>
        <v>1.7356885346921167</v>
      </c>
      <c r="Q32" s="25">
        <f t="shared" si="8"/>
        <v>1.0275073404706727</v>
      </c>
      <c r="R32" s="25">
        <f>(24*60/PI())*Dados!$C$28*Q32*(P32*SIN(Dados!$C$31)*SIN(O32)+COS(Dados!$C$31)*COS(O32)*SIN(P32))</f>
        <v>41.327547732870002</v>
      </c>
      <c r="S32" s="17">
        <f t="shared" si="9"/>
        <v>299.96000000000004</v>
      </c>
      <c r="T32" s="17">
        <f t="shared" si="10"/>
        <v>291.96000000000004</v>
      </c>
      <c r="U32" s="17">
        <f t="shared" si="11"/>
        <v>18.702713121102789</v>
      </c>
      <c r="V32" s="25">
        <f>(0.75+2*10^(-5)*Dados!$B$7)*R32</f>
        <v>31.198256704148577</v>
      </c>
      <c r="W32" s="23">
        <f t="shared" si="12"/>
        <v>2.0371683075279559</v>
      </c>
      <c r="X32" s="25">
        <f>(1-Dados!$C$20)*U32</f>
        <v>14.401089103249149</v>
      </c>
      <c r="Y32" s="18">
        <f t="shared" si="13"/>
        <v>12.363920795721192</v>
      </c>
      <c r="Z32" s="27">
        <f>((0.408*I32*(Y32-0)+Dados!$C$35*(900/(H32+273))*J32*(M32-N32))/(I32+Dados!$C$35*(1+(0.34*J32))))</f>
        <v>3.5700283745022054</v>
      </c>
    </row>
    <row r="33" spans="1:26" x14ac:dyDescent="0.25">
      <c r="A33" s="1">
        <v>22681</v>
      </c>
      <c r="B33">
        <v>18.600000000000001</v>
      </c>
      <c r="C33">
        <v>29</v>
      </c>
      <c r="D33">
        <v>35</v>
      </c>
      <c r="E33">
        <v>1.6666669999999999</v>
      </c>
      <c r="F33">
        <v>71.75</v>
      </c>
      <c r="H33" s="22">
        <f t="shared" si="0"/>
        <v>23.8</v>
      </c>
      <c r="I33" s="23">
        <f t="shared" si="1"/>
        <v>0.17722605524927612</v>
      </c>
      <c r="J33" s="24">
        <f t="shared" si="2"/>
        <v>1.2465853745969318</v>
      </c>
      <c r="K33" s="25">
        <f t="shared" si="3"/>
        <v>4.0056776000859209</v>
      </c>
      <c r="L33" s="25">
        <f t="shared" si="4"/>
        <v>2.143152914469288</v>
      </c>
      <c r="M33" s="25">
        <f t="shared" si="5"/>
        <v>3.0744152572776047</v>
      </c>
      <c r="N33" s="25">
        <f t="shared" si="6"/>
        <v>2.2058929470966815</v>
      </c>
      <c r="O33" s="25">
        <f t="shared" si="7"/>
        <v>-0.28981470135838328</v>
      </c>
      <c r="P33" s="26">
        <f>ACOS(-TAN(Dados!$C$31)*TAN(O33))</f>
        <v>1.7327454042581727</v>
      </c>
      <c r="Q33" s="25">
        <f t="shared" si="8"/>
        <v>1.0271894591899993</v>
      </c>
      <c r="R33" s="25">
        <f>(24*60/PI())*Dados!$C$28*Q33*(P33*SIN(Dados!$C$31)*SIN(O33)+COS(Dados!$C$31)*COS(O33)*SIN(P33))</f>
        <v>41.21213155165799</v>
      </c>
      <c r="S33" s="17">
        <f t="shared" si="9"/>
        <v>302.16000000000003</v>
      </c>
      <c r="T33" s="17">
        <f t="shared" si="10"/>
        <v>291.76000000000005</v>
      </c>
      <c r="U33" s="17">
        <f t="shared" si="11"/>
        <v>21.26482092328024</v>
      </c>
      <c r="V33" s="25">
        <f>(0.75+2*10^(-5)*Dados!$B$7)*R33</f>
        <v>31.111128775036029</v>
      </c>
      <c r="W33" s="23">
        <f t="shared" si="12"/>
        <v>2.8894118439345511</v>
      </c>
      <c r="X33" s="25">
        <f>(1-Dados!$C$20)*U33</f>
        <v>16.373912110925787</v>
      </c>
      <c r="Y33" s="18">
        <f t="shared" si="13"/>
        <v>13.484500266991235</v>
      </c>
      <c r="Z33" s="27">
        <f>((0.408*I33*(Y33-0)+Dados!$C$35*(900/(H33+273))*J33*(M33-N33))/(I33+Dados!$C$35*(1+(0.34*J33))))</f>
        <v>4.4002091646033357</v>
      </c>
    </row>
    <row r="34" spans="1:26" x14ac:dyDescent="0.25">
      <c r="A34" s="1">
        <v>22682</v>
      </c>
      <c r="B34">
        <v>17</v>
      </c>
      <c r="C34">
        <v>29.8</v>
      </c>
      <c r="D34">
        <v>36</v>
      </c>
      <c r="E34">
        <v>1.3333330000000001</v>
      </c>
      <c r="F34">
        <v>56.5</v>
      </c>
      <c r="H34" s="22">
        <f t="shared" si="0"/>
        <v>23.4</v>
      </c>
      <c r="I34" s="23">
        <f t="shared" si="1"/>
        <v>0.17354029886694897</v>
      </c>
      <c r="J34" s="24">
        <f t="shared" si="2"/>
        <v>0.99726785090690051</v>
      </c>
      <c r="K34" s="25">
        <f t="shared" si="3"/>
        <v>4.1946326109173357</v>
      </c>
      <c r="L34" s="25">
        <f t="shared" si="4"/>
        <v>1.9377293518704448</v>
      </c>
      <c r="M34" s="25">
        <f t="shared" si="5"/>
        <v>3.0661809813938903</v>
      </c>
      <c r="N34" s="25">
        <f t="shared" si="6"/>
        <v>1.7323922544875479</v>
      </c>
      <c r="O34" s="25">
        <f t="shared" si="7"/>
        <v>-0.28480403295985462</v>
      </c>
      <c r="P34" s="26">
        <f>ACOS(-TAN(Dados!$C$31)*TAN(O34))</f>
        <v>1.7297612548880501</v>
      </c>
      <c r="Q34" s="25">
        <f t="shared" si="8"/>
        <v>1.0268635210857713</v>
      </c>
      <c r="R34" s="25">
        <f>(24*60/PI())*Dados!$C$28*Q34*(P34*SIN(Dados!$C$31)*SIN(O34)+COS(Dados!$C$31)*COS(O34)*SIN(P34))</f>
        <v>41.093926310782344</v>
      </c>
      <c r="S34" s="17">
        <f t="shared" si="9"/>
        <v>302.96000000000004</v>
      </c>
      <c r="T34" s="17">
        <f t="shared" si="10"/>
        <v>290.16000000000003</v>
      </c>
      <c r="U34" s="17">
        <f t="shared" si="11"/>
        <v>23.523536049478778</v>
      </c>
      <c r="V34" s="25">
        <f>(0.75+2*10^(-5)*Dados!$B$7)*R34</f>
        <v>31.021895378647475</v>
      </c>
      <c r="W34" s="23">
        <f t="shared" si="12"/>
        <v>3.9898819533872629</v>
      </c>
      <c r="X34" s="25">
        <f>(1-Dados!$C$20)*U34</f>
        <v>18.113122758098658</v>
      </c>
      <c r="Y34" s="18">
        <f t="shared" si="13"/>
        <v>14.123240804711395</v>
      </c>
      <c r="Z34" s="27">
        <f>((0.408*I34*(Y34-0)+Dados!$C$35*(900/(H34+273))*J34*(M34-N34))/(I34+Dados!$C$35*(1+(0.34*J34))))</f>
        <v>4.840714595975105</v>
      </c>
    </row>
    <row r="35" spans="1:26" x14ac:dyDescent="0.25">
      <c r="A35" s="1">
        <v>22683</v>
      </c>
      <c r="B35">
        <v>16</v>
      </c>
      <c r="C35">
        <v>29.7</v>
      </c>
      <c r="D35">
        <v>37</v>
      </c>
      <c r="E35">
        <v>1.6666669999999999</v>
      </c>
      <c r="F35">
        <v>56.75</v>
      </c>
      <c r="H35" s="22">
        <f t="shared" si="0"/>
        <v>22.85</v>
      </c>
      <c r="I35" s="23">
        <f t="shared" si="1"/>
        <v>0.1685781270345493</v>
      </c>
      <c r="J35" s="24">
        <f t="shared" si="2"/>
        <v>1.2465853745969318</v>
      </c>
      <c r="K35" s="25">
        <f t="shared" si="3"/>
        <v>4.1705971966496023</v>
      </c>
      <c r="L35" s="25">
        <f t="shared" si="4"/>
        <v>1.8182866804855506</v>
      </c>
      <c r="M35" s="25">
        <f t="shared" si="5"/>
        <v>2.9944419385675767</v>
      </c>
      <c r="N35" s="25">
        <f t="shared" si="6"/>
        <v>1.6993458001370998</v>
      </c>
      <c r="O35" s="25">
        <f t="shared" si="7"/>
        <v>-0.27970897097978548</v>
      </c>
      <c r="P35" s="26">
        <f>ACOS(-TAN(Dados!$C$31)*TAN(O35))</f>
        <v>1.7267372641461627</v>
      </c>
      <c r="Q35" s="25">
        <f t="shared" si="8"/>
        <v>1.0265296227404832</v>
      </c>
      <c r="R35" s="25">
        <f>(24*60/PI())*Dados!$C$28*Q35*(P35*SIN(Dados!$C$31)*SIN(O35)+COS(Dados!$C$31)*COS(O35)*SIN(P35))</f>
        <v>40.972935068714811</v>
      </c>
      <c r="S35" s="17">
        <f t="shared" si="9"/>
        <v>302.86</v>
      </c>
      <c r="T35" s="17">
        <f t="shared" si="10"/>
        <v>289.16000000000003</v>
      </c>
      <c r="U35" s="17">
        <f t="shared" si="11"/>
        <v>24.264834956468516</v>
      </c>
      <c r="V35" s="25">
        <f>(0.75+2*10^(-5)*Dados!$B$7)*R35</f>
        <v>30.930558823829962</v>
      </c>
      <c r="W35" s="23">
        <f t="shared" si="12"/>
        <v>4.217367188317545</v>
      </c>
      <c r="X35" s="25">
        <f>(1-Dados!$C$20)*U35</f>
        <v>18.683922916480757</v>
      </c>
      <c r="Y35" s="18">
        <f t="shared" si="13"/>
        <v>14.466555728163211</v>
      </c>
      <c r="Z35" s="27">
        <f>((0.408*I35*(Y35-0)+Dados!$C$35*(900/(H35+273))*J35*(M35-N35))/(I35+Dados!$C$35*(1+(0.34*J35))))</f>
        <v>5.0289839014617321</v>
      </c>
    </row>
    <row r="36" spans="1:26" x14ac:dyDescent="0.25">
      <c r="A36" s="1">
        <v>22684</v>
      </c>
      <c r="B36">
        <v>14</v>
      </c>
      <c r="C36">
        <v>27.1</v>
      </c>
      <c r="D36">
        <v>38</v>
      </c>
      <c r="E36">
        <v>1.6666669999999999</v>
      </c>
      <c r="F36">
        <v>59.5</v>
      </c>
      <c r="H36" s="22">
        <f t="shared" si="0"/>
        <v>20.55</v>
      </c>
      <c r="I36" s="23">
        <f t="shared" si="1"/>
        <v>0.1491039421461294</v>
      </c>
      <c r="J36" s="24">
        <f t="shared" si="2"/>
        <v>1.2465853745969318</v>
      </c>
      <c r="K36" s="25">
        <f t="shared" si="3"/>
        <v>3.5863105663510559</v>
      </c>
      <c r="L36" s="25">
        <f t="shared" si="4"/>
        <v>1.5986048594252917</v>
      </c>
      <c r="M36" s="25">
        <f t="shared" si="5"/>
        <v>2.5924577128881738</v>
      </c>
      <c r="N36" s="25">
        <f t="shared" si="6"/>
        <v>1.5425123391684634</v>
      </c>
      <c r="O36" s="25">
        <f t="shared" si="7"/>
        <v>-0.27453102519500105</v>
      </c>
      <c r="P36" s="26">
        <f>ACOS(-TAN(Dados!$C$31)*TAN(O36))</f>
        <v>1.7236746004336272</v>
      </c>
      <c r="Q36" s="25">
        <f t="shared" si="8"/>
        <v>1.0261878630954209</v>
      </c>
      <c r="R36" s="25">
        <f>(24*60/PI())*Dados!$C$28*Q36*(P36*SIN(Dados!$C$31)*SIN(O36)+COS(Dados!$C$31)*COS(O36)*SIN(P36))</f>
        <v>40.849162036170263</v>
      </c>
      <c r="S36" s="17">
        <f t="shared" si="9"/>
        <v>300.26000000000005</v>
      </c>
      <c r="T36" s="17">
        <f t="shared" si="10"/>
        <v>287.16000000000003</v>
      </c>
      <c r="U36" s="17">
        <f t="shared" si="11"/>
        <v>23.655862244658387</v>
      </c>
      <c r="V36" s="25">
        <f>(0.75+2*10^(-5)*Dados!$B$7)*R36</f>
        <v>30.837122289261409</v>
      </c>
      <c r="W36" s="23">
        <f t="shared" si="12"/>
        <v>4.1681308459902606</v>
      </c>
      <c r="X36" s="25">
        <f>(1-Dados!$C$20)*U36</f>
        <v>18.215013928386959</v>
      </c>
      <c r="Y36" s="18">
        <f t="shared" si="13"/>
        <v>14.046883082396699</v>
      </c>
      <c r="Z36" s="27">
        <f>((0.408*I36*(Y36-0)+Dados!$C$35*(900/(H36+273))*J36*(M36-N36))/(I36+Dados!$C$35*(1+(0.34*J36))))</f>
        <v>4.6107053817608632</v>
      </c>
    </row>
    <row r="37" spans="1:26" x14ac:dyDescent="0.25">
      <c r="A37" s="1">
        <v>22685</v>
      </c>
      <c r="B37">
        <v>13.8</v>
      </c>
      <c r="C37">
        <v>28.2</v>
      </c>
      <c r="D37">
        <v>39</v>
      </c>
      <c r="E37">
        <v>1.6666669999999999</v>
      </c>
      <c r="F37">
        <v>55.25</v>
      </c>
      <c r="H37" s="22">
        <f t="shared" si="0"/>
        <v>21</v>
      </c>
      <c r="I37" s="23">
        <f t="shared" si="1"/>
        <v>0.15275655991910123</v>
      </c>
      <c r="J37" s="24">
        <f t="shared" si="2"/>
        <v>1.2465853745969318</v>
      </c>
      <c r="K37" s="25">
        <f t="shared" si="3"/>
        <v>3.8241720180540506</v>
      </c>
      <c r="L37" s="25">
        <f t="shared" si="4"/>
        <v>1.5779746093220435</v>
      </c>
      <c r="M37" s="25">
        <f t="shared" si="5"/>
        <v>2.7010733136880472</v>
      </c>
      <c r="N37" s="25">
        <f t="shared" si="6"/>
        <v>1.4923430058126461</v>
      </c>
      <c r="O37" s="25">
        <f t="shared" si="7"/>
        <v>-0.26927172994258658</v>
      </c>
      <c r="P37" s="26">
        <f>ACOS(-TAN(Dados!$C$31)*TAN(O37))</f>
        <v>1.720574422132332</v>
      </c>
      <c r="Q37" s="25">
        <f t="shared" si="8"/>
        <v>1.0258383434213432</v>
      </c>
      <c r="R37" s="25">
        <f>(24*60/PI())*Dados!$C$28*Q37*(P37*SIN(Dados!$C$31)*SIN(O37)+COS(Dados!$C$31)*COS(O37)*SIN(P37))</f>
        <v>40.722612626680473</v>
      </c>
      <c r="S37" s="17">
        <f t="shared" si="9"/>
        <v>301.36</v>
      </c>
      <c r="T37" s="17">
        <f t="shared" si="10"/>
        <v>286.96000000000004</v>
      </c>
      <c r="U37" s="17">
        <f t="shared" si="11"/>
        <v>24.725031969224144</v>
      </c>
      <c r="V37" s="25">
        <f>(0.75+2*10^(-5)*Dados!$B$7)*R37</f>
        <v>30.741589861628867</v>
      </c>
      <c r="W37" s="23">
        <f t="shared" si="12"/>
        <v>4.5806394104411163</v>
      </c>
      <c r="X37" s="25">
        <f>(1-Dados!$C$20)*U37</f>
        <v>19.038274616302591</v>
      </c>
      <c r="Y37" s="18">
        <f t="shared" si="13"/>
        <v>14.457635205861475</v>
      </c>
      <c r="Z37" s="27">
        <f>((0.408*I37*(Y37-0)+Dados!$C$35*(900/(H37+273))*J37*(M37-N37))/(I37+Dados!$C$35*(1+(0.34*J37))))</f>
        <v>4.8910544140178613</v>
      </c>
    </row>
    <row r="38" spans="1:26" x14ac:dyDescent="0.25">
      <c r="A38" s="1">
        <v>22686</v>
      </c>
      <c r="B38">
        <v>15</v>
      </c>
      <c r="C38">
        <v>29.7</v>
      </c>
      <c r="D38">
        <v>40</v>
      </c>
      <c r="E38">
        <v>2</v>
      </c>
      <c r="F38">
        <v>58.75</v>
      </c>
      <c r="H38" s="22">
        <f t="shared" si="0"/>
        <v>22.35</v>
      </c>
      <c r="I38" s="23">
        <f t="shared" si="1"/>
        <v>0.16417150852897852</v>
      </c>
      <c r="J38" s="24">
        <f t="shared" si="2"/>
        <v>1.4959021503358882</v>
      </c>
      <c r="K38" s="25">
        <f t="shared" si="3"/>
        <v>4.1705971966496023</v>
      </c>
      <c r="L38" s="25">
        <f t="shared" si="4"/>
        <v>1.7053462321157722</v>
      </c>
      <c r="M38" s="25">
        <f t="shared" si="5"/>
        <v>2.9379717143826873</v>
      </c>
      <c r="N38" s="25">
        <f t="shared" si="6"/>
        <v>1.7260583821998288</v>
      </c>
      <c r="O38" s="25">
        <f t="shared" si="7"/>
        <v>-0.26393264366523028</v>
      </c>
      <c r="P38" s="26">
        <f>ACOS(-TAN(Dados!$C$31)*TAN(O38))</f>
        <v>1.7174378768172527</v>
      </c>
      <c r="Q38" s="25">
        <f t="shared" si="8"/>
        <v>1.0254811672884725</v>
      </c>
      <c r="R38" s="25">
        <f>(24*60/PI())*Dados!$C$28*Q38*(P38*SIN(Dados!$C$31)*SIN(O38)+COS(Dados!$C$31)*COS(O38)*SIN(P38))</f>
        <v>40.593293506266015</v>
      </c>
      <c r="S38" s="17">
        <f t="shared" si="9"/>
        <v>302.86</v>
      </c>
      <c r="T38" s="17">
        <f t="shared" si="10"/>
        <v>288.16000000000003</v>
      </c>
      <c r="U38" s="17">
        <f t="shared" si="11"/>
        <v>24.90192604122706</v>
      </c>
      <c r="V38" s="25">
        <f>(0.75+2*10^(-5)*Dados!$B$7)*R38</f>
        <v>30.643966573125926</v>
      </c>
      <c r="W38" s="23">
        <f t="shared" si="12"/>
        <v>4.3754047550996509</v>
      </c>
      <c r="X38" s="25">
        <f>(1-Dados!$C$20)*U38</f>
        <v>19.174483051744836</v>
      </c>
      <c r="Y38" s="18">
        <f t="shared" si="13"/>
        <v>14.799078296645185</v>
      </c>
      <c r="Z38" s="27">
        <f>((0.408*I38*(Y38-0)+Dados!$C$35*(900/(H38+273))*J38*(M38-N38))/(I38+Dados!$C$35*(1+(0.34*J38))))</f>
        <v>5.1455560227150761</v>
      </c>
    </row>
    <row r="39" spans="1:26" x14ac:dyDescent="0.25">
      <c r="A39" s="1">
        <v>22687</v>
      </c>
      <c r="B39">
        <v>16.8</v>
      </c>
      <c r="C39">
        <v>31.5</v>
      </c>
      <c r="D39">
        <v>41</v>
      </c>
      <c r="E39">
        <v>1.6666669999999999</v>
      </c>
      <c r="F39">
        <v>56.25</v>
      </c>
      <c r="H39" s="22">
        <f t="shared" si="0"/>
        <v>24.15</v>
      </c>
      <c r="I39" s="23">
        <f t="shared" si="1"/>
        <v>0.18050503360802694</v>
      </c>
      <c r="J39" s="24">
        <f t="shared" si="2"/>
        <v>1.2465853745969318</v>
      </c>
      <c r="K39" s="25">
        <f t="shared" si="3"/>
        <v>4.6220689030255047</v>
      </c>
      <c r="L39" s="25">
        <f t="shared" si="4"/>
        <v>1.913305694509122</v>
      </c>
      <c r="M39" s="25">
        <f t="shared" si="5"/>
        <v>3.2676872987673136</v>
      </c>
      <c r="N39" s="25">
        <f t="shared" si="6"/>
        <v>1.8380741055566139</v>
      </c>
      <c r="O39" s="25">
        <f t="shared" si="7"/>
        <v>-0.25851534844942292</v>
      </c>
      <c r="P39" s="26">
        <f>ACOS(-TAN(Dados!$C$31)*TAN(O39))</f>
        <v>1.7142661005366917</v>
      </c>
      <c r="Q39" s="25">
        <f t="shared" si="8"/>
        <v>1.0251164405358055</v>
      </c>
      <c r="R39" s="25">
        <f>(24*60/PI())*Dados!$C$28*Q39*(P39*SIN(Dados!$C$31)*SIN(O39)+COS(Dados!$C$31)*COS(O39)*SIN(P39))</f>
        <v>40.461212642078735</v>
      </c>
      <c r="S39" s="17">
        <f t="shared" si="9"/>
        <v>304.66000000000003</v>
      </c>
      <c r="T39" s="17">
        <f t="shared" si="10"/>
        <v>289.96000000000004</v>
      </c>
      <c r="U39" s="17">
        <f t="shared" si="11"/>
        <v>24.82090113224929</v>
      </c>
      <c r="V39" s="25">
        <f>(0.75+2*10^(-5)*Dados!$B$7)*R39</f>
        <v>30.544258438173049</v>
      </c>
      <c r="W39" s="23">
        <f t="shared" si="12"/>
        <v>4.3140543224689427</v>
      </c>
      <c r="X39" s="25">
        <f>(1-Dados!$C$20)*U39</f>
        <v>19.112093871831952</v>
      </c>
      <c r="Y39" s="18">
        <f t="shared" si="13"/>
        <v>14.798039549363009</v>
      </c>
      <c r="Z39" s="27">
        <f>((0.408*I39*(Y39-0)+Dados!$C$35*(900/(H39+273))*J39*(M39-N39))/(I39+Dados!$C$35*(1+(0.34*J39))))</f>
        <v>5.2725588783803996</v>
      </c>
    </row>
    <row r="40" spans="1:26" x14ac:dyDescent="0.25">
      <c r="A40" s="1">
        <v>22688</v>
      </c>
      <c r="B40">
        <v>17.7</v>
      </c>
      <c r="C40">
        <v>31.7</v>
      </c>
      <c r="D40">
        <v>42</v>
      </c>
      <c r="E40">
        <v>0.33333299999999999</v>
      </c>
      <c r="F40">
        <v>53.5</v>
      </c>
      <c r="H40" s="22">
        <f t="shared" si="0"/>
        <v>24.7</v>
      </c>
      <c r="I40" s="23">
        <f t="shared" si="1"/>
        <v>0.18576099026505449</v>
      </c>
      <c r="J40" s="24">
        <f t="shared" si="2"/>
        <v>0.2493167757389563</v>
      </c>
      <c r="K40" s="25">
        <f t="shared" si="3"/>
        <v>4.6747601804976453</v>
      </c>
      <c r="L40" s="25">
        <f t="shared" si="4"/>
        <v>2.0253762197498539</v>
      </c>
      <c r="M40" s="25">
        <f t="shared" si="5"/>
        <v>3.3500682001237498</v>
      </c>
      <c r="N40" s="25">
        <f t="shared" si="6"/>
        <v>1.7922864870662063</v>
      </c>
      <c r="O40" s="25">
        <f t="shared" si="7"/>
        <v>-0.2530214495566519</v>
      </c>
      <c r="P40" s="26">
        <f>ACOS(-TAN(Dados!$C$31)*TAN(O40))</f>
        <v>1.7110602171599187</v>
      </c>
      <c r="Q40" s="25">
        <f t="shared" si="8"/>
        <v>1.0247442712397508</v>
      </c>
      <c r="R40" s="25">
        <f>(24*60/PI())*Dados!$C$28*Q40*(P40*SIN(Dados!$C$31)*SIN(O40)+COS(Dados!$C$31)*COS(O40)*SIN(P40))</f>
        <v>40.326379349888064</v>
      </c>
      <c r="S40" s="17">
        <f t="shared" si="9"/>
        <v>304.86</v>
      </c>
      <c r="T40" s="17">
        <f t="shared" si="10"/>
        <v>290.86</v>
      </c>
      <c r="U40" s="17">
        <f t="shared" si="11"/>
        <v>24.141999228217092</v>
      </c>
      <c r="V40" s="25">
        <f>(0.75+2*10^(-5)*Dados!$B$7)*R40</f>
        <v>30.442472489265068</v>
      </c>
      <c r="W40" s="23">
        <f t="shared" si="12"/>
        <v>4.2571577156352838</v>
      </c>
      <c r="X40" s="25">
        <f>(1-Dados!$C$20)*U40</f>
        <v>18.589339405727159</v>
      </c>
      <c r="Y40" s="18">
        <f t="shared" si="13"/>
        <v>14.332181690091875</v>
      </c>
      <c r="Z40" s="27">
        <f>((0.408*I40*(Y40-0)+Dados!$C$35*(900/(H40+273))*J40*(M40-N40))/(I40+Dados!$C$35*(1+(0.34*J40))))</f>
        <v>4.5297475116364216</v>
      </c>
    </row>
    <row r="41" spans="1:26" x14ac:dyDescent="0.25">
      <c r="A41" s="1">
        <v>22689</v>
      </c>
      <c r="B41">
        <v>18.2</v>
      </c>
      <c r="C41">
        <v>32.9</v>
      </c>
      <c r="D41">
        <v>43</v>
      </c>
      <c r="E41">
        <v>1.6666669999999999</v>
      </c>
      <c r="F41">
        <v>49.75</v>
      </c>
      <c r="H41" s="22">
        <f t="shared" si="0"/>
        <v>25.549999999999997</v>
      </c>
      <c r="I41" s="23">
        <f t="shared" si="1"/>
        <v>0.19413722151601151</v>
      </c>
      <c r="J41" s="24">
        <f t="shared" si="2"/>
        <v>1.2465853745969318</v>
      </c>
      <c r="K41" s="25">
        <f t="shared" si="3"/>
        <v>5.0020014811114493</v>
      </c>
      <c r="L41" s="25">
        <f t="shared" si="4"/>
        <v>2.0900878010879693</v>
      </c>
      <c r="M41" s="25">
        <f t="shared" si="5"/>
        <v>3.5460446410997095</v>
      </c>
      <c r="N41" s="25">
        <f t="shared" si="6"/>
        <v>1.7641572089471054</v>
      </c>
      <c r="O41" s="25">
        <f t="shared" si="7"/>
        <v>-0.24745257494772704</v>
      </c>
      <c r="P41" s="26">
        <f>ACOS(-TAN(Dados!$C$31)*TAN(O41))</f>
        <v>1.7078213377914966</v>
      </c>
      <c r="Q41" s="25">
        <f t="shared" si="8"/>
        <v>1.0243647696821025</v>
      </c>
      <c r="R41" s="25">
        <f>(24*60/PI())*Dados!$C$28*Q41*(P41*SIN(Dados!$C$31)*SIN(O41)+COS(Dados!$C$31)*COS(O41)*SIN(P41))</f>
        <v>40.188804340285415</v>
      </c>
      <c r="S41" s="17">
        <f t="shared" si="9"/>
        <v>306.06</v>
      </c>
      <c r="T41" s="17">
        <f t="shared" si="10"/>
        <v>291.36</v>
      </c>
      <c r="U41" s="17">
        <f t="shared" si="11"/>
        <v>24.653792459896149</v>
      </c>
      <c r="V41" s="25">
        <f>(0.75+2*10^(-5)*Dados!$B$7)*R41</f>
        <v>30.338616811851008</v>
      </c>
      <c r="W41" s="23">
        <f t="shared" si="12"/>
        <v>4.5085799219799298</v>
      </c>
      <c r="X41" s="25">
        <f>(1-Dados!$C$20)*U41</f>
        <v>18.983420194120036</v>
      </c>
      <c r="Y41" s="18">
        <f t="shared" si="13"/>
        <v>14.474840272140106</v>
      </c>
      <c r="Z41" s="27">
        <f>((0.408*I41*(Y41-0)+Dados!$C$35*(900/(H41+273))*J41*(M41-N41))/(I41+Dados!$C$35*(1+(0.34*J41))))</f>
        <v>5.5155775836518082</v>
      </c>
    </row>
    <row r="42" spans="1:26" x14ac:dyDescent="0.25">
      <c r="A42" s="1">
        <v>22690</v>
      </c>
      <c r="B42">
        <v>17.2</v>
      </c>
      <c r="C42">
        <v>35.299999999999997</v>
      </c>
      <c r="D42">
        <v>44</v>
      </c>
      <c r="E42">
        <v>0.66666700000000001</v>
      </c>
      <c r="F42">
        <v>46.75</v>
      </c>
      <c r="H42" s="22">
        <f t="shared" si="0"/>
        <v>26.25</v>
      </c>
      <c r="I42" s="23">
        <f t="shared" si="1"/>
        <v>0.2012719980595416</v>
      </c>
      <c r="J42" s="24">
        <f t="shared" si="2"/>
        <v>0.49863429942898779</v>
      </c>
      <c r="K42" s="25">
        <f t="shared" si="3"/>
        <v>5.7165849731789038</v>
      </c>
      <c r="L42" s="25">
        <f t="shared" si="4"/>
        <v>1.9624256575788694</v>
      </c>
      <c r="M42" s="25">
        <f t="shared" si="5"/>
        <v>3.8395053153788865</v>
      </c>
      <c r="N42" s="25">
        <f t="shared" si="6"/>
        <v>1.7949687349396295</v>
      </c>
      <c r="O42" s="25">
        <f t="shared" si="7"/>
        <v>-0.24181037480038128</v>
      </c>
      <c r="P42" s="26">
        <f>ACOS(-TAN(Dados!$C$31)*TAN(O42))</f>
        <v>1.7045505602514042</v>
      </c>
      <c r="Q42" s="25">
        <f t="shared" si="8"/>
        <v>1.0239780483173626</v>
      </c>
      <c r="R42" s="25">
        <f>(24*60/PI())*Dados!$C$28*Q42*(P42*SIN(Dados!$C$31)*SIN(O42)+COS(Dados!$C$31)*COS(O42)*SIN(P42))</f>
        <v>40.048499763481836</v>
      </c>
      <c r="S42" s="17">
        <f t="shared" si="9"/>
        <v>308.46000000000004</v>
      </c>
      <c r="T42" s="17">
        <f t="shared" si="10"/>
        <v>290.36</v>
      </c>
      <c r="U42" s="17">
        <f t="shared" si="11"/>
        <v>27.261234710857924</v>
      </c>
      <c r="V42" s="25">
        <f>(0.75+2*10^(-5)*Dados!$B$7)*R42</f>
        <v>30.232700578151917</v>
      </c>
      <c r="W42" s="23">
        <f t="shared" si="12"/>
        <v>5.237892124397507</v>
      </c>
      <c r="X42" s="25">
        <f>(1-Dados!$C$20)*U42</f>
        <v>20.991150727360601</v>
      </c>
      <c r="Y42" s="18">
        <f t="shared" si="13"/>
        <v>15.753258602963093</v>
      </c>
      <c r="Z42" s="27">
        <f>((0.408*I42*(Y42-0)+Dados!$C$35*(900/(H42+273))*J42*(M42-N42))/(I42+Dados!$C$35*(1+(0.34*J42))))</f>
        <v>5.3786458547076093</v>
      </c>
    </row>
    <row r="43" spans="1:26" x14ac:dyDescent="0.25">
      <c r="A43" s="1">
        <v>22691</v>
      </c>
      <c r="B43">
        <v>20.6</v>
      </c>
      <c r="C43">
        <v>37.1</v>
      </c>
      <c r="D43">
        <v>45</v>
      </c>
      <c r="E43">
        <v>0.66666700000000001</v>
      </c>
      <c r="F43">
        <v>41.75</v>
      </c>
      <c r="H43" s="22">
        <f t="shared" si="0"/>
        <v>28.85</v>
      </c>
      <c r="I43" s="23">
        <f t="shared" si="1"/>
        <v>0.22973557110640525</v>
      </c>
      <c r="J43" s="24">
        <f t="shared" si="2"/>
        <v>0.49863429942898779</v>
      </c>
      <c r="K43" s="25">
        <f t="shared" si="3"/>
        <v>6.3090731770616983</v>
      </c>
      <c r="L43" s="25">
        <f t="shared" si="4"/>
        <v>2.4265523121060211</v>
      </c>
      <c r="M43" s="25">
        <f t="shared" si="5"/>
        <v>4.3678127445838602</v>
      </c>
      <c r="N43" s="25">
        <f t="shared" si="6"/>
        <v>1.8235618208637616</v>
      </c>
      <c r="O43" s="25">
        <f t="shared" si="7"/>
        <v>-0.23609652102028686</v>
      </c>
      <c r="P43" s="26">
        <f>ACOS(-TAN(Dados!$C$31)*TAN(O43))</f>
        <v>1.701248968619907</v>
      </c>
      <c r="Q43" s="25">
        <f t="shared" si="8"/>
        <v>1.0235842217394178</v>
      </c>
      <c r="R43" s="25">
        <f>(24*60/PI())*Dados!$C$28*Q43*(P43*SIN(Dados!$C$31)*SIN(O43)+COS(Dados!$C$31)*COS(O43)*SIN(P43))</f>
        <v>39.905479252576548</v>
      </c>
      <c r="S43" s="17">
        <f t="shared" si="9"/>
        <v>310.26000000000005</v>
      </c>
      <c r="T43" s="17">
        <f t="shared" si="10"/>
        <v>293.76000000000005</v>
      </c>
      <c r="U43" s="17">
        <f t="shared" si="11"/>
        <v>25.935491680266832</v>
      </c>
      <c r="V43" s="25">
        <f>(0.75+2*10^(-5)*Dados!$B$7)*R43</f>
        <v>30.124734079824389</v>
      </c>
      <c r="W43" s="23">
        <f t="shared" si="12"/>
        <v>5.0234687233754958</v>
      </c>
      <c r="X43" s="25">
        <f>(1-Dados!$C$20)*U43</f>
        <v>19.970328593805462</v>
      </c>
      <c r="Y43" s="18">
        <f t="shared" si="13"/>
        <v>14.946859870429966</v>
      </c>
      <c r="Z43" s="27">
        <f>((0.408*I43*(Y43-0)+Dados!$C$35*(900/(H43+273))*J43*(M43-N43))/(I43+Dados!$C$35*(1+(0.34*J43))))</f>
        <v>5.3824592456745464</v>
      </c>
    </row>
    <row r="44" spans="1:26" x14ac:dyDescent="0.25">
      <c r="A44" s="1">
        <v>22692</v>
      </c>
      <c r="B44">
        <v>22.1</v>
      </c>
      <c r="C44">
        <v>35.799999999999997</v>
      </c>
      <c r="D44">
        <v>46</v>
      </c>
      <c r="E44">
        <v>1</v>
      </c>
      <c r="F44">
        <v>54</v>
      </c>
      <c r="H44" s="22">
        <f t="shared" si="0"/>
        <v>28.95</v>
      </c>
      <c r="I44" s="23">
        <f t="shared" si="1"/>
        <v>0.23089450520873797</v>
      </c>
      <c r="J44" s="24">
        <f t="shared" si="2"/>
        <v>0.74795107516794412</v>
      </c>
      <c r="K44" s="25">
        <f t="shared" si="3"/>
        <v>5.8761139848648147</v>
      </c>
      <c r="L44" s="25">
        <f t="shared" si="4"/>
        <v>2.6600893350973012</v>
      </c>
      <c r="M44" s="25">
        <f t="shared" si="5"/>
        <v>4.2681016599810579</v>
      </c>
      <c r="N44" s="25">
        <f t="shared" si="6"/>
        <v>2.3047748963897714</v>
      </c>
      <c r="O44" s="25">
        <f t="shared" si="7"/>
        <v>-0.23031270674563392</v>
      </c>
      <c r="P44" s="26">
        <f>ACOS(-TAN(Dados!$C$31)*TAN(O44))</f>
        <v>1.6979176328459811</v>
      </c>
      <c r="Q44" s="25">
        <f t="shared" si="8"/>
        <v>1.0231834066475822</v>
      </c>
      <c r="R44" s="25">
        <f>(24*60/PI())*Dados!$C$28*Q44*(P44*SIN(Dados!$C$31)*SIN(O44)+COS(Dados!$C$31)*COS(O44)*SIN(P44))</f>
        <v>39.759757965175694</v>
      </c>
      <c r="S44" s="17">
        <f t="shared" si="9"/>
        <v>308.96000000000004</v>
      </c>
      <c r="T44" s="17">
        <f t="shared" si="10"/>
        <v>295.26000000000005</v>
      </c>
      <c r="U44" s="17">
        <f t="shared" si="11"/>
        <v>23.546371850494435</v>
      </c>
      <c r="V44" s="25">
        <f>(0.75+2*10^(-5)*Dados!$B$7)*R44</f>
        <v>30.014728759378652</v>
      </c>
      <c r="W44" s="23">
        <f t="shared" si="12"/>
        <v>3.7026984000869994</v>
      </c>
      <c r="X44" s="25">
        <f>(1-Dados!$C$20)*U44</f>
        <v>18.130706324880716</v>
      </c>
      <c r="Y44" s="18">
        <f t="shared" si="13"/>
        <v>14.428007924793716</v>
      </c>
      <c r="Z44" s="27">
        <f>((0.408*I44*(Y44-0)+Dados!$C$35*(900/(H44+273))*J44*(M44-N44))/(I44+Dados!$C$35*(1+(0.34*J44))))</f>
        <v>5.257827253030805</v>
      </c>
    </row>
    <row r="45" spans="1:26" x14ac:dyDescent="0.25">
      <c r="A45" s="1">
        <v>22693</v>
      </c>
      <c r="B45">
        <v>21.8</v>
      </c>
      <c r="C45">
        <v>33.9</v>
      </c>
      <c r="D45">
        <v>47</v>
      </c>
      <c r="E45">
        <v>0.66666700000000001</v>
      </c>
      <c r="F45">
        <v>65.5</v>
      </c>
      <c r="H45" s="22">
        <f t="shared" si="0"/>
        <v>27.85</v>
      </c>
      <c r="I45" s="23">
        <f t="shared" si="1"/>
        <v>0.21841239036576388</v>
      </c>
      <c r="J45" s="24">
        <f t="shared" si="2"/>
        <v>0.49863429942898779</v>
      </c>
      <c r="K45" s="25">
        <f t="shared" si="3"/>
        <v>5.2897146042222154</v>
      </c>
      <c r="L45" s="25">
        <f t="shared" si="4"/>
        <v>2.6118719061836697</v>
      </c>
      <c r="M45" s="25">
        <f t="shared" si="5"/>
        <v>3.9507932552029423</v>
      </c>
      <c r="N45" s="25">
        <f t="shared" si="6"/>
        <v>2.5877695821579274</v>
      </c>
      <c r="O45" s="25">
        <f t="shared" si="7"/>
        <v>-0.22446064584541689</v>
      </c>
      <c r="P45" s="26">
        <f>ACOS(-TAN(Dados!$C$31)*TAN(O45))</f>
        <v>1.6945576084179677</v>
      </c>
      <c r="Q45" s="25">
        <f t="shared" si="8"/>
        <v>1.0227757218120181</v>
      </c>
      <c r="R45" s="25">
        <f>(24*60/PI())*Dados!$C$28*Q45*(P45*SIN(Dados!$C$31)*SIN(O45)+COS(Dados!$C$31)*COS(O45)*SIN(P45))</f>
        <v>39.61135262324327</v>
      </c>
      <c r="S45" s="17">
        <f t="shared" si="9"/>
        <v>307.06</v>
      </c>
      <c r="T45" s="17">
        <f t="shared" si="10"/>
        <v>294.96000000000004</v>
      </c>
      <c r="U45" s="17">
        <f t="shared" si="11"/>
        <v>22.046128806158041</v>
      </c>
      <c r="V45" s="25">
        <f>(0.75+2*10^(-5)*Dados!$B$7)*R45</f>
        <v>29.902697240262114</v>
      </c>
      <c r="W45" s="23">
        <f t="shared" si="12"/>
        <v>2.988816345358245</v>
      </c>
      <c r="X45" s="25">
        <f>(1-Dados!$C$20)*U45</f>
        <v>16.975519180741692</v>
      </c>
      <c r="Y45" s="18">
        <f t="shared" si="13"/>
        <v>13.986702835383447</v>
      </c>
      <c r="Z45" s="27">
        <f>((0.408*I45*(Y45-0)+Dados!$C$35*(900/(H45+273))*J45*(M45-N45))/(I45+Dados!$C$35*(1+(0.34*J45))))</f>
        <v>4.6766741104875553</v>
      </c>
    </row>
    <row r="46" spans="1:26" x14ac:dyDescent="0.25">
      <c r="A46" s="1">
        <v>22694</v>
      </c>
      <c r="B46">
        <v>19.600000000000001</v>
      </c>
      <c r="C46">
        <v>33.299999999999997</v>
      </c>
      <c r="D46">
        <v>48</v>
      </c>
      <c r="E46">
        <v>2.3333330000000001</v>
      </c>
      <c r="F46">
        <v>80</v>
      </c>
      <c r="H46" s="22">
        <f t="shared" si="0"/>
        <v>26.45</v>
      </c>
      <c r="I46" s="23">
        <f t="shared" si="1"/>
        <v>0.20335056951978117</v>
      </c>
      <c r="J46" s="24">
        <f t="shared" si="2"/>
        <v>1.7452189260748447</v>
      </c>
      <c r="K46" s="25">
        <f t="shared" si="3"/>
        <v>5.1154132953859861</v>
      </c>
      <c r="L46" s="25">
        <f t="shared" si="4"/>
        <v>2.2810057729824531</v>
      </c>
      <c r="M46" s="25">
        <f t="shared" si="5"/>
        <v>3.6982095341842198</v>
      </c>
      <c r="N46" s="25">
        <f t="shared" si="6"/>
        <v>2.9585676273473762</v>
      </c>
      <c r="O46" s="25">
        <f t="shared" si="7"/>
        <v>-0.21854207241157836</v>
      </c>
      <c r="P46" s="26">
        <f>ACOS(-TAN(Dados!$C$31)*TAN(O46))</f>
        <v>1.6911699360950152</v>
      </c>
      <c r="Q46" s="25">
        <f t="shared" si="8"/>
        <v>1.0223612880385406</v>
      </c>
      <c r="R46" s="25">
        <f>(24*60/PI())*Dados!$C$28*Q46*(P46*SIN(Dados!$C$31)*SIN(O46)+COS(Dados!$C$31)*COS(O46)*SIN(P46))</f>
        <v>39.460281551069606</v>
      </c>
      <c r="S46" s="17">
        <f t="shared" si="9"/>
        <v>306.46000000000004</v>
      </c>
      <c r="T46" s="17">
        <f t="shared" si="10"/>
        <v>292.76000000000005</v>
      </c>
      <c r="U46" s="17">
        <f t="shared" si="11"/>
        <v>23.369017073506836</v>
      </c>
      <c r="V46" s="25">
        <f>(0.75+2*10^(-5)*Dados!$B$7)*R46</f>
        <v>29.788653355521856</v>
      </c>
      <c r="W46" s="23">
        <f t="shared" si="12"/>
        <v>2.7875080101698155</v>
      </c>
      <c r="X46" s="25">
        <f>(1-Dados!$C$20)*U46</f>
        <v>17.994143146600265</v>
      </c>
      <c r="Y46" s="18">
        <f t="shared" si="13"/>
        <v>15.20663513643045</v>
      </c>
      <c r="Z46" s="27">
        <f>((0.408*I46*(Y46-0)+Dados!$C$35*(900/(H46+273))*J46*(M46-N46))/(I46+Dados!$C$35*(1+(0.34*J46))))</f>
        <v>4.9263634142950634</v>
      </c>
    </row>
    <row r="47" spans="1:26" x14ac:dyDescent="0.25">
      <c r="A47" s="1">
        <v>22695</v>
      </c>
      <c r="B47">
        <v>18.600000000000001</v>
      </c>
      <c r="C47">
        <v>24.1</v>
      </c>
      <c r="D47">
        <v>49</v>
      </c>
      <c r="E47">
        <v>2</v>
      </c>
      <c r="F47">
        <v>72</v>
      </c>
      <c r="H47" s="22">
        <f t="shared" si="0"/>
        <v>21.35</v>
      </c>
      <c r="I47" s="23">
        <f t="shared" si="1"/>
        <v>0.15564952035685375</v>
      </c>
      <c r="J47" s="24">
        <f t="shared" si="2"/>
        <v>1.4959021503358882</v>
      </c>
      <c r="K47" s="25">
        <f t="shared" si="3"/>
        <v>3.0018745443431598</v>
      </c>
      <c r="L47" s="25">
        <f t="shared" si="4"/>
        <v>2.143152914469288</v>
      </c>
      <c r="M47" s="25">
        <f t="shared" si="5"/>
        <v>2.5725137294062241</v>
      </c>
      <c r="N47" s="25">
        <f t="shared" si="6"/>
        <v>1.8522098851724813</v>
      </c>
      <c r="O47" s="25">
        <f t="shared" si="7"/>
        <v>-0.21255874024516014</v>
      </c>
      <c r="P47" s="26">
        <f>ACOS(-TAN(Dados!$C$31)*TAN(O47))</f>
        <v>1.6877556416977701</v>
      </c>
      <c r="Q47" s="25">
        <f t="shared" si="8"/>
        <v>1.0219402281328214</v>
      </c>
      <c r="R47" s="25">
        <f>(24*60/PI())*Dados!$C$28*Q47*(P47*SIN(Dados!$C$31)*SIN(O47)+COS(Dados!$C$31)*COS(O47)*SIN(P47))</f>
        <v>39.30656471124577</v>
      </c>
      <c r="S47" s="17">
        <f t="shared" si="9"/>
        <v>297.26000000000005</v>
      </c>
      <c r="T47" s="17">
        <f t="shared" si="10"/>
        <v>291.76000000000005</v>
      </c>
      <c r="U47" s="17">
        <f t="shared" si="11"/>
        <v>14.749130446891732</v>
      </c>
      <c r="V47" s="25">
        <f>(0.75+2*10^(-5)*Dados!$B$7)*R47</f>
        <v>29.672612174961795</v>
      </c>
      <c r="W47" s="23">
        <f t="shared" si="12"/>
        <v>1.7708491928447427</v>
      </c>
      <c r="X47" s="25">
        <f>(1-Dados!$C$20)*U47</f>
        <v>11.356830444106633</v>
      </c>
      <c r="Y47" s="18">
        <f t="shared" si="13"/>
        <v>9.5859812512618898</v>
      </c>
      <c r="Z47" s="27">
        <f>((0.408*I47*(Y47-0)+Dados!$C$35*(900/(H47+273))*J47*(M47-N47))/(I47+Dados!$C$35*(1+(0.34*J47))))</f>
        <v>3.2406065310803522</v>
      </c>
    </row>
    <row r="48" spans="1:26" x14ac:dyDescent="0.25">
      <c r="A48" s="1">
        <v>22696</v>
      </c>
      <c r="B48">
        <v>12.4</v>
      </c>
      <c r="C48">
        <v>28.7</v>
      </c>
      <c r="D48">
        <v>50</v>
      </c>
      <c r="E48">
        <v>1</v>
      </c>
      <c r="F48">
        <v>49.75</v>
      </c>
      <c r="H48" s="22">
        <f t="shared" si="0"/>
        <v>20.55</v>
      </c>
      <c r="I48" s="23">
        <f t="shared" si="1"/>
        <v>0.1491039421461294</v>
      </c>
      <c r="J48" s="24">
        <f t="shared" si="2"/>
        <v>0.74795107516794412</v>
      </c>
      <c r="K48" s="25">
        <f t="shared" si="3"/>
        <v>3.9367535029497236</v>
      </c>
      <c r="L48" s="25">
        <f t="shared" si="4"/>
        <v>1.4399889496967868</v>
      </c>
      <c r="M48" s="25">
        <f t="shared" si="5"/>
        <v>2.6883712263232553</v>
      </c>
      <c r="N48" s="25">
        <f t="shared" si="6"/>
        <v>1.3374646850958196</v>
      </c>
      <c r="O48" s="25">
        <f t="shared" si="7"/>
        <v>-0.2065124223366139</v>
      </c>
      <c r="P48" s="26">
        <f>ACOS(-TAN(Dados!$C$31)*TAN(O48))</f>
        <v>1.6843157359566781</v>
      </c>
      <c r="Q48" s="25">
        <f t="shared" si="8"/>
        <v>1.0215126668639976</v>
      </c>
      <c r="R48" s="25">
        <f>(24*60/PI())*Dados!$C$28*Q48*(P48*SIN(Dados!$C$31)*SIN(O48)+COS(Dados!$C$31)*COS(O48)*SIN(P48))</f>
        <v>39.150223738536113</v>
      </c>
      <c r="S48" s="17">
        <f t="shared" si="9"/>
        <v>301.86</v>
      </c>
      <c r="T48" s="17">
        <f t="shared" si="10"/>
        <v>285.56</v>
      </c>
      <c r="U48" s="17">
        <f t="shared" si="11"/>
        <v>25.289953638459853</v>
      </c>
      <c r="V48" s="25">
        <f>(0.75+2*10^(-5)*Dados!$B$7)*R48</f>
        <v>29.554590030713136</v>
      </c>
      <c r="W48" s="23">
        <f t="shared" si="12"/>
        <v>5.2563679136539907</v>
      </c>
      <c r="X48" s="25">
        <f>(1-Dados!$C$20)*U48</f>
        <v>19.473264301614087</v>
      </c>
      <c r="Y48" s="18">
        <f t="shared" si="13"/>
        <v>14.216896387960096</v>
      </c>
      <c r="Z48" s="27">
        <f>((0.408*I48*(Y48-0)+Dados!$C$35*(900/(H48+273))*J48*(M48-N48))/(I48+Dados!$C$35*(1+(0.34*J48))))</f>
        <v>4.6176993063667613</v>
      </c>
    </row>
    <row r="49" spans="1:26" x14ac:dyDescent="0.25">
      <c r="A49" s="1">
        <v>22697</v>
      </c>
      <c r="B49">
        <v>16.600000000000001</v>
      </c>
      <c r="C49">
        <v>33.5</v>
      </c>
      <c r="D49">
        <v>51</v>
      </c>
      <c r="E49">
        <v>0.66666700000000001</v>
      </c>
      <c r="F49">
        <v>63</v>
      </c>
      <c r="H49" s="22">
        <f t="shared" si="0"/>
        <v>25.05</v>
      </c>
      <c r="I49" s="23">
        <f t="shared" si="1"/>
        <v>0.18917237426716429</v>
      </c>
      <c r="J49" s="24">
        <f t="shared" si="2"/>
        <v>0.49863429942898779</v>
      </c>
      <c r="K49" s="25">
        <f t="shared" si="3"/>
        <v>5.1729513859624818</v>
      </c>
      <c r="L49" s="25">
        <f t="shared" si="4"/>
        <v>1.889152127641528</v>
      </c>
      <c r="M49" s="25">
        <f t="shared" si="5"/>
        <v>3.5310517568020048</v>
      </c>
      <c r="N49" s="25">
        <f t="shared" si="6"/>
        <v>2.2245626067852631</v>
      </c>
      <c r="O49" s="25">
        <f t="shared" si="7"/>
        <v>-0.20040491034042626</v>
      </c>
      <c r="P49" s="26">
        <f>ACOS(-TAN(Dados!$C$31)*TAN(O49))</f>
        <v>1.6808512144161913</v>
      </c>
      <c r="Q49" s="25">
        <f t="shared" si="8"/>
        <v>1.0210787309277003</v>
      </c>
      <c r="R49" s="25">
        <f>(24*60/PI())*Dados!$C$28*Q49*(P49*SIN(Dados!$C$31)*SIN(O49)+COS(Dados!$C$31)*COS(O49)*SIN(P49))</f>
        <v>38.991281971545753</v>
      </c>
      <c r="S49" s="17">
        <f t="shared" si="9"/>
        <v>306.66000000000003</v>
      </c>
      <c r="T49" s="17">
        <f t="shared" si="10"/>
        <v>289.76000000000005</v>
      </c>
      <c r="U49" s="17">
        <f t="shared" si="11"/>
        <v>25.646662063348607</v>
      </c>
      <c r="V49" s="25">
        <f>(0.75+2*10^(-5)*Dados!$B$7)*R49</f>
        <v>29.434604541140224</v>
      </c>
      <c r="W49" s="23">
        <f t="shared" si="12"/>
        <v>4.2233931877025146</v>
      </c>
      <c r="X49" s="25">
        <f>(1-Dados!$C$20)*U49</f>
        <v>19.747929788778428</v>
      </c>
      <c r="Y49" s="18">
        <f t="shared" si="13"/>
        <v>15.524536601075914</v>
      </c>
      <c r="Z49" s="27">
        <f>((0.408*I49*(Y49-0)+Dados!$C$35*(900/(H49+273))*J49*(M49-N49))/(I49+Dados!$C$35*(1+(0.34*J49))))</f>
        <v>4.9937530696302366</v>
      </c>
    </row>
    <row r="50" spans="1:26" x14ac:dyDescent="0.25">
      <c r="A50" s="1">
        <v>22698</v>
      </c>
      <c r="B50">
        <v>19</v>
      </c>
      <c r="C50">
        <v>26.3</v>
      </c>
      <c r="D50">
        <v>52</v>
      </c>
      <c r="E50">
        <v>2</v>
      </c>
      <c r="F50">
        <v>87.5</v>
      </c>
      <c r="H50" s="22">
        <f t="shared" si="0"/>
        <v>22.65</v>
      </c>
      <c r="I50" s="23">
        <f t="shared" si="1"/>
        <v>0.16680364864169483</v>
      </c>
      <c r="J50" s="24">
        <f t="shared" si="2"/>
        <v>1.4959021503358882</v>
      </c>
      <c r="K50" s="25">
        <f t="shared" si="3"/>
        <v>3.4215146678582187</v>
      </c>
      <c r="L50" s="25">
        <f t="shared" si="4"/>
        <v>2.1973933238855259</v>
      </c>
      <c r="M50" s="25">
        <f t="shared" si="5"/>
        <v>2.8094539958718725</v>
      </c>
      <c r="N50" s="25">
        <f t="shared" si="6"/>
        <v>2.4582722463878883</v>
      </c>
      <c r="O50" s="25">
        <f t="shared" si="7"/>
        <v>-0.19423801404421251</v>
      </c>
      <c r="P50" s="26">
        <f>ACOS(-TAN(Dados!$C$31)*TAN(O50))</f>
        <v>1.677363057393106</v>
      </c>
      <c r="Q50" s="25">
        <f t="shared" si="8"/>
        <v>1.0206385489085132</v>
      </c>
      <c r="R50" s="25">
        <f>(24*60/PI())*Dados!$C$28*Q50*(P50*SIN(Dados!$C$31)*SIN(O50)+COS(Dados!$C$31)*COS(O50)*SIN(P50))</f>
        <v>38.829764482083824</v>
      </c>
      <c r="S50" s="17">
        <f t="shared" si="9"/>
        <v>299.46000000000004</v>
      </c>
      <c r="T50" s="17">
        <f t="shared" si="10"/>
        <v>292.16000000000003</v>
      </c>
      <c r="U50" s="17">
        <f t="shared" si="11"/>
        <v>16.785959428853282</v>
      </c>
      <c r="V50" s="25">
        <f>(0.75+2*10^(-5)*Dados!$B$7)*R50</f>
        <v>29.312674633006939</v>
      </c>
      <c r="W50" s="23">
        <f t="shared" si="12"/>
        <v>1.9155964008947957</v>
      </c>
      <c r="X50" s="25">
        <f>(1-Dados!$C$20)*U50</f>
        <v>12.925188760217027</v>
      </c>
      <c r="Y50" s="18">
        <f t="shared" si="13"/>
        <v>11.009592359322232</v>
      </c>
      <c r="Z50" s="27">
        <f>((0.408*I50*(Y50-0)+Dados!$C$35*(900/(H50+273))*J50*(M50-N50))/(I50+Dados!$C$35*(1+(0.34*J50))))</f>
        <v>3.2156958244766982</v>
      </c>
    </row>
    <row r="51" spans="1:26" x14ac:dyDescent="0.25">
      <c r="A51" s="1">
        <v>22699</v>
      </c>
      <c r="B51">
        <v>17.7</v>
      </c>
      <c r="C51">
        <v>31.1</v>
      </c>
      <c r="D51">
        <v>53</v>
      </c>
      <c r="E51">
        <v>1.3333330000000001</v>
      </c>
      <c r="F51">
        <v>77.25</v>
      </c>
      <c r="H51" s="22">
        <f t="shared" si="0"/>
        <v>24.4</v>
      </c>
      <c r="I51" s="23">
        <f t="shared" si="1"/>
        <v>0.18287834725832475</v>
      </c>
      <c r="J51" s="24">
        <f t="shared" si="2"/>
        <v>0.99726785090690051</v>
      </c>
      <c r="K51" s="25">
        <f t="shared" si="3"/>
        <v>4.5182323834037019</v>
      </c>
      <c r="L51" s="25">
        <f t="shared" si="4"/>
        <v>2.0253762197498539</v>
      </c>
      <c r="M51" s="25">
        <f t="shared" si="5"/>
        <v>3.2718043015767782</v>
      </c>
      <c r="N51" s="25">
        <f t="shared" si="6"/>
        <v>2.5274688229680611</v>
      </c>
      <c r="O51" s="25">
        <f t="shared" si="7"/>
        <v>-0.18801356083243781</v>
      </c>
      <c r="P51" s="26">
        <f>ACOS(-TAN(Dados!$C$31)*TAN(O51))</f>
        <v>1.6738522299872023</v>
      </c>
      <c r="Q51" s="25">
        <f t="shared" si="8"/>
        <v>1.020192251241868</v>
      </c>
      <c r="R51" s="25">
        <f>(24*60/PI())*Dados!$C$28*Q51*(P51*SIN(Dados!$C$31)*SIN(O51)+COS(Dados!$C$31)*COS(O51)*SIN(P51))</f>
        <v>38.66569810212836</v>
      </c>
      <c r="S51" s="17">
        <f t="shared" si="9"/>
        <v>304.26000000000005</v>
      </c>
      <c r="T51" s="17">
        <f t="shared" si="10"/>
        <v>290.86</v>
      </c>
      <c r="U51" s="17">
        <f t="shared" si="11"/>
        <v>22.646351171525204</v>
      </c>
      <c r="V51" s="25">
        <f>(0.75+2*10^(-5)*Dados!$B$7)*R51</f>
        <v>29.188820561832522</v>
      </c>
      <c r="W51" s="23">
        <f t="shared" si="12"/>
        <v>3.1574499044894768</v>
      </c>
      <c r="X51" s="25">
        <f>(1-Dados!$C$20)*U51</f>
        <v>17.437690402074406</v>
      </c>
      <c r="Y51" s="18">
        <f t="shared" si="13"/>
        <v>14.280240497584929</v>
      </c>
      <c r="Z51" s="27">
        <f>((0.408*I51*(Y51-0)+Dados!$C$35*(900/(H51+273))*J51*(M51-N51))/(I51+Dados!$C$35*(1+(0.34*J51))))</f>
        <v>4.4820955014635873</v>
      </c>
    </row>
    <row r="52" spans="1:26" x14ac:dyDescent="0.25">
      <c r="A52" s="1">
        <v>22700</v>
      </c>
      <c r="B52">
        <v>19.8</v>
      </c>
      <c r="C52">
        <v>29.7</v>
      </c>
      <c r="D52">
        <v>54</v>
      </c>
      <c r="E52">
        <v>2</v>
      </c>
      <c r="F52">
        <v>61.25</v>
      </c>
      <c r="H52" s="22">
        <f t="shared" si="0"/>
        <v>24.75</v>
      </c>
      <c r="I52" s="23">
        <f t="shared" si="1"/>
        <v>0.18624513325562769</v>
      </c>
      <c r="J52" s="24">
        <f t="shared" si="2"/>
        <v>1.4959021503358882</v>
      </c>
      <c r="K52" s="25">
        <f t="shared" si="3"/>
        <v>4.1705971966496023</v>
      </c>
      <c r="L52" s="25">
        <f t="shared" si="4"/>
        <v>2.3094882494907831</v>
      </c>
      <c r="M52" s="25">
        <f t="shared" si="5"/>
        <v>3.2400427230701929</v>
      </c>
      <c r="N52" s="25">
        <f t="shared" si="6"/>
        <v>1.9845261678804933</v>
      </c>
      <c r="O52" s="25">
        <f t="shared" si="7"/>
        <v>-0.18173339514492348</v>
      </c>
      <c r="P52" s="26">
        <f>ACOS(-TAN(Dados!$C$31)*TAN(O52))</f>
        <v>1.6703196821423145</v>
      </c>
      <c r="Q52" s="25">
        <f t="shared" si="8"/>
        <v>1.0197399701753953</v>
      </c>
      <c r="R52" s="25">
        <f>(24*60/PI())*Dados!$C$28*Q52*(P52*SIN(Dados!$C$31)*SIN(O52)+COS(Dados!$C$31)*COS(O52)*SIN(P52))</f>
        <v>38.499111448304127</v>
      </c>
      <c r="S52" s="17">
        <f t="shared" si="9"/>
        <v>302.86</v>
      </c>
      <c r="T52" s="17">
        <f t="shared" si="10"/>
        <v>292.96000000000004</v>
      </c>
      <c r="U52" s="17">
        <f t="shared" si="11"/>
        <v>19.381540192161669</v>
      </c>
      <c r="V52" s="25">
        <f>(0.75+2*10^(-5)*Dados!$B$7)*R52</f>
        <v>29.063063930369971</v>
      </c>
      <c r="W52" s="23">
        <f t="shared" si="12"/>
        <v>3.039272067514899</v>
      </c>
      <c r="X52" s="25">
        <f>(1-Dados!$C$20)*U52</f>
        <v>14.923785947964486</v>
      </c>
      <c r="Y52" s="18">
        <f t="shared" si="13"/>
        <v>11.884513880449587</v>
      </c>
      <c r="Z52" s="27">
        <f>((0.408*I52*(Y52-0)+Dados!$C$35*(900/(H52+273))*J52*(M52-N52))/(I52+Dados!$C$35*(1+(0.34*J52))))</f>
        <v>4.472636871824438</v>
      </c>
    </row>
    <row r="53" spans="1:26" x14ac:dyDescent="0.25">
      <c r="A53" s="1">
        <v>22701</v>
      </c>
      <c r="B53">
        <v>14</v>
      </c>
      <c r="C53">
        <v>25.8</v>
      </c>
      <c r="D53">
        <v>55</v>
      </c>
      <c r="E53">
        <v>1.3333330000000001</v>
      </c>
      <c r="F53">
        <v>51.5</v>
      </c>
      <c r="H53" s="22">
        <f t="shared" si="0"/>
        <v>19.899999999999999</v>
      </c>
      <c r="I53" s="23">
        <f t="shared" si="1"/>
        <v>0.1439585042553502</v>
      </c>
      <c r="J53" s="24">
        <f t="shared" si="2"/>
        <v>0.99726785090690051</v>
      </c>
      <c r="K53" s="25">
        <f t="shared" si="3"/>
        <v>3.3219025283483368</v>
      </c>
      <c r="L53" s="25">
        <f t="shared" si="4"/>
        <v>1.5986048594252917</v>
      </c>
      <c r="M53" s="25">
        <f t="shared" si="5"/>
        <v>2.4602536938868145</v>
      </c>
      <c r="N53" s="25">
        <f t="shared" si="6"/>
        <v>1.2670306523517094</v>
      </c>
      <c r="O53" s="25">
        <f t="shared" si="7"/>
        <v>-0.1753993779302998</v>
      </c>
      <c r="P53" s="26">
        <f>ACOS(-TAN(Dados!$C$31)*TAN(O53))</f>
        <v>1.6667663487559339</v>
      </c>
      <c r="Q53" s="25">
        <f t="shared" si="8"/>
        <v>1.0192818397297361</v>
      </c>
      <c r="R53" s="25">
        <f>(24*60/PI())*Dados!$C$28*Q53*(P53*SIN(Dados!$C$31)*SIN(O53)+COS(Dados!$C$31)*COS(O53)*SIN(P53))</f>
        <v>38.330034943789961</v>
      </c>
      <c r="S53" s="17">
        <f t="shared" si="9"/>
        <v>298.96000000000004</v>
      </c>
      <c r="T53" s="17">
        <f t="shared" si="10"/>
        <v>287.16000000000003</v>
      </c>
      <c r="U53" s="17">
        <f t="shared" si="11"/>
        <v>21.066879031350027</v>
      </c>
      <c r="V53" s="25">
        <f>(0.75+2*10^(-5)*Dados!$B$7)*R53</f>
        <v>28.935427705143915</v>
      </c>
      <c r="W53" s="23">
        <f t="shared" si="12"/>
        <v>4.1852814312408118</v>
      </c>
      <c r="X53" s="25">
        <f>(1-Dados!$C$20)*U53</f>
        <v>16.22149685413952</v>
      </c>
      <c r="Y53" s="18">
        <f t="shared" si="13"/>
        <v>12.036215422898708</v>
      </c>
      <c r="Z53" s="27">
        <f>((0.408*I53*(Y53-0)+Dados!$C$35*(900/(H53+273))*J53*(M53-N53))/(I53+Dados!$C$35*(1+(0.34*J53))))</f>
        <v>4.0856649366805211</v>
      </c>
    </row>
    <row r="54" spans="1:26" x14ac:dyDescent="0.25">
      <c r="A54" s="1">
        <v>22702</v>
      </c>
      <c r="B54">
        <v>11.6</v>
      </c>
      <c r="C54">
        <v>25.7</v>
      </c>
      <c r="D54">
        <v>56</v>
      </c>
      <c r="E54">
        <v>1</v>
      </c>
      <c r="F54">
        <v>47</v>
      </c>
      <c r="H54" s="22">
        <f t="shared" si="0"/>
        <v>18.649999999999999</v>
      </c>
      <c r="I54" s="23">
        <f t="shared" si="1"/>
        <v>0.13448490206687241</v>
      </c>
      <c r="J54" s="24">
        <f t="shared" si="2"/>
        <v>0.74795107516794412</v>
      </c>
      <c r="K54" s="25">
        <f t="shared" si="3"/>
        <v>3.3022863265902909</v>
      </c>
      <c r="L54" s="25">
        <f t="shared" si="4"/>
        <v>1.3659958455711463</v>
      </c>
      <c r="M54" s="25">
        <f t="shared" si="5"/>
        <v>2.3341410860807184</v>
      </c>
      <c r="N54" s="25">
        <f t="shared" si="6"/>
        <v>1.0970463104579375</v>
      </c>
      <c r="O54" s="25">
        <f t="shared" si="7"/>
        <v>-0.16901338609456681</v>
      </c>
      <c r="P54" s="26">
        <f>ACOS(-TAN(Dados!$C$31)*TAN(O54))</f>
        <v>1.6631931498354087</v>
      </c>
      <c r="Q54" s="25">
        <f t="shared" si="8"/>
        <v>1.018817995658829</v>
      </c>
      <c r="R54" s="25">
        <f>(24*60/PI())*Dados!$C$28*Q54*(P54*SIN(Dados!$C$31)*SIN(O54)+COS(Dados!$C$31)*COS(O54)*SIN(P54))</f>
        <v>38.158500837577961</v>
      </c>
      <c r="S54" s="17">
        <f t="shared" si="9"/>
        <v>298.86</v>
      </c>
      <c r="T54" s="17">
        <f t="shared" si="10"/>
        <v>284.76000000000005</v>
      </c>
      <c r="U54" s="17">
        <f t="shared" si="11"/>
        <v>22.925606979106181</v>
      </c>
      <c r="V54" s="25">
        <f>(0.75+2*10^(-5)*Dados!$B$7)*R54</f>
        <v>28.805936230989445</v>
      </c>
      <c r="W54" s="23">
        <f t="shared" si="12"/>
        <v>4.9974096963738299</v>
      </c>
      <c r="X54" s="25">
        <f>(1-Dados!$C$20)*U54</f>
        <v>17.652717373911759</v>
      </c>
      <c r="Y54" s="18">
        <f t="shared" si="13"/>
        <v>12.65530767753793</v>
      </c>
      <c r="Z54" s="27">
        <f>((0.408*I54*(Y54-0)+Dados!$C$35*(900/(H54+273))*J54*(M54-N54))/(I54+Dados!$C$35*(1+(0.34*J54))))</f>
        <v>4.0689708362226096</v>
      </c>
    </row>
    <row r="55" spans="1:26" x14ac:dyDescent="0.25">
      <c r="A55" s="1">
        <v>22703</v>
      </c>
      <c r="B55">
        <v>12</v>
      </c>
      <c r="C55">
        <v>28.2</v>
      </c>
      <c r="D55">
        <v>57</v>
      </c>
      <c r="E55">
        <v>1</v>
      </c>
      <c r="F55">
        <v>39.5</v>
      </c>
      <c r="H55" s="22">
        <f t="shared" si="0"/>
        <v>20.100000000000001</v>
      </c>
      <c r="I55" s="23">
        <f t="shared" si="1"/>
        <v>0.14552546018733548</v>
      </c>
      <c r="J55" s="24">
        <f t="shared" si="2"/>
        <v>0.74795107516794412</v>
      </c>
      <c r="K55" s="25">
        <f t="shared" si="3"/>
        <v>3.8241720180540506</v>
      </c>
      <c r="L55" s="25">
        <f t="shared" si="4"/>
        <v>1.4025638730469563</v>
      </c>
      <c r="M55" s="25">
        <f t="shared" si="5"/>
        <v>2.6133679455505034</v>
      </c>
      <c r="N55" s="25">
        <f t="shared" si="6"/>
        <v>1.0322803384924488</v>
      </c>
      <c r="O55" s="25">
        <f t="shared" si="7"/>
        <v>-0.16257731194492642</v>
      </c>
      <c r="P55" s="26">
        <f>ACOS(-TAN(Dados!$C$31)*TAN(O55))</f>
        <v>1.6596009906988067</v>
      </c>
      <c r="Q55" s="25">
        <f t="shared" si="8"/>
        <v>1.0183485754096824</v>
      </c>
      <c r="R55" s="25">
        <f>(24*60/PI())*Dados!$C$28*Q55*(P55*SIN(Dados!$C$31)*SIN(O55)+COS(Dados!$C$31)*COS(O55)*SIN(P55))</f>
        <v>37.98454322101324</v>
      </c>
      <c r="S55" s="17">
        <f t="shared" si="9"/>
        <v>301.36</v>
      </c>
      <c r="T55" s="17">
        <f t="shared" si="10"/>
        <v>285.16000000000003</v>
      </c>
      <c r="U55" s="17">
        <f t="shared" si="11"/>
        <v>24.461573972101753</v>
      </c>
      <c r="V55" s="25">
        <f>(0.75+2*10^(-5)*Dados!$B$7)*R55</f>
        <v>28.674615243537978</v>
      </c>
      <c r="W55" s="23">
        <f t="shared" si="12"/>
        <v>5.7753259766598024</v>
      </c>
      <c r="X55" s="25">
        <f>(1-Dados!$C$20)*U55</f>
        <v>18.83541195851835</v>
      </c>
      <c r="Y55" s="18">
        <f t="shared" si="13"/>
        <v>13.060085981858547</v>
      </c>
      <c r="Z55" s="27">
        <f>((0.408*I55*(Y55-0)+Dados!$C$35*(900/(H55+273))*J55*(M55-N55))/(I55+Dados!$C$35*(1+(0.34*J55))))</f>
        <v>4.450760259590651</v>
      </c>
    </row>
    <row r="56" spans="1:26" x14ac:dyDescent="0.25">
      <c r="A56" s="1">
        <v>22704</v>
      </c>
      <c r="B56">
        <v>14.4</v>
      </c>
      <c r="C56">
        <v>31.2</v>
      </c>
      <c r="D56">
        <v>58</v>
      </c>
      <c r="E56">
        <v>1</v>
      </c>
      <c r="F56">
        <v>58.5</v>
      </c>
      <c r="H56" s="22">
        <f t="shared" si="0"/>
        <v>22.8</v>
      </c>
      <c r="I56" s="23">
        <f t="shared" si="1"/>
        <v>0.16813302065808716</v>
      </c>
      <c r="J56" s="24">
        <f t="shared" si="2"/>
        <v>0.74795107516794412</v>
      </c>
      <c r="K56" s="25">
        <f t="shared" si="3"/>
        <v>4.5439995866454055</v>
      </c>
      <c r="L56" s="25">
        <f t="shared" si="4"/>
        <v>1.6405764392484408</v>
      </c>
      <c r="M56" s="25">
        <f t="shared" si="5"/>
        <v>3.092288012946923</v>
      </c>
      <c r="N56" s="25">
        <f t="shared" si="6"/>
        <v>1.8089884875739499</v>
      </c>
      <c r="O56" s="25">
        <f t="shared" si="7"/>
        <v>-0.1560930626290509</v>
      </c>
      <c r="P56" s="26">
        <f>ACOS(-TAN(Dados!$C$31)*TAN(O56))</f>
        <v>1.655990762218486</v>
      </c>
      <c r="Q56" s="25">
        <f t="shared" si="8"/>
        <v>1.0178737180816473</v>
      </c>
      <c r="R56" s="25">
        <f>(24*60/PI())*Dados!$C$28*Q56*(P56*SIN(Dados!$C$31)*SIN(O56)+COS(Dados!$C$31)*COS(O56)*SIN(P56))</f>
        <v>37.808198041549083</v>
      </c>
      <c r="S56" s="17">
        <f t="shared" si="9"/>
        <v>304.36</v>
      </c>
      <c r="T56" s="17">
        <f t="shared" si="10"/>
        <v>287.56</v>
      </c>
      <c r="U56" s="17">
        <f t="shared" si="11"/>
        <v>24.794799608409825</v>
      </c>
      <c r="V56" s="25">
        <f>(0.75+2*10^(-5)*Dados!$B$7)*R56</f>
        <v>28.541491879601093</v>
      </c>
      <c r="W56" s="23">
        <f t="shared" si="12"/>
        <v>4.7180729753078463</v>
      </c>
      <c r="X56" s="25">
        <f>(1-Dados!$C$20)*U56</f>
        <v>19.091995698475564</v>
      </c>
      <c r="Y56" s="18">
        <f t="shared" si="13"/>
        <v>14.373922723167718</v>
      </c>
      <c r="Z56" s="27">
        <f>((0.408*I56*(Y56-0)+Dados!$C$35*(900/(H56+273))*J56*(M56-N56))/(I56+Dados!$C$35*(1+(0.34*J56))))</f>
        <v>4.7042781527084463</v>
      </c>
    </row>
    <row r="57" spans="1:26" x14ac:dyDescent="0.25">
      <c r="A57" s="1">
        <v>22705</v>
      </c>
      <c r="B57">
        <v>19.8</v>
      </c>
      <c r="C57">
        <v>27</v>
      </c>
      <c r="D57">
        <v>59</v>
      </c>
      <c r="E57">
        <v>1.6666669999999999</v>
      </c>
      <c r="F57">
        <v>76</v>
      </c>
      <c r="H57" s="22">
        <f t="shared" si="0"/>
        <v>23.4</v>
      </c>
      <c r="I57" s="23">
        <f t="shared" si="1"/>
        <v>0.17354029886694897</v>
      </c>
      <c r="J57" s="24">
        <f t="shared" si="2"/>
        <v>1.2465853745969318</v>
      </c>
      <c r="K57" s="25">
        <f t="shared" si="3"/>
        <v>3.5653401758108458</v>
      </c>
      <c r="L57" s="25">
        <f t="shared" si="4"/>
        <v>2.3094882494907831</v>
      </c>
      <c r="M57" s="25">
        <f t="shared" si="5"/>
        <v>2.9374142126508147</v>
      </c>
      <c r="N57" s="25">
        <f t="shared" si="6"/>
        <v>2.2324348016146192</v>
      </c>
      <c r="O57" s="25">
        <f t="shared" si="7"/>
        <v>-0.14956255956995423</v>
      </c>
      <c r="P57" s="26">
        <f>ACOS(-TAN(Dados!$C$31)*TAN(O57))</f>
        <v>1.652363341105423</v>
      </c>
      <c r="Q57" s="25">
        <f t="shared" si="8"/>
        <v>1.0173935643851983</v>
      </c>
      <c r="R57" s="25">
        <f>(24*60/PI())*Dados!$C$28*Q57*(P57*SIN(Dados!$C$31)*SIN(O57)+COS(Dados!$C$31)*COS(O57)*SIN(P57))</f>
        <v>37.629503113658799</v>
      </c>
      <c r="S57" s="17">
        <f t="shared" si="9"/>
        <v>300.16000000000003</v>
      </c>
      <c r="T57" s="17">
        <f t="shared" si="10"/>
        <v>292.96000000000004</v>
      </c>
      <c r="U57" s="17">
        <f t="shared" si="11"/>
        <v>16.155288368962768</v>
      </c>
      <c r="V57" s="25">
        <f>(0.75+2*10^(-5)*Dados!$B$7)*R57</f>
        <v>28.406594685407878</v>
      </c>
      <c r="W57" s="23">
        <f t="shared" si="12"/>
        <v>2.074475974667195</v>
      </c>
      <c r="X57" s="25">
        <f>(1-Dados!$C$20)*U57</f>
        <v>12.439572044101332</v>
      </c>
      <c r="Y57" s="18">
        <f t="shared" si="13"/>
        <v>10.365096069434138</v>
      </c>
      <c r="Z57" s="27">
        <f>((0.408*I57*(Y57-0)+Dados!$C$35*(900/(H57+273))*J57*(M57-N57))/(I57+Dados!$C$35*(1+(0.34*J57))))</f>
        <v>3.4061514582700778</v>
      </c>
    </row>
    <row r="58" spans="1:26" x14ac:dyDescent="0.25">
      <c r="A58" s="1">
        <v>23043</v>
      </c>
      <c r="B58">
        <v>16.7</v>
      </c>
      <c r="C58">
        <v>28.7</v>
      </c>
      <c r="D58">
        <v>32</v>
      </c>
      <c r="E58">
        <v>1</v>
      </c>
      <c r="F58">
        <v>73.5</v>
      </c>
      <c r="H58" s="22">
        <f t="shared" si="0"/>
        <v>22.7</v>
      </c>
      <c r="I58" s="23">
        <f t="shared" si="1"/>
        <v>0.16724578322202138</v>
      </c>
      <c r="J58" s="24">
        <f t="shared" si="2"/>
        <v>0.74795107516794412</v>
      </c>
      <c r="K58" s="25">
        <f t="shared" si="3"/>
        <v>3.9367535029497236</v>
      </c>
      <c r="L58" s="25">
        <f t="shared" si="4"/>
        <v>1.9011953088739362</v>
      </c>
      <c r="M58" s="25">
        <f t="shared" si="5"/>
        <v>2.9189744059118299</v>
      </c>
      <c r="N58" s="25">
        <f t="shared" si="6"/>
        <v>2.1454461883451947</v>
      </c>
      <c r="O58" s="25">
        <f t="shared" si="7"/>
        <v>-0.30432562504334304</v>
      </c>
      <c r="P58" s="26">
        <f>ACOS(-TAN(Dados!$C$31)*TAN(O58))</f>
        <v>1.7414469882911801</v>
      </c>
      <c r="Q58" s="25">
        <f t="shared" si="8"/>
        <v>1.0281185581963432</v>
      </c>
      <c r="R58" s="25">
        <f>(24*60/PI())*Dados!$C$28*Q58*(P58*SIN(Dados!$C$31)*SIN(O58)+COS(Dados!$C$31)*COS(O58)*SIN(P58))</f>
        <v>41.550006134893529</v>
      </c>
      <c r="S58" s="17">
        <f t="shared" si="9"/>
        <v>301.86</v>
      </c>
      <c r="T58" s="17">
        <f t="shared" si="10"/>
        <v>289.86</v>
      </c>
      <c r="U58" s="17">
        <f t="shared" si="11"/>
        <v>23.029350937738926</v>
      </c>
      <c r="V58" s="25">
        <f>(0.75+2*10^(-5)*Dados!$B$7)*R58</f>
        <v>31.366191041244619</v>
      </c>
      <c r="W58" s="23">
        <f t="shared" si="12"/>
        <v>3.2582982476155564</v>
      </c>
      <c r="X58" s="25">
        <f>(1-Dados!$C$20)*U58</f>
        <v>17.732600222058974</v>
      </c>
      <c r="Y58" s="18">
        <f t="shared" si="13"/>
        <v>14.474301974443417</v>
      </c>
      <c r="Z58" s="27">
        <f>((0.408*I58*(Y58-0)+Dados!$C$35*(900/(H58+273))*J58*(M58-N58))/(I58+Dados!$C$35*(1+(0.34*J58))))</f>
        <v>4.4232276873963947</v>
      </c>
    </row>
    <row r="59" spans="1:26" x14ac:dyDescent="0.25">
      <c r="A59" s="1">
        <v>23044</v>
      </c>
      <c r="B59">
        <v>17.399999999999999</v>
      </c>
      <c r="C59">
        <v>31.1</v>
      </c>
      <c r="D59">
        <v>33</v>
      </c>
      <c r="E59">
        <v>0.33333299999999999</v>
      </c>
      <c r="F59">
        <v>64.25</v>
      </c>
      <c r="H59" s="22">
        <f t="shared" si="0"/>
        <v>24.25</v>
      </c>
      <c r="I59" s="23">
        <f t="shared" si="1"/>
        <v>0.18145122404479402</v>
      </c>
      <c r="J59" s="24">
        <f t="shared" si="2"/>
        <v>0.2493167757389563</v>
      </c>
      <c r="K59" s="25">
        <f t="shared" si="3"/>
        <v>4.5182323834037019</v>
      </c>
      <c r="L59" s="25">
        <f t="shared" si="4"/>
        <v>1.9873971889021356</v>
      </c>
      <c r="M59" s="25">
        <f t="shared" si="5"/>
        <v>3.2528147861529186</v>
      </c>
      <c r="N59" s="25">
        <f t="shared" si="6"/>
        <v>2.0899335001032502</v>
      </c>
      <c r="O59" s="25">
        <f t="shared" si="7"/>
        <v>-0.2995769437816857</v>
      </c>
      <c r="P59" s="26">
        <f>ACOS(-TAN(Dados!$C$31)*TAN(O59))</f>
        <v>1.7385894603864445</v>
      </c>
      <c r="Q59" s="25">
        <f t="shared" si="8"/>
        <v>1.0278170707327079</v>
      </c>
      <c r="R59" s="25">
        <f>(24*60/PI())*Dados!$C$28*Q59*(P59*SIN(Dados!$C$31)*SIN(O59)+COS(Dados!$C$31)*COS(O59)*SIN(P59))</f>
        <v>41.440172896841275</v>
      </c>
      <c r="S59" s="17">
        <f t="shared" si="9"/>
        <v>304.26000000000005</v>
      </c>
      <c r="T59" s="17">
        <f t="shared" si="10"/>
        <v>290.56</v>
      </c>
      <c r="U59" s="17">
        <f t="shared" si="11"/>
        <v>24.54154075667282</v>
      </c>
      <c r="V59" s="25">
        <f>(0.75+2*10^(-5)*Dados!$B$7)*R59</f>
        <v>31.28327768820585</v>
      </c>
      <c r="W59" s="23">
        <f t="shared" si="12"/>
        <v>3.7548609011099519</v>
      </c>
      <c r="X59" s="25">
        <f>(1-Dados!$C$20)*U59</f>
        <v>18.896986382638072</v>
      </c>
      <c r="Y59" s="18">
        <f t="shared" si="13"/>
        <v>15.142125481528121</v>
      </c>
      <c r="Z59" s="27">
        <f>((0.408*I59*(Y59-0)+Dados!$C$35*(900/(H59+273))*J59*(M59-N59))/(I59+Dados!$C$35*(1+(0.34*J59))))</f>
        <v>4.6679291788284294</v>
      </c>
    </row>
    <row r="60" spans="1:26" x14ac:dyDescent="0.25">
      <c r="A60" s="1">
        <v>23045</v>
      </c>
      <c r="B60">
        <v>21</v>
      </c>
      <c r="C60">
        <v>33.299999999999997</v>
      </c>
      <c r="D60">
        <v>34</v>
      </c>
      <c r="E60">
        <v>0.66666700000000001</v>
      </c>
      <c r="F60">
        <v>63.25</v>
      </c>
      <c r="H60" s="22">
        <f t="shared" si="0"/>
        <v>27.15</v>
      </c>
      <c r="I60" s="23">
        <f t="shared" si="1"/>
        <v>0.210768374512951</v>
      </c>
      <c r="J60" s="24">
        <f t="shared" si="2"/>
        <v>0.49863429942898779</v>
      </c>
      <c r="K60" s="25">
        <f t="shared" si="3"/>
        <v>5.1154132953859861</v>
      </c>
      <c r="L60" s="25">
        <f t="shared" si="4"/>
        <v>2.4870053972720654</v>
      </c>
      <c r="M60" s="25">
        <f t="shared" si="5"/>
        <v>3.801209346329026</v>
      </c>
      <c r="N60" s="25">
        <f t="shared" si="6"/>
        <v>2.404264911553109</v>
      </c>
      <c r="O60" s="25">
        <f t="shared" si="7"/>
        <v>-0.29473949140618588</v>
      </c>
      <c r="P60" s="26">
        <f>ACOS(-TAN(Dados!$C$31)*TAN(O60))</f>
        <v>1.7356885346921167</v>
      </c>
      <c r="Q60" s="25">
        <f t="shared" si="8"/>
        <v>1.0275073404706727</v>
      </c>
      <c r="R60" s="25">
        <f>(24*60/PI())*Dados!$C$28*Q60*(P60*SIN(Dados!$C$31)*SIN(O60)+COS(Dados!$C$31)*COS(O60)*SIN(P60))</f>
        <v>41.327547732870002</v>
      </c>
      <c r="S60" s="17">
        <f t="shared" si="9"/>
        <v>306.46000000000004</v>
      </c>
      <c r="T60" s="17">
        <f t="shared" si="10"/>
        <v>294.16000000000003</v>
      </c>
      <c r="U60" s="17">
        <f t="shared" si="11"/>
        <v>23.190610116247282</v>
      </c>
      <c r="V60" s="25">
        <f>(0.75+2*10^(-5)*Dados!$B$7)*R60</f>
        <v>31.198256704148577</v>
      </c>
      <c r="W60" s="23">
        <f t="shared" si="12"/>
        <v>3.2114348618123509</v>
      </c>
      <c r="X60" s="25">
        <f>(1-Dados!$C$20)*U60</f>
        <v>17.856769789510409</v>
      </c>
      <c r="Y60" s="18">
        <f t="shared" si="13"/>
        <v>14.645334927698059</v>
      </c>
      <c r="Z60" s="27">
        <f>((0.408*I60*(Y60-0)+Dados!$C$35*(900/(H60+273))*J60*(M60-N60))/(I60+Dados!$C$35*(1+(0.34*J60))))</f>
        <v>4.8590307119788285</v>
      </c>
    </row>
    <row r="61" spans="1:26" x14ac:dyDescent="0.25">
      <c r="A61" s="1">
        <v>23046</v>
      </c>
      <c r="B61">
        <v>21.1</v>
      </c>
      <c r="C61">
        <v>33.1</v>
      </c>
      <c r="D61">
        <v>35</v>
      </c>
      <c r="E61">
        <v>0.66666700000000001</v>
      </c>
      <c r="F61">
        <v>58.5</v>
      </c>
      <c r="H61" s="22">
        <f t="shared" si="0"/>
        <v>27.1</v>
      </c>
      <c r="I61" s="23">
        <f t="shared" si="1"/>
        <v>0.2102310929908757</v>
      </c>
      <c r="J61" s="24">
        <f t="shared" si="2"/>
        <v>0.49863429942898779</v>
      </c>
      <c r="K61" s="25">
        <f t="shared" si="3"/>
        <v>5.0584314955346112</v>
      </c>
      <c r="L61" s="25">
        <f t="shared" si="4"/>
        <v>2.5023227554890153</v>
      </c>
      <c r="M61" s="25">
        <f t="shared" si="5"/>
        <v>3.780377125511813</v>
      </c>
      <c r="N61" s="25">
        <f t="shared" si="6"/>
        <v>2.2115206184244105</v>
      </c>
      <c r="O61" s="25">
        <f t="shared" si="7"/>
        <v>-0.28981470135838328</v>
      </c>
      <c r="P61" s="26">
        <f>ACOS(-TAN(Dados!$C$31)*TAN(O61))</f>
        <v>1.7327454042581727</v>
      </c>
      <c r="Q61" s="25">
        <f t="shared" si="8"/>
        <v>1.0271894591899993</v>
      </c>
      <c r="R61" s="25">
        <f>(24*60/PI())*Dados!$C$28*Q61*(P61*SIN(Dados!$C$31)*SIN(O61)+COS(Dados!$C$31)*COS(O61)*SIN(P61))</f>
        <v>41.21213155165799</v>
      </c>
      <c r="S61" s="17">
        <f t="shared" si="9"/>
        <v>306.26000000000005</v>
      </c>
      <c r="T61" s="17">
        <f t="shared" si="10"/>
        <v>294.26000000000005</v>
      </c>
      <c r="U61" s="17">
        <f t="shared" si="11"/>
        <v>22.842081835418888</v>
      </c>
      <c r="V61" s="25">
        <f>(0.75+2*10^(-5)*Dados!$B$7)*R61</f>
        <v>31.111128775036029</v>
      </c>
      <c r="W61" s="23">
        <f t="shared" si="12"/>
        <v>3.3759784325460593</v>
      </c>
      <c r="X61" s="25">
        <f>(1-Dados!$C$20)*U61</f>
        <v>17.588403013272544</v>
      </c>
      <c r="Y61" s="18">
        <f t="shared" si="13"/>
        <v>14.212424580726484</v>
      </c>
      <c r="Z61" s="27">
        <f>((0.408*I61*(Y61-0)+Dados!$C$35*(900/(H61+273))*J61*(M61-N61))/(I61+Dados!$C$35*(1+(0.34*J61))))</f>
        <v>4.7862202417528676</v>
      </c>
    </row>
    <row r="62" spans="1:26" x14ac:dyDescent="0.25">
      <c r="A62" s="1">
        <v>23047</v>
      </c>
      <c r="B62">
        <v>20.8</v>
      </c>
      <c r="C62">
        <v>31</v>
      </c>
      <c r="D62">
        <v>36</v>
      </c>
      <c r="E62">
        <v>2</v>
      </c>
      <c r="F62">
        <v>58</v>
      </c>
      <c r="H62" s="22">
        <f t="shared" si="0"/>
        <v>25.9</v>
      </c>
      <c r="I62" s="23">
        <f t="shared" si="1"/>
        <v>0.19767751536034411</v>
      </c>
      <c r="J62" s="24">
        <f t="shared" si="2"/>
        <v>1.4959021503358882</v>
      </c>
      <c r="K62" s="25">
        <f t="shared" si="3"/>
        <v>4.492592251118583</v>
      </c>
      <c r="L62" s="25">
        <f t="shared" si="4"/>
        <v>2.4566163260716172</v>
      </c>
      <c r="M62" s="25">
        <f t="shared" si="5"/>
        <v>3.4746042885951001</v>
      </c>
      <c r="N62" s="25">
        <f t="shared" si="6"/>
        <v>2.0152704873851577</v>
      </c>
      <c r="O62" s="25">
        <f t="shared" si="7"/>
        <v>-0.28480403295985462</v>
      </c>
      <c r="P62" s="26">
        <f>ACOS(-TAN(Dados!$C$31)*TAN(O62))</f>
        <v>1.7297612548880501</v>
      </c>
      <c r="Q62" s="25">
        <f t="shared" si="8"/>
        <v>1.0268635210857713</v>
      </c>
      <c r="R62" s="25">
        <f>(24*60/PI())*Dados!$C$28*Q62*(P62*SIN(Dados!$C$31)*SIN(O62)+COS(Dados!$C$31)*COS(O62)*SIN(P62))</f>
        <v>41.093926310782344</v>
      </c>
      <c r="S62" s="17">
        <f t="shared" si="9"/>
        <v>304.16000000000003</v>
      </c>
      <c r="T62" s="17">
        <f t="shared" si="10"/>
        <v>293.96000000000004</v>
      </c>
      <c r="U62" s="17">
        <f t="shared" si="11"/>
        <v>20.998956135450037</v>
      </c>
      <c r="V62" s="25">
        <f>(0.75+2*10^(-5)*Dados!$B$7)*R62</f>
        <v>31.021895378647475</v>
      </c>
      <c r="W62" s="23">
        <f t="shared" si="12"/>
        <v>3.128980428003131</v>
      </c>
      <c r="X62" s="25">
        <f>(1-Dados!$C$20)*U62</f>
        <v>16.169196224296527</v>
      </c>
      <c r="Y62" s="18">
        <f t="shared" si="13"/>
        <v>13.040215796293396</v>
      </c>
      <c r="Z62" s="27">
        <f>((0.408*I62*(Y62-0)+Dados!$C$35*(900/(H62+273))*J62*(M62-N62))/(I62+Dados!$C$35*(1+(0.34*J62))))</f>
        <v>4.9994933380116704</v>
      </c>
    </row>
    <row r="63" spans="1:26" x14ac:dyDescent="0.25">
      <c r="A63" s="1">
        <v>23048</v>
      </c>
      <c r="B63">
        <v>17</v>
      </c>
      <c r="C63">
        <v>29.8</v>
      </c>
      <c r="D63">
        <v>37</v>
      </c>
      <c r="E63">
        <v>1</v>
      </c>
      <c r="F63">
        <v>60.5</v>
      </c>
      <c r="H63" s="22">
        <f t="shared" si="0"/>
        <v>23.4</v>
      </c>
      <c r="I63" s="23">
        <f t="shared" si="1"/>
        <v>0.17354029886694897</v>
      </c>
      <c r="J63" s="24">
        <f t="shared" si="2"/>
        <v>0.74795107516794412</v>
      </c>
      <c r="K63" s="25">
        <f t="shared" si="3"/>
        <v>4.1946326109173357</v>
      </c>
      <c r="L63" s="25">
        <f t="shared" si="4"/>
        <v>1.9377293518704448</v>
      </c>
      <c r="M63" s="25">
        <f t="shared" si="5"/>
        <v>3.0661809813938903</v>
      </c>
      <c r="N63" s="25">
        <f t="shared" si="6"/>
        <v>1.8550394937433035</v>
      </c>
      <c r="O63" s="25">
        <f t="shared" si="7"/>
        <v>-0.27970897097978548</v>
      </c>
      <c r="P63" s="26">
        <f>ACOS(-TAN(Dados!$C$31)*TAN(O63))</f>
        <v>1.7267372641461627</v>
      </c>
      <c r="Q63" s="25">
        <f t="shared" si="8"/>
        <v>1.0265296227404832</v>
      </c>
      <c r="R63" s="25">
        <f>(24*60/PI())*Dados!$C$28*Q63*(P63*SIN(Dados!$C$31)*SIN(O63)+COS(Dados!$C$31)*COS(O63)*SIN(P63))</f>
        <v>40.972935068714811</v>
      </c>
      <c r="S63" s="17">
        <f t="shared" si="9"/>
        <v>302.96000000000004</v>
      </c>
      <c r="T63" s="17">
        <f t="shared" si="10"/>
        <v>290.16000000000003</v>
      </c>
      <c r="U63" s="17">
        <f t="shared" si="11"/>
        <v>23.454276621140824</v>
      </c>
      <c r="V63" s="25">
        <f>(0.75+2*10^(-5)*Dados!$B$7)*R63</f>
        <v>30.930558823829962</v>
      </c>
      <c r="W63" s="23">
        <f t="shared" si="12"/>
        <v>3.8256241118298973</v>
      </c>
      <c r="X63" s="25">
        <f>(1-Dados!$C$20)*U63</f>
        <v>18.059792998278436</v>
      </c>
      <c r="Y63" s="18">
        <f t="shared" si="13"/>
        <v>14.234168886448538</v>
      </c>
      <c r="Z63" s="27">
        <f>((0.408*I63*(Y63-0)+Dados!$C$35*(900/(H63+273))*J63*(M63-N63))/(I63+Dados!$C$35*(1+(0.34*J63))))</f>
        <v>4.6466373609653377</v>
      </c>
    </row>
    <row r="64" spans="1:26" x14ac:dyDescent="0.25">
      <c r="A64" s="1">
        <v>23049</v>
      </c>
      <c r="B64">
        <v>16</v>
      </c>
      <c r="C64">
        <v>30.9</v>
      </c>
      <c r="D64">
        <v>38</v>
      </c>
      <c r="E64">
        <v>1.3333330000000001</v>
      </c>
      <c r="F64">
        <v>54.5</v>
      </c>
      <c r="H64" s="22">
        <f t="shared" si="0"/>
        <v>23.45</v>
      </c>
      <c r="I64" s="23">
        <f t="shared" si="1"/>
        <v>0.17399745174765596</v>
      </c>
      <c r="J64" s="24">
        <f t="shared" si="2"/>
        <v>0.99726785090690051</v>
      </c>
      <c r="K64" s="25">
        <f t="shared" si="3"/>
        <v>4.4670786642686746</v>
      </c>
      <c r="L64" s="25">
        <f t="shared" si="4"/>
        <v>1.8182866804855506</v>
      </c>
      <c r="M64" s="25">
        <f t="shared" si="5"/>
        <v>3.1426826723771129</v>
      </c>
      <c r="N64" s="25">
        <f t="shared" si="6"/>
        <v>1.7127620564455266</v>
      </c>
      <c r="O64" s="25">
        <f t="shared" si="7"/>
        <v>-0.27453102519500105</v>
      </c>
      <c r="P64" s="26">
        <f>ACOS(-TAN(Dados!$C$31)*TAN(O64))</f>
        <v>1.7236746004336272</v>
      </c>
      <c r="Q64" s="25">
        <f t="shared" si="8"/>
        <v>1.0261878630954209</v>
      </c>
      <c r="R64" s="25">
        <f>(24*60/PI())*Dados!$C$28*Q64*(P64*SIN(Dados!$C$31)*SIN(O64)+COS(Dados!$C$31)*COS(O64)*SIN(P64))</f>
        <v>40.849162036170263</v>
      </c>
      <c r="S64" s="17">
        <f t="shared" si="9"/>
        <v>304.06</v>
      </c>
      <c r="T64" s="17">
        <f t="shared" si="10"/>
        <v>289.16000000000003</v>
      </c>
      <c r="U64" s="17">
        <f t="shared" si="11"/>
        <v>25.228781117168822</v>
      </c>
      <c r="V64" s="25">
        <f>(0.75+2*10^(-5)*Dados!$B$7)*R64</f>
        <v>30.837122289261409</v>
      </c>
      <c r="W64" s="23">
        <f t="shared" si="12"/>
        <v>4.5058599409497706</v>
      </c>
      <c r="X64" s="25">
        <f>(1-Dados!$C$20)*U64</f>
        <v>19.426161460219994</v>
      </c>
      <c r="Y64" s="18">
        <f t="shared" si="13"/>
        <v>14.920301519270224</v>
      </c>
      <c r="Z64" s="27">
        <f>((0.408*I64*(Y64-0)+Dados!$C$35*(900/(H64+273))*J64*(M64-N64))/(I64+Dados!$C$35*(1+(0.34*J64))))</f>
        <v>5.1312255292152278</v>
      </c>
    </row>
    <row r="65" spans="1:26" x14ac:dyDescent="0.25">
      <c r="A65" s="1">
        <v>23050</v>
      </c>
      <c r="B65">
        <v>18.399999999999999</v>
      </c>
      <c r="C65">
        <v>31.7</v>
      </c>
      <c r="D65">
        <v>39</v>
      </c>
      <c r="E65">
        <v>1</v>
      </c>
      <c r="F65">
        <v>66.75</v>
      </c>
      <c r="H65" s="22">
        <f t="shared" si="0"/>
        <v>25.049999999999997</v>
      </c>
      <c r="I65" s="23">
        <f t="shared" si="1"/>
        <v>0.18917237426716424</v>
      </c>
      <c r="J65" s="24">
        <f t="shared" si="2"/>
        <v>0.74795107516794412</v>
      </c>
      <c r="K65" s="25">
        <f t="shared" si="3"/>
        <v>4.6747601804976453</v>
      </c>
      <c r="L65" s="25">
        <f t="shared" si="4"/>
        <v>2.1164748063682803</v>
      </c>
      <c r="M65" s="25">
        <f t="shared" si="5"/>
        <v>3.3956174934329626</v>
      </c>
      <c r="N65" s="25">
        <f t="shared" si="6"/>
        <v>2.2665746768665023</v>
      </c>
      <c r="O65" s="25">
        <f t="shared" si="7"/>
        <v>-0.26927172994258658</v>
      </c>
      <c r="P65" s="26">
        <f>ACOS(-TAN(Dados!$C$31)*TAN(O65))</f>
        <v>1.720574422132332</v>
      </c>
      <c r="Q65" s="25">
        <f t="shared" si="8"/>
        <v>1.0258383434213432</v>
      </c>
      <c r="R65" s="25">
        <f>(24*60/PI())*Dados!$C$28*Q65*(P65*SIN(Dados!$C$31)*SIN(O65)+COS(Dados!$C$31)*COS(O65)*SIN(P65))</f>
        <v>40.722612626680473</v>
      </c>
      <c r="S65" s="17">
        <f t="shared" si="9"/>
        <v>304.86</v>
      </c>
      <c r="T65" s="17">
        <f t="shared" si="10"/>
        <v>291.56</v>
      </c>
      <c r="U65" s="17">
        <f t="shared" si="11"/>
        <v>23.7619149033595</v>
      </c>
      <c r="V65" s="25">
        <f>(0.75+2*10^(-5)*Dados!$B$7)*R65</f>
        <v>30.741589861628867</v>
      </c>
      <c r="W65" s="23">
        <f t="shared" si="12"/>
        <v>3.4853160260794129</v>
      </c>
      <c r="X65" s="25">
        <f>(1-Dados!$C$20)*U65</f>
        <v>18.296674475586816</v>
      </c>
      <c r="Y65" s="18">
        <f t="shared" si="13"/>
        <v>14.811358449507402</v>
      </c>
      <c r="Z65" s="27">
        <f>((0.408*I65*(Y65-0)+Dados!$C$35*(900/(H65+273))*J65*(M65-N65))/(I65+Dados!$C$35*(1+(0.34*J65))))</f>
        <v>4.8293334954882949</v>
      </c>
    </row>
    <row r="66" spans="1:26" x14ac:dyDescent="0.25">
      <c r="A66" s="1">
        <v>23051</v>
      </c>
      <c r="B66">
        <v>20.2</v>
      </c>
      <c r="C66">
        <v>32.1</v>
      </c>
      <c r="D66">
        <v>40</v>
      </c>
      <c r="E66">
        <v>0.66666700000000001</v>
      </c>
      <c r="F66">
        <v>58</v>
      </c>
      <c r="H66" s="22">
        <f t="shared" ref="H66:H127" si="14">(C66+B66)/2</f>
        <v>26.15</v>
      </c>
      <c r="I66" s="23">
        <f t="shared" ref="I66:I127" si="15">4098*(0.6108*EXP(17.27*H66/(H66+237.3)))/(H66+237.3)^2</f>
        <v>0.20023943546559078</v>
      </c>
      <c r="J66" s="24">
        <f t="shared" ref="J66:J127" si="16">E66*(4.87/(LN(67.8*10-5.42)))</f>
        <v>0.49863429942898779</v>
      </c>
      <c r="K66" s="25">
        <f t="shared" ref="K66:K127" si="17">0.6108*EXP((17.27*C66)/(C66+237.3))</f>
        <v>4.7817101702880001</v>
      </c>
      <c r="L66" s="25">
        <f t="shared" ref="L66:L127" si="18">0.6108*EXP((17.27*B66)/(B66+237.3))</f>
        <v>2.3673876975032684</v>
      </c>
      <c r="M66" s="25">
        <f t="shared" ref="M66:M127" si="19">(K66+L66)/2</f>
        <v>3.5745489338956342</v>
      </c>
      <c r="N66" s="25">
        <f t="shared" ref="N66:N127" si="20">F66/100*((K66+L66)/2)</f>
        <v>2.0732383816594675</v>
      </c>
      <c r="O66" s="25">
        <f t="shared" ref="O66:O127" si="21">0.409*SIN((2*PI()/365*D66)-1.39)</f>
        <v>-0.26393264366523028</v>
      </c>
      <c r="P66" s="26">
        <f>ACOS(-TAN(Dados!$C$31)*TAN(O66))</f>
        <v>1.7174378768172527</v>
      </c>
      <c r="Q66" s="25">
        <f t="shared" ref="Q66:Q127" si="22">1+0.033*COS((2*PI()/365)*D66)</f>
        <v>1.0254811672884725</v>
      </c>
      <c r="R66" s="25">
        <f>(24*60/PI())*Dados!$C$28*Q66*(P66*SIN(Dados!$C$31)*SIN(O66)+COS(Dados!$C$31)*COS(O66)*SIN(P66))</f>
        <v>40.593293506266015</v>
      </c>
      <c r="S66" s="17">
        <f t="shared" ref="S66:S127" si="23">C66+273.16</f>
        <v>305.26000000000005</v>
      </c>
      <c r="T66" s="17">
        <f t="shared" ref="T66:T127" si="24">B66+273.16</f>
        <v>293.36</v>
      </c>
      <c r="U66" s="17">
        <f t="shared" ref="U66:U127" si="25">0.16*SQRT(C66-B66)*R66</f>
        <v>22.405144657471421</v>
      </c>
      <c r="V66" s="25">
        <f>(0.75+2*10^(-5)*Dados!$B$7)*R66</f>
        <v>30.643966573125926</v>
      </c>
      <c r="W66" s="23">
        <f t="shared" ref="W66:W127" si="26">(4.903*10^-9)*((S66^4+T66^4)/2)*(0.34-0.14*SQRT(N66))*(1.35*(U66/V66)-0.35)</f>
        <v>3.478052327792335</v>
      </c>
      <c r="X66" s="25">
        <f>(1-Dados!$C$20)*U66</f>
        <v>17.251961386252994</v>
      </c>
      <c r="Y66" s="18">
        <f t="shared" ref="Y66:Y127" si="27">X66-W66</f>
        <v>13.773909058460658</v>
      </c>
      <c r="Z66" s="27">
        <f>((0.408*I66*(Y66-0)+Dados!$C$35*(900/(H66+273))*J66*(M66-N66))/(I66+Dados!$C$35*(1+(0.34*J66))))</f>
        <v>4.5980425290370714</v>
      </c>
    </row>
    <row r="67" spans="1:26" x14ac:dyDescent="0.25">
      <c r="A67" s="1">
        <v>23052</v>
      </c>
      <c r="B67">
        <v>19.399999999999999</v>
      </c>
      <c r="C67">
        <v>32.299999999999997</v>
      </c>
      <c r="D67">
        <v>41</v>
      </c>
      <c r="E67">
        <v>0.66666700000000001</v>
      </c>
      <c r="F67">
        <v>54.5</v>
      </c>
      <c r="H67" s="22">
        <f t="shared" si="14"/>
        <v>25.849999999999998</v>
      </c>
      <c r="I67" s="23">
        <f t="shared" si="15"/>
        <v>0.19716845660963869</v>
      </c>
      <c r="J67" s="24">
        <f t="shared" si="16"/>
        <v>0.49863429942898779</v>
      </c>
      <c r="K67" s="25">
        <f t="shared" si="17"/>
        <v>4.8359775257467401</v>
      </c>
      <c r="L67" s="25">
        <f t="shared" si="18"/>
        <v>2.2528310020993629</v>
      </c>
      <c r="M67" s="25">
        <f t="shared" si="19"/>
        <v>3.5444042639230515</v>
      </c>
      <c r="N67" s="25">
        <f t="shared" si="20"/>
        <v>1.9317003238380632</v>
      </c>
      <c r="O67" s="25">
        <f t="shared" si="21"/>
        <v>-0.25851534844942292</v>
      </c>
      <c r="P67" s="26">
        <f>ACOS(-TAN(Dados!$C$31)*TAN(O67))</f>
        <v>1.7142661005366917</v>
      </c>
      <c r="Q67" s="25">
        <f t="shared" si="22"/>
        <v>1.0251164405358055</v>
      </c>
      <c r="R67" s="25">
        <f>(24*60/PI())*Dados!$C$28*Q67*(P67*SIN(Dados!$C$31)*SIN(O67)+COS(Dados!$C$31)*COS(O67)*SIN(P67))</f>
        <v>40.461212642078735</v>
      </c>
      <c r="S67" s="17">
        <f t="shared" si="23"/>
        <v>305.46000000000004</v>
      </c>
      <c r="T67" s="17">
        <f t="shared" si="24"/>
        <v>292.56</v>
      </c>
      <c r="U67" s="17">
        <f t="shared" si="25"/>
        <v>23.251647613214661</v>
      </c>
      <c r="V67" s="25">
        <f>(0.75+2*10^(-5)*Dados!$B$7)*R67</f>
        <v>30.544258438173049</v>
      </c>
      <c r="W67" s="23">
        <f t="shared" si="26"/>
        <v>3.8731548787528163</v>
      </c>
      <c r="X67" s="25">
        <f>(1-Dados!$C$20)*U67</f>
        <v>17.903768662175288</v>
      </c>
      <c r="Y67" s="18">
        <f t="shared" si="27"/>
        <v>14.030613783422472</v>
      </c>
      <c r="Z67" s="27">
        <f>((0.408*I67*(Y67-0)+Dados!$C$35*(900/(H67+273))*J67*(M67-N67))/(I67+Dados!$C$35*(1+(0.34*J67))))</f>
        <v>4.7025655450850961</v>
      </c>
    </row>
    <row r="68" spans="1:26" x14ac:dyDescent="0.25">
      <c r="A68" s="1">
        <v>23053</v>
      </c>
      <c r="B68">
        <v>22.8</v>
      </c>
      <c r="C68">
        <v>31.1</v>
      </c>
      <c r="D68">
        <v>42</v>
      </c>
      <c r="E68">
        <v>1</v>
      </c>
      <c r="F68">
        <v>67</v>
      </c>
      <c r="H68" s="22">
        <f t="shared" si="14"/>
        <v>26.950000000000003</v>
      </c>
      <c r="I68" s="23">
        <f t="shared" si="15"/>
        <v>0.2086261534780407</v>
      </c>
      <c r="J68" s="24">
        <f t="shared" si="16"/>
        <v>0.74795107516794412</v>
      </c>
      <c r="K68" s="25">
        <f t="shared" si="17"/>
        <v>4.5182323834037019</v>
      </c>
      <c r="L68" s="25">
        <f t="shared" si="18"/>
        <v>2.7756312335019815</v>
      </c>
      <c r="M68" s="25">
        <f t="shared" si="19"/>
        <v>3.6469318084528419</v>
      </c>
      <c r="N68" s="25">
        <f t="shared" si="20"/>
        <v>2.4434443116634044</v>
      </c>
      <c r="O68" s="25">
        <f t="shared" si="21"/>
        <v>-0.2530214495566519</v>
      </c>
      <c r="P68" s="26">
        <f>ACOS(-TAN(Dados!$C$31)*TAN(O68))</f>
        <v>1.7110602171599187</v>
      </c>
      <c r="Q68" s="25">
        <f t="shared" si="22"/>
        <v>1.0247442712397508</v>
      </c>
      <c r="R68" s="25">
        <f>(24*60/PI())*Dados!$C$28*Q68*(P68*SIN(Dados!$C$31)*SIN(O68)+COS(Dados!$C$31)*COS(O68)*SIN(P68))</f>
        <v>40.326379349888064</v>
      </c>
      <c r="S68" s="17">
        <f t="shared" si="23"/>
        <v>304.26000000000005</v>
      </c>
      <c r="T68" s="17">
        <f t="shared" si="24"/>
        <v>295.96000000000004</v>
      </c>
      <c r="U68" s="17">
        <f t="shared" si="25"/>
        <v>18.588667538319545</v>
      </c>
      <c r="V68" s="25">
        <f>(0.75+2*10^(-5)*Dados!$B$7)*R68</f>
        <v>30.442472489265068</v>
      </c>
      <c r="W68" s="23">
        <f t="shared" si="26"/>
        <v>2.2883305315431715</v>
      </c>
      <c r="X68" s="25">
        <f>(1-Dados!$C$20)*U68</f>
        <v>14.31327400450605</v>
      </c>
      <c r="Y68" s="18">
        <f t="shared" si="27"/>
        <v>12.024943472962878</v>
      </c>
      <c r="Z68" s="27">
        <f>((0.408*I68*(Y68-0)+Dados!$C$35*(900/(H68+273))*J68*(M68-N68))/(I68+Dados!$C$35*(1+(0.34*J68))))</f>
        <v>4.1287313660322154</v>
      </c>
    </row>
    <row r="69" spans="1:26" x14ac:dyDescent="0.25">
      <c r="A69" s="1">
        <v>23054</v>
      </c>
      <c r="B69">
        <v>21.6</v>
      </c>
      <c r="C69">
        <v>33.5</v>
      </c>
      <c r="D69">
        <v>43</v>
      </c>
      <c r="E69">
        <v>0.66666700000000001</v>
      </c>
      <c r="F69">
        <v>69.25</v>
      </c>
      <c r="H69" s="22">
        <f t="shared" si="14"/>
        <v>27.55</v>
      </c>
      <c r="I69" s="23">
        <f t="shared" si="15"/>
        <v>0.21510833905626109</v>
      </c>
      <c r="J69" s="24">
        <f t="shared" si="16"/>
        <v>0.49863429942898779</v>
      </c>
      <c r="K69" s="25">
        <f t="shared" si="17"/>
        <v>5.1729513859624818</v>
      </c>
      <c r="L69" s="25">
        <f t="shared" si="18"/>
        <v>2.5801527260359443</v>
      </c>
      <c r="M69" s="25">
        <f t="shared" si="19"/>
        <v>3.876552055999213</v>
      </c>
      <c r="N69" s="25">
        <f t="shared" si="20"/>
        <v>2.6845122987794552</v>
      </c>
      <c r="O69" s="25">
        <f t="shared" si="21"/>
        <v>-0.24745257494772704</v>
      </c>
      <c r="P69" s="26">
        <f>ACOS(-TAN(Dados!$C$31)*TAN(O69))</f>
        <v>1.7078213377914966</v>
      </c>
      <c r="Q69" s="25">
        <f t="shared" si="22"/>
        <v>1.0243647696821025</v>
      </c>
      <c r="R69" s="25">
        <f>(24*60/PI())*Dados!$C$28*Q69*(P69*SIN(Dados!$C$31)*SIN(O69)+COS(Dados!$C$31)*COS(O69)*SIN(P69))</f>
        <v>40.188804340285415</v>
      </c>
      <c r="S69" s="17">
        <f t="shared" si="23"/>
        <v>306.66000000000003</v>
      </c>
      <c r="T69" s="17">
        <f t="shared" si="24"/>
        <v>294.76000000000005</v>
      </c>
      <c r="U69" s="17">
        <f t="shared" si="25"/>
        <v>22.181890087728846</v>
      </c>
      <c r="V69" s="25">
        <f>(0.75+2*10^(-5)*Dados!$B$7)*R69</f>
        <v>30.338616811851008</v>
      </c>
      <c r="W69" s="23">
        <f t="shared" si="26"/>
        <v>2.8318144364677003</v>
      </c>
      <c r="X69" s="25">
        <f>(1-Dados!$C$20)*U69</f>
        <v>17.080055367551211</v>
      </c>
      <c r="Y69" s="18">
        <f t="shared" si="27"/>
        <v>14.24824093108351</v>
      </c>
      <c r="Z69" s="27">
        <f>((0.408*I69*(Y69-0)+Dados!$C$35*(900/(H69+273))*J69*(M69-N69))/(I69+Dados!$C$35*(1+(0.34*J69))))</f>
        <v>4.6868614025957269</v>
      </c>
    </row>
    <row r="70" spans="1:26" x14ac:dyDescent="0.25">
      <c r="A70" s="1">
        <v>23055</v>
      </c>
      <c r="B70">
        <v>21.1</v>
      </c>
      <c r="C70">
        <v>35.5</v>
      </c>
      <c r="D70">
        <v>44</v>
      </c>
      <c r="E70">
        <v>0.66666700000000001</v>
      </c>
      <c r="F70">
        <v>56.75</v>
      </c>
      <c r="H70" s="22">
        <f t="shared" si="14"/>
        <v>28.3</v>
      </c>
      <c r="I70" s="23">
        <f t="shared" si="15"/>
        <v>0.22344836855018341</v>
      </c>
      <c r="J70" s="24">
        <f t="shared" si="16"/>
        <v>0.49863429942898779</v>
      </c>
      <c r="K70" s="25">
        <f t="shared" si="17"/>
        <v>5.7799401422607124</v>
      </c>
      <c r="L70" s="25">
        <f t="shared" si="18"/>
        <v>2.5023227554890153</v>
      </c>
      <c r="M70" s="25">
        <f t="shared" si="19"/>
        <v>4.1411314488748641</v>
      </c>
      <c r="N70" s="25">
        <f t="shared" si="20"/>
        <v>2.3500920972364852</v>
      </c>
      <c r="O70" s="25">
        <f t="shared" si="21"/>
        <v>-0.24181037480038128</v>
      </c>
      <c r="P70" s="26">
        <f>ACOS(-TAN(Dados!$C$31)*TAN(O70))</f>
        <v>1.7045505602514042</v>
      </c>
      <c r="Q70" s="25">
        <f t="shared" si="22"/>
        <v>1.0239780483173626</v>
      </c>
      <c r="R70" s="25">
        <f>(24*60/PI())*Dados!$C$28*Q70*(P70*SIN(Dados!$C$31)*SIN(O70)+COS(Dados!$C$31)*COS(O70)*SIN(P70))</f>
        <v>40.048499763481836</v>
      </c>
      <c r="S70" s="17">
        <f t="shared" si="23"/>
        <v>308.66000000000003</v>
      </c>
      <c r="T70" s="17">
        <f t="shared" si="24"/>
        <v>294.26000000000005</v>
      </c>
      <c r="U70" s="17">
        <f t="shared" si="25"/>
        <v>24.315739416060907</v>
      </c>
      <c r="V70" s="25">
        <f>(0.75+2*10^(-5)*Dados!$B$7)*R70</f>
        <v>30.232700578151917</v>
      </c>
      <c r="W70" s="23">
        <f t="shared" si="26"/>
        <v>3.7483841348686711</v>
      </c>
      <c r="X70" s="25">
        <f>(1-Dados!$C$20)*U70</f>
        <v>18.7231193503669</v>
      </c>
      <c r="Y70" s="18">
        <f t="shared" si="27"/>
        <v>14.97473521549823</v>
      </c>
      <c r="Z70" s="27">
        <f>((0.408*I70*(Y70-0)+Dados!$C$35*(900/(H70+273))*J70*(M70-N70))/(I70+Dados!$C$35*(1+(0.34*J70))))</f>
        <v>5.1326476908283896</v>
      </c>
    </row>
    <row r="71" spans="1:26" x14ac:dyDescent="0.25">
      <c r="A71" s="1">
        <v>23056</v>
      </c>
      <c r="B71">
        <v>22.6</v>
      </c>
      <c r="C71">
        <v>31.9</v>
      </c>
      <c r="D71">
        <v>45</v>
      </c>
      <c r="E71">
        <v>1</v>
      </c>
      <c r="F71">
        <v>76.25</v>
      </c>
      <c r="H71" s="22">
        <f t="shared" si="14"/>
        <v>27.25</v>
      </c>
      <c r="I71" s="23">
        <f t="shared" si="15"/>
        <v>0.21184640181521044</v>
      </c>
      <c r="J71" s="24">
        <f t="shared" si="16"/>
        <v>0.74795107516794412</v>
      </c>
      <c r="K71" s="25">
        <f t="shared" si="17"/>
        <v>4.727972500374011</v>
      </c>
      <c r="L71" s="25">
        <f t="shared" si="18"/>
        <v>2.7421805492514406</v>
      </c>
      <c r="M71" s="25">
        <f t="shared" si="19"/>
        <v>3.735076524812726</v>
      </c>
      <c r="N71" s="25">
        <f t="shared" si="20"/>
        <v>2.8479958501697036</v>
      </c>
      <c r="O71" s="25">
        <f t="shared" si="21"/>
        <v>-0.23609652102028686</v>
      </c>
      <c r="P71" s="26">
        <f>ACOS(-TAN(Dados!$C$31)*TAN(O71))</f>
        <v>1.701248968619907</v>
      </c>
      <c r="Q71" s="25">
        <f t="shared" si="22"/>
        <v>1.0235842217394178</v>
      </c>
      <c r="R71" s="25">
        <f>(24*60/PI())*Dados!$C$28*Q71*(P71*SIN(Dados!$C$31)*SIN(O71)+COS(Dados!$C$31)*COS(O71)*SIN(P71))</f>
        <v>39.905479252576548</v>
      </c>
      <c r="S71" s="17">
        <f t="shared" si="23"/>
        <v>305.06</v>
      </c>
      <c r="T71" s="17">
        <f t="shared" si="24"/>
        <v>295.76000000000005</v>
      </c>
      <c r="U71" s="17">
        <f t="shared" si="25"/>
        <v>19.471256946686072</v>
      </c>
      <c r="V71" s="25">
        <f>(0.75+2*10^(-5)*Dados!$B$7)*R71</f>
        <v>30.124734079824389</v>
      </c>
      <c r="W71" s="23">
        <f t="shared" si="26"/>
        <v>2.1678241786764811</v>
      </c>
      <c r="X71" s="25">
        <f>(1-Dados!$C$20)*U71</f>
        <v>14.992867848948276</v>
      </c>
      <c r="Y71" s="18">
        <f t="shared" si="27"/>
        <v>12.825043670271794</v>
      </c>
      <c r="Z71" s="27">
        <f>((0.408*I71*(Y71-0)+Dados!$C$35*(900/(H71+273))*J71*(M71-N71))/(I71+Dados!$C$35*(1+(0.34*J71))))</f>
        <v>4.2139365137303244</v>
      </c>
    </row>
    <row r="72" spans="1:26" x14ac:dyDescent="0.25">
      <c r="A72" s="1">
        <v>23057</v>
      </c>
      <c r="B72">
        <v>22.5</v>
      </c>
      <c r="C72">
        <v>34.1</v>
      </c>
      <c r="D72">
        <v>46</v>
      </c>
      <c r="E72">
        <v>1</v>
      </c>
      <c r="F72">
        <v>67.75</v>
      </c>
      <c r="H72" s="22">
        <f t="shared" si="14"/>
        <v>28.3</v>
      </c>
      <c r="I72" s="23">
        <f t="shared" si="15"/>
        <v>0.22344836855018341</v>
      </c>
      <c r="J72" s="24">
        <f t="shared" si="16"/>
        <v>0.74795107516794412</v>
      </c>
      <c r="K72" s="25">
        <f t="shared" si="17"/>
        <v>5.3489488866095956</v>
      </c>
      <c r="L72" s="25">
        <f t="shared" si="18"/>
        <v>2.7255876066054592</v>
      </c>
      <c r="M72" s="25">
        <f t="shared" si="19"/>
        <v>4.0372682466075274</v>
      </c>
      <c r="N72" s="25">
        <f t="shared" si="20"/>
        <v>2.7352492370765997</v>
      </c>
      <c r="O72" s="25">
        <f t="shared" si="21"/>
        <v>-0.23031270674563392</v>
      </c>
      <c r="P72" s="26">
        <f>ACOS(-TAN(Dados!$C$31)*TAN(O72))</f>
        <v>1.6979176328459811</v>
      </c>
      <c r="Q72" s="25">
        <f t="shared" si="22"/>
        <v>1.0231834066475822</v>
      </c>
      <c r="R72" s="25">
        <f>(24*60/PI())*Dados!$C$28*Q72*(P72*SIN(Dados!$C$31)*SIN(O72)+COS(Dados!$C$31)*COS(O72)*SIN(P72))</f>
        <v>39.759757965175694</v>
      </c>
      <c r="S72" s="17">
        <f t="shared" si="23"/>
        <v>307.26000000000005</v>
      </c>
      <c r="T72" s="17">
        <f t="shared" si="24"/>
        <v>295.66000000000003</v>
      </c>
      <c r="U72" s="17">
        <f t="shared" si="25"/>
        <v>21.666696966550294</v>
      </c>
      <c r="V72" s="25">
        <f>(0.75+2*10^(-5)*Dados!$B$7)*R72</f>
        <v>30.014728759378652</v>
      </c>
      <c r="W72" s="23">
        <f t="shared" si="26"/>
        <v>2.748914453031992</v>
      </c>
      <c r="X72" s="25">
        <f>(1-Dados!$C$20)*U72</f>
        <v>16.683356664243728</v>
      </c>
      <c r="Y72" s="18">
        <f t="shared" si="27"/>
        <v>13.934442211211737</v>
      </c>
      <c r="Z72" s="27">
        <f>((0.408*I72*(Y72-0)+Dados!$C$35*(900/(H72+273))*J72*(M72-N72))/(I72+Dados!$C$35*(1+(0.34*J72))))</f>
        <v>4.7807401899990323</v>
      </c>
    </row>
    <row r="73" spans="1:26" x14ac:dyDescent="0.25">
      <c r="A73" s="1">
        <v>23058</v>
      </c>
      <c r="B73">
        <v>23.2</v>
      </c>
      <c r="C73">
        <v>34.4</v>
      </c>
      <c r="D73">
        <v>47</v>
      </c>
      <c r="E73">
        <v>1</v>
      </c>
      <c r="F73">
        <v>74.75</v>
      </c>
      <c r="H73" s="22">
        <f t="shared" si="14"/>
        <v>28.799999999999997</v>
      </c>
      <c r="I73" s="23">
        <f t="shared" si="15"/>
        <v>0.22915793801256812</v>
      </c>
      <c r="J73" s="24">
        <f t="shared" si="16"/>
        <v>0.74795107516794412</v>
      </c>
      <c r="K73" s="25">
        <f t="shared" si="17"/>
        <v>5.4388791379242765</v>
      </c>
      <c r="L73" s="25">
        <f t="shared" si="18"/>
        <v>2.8436029029276386</v>
      </c>
      <c r="M73" s="25">
        <f t="shared" si="19"/>
        <v>4.1412410204259578</v>
      </c>
      <c r="N73" s="25">
        <f t="shared" si="20"/>
        <v>3.0955776627684037</v>
      </c>
      <c r="O73" s="25">
        <f t="shared" si="21"/>
        <v>-0.22446064584541689</v>
      </c>
      <c r="P73" s="26">
        <f>ACOS(-TAN(Dados!$C$31)*TAN(O73))</f>
        <v>1.6945576084179677</v>
      </c>
      <c r="Q73" s="25">
        <f t="shared" si="22"/>
        <v>1.0227757218120181</v>
      </c>
      <c r="R73" s="25">
        <f>(24*60/PI())*Dados!$C$28*Q73*(P73*SIN(Dados!$C$31)*SIN(O73)+COS(Dados!$C$31)*COS(O73)*SIN(P73))</f>
        <v>39.61135262324327</v>
      </c>
      <c r="S73" s="17">
        <f t="shared" si="23"/>
        <v>307.56</v>
      </c>
      <c r="T73" s="17">
        <f t="shared" si="24"/>
        <v>296.36</v>
      </c>
      <c r="U73" s="17">
        <f t="shared" si="25"/>
        <v>21.210390615560538</v>
      </c>
      <c r="V73" s="25">
        <f>(0.75+2*10^(-5)*Dados!$B$7)*R73</f>
        <v>29.902697240262114</v>
      </c>
      <c r="W73" s="23">
        <f t="shared" si="26"/>
        <v>2.3248910575793915</v>
      </c>
      <c r="X73" s="25">
        <f>(1-Dados!$C$20)*U73</f>
        <v>16.332000773981616</v>
      </c>
      <c r="Y73" s="18">
        <f t="shared" si="27"/>
        <v>14.007109716402224</v>
      </c>
      <c r="Z73" s="27">
        <f>((0.408*I73*(Y73-0)+Dados!$C$35*(900/(H73+273))*J73*(M73-N73))/(I73+Dados!$C$35*(1+(0.34*J73))))</f>
        <v>4.6978957922018463</v>
      </c>
    </row>
    <row r="74" spans="1:26" x14ac:dyDescent="0.25">
      <c r="A74" s="1">
        <v>23059</v>
      </c>
      <c r="B74">
        <v>23.6</v>
      </c>
      <c r="C74">
        <v>34.1</v>
      </c>
      <c r="D74">
        <v>48</v>
      </c>
      <c r="E74">
        <v>1</v>
      </c>
      <c r="F74">
        <v>69.75</v>
      </c>
      <c r="H74" s="22">
        <f t="shared" si="14"/>
        <v>28.85</v>
      </c>
      <c r="I74" s="23">
        <f t="shared" si="15"/>
        <v>0.22973557110640525</v>
      </c>
      <c r="J74" s="24">
        <f t="shared" si="16"/>
        <v>0.74795107516794412</v>
      </c>
      <c r="K74" s="25">
        <f t="shared" si="17"/>
        <v>5.3489488866095956</v>
      </c>
      <c r="L74" s="25">
        <f t="shared" si="18"/>
        <v>2.9130230003400173</v>
      </c>
      <c r="M74" s="25">
        <f t="shared" si="19"/>
        <v>4.1309859434748066</v>
      </c>
      <c r="N74" s="25">
        <f t="shared" si="20"/>
        <v>2.8813626955736775</v>
      </c>
      <c r="O74" s="25">
        <f t="shared" si="21"/>
        <v>-0.21854207241157836</v>
      </c>
      <c r="P74" s="26">
        <f>ACOS(-TAN(Dados!$C$31)*TAN(O74))</f>
        <v>1.6911699360950152</v>
      </c>
      <c r="Q74" s="25">
        <f t="shared" si="22"/>
        <v>1.0223612880385406</v>
      </c>
      <c r="R74" s="25">
        <f>(24*60/PI())*Dados!$C$28*Q74*(P74*SIN(Dados!$C$31)*SIN(O74)+COS(Dados!$C$31)*COS(O74)*SIN(P74))</f>
        <v>39.460281551069606</v>
      </c>
      <c r="S74" s="17">
        <f t="shared" si="23"/>
        <v>307.26000000000005</v>
      </c>
      <c r="T74" s="17">
        <f t="shared" si="24"/>
        <v>296.76000000000005</v>
      </c>
      <c r="U74" s="17">
        <f t="shared" si="25"/>
        <v>20.458548209491973</v>
      </c>
      <c r="V74" s="25">
        <f>(0.75+2*10^(-5)*Dados!$B$7)*R74</f>
        <v>29.788653355521856</v>
      </c>
      <c r="W74" s="23">
        <f t="shared" si="26"/>
        <v>2.4140596029053927</v>
      </c>
      <c r="X74" s="25">
        <f>(1-Dados!$C$20)*U74</f>
        <v>15.75308212130882</v>
      </c>
      <c r="Y74" s="18">
        <f t="shared" si="27"/>
        <v>13.339022518403427</v>
      </c>
      <c r="Z74" s="27">
        <f>((0.408*I74*(Y74-0)+Dados!$C$35*(900/(H74+273))*J74*(M74-N74))/(I74+Dados!$C$35*(1+(0.34*J74))))</f>
        <v>4.5943673743365014</v>
      </c>
    </row>
    <row r="75" spans="1:26" x14ac:dyDescent="0.25">
      <c r="A75" s="1">
        <v>23060</v>
      </c>
      <c r="B75">
        <v>23.4</v>
      </c>
      <c r="C75">
        <v>34.5</v>
      </c>
      <c r="D75">
        <v>49</v>
      </c>
      <c r="E75">
        <v>1.6666669999999999</v>
      </c>
      <c r="F75">
        <v>64</v>
      </c>
      <c r="H75" s="22">
        <f t="shared" si="14"/>
        <v>28.95</v>
      </c>
      <c r="I75" s="23">
        <f t="shared" si="15"/>
        <v>0.23089450520873797</v>
      </c>
      <c r="J75" s="24">
        <f t="shared" si="16"/>
        <v>1.2465853745969318</v>
      </c>
      <c r="K75" s="25">
        <f t="shared" si="17"/>
        <v>5.4691459026600384</v>
      </c>
      <c r="L75" s="25">
        <f t="shared" si="18"/>
        <v>2.878130284758361</v>
      </c>
      <c r="M75" s="25">
        <f t="shared" si="19"/>
        <v>4.1736380937091999</v>
      </c>
      <c r="N75" s="25">
        <f t="shared" si="20"/>
        <v>2.6711283799738879</v>
      </c>
      <c r="O75" s="25">
        <f t="shared" si="21"/>
        <v>-0.21255874024516014</v>
      </c>
      <c r="P75" s="26">
        <f>ACOS(-TAN(Dados!$C$31)*TAN(O75))</f>
        <v>1.6877556416977701</v>
      </c>
      <c r="Q75" s="25">
        <f t="shared" si="22"/>
        <v>1.0219402281328214</v>
      </c>
      <c r="R75" s="25">
        <f>(24*60/PI())*Dados!$C$28*Q75*(P75*SIN(Dados!$C$31)*SIN(O75)+COS(Dados!$C$31)*COS(O75)*SIN(P75))</f>
        <v>39.30656471124577</v>
      </c>
      <c r="S75" s="17">
        <f t="shared" si="23"/>
        <v>307.66000000000003</v>
      </c>
      <c r="T75" s="17">
        <f t="shared" si="24"/>
        <v>296.56</v>
      </c>
      <c r="U75" s="17">
        <f t="shared" si="25"/>
        <v>20.953016806992729</v>
      </c>
      <c r="V75" s="25">
        <f>(0.75+2*10^(-5)*Dados!$B$7)*R75</f>
        <v>29.672612174961795</v>
      </c>
      <c r="W75" s="23">
        <f t="shared" si="26"/>
        <v>2.7453081421612553</v>
      </c>
      <c r="X75" s="25">
        <f>(1-Dados!$C$20)*U75</f>
        <v>16.133822941384402</v>
      </c>
      <c r="Y75" s="18">
        <f t="shared" si="27"/>
        <v>13.388514799223147</v>
      </c>
      <c r="Z75" s="27">
        <f>((0.408*I75*(Y75-0)+Dados!$C$35*(900/(H75+273))*J75*(M75-N75))/(I75+Dados!$C$35*(1+(0.34*J75))))</f>
        <v>5.019176772934415</v>
      </c>
    </row>
    <row r="76" spans="1:26" x14ac:dyDescent="0.25">
      <c r="A76" s="1">
        <v>23061</v>
      </c>
      <c r="B76">
        <v>22.2</v>
      </c>
      <c r="C76">
        <v>24.5</v>
      </c>
      <c r="D76">
        <v>50</v>
      </c>
      <c r="E76">
        <v>0.66666700000000001</v>
      </c>
      <c r="F76">
        <v>94</v>
      </c>
      <c r="H76" s="22">
        <f t="shared" si="14"/>
        <v>23.35</v>
      </c>
      <c r="I76" s="23">
        <f t="shared" si="15"/>
        <v>0.1730841596541125</v>
      </c>
      <c r="J76" s="24">
        <f t="shared" si="16"/>
        <v>0.49863429942898779</v>
      </c>
      <c r="K76" s="25">
        <f t="shared" si="17"/>
        <v>3.07464905088159</v>
      </c>
      <c r="L76" s="25">
        <f t="shared" si="18"/>
        <v>2.6763336594163714</v>
      </c>
      <c r="M76" s="25">
        <f t="shared" si="19"/>
        <v>2.8754913551489807</v>
      </c>
      <c r="N76" s="25">
        <f t="shared" si="20"/>
        <v>2.7029618738400418</v>
      </c>
      <c r="O76" s="25">
        <f t="shared" si="21"/>
        <v>-0.2065124223366139</v>
      </c>
      <c r="P76" s="26">
        <f>ACOS(-TAN(Dados!$C$31)*TAN(O76))</f>
        <v>1.6843157359566781</v>
      </c>
      <c r="Q76" s="25">
        <f t="shared" si="22"/>
        <v>1.0215126668639976</v>
      </c>
      <c r="R76" s="25">
        <f>(24*60/PI())*Dados!$C$28*Q76*(P76*SIN(Dados!$C$31)*SIN(O76)+COS(Dados!$C$31)*COS(O76)*SIN(P76))</f>
        <v>39.150223738536113</v>
      </c>
      <c r="S76" s="17">
        <f t="shared" si="23"/>
        <v>297.66000000000003</v>
      </c>
      <c r="T76" s="17">
        <f t="shared" si="24"/>
        <v>295.36</v>
      </c>
      <c r="U76" s="17">
        <f t="shared" si="25"/>
        <v>9.4998806469142298</v>
      </c>
      <c r="V76" s="25">
        <f>(0.75+2*10^(-5)*Dados!$B$7)*R76</f>
        <v>29.554590030713136</v>
      </c>
      <c r="W76" s="23">
        <f t="shared" si="26"/>
        <v>0.34941048874622105</v>
      </c>
      <c r="X76" s="25">
        <f>(1-Dados!$C$20)*U76</f>
        <v>7.3149080981239569</v>
      </c>
      <c r="Y76" s="18">
        <f t="shared" si="27"/>
        <v>6.9654976093777359</v>
      </c>
      <c r="Z76" s="27">
        <f>((0.408*I76*(Y76-0)+Dados!$C$35*(900/(H76+273))*J76*(M76-N76))/(I76+Dados!$C$35*(1+(0.34*J76))))</f>
        <v>2.0388978335252417</v>
      </c>
    </row>
    <row r="77" spans="1:26" x14ac:dyDescent="0.25">
      <c r="A77" s="1">
        <v>23062</v>
      </c>
      <c r="B77">
        <v>20</v>
      </c>
      <c r="C77">
        <v>28.7</v>
      </c>
      <c r="D77">
        <v>51</v>
      </c>
      <c r="E77">
        <v>1.6666669999999999</v>
      </c>
      <c r="F77">
        <v>70.25</v>
      </c>
      <c r="H77" s="22">
        <f t="shared" si="14"/>
        <v>24.35</v>
      </c>
      <c r="I77" s="23">
        <f t="shared" si="15"/>
        <v>0.1824015920751953</v>
      </c>
      <c r="J77" s="24">
        <f t="shared" si="16"/>
        <v>1.2465853745969318</v>
      </c>
      <c r="K77" s="25">
        <f t="shared" si="17"/>
        <v>3.9367535029497236</v>
      </c>
      <c r="L77" s="25">
        <f t="shared" si="18"/>
        <v>2.3382812709274461</v>
      </c>
      <c r="M77" s="25">
        <f t="shared" si="19"/>
        <v>3.1375173869385851</v>
      </c>
      <c r="N77" s="25">
        <f t="shared" si="20"/>
        <v>2.2041059643243561</v>
      </c>
      <c r="O77" s="25">
        <f t="shared" si="21"/>
        <v>-0.20040491034042626</v>
      </c>
      <c r="P77" s="26">
        <f>ACOS(-TAN(Dados!$C$31)*TAN(O77))</f>
        <v>1.6808512144161913</v>
      </c>
      <c r="Q77" s="25">
        <f t="shared" si="22"/>
        <v>1.0210787309277003</v>
      </c>
      <c r="R77" s="25">
        <f>(24*60/PI())*Dados!$C$28*Q77*(P77*SIN(Dados!$C$31)*SIN(O77)+COS(Dados!$C$31)*COS(O77)*SIN(P77))</f>
        <v>38.991281971545753</v>
      </c>
      <c r="S77" s="17">
        <f t="shared" si="23"/>
        <v>301.86</v>
      </c>
      <c r="T77" s="17">
        <f t="shared" si="24"/>
        <v>293.16000000000003</v>
      </c>
      <c r="U77" s="17">
        <f t="shared" si="25"/>
        <v>18.401241423948104</v>
      </c>
      <c r="V77" s="25">
        <f>(0.75+2*10^(-5)*Dados!$B$7)*R77</f>
        <v>29.434604541140224</v>
      </c>
      <c r="W77" s="23">
        <f t="shared" si="26"/>
        <v>2.5106970458765296</v>
      </c>
      <c r="X77" s="25">
        <f>(1-Dados!$C$20)*U77</f>
        <v>14.168955896440041</v>
      </c>
      <c r="Y77" s="18">
        <f t="shared" si="27"/>
        <v>11.658258850563511</v>
      </c>
      <c r="Z77" s="27">
        <f>((0.408*I77*(Y77-0)+Dados!$C$35*(900/(H77+273))*J77*(M77-N77))/(I77+Dados!$C$35*(1+(0.34*J77))))</f>
        <v>3.9844753287517336</v>
      </c>
    </row>
    <row r="78" spans="1:26" x14ac:dyDescent="0.25">
      <c r="A78" s="1">
        <v>23063</v>
      </c>
      <c r="B78">
        <v>16.600000000000001</v>
      </c>
      <c r="C78">
        <v>29.1</v>
      </c>
      <c r="D78">
        <v>52</v>
      </c>
      <c r="E78">
        <v>1.3333330000000001</v>
      </c>
      <c r="F78">
        <v>68</v>
      </c>
      <c r="H78" s="22">
        <f t="shared" si="14"/>
        <v>22.85</v>
      </c>
      <c r="I78" s="23">
        <f t="shared" si="15"/>
        <v>0.1685781270345493</v>
      </c>
      <c r="J78" s="24">
        <f t="shared" si="16"/>
        <v>0.99726785090690051</v>
      </c>
      <c r="K78" s="25">
        <f t="shared" si="17"/>
        <v>4.0288844232591545</v>
      </c>
      <c r="L78" s="25">
        <f t="shared" si="18"/>
        <v>1.889152127641528</v>
      </c>
      <c r="M78" s="25">
        <f t="shared" si="19"/>
        <v>2.9590182754503411</v>
      </c>
      <c r="N78" s="25">
        <f t="shared" si="20"/>
        <v>2.012132427306232</v>
      </c>
      <c r="O78" s="25">
        <f t="shared" si="21"/>
        <v>-0.19423801404421251</v>
      </c>
      <c r="P78" s="26">
        <f>ACOS(-TAN(Dados!$C$31)*TAN(O78))</f>
        <v>1.677363057393106</v>
      </c>
      <c r="Q78" s="25">
        <f t="shared" si="22"/>
        <v>1.0206385489085132</v>
      </c>
      <c r="R78" s="25">
        <f>(24*60/PI())*Dados!$C$28*Q78*(P78*SIN(Dados!$C$31)*SIN(O78)+COS(Dados!$C$31)*COS(O78)*SIN(P78))</f>
        <v>38.829764482083824</v>
      </c>
      <c r="S78" s="17">
        <f t="shared" si="23"/>
        <v>302.26000000000005</v>
      </c>
      <c r="T78" s="17">
        <f t="shared" si="24"/>
        <v>289.76000000000005</v>
      </c>
      <c r="U78" s="17">
        <f t="shared" si="25"/>
        <v>21.965431821726416</v>
      </c>
      <c r="V78" s="25">
        <f>(0.75+2*10^(-5)*Dados!$B$7)*R78</f>
        <v>29.312674633006939</v>
      </c>
      <c r="W78" s="23">
        <f t="shared" si="26"/>
        <v>3.5313346431236612</v>
      </c>
      <c r="X78" s="25">
        <f>(1-Dados!$C$20)*U78</f>
        <v>16.913382502729341</v>
      </c>
      <c r="Y78" s="18">
        <f t="shared" si="27"/>
        <v>13.382047859605681</v>
      </c>
      <c r="Z78" s="27">
        <f>((0.408*I78*(Y78-0)+Dados!$C$35*(900/(H78+273))*J78*(M78-N78))/(I78+Dados!$C$35*(1+(0.34*J78))))</f>
        <v>4.3259662338634994</v>
      </c>
    </row>
    <row r="79" spans="1:26" x14ac:dyDescent="0.25">
      <c r="A79" s="1">
        <v>23064</v>
      </c>
      <c r="B79">
        <v>16</v>
      </c>
      <c r="C79">
        <v>30.3</v>
      </c>
      <c r="D79">
        <v>53</v>
      </c>
      <c r="E79">
        <v>0.33333299999999999</v>
      </c>
      <c r="F79">
        <v>61</v>
      </c>
      <c r="H79" s="22">
        <f t="shared" si="14"/>
        <v>23.15</v>
      </c>
      <c r="I79" s="23">
        <f t="shared" si="15"/>
        <v>0.17126970375880821</v>
      </c>
      <c r="J79" s="24">
        <f t="shared" si="16"/>
        <v>0.2493167757389563</v>
      </c>
      <c r="K79" s="25">
        <f t="shared" si="17"/>
        <v>4.3166253828706109</v>
      </c>
      <c r="L79" s="25">
        <f t="shared" si="18"/>
        <v>1.8182866804855506</v>
      </c>
      <c r="M79" s="25">
        <f t="shared" si="19"/>
        <v>3.0674560316780806</v>
      </c>
      <c r="N79" s="25">
        <f t="shared" si="20"/>
        <v>1.8711481793236291</v>
      </c>
      <c r="O79" s="25">
        <f t="shared" si="21"/>
        <v>-0.18801356083243781</v>
      </c>
      <c r="P79" s="26">
        <f>ACOS(-TAN(Dados!$C$31)*TAN(O79))</f>
        <v>1.6738522299872023</v>
      </c>
      <c r="Q79" s="25">
        <f t="shared" si="22"/>
        <v>1.020192251241868</v>
      </c>
      <c r="R79" s="25">
        <f>(24*60/PI())*Dados!$C$28*Q79*(P79*SIN(Dados!$C$31)*SIN(O79)+COS(Dados!$C$31)*COS(O79)*SIN(P79))</f>
        <v>38.66569810212836</v>
      </c>
      <c r="S79" s="17">
        <f t="shared" si="23"/>
        <v>303.46000000000004</v>
      </c>
      <c r="T79" s="17">
        <f t="shared" si="24"/>
        <v>289.16000000000003</v>
      </c>
      <c r="U79" s="17">
        <f t="shared" si="25"/>
        <v>23.394504817501556</v>
      </c>
      <c r="V79" s="25">
        <f>(0.75+2*10^(-5)*Dados!$B$7)*R79</f>
        <v>29.188820561832522</v>
      </c>
      <c r="W79" s="23">
        <f t="shared" si="26"/>
        <v>4.1227579421758316</v>
      </c>
      <c r="X79" s="25">
        <f>(1-Dados!$C$20)*U79</f>
        <v>18.013768709476199</v>
      </c>
      <c r="Y79" s="18">
        <f t="shared" si="27"/>
        <v>13.891010767300369</v>
      </c>
      <c r="Z79" s="27">
        <f>((0.408*I79*(Y79-0)+Dados!$C$35*(900/(H79+273))*J79*(M79-N79))/(I79+Dados!$C$35*(1+(0.34*J79))))</f>
        <v>4.2513473786254989</v>
      </c>
    </row>
    <row r="80" spans="1:26" x14ac:dyDescent="0.25">
      <c r="A80" s="1">
        <v>23065</v>
      </c>
      <c r="B80">
        <v>20</v>
      </c>
      <c r="C80">
        <v>31.8</v>
      </c>
      <c r="D80">
        <v>54</v>
      </c>
      <c r="E80">
        <v>1.3333330000000001</v>
      </c>
      <c r="F80">
        <v>61.5</v>
      </c>
      <c r="H80" s="22">
        <f t="shared" si="14"/>
        <v>25.9</v>
      </c>
      <c r="I80" s="23">
        <f t="shared" si="15"/>
        <v>0.19767751536034411</v>
      </c>
      <c r="J80" s="24">
        <f t="shared" si="16"/>
        <v>0.99726785090690051</v>
      </c>
      <c r="K80" s="25">
        <f t="shared" si="17"/>
        <v>4.7013009415600848</v>
      </c>
      <c r="L80" s="25">
        <f t="shared" si="18"/>
        <v>2.3382812709274461</v>
      </c>
      <c r="M80" s="25">
        <f t="shared" si="19"/>
        <v>3.5197911062437655</v>
      </c>
      <c r="N80" s="25">
        <f t="shared" si="20"/>
        <v>2.1646715303399158</v>
      </c>
      <c r="O80" s="25">
        <f t="shared" si="21"/>
        <v>-0.18173339514492348</v>
      </c>
      <c r="P80" s="26">
        <f>ACOS(-TAN(Dados!$C$31)*TAN(O80))</f>
        <v>1.6703196821423145</v>
      </c>
      <c r="Q80" s="25">
        <f t="shared" si="22"/>
        <v>1.0197399701753953</v>
      </c>
      <c r="R80" s="25">
        <f>(24*60/PI())*Dados!$C$28*Q80*(P80*SIN(Dados!$C$31)*SIN(O80)+COS(Dados!$C$31)*COS(O80)*SIN(P80))</f>
        <v>38.499111448304127</v>
      </c>
      <c r="S80" s="17">
        <f t="shared" si="23"/>
        <v>304.96000000000004</v>
      </c>
      <c r="T80" s="17">
        <f t="shared" si="24"/>
        <v>293.16000000000003</v>
      </c>
      <c r="U80" s="17">
        <f t="shared" si="25"/>
        <v>21.159806529925671</v>
      </c>
      <c r="V80" s="25">
        <f>(0.75+2*10^(-5)*Dados!$B$7)*R80</f>
        <v>29.063063930369971</v>
      </c>
      <c r="W80" s="23">
        <f t="shared" si="26"/>
        <v>3.3343130667686633</v>
      </c>
      <c r="X80" s="25">
        <f>(1-Dados!$C$20)*U80</f>
        <v>16.293051028042768</v>
      </c>
      <c r="Y80" s="18">
        <f t="shared" si="27"/>
        <v>12.958737961274105</v>
      </c>
      <c r="Z80" s="27">
        <f>((0.408*I80*(Y80-0)+Dados!$C$35*(900/(H80+273))*J80*(M80-N80))/(I80+Dados!$C$35*(1+(0.34*J80))))</f>
        <v>4.5964584337095946</v>
      </c>
    </row>
    <row r="81" spans="1:26" x14ac:dyDescent="0.25">
      <c r="A81" s="1">
        <v>23066</v>
      </c>
      <c r="B81">
        <v>20</v>
      </c>
      <c r="C81">
        <v>32.299999999999997</v>
      </c>
      <c r="D81">
        <v>55</v>
      </c>
      <c r="E81">
        <v>2</v>
      </c>
      <c r="F81">
        <v>69</v>
      </c>
      <c r="H81" s="22">
        <f t="shared" si="14"/>
        <v>26.15</v>
      </c>
      <c r="I81" s="23">
        <f t="shared" si="15"/>
        <v>0.20023943546559078</v>
      </c>
      <c r="J81" s="24">
        <f t="shared" si="16"/>
        <v>1.4959021503358882</v>
      </c>
      <c r="K81" s="25">
        <f t="shared" si="17"/>
        <v>4.8359775257467401</v>
      </c>
      <c r="L81" s="25">
        <f t="shared" si="18"/>
        <v>2.3382812709274461</v>
      </c>
      <c r="M81" s="25">
        <f t="shared" si="19"/>
        <v>3.5871293983370931</v>
      </c>
      <c r="N81" s="25">
        <f t="shared" si="20"/>
        <v>2.4751192848525942</v>
      </c>
      <c r="O81" s="25">
        <f t="shared" si="21"/>
        <v>-0.1753993779302998</v>
      </c>
      <c r="P81" s="26">
        <f>ACOS(-TAN(Dados!$C$31)*TAN(O81))</f>
        <v>1.6667663487559339</v>
      </c>
      <c r="Q81" s="25">
        <f t="shared" si="22"/>
        <v>1.0192818397297361</v>
      </c>
      <c r="R81" s="25">
        <f>(24*60/PI())*Dados!$C$28*Q81*(P81*SIN(Dados!$C$31)*SIN(O81)+COS(Dados!$C$31)*COS(O81)*SIN(P81))</f>
        <v>38.330034943789961</v>
      </c>
      <c r="S81" s="17">
        <f t="shared" si="23"/>
        <v>305.46000000000004</v>
      </c>
      <c r="T81" s="17">
        <f t="shared" si="24"/>
        <v>293.16000000000003</v>
      </c>
      <c r="U81" s="17">
        <f t="shared" si="25"/>
        <v>21.508580713986575</v>
      </c>
      <c r="V81" s="25">
        <f>(0.75+2*10^(-5)*Dados!$B$7)*R81</f>
        <v>28.935427705143915</v>
      </c>
      <c r="W81" s="23">
        <f t="shared" si="26"/>
        <v>3.0870615667353314</v>
      </c>
      <c r="X81" s="25">
        <f>(1-Dados!$C$20)*U81</f>
        <v>16.561607149769664</v>
      </c>
      <c r="Y81" s="18">
        <f t="shared" si="27"/>
        <v>13.474545583034333</v>
      </c>
      <c r="Z81" s="27">
        <f>((0.408*I81*(Y81-0)+Dados!$C$35*(900/(H81+273))*J81*(M81-N81))/(I81+Dados!$C$35*(1+(0.34*J81))))</f>
        <v>4.7774975098047223</v>
      </c>
    </row>
    <row r="82" spans="1:26" x14ac:dyDescent="0.25">
      <c r="A82" s="1">
        <v>23067</v>
      </c>
      <c r="B82">
        <v>18.7</v>
      </c>
      <c r="C82">
        <v>30.9</v>
      </c>
      <c r="D82">
        <v>56</v>
      </c>
      <c r="E82">
        <v>1.3333330000000001</v>
      </c>
      <c r="F82">
        <v>69.25</v>
      </c>
      <c r="H82" s="22">
        <f t="shared" si="14"/>
        <v>24.799999999999997</v>
      </c>
      <c r="I82" s="23">
        <f t="shared" si="15"/>
        <v>0.18673033901982347</v>
      </c>
      <c r="J82" s="24">
        <f t="shared" si="16"/>
        <v>0.99726785090690051</v>
      </c>
      <c r="K82" s="25">
        <f t="shared" si="17"/>
        <v>4.4670786642686746</v>
      </c>
      <c r="L82" s="25">
        <f t="shared" si="18"/>
        <v>2.1566019800756622</v>
      </c>
      <c r="M82" s="25">
        <f t="shared" si="19"/>
        <v>3.3118403221721682</v>
      </c>
      <c r="N82" s="25">
        <f t="shared" si="20"/>
        <v>2.2934494231042266</v>
      </c>
      <c r="O82" s="25">
        <f t="shared" si="21"/>
        <v>-0.16901338609456681</v>
      </c>
      <c r="P82" s="26">
        <f>ACOS(-TAN(Dados!$C$31)*TAN(O82))</f>
        <v>1.6631931498354087</v>
      </c>
      <c r="Q82" s="25">
        <f t="shared" si="22"/>
        <v>1.018817995658829</v>
      </c>
      <c r="R82" s="25">
        <f>(24*60/PI())*Dados!$C$28*Q82*(P82*SIN(Dados!$C$31)*SIN(O82)+COS(Dados!$C$31)*COS(O82)*SIN(P82))</f>
        <v>38.158500837577961</v>
      </c>
      <c r="S82" s="17">
        <f t="shared" si="23"/>
        <v>304.06</v>
      </c>
      <c r="T82" s="17">
        <f t="shared" si="24"/>
        <v>291.86</v>
      </c>
      <c r="U82" s="17">
        <f t="shared" si="25"/>
        <v>21.325106163043209</v>
      </c>
      <c r="V82" s="25">
        <f>(0.75+2*10^(-5)*Dados!$B$7)*R82</f>
        <v>28.805936230989445</v>
      </c>
      <c r="W82" s="23">
        <f t="shared" si="26"/>
        <v>3.2199680047294721</v>
      </c>
      <c r="X82" s="25">
        <f>(1-Dados!$C$20)*U82</f>
        <v>16.420331745543272</v>
      </c>
      <c r="Y82" s="18">
        <f t="shared" si="27"/>
        <v>13.200363740813801</v>
      </c>
      <c r="Z82" s="27">
        <f>((0.408*I82*(Y82-0)+Dados!$C$35*(900/(H82+273))*J82*(M82-N82))/(I82+Dados!$C$35*(1+(0.34*J82))))</f>
        <v>4.3974608491596161</v>
      </c>
    </row>
    <row r="83" spans="1:26" x14ac:dyDescent="0.25">
      <c r="A83" s="1">
        <v>23068</v>
      </c>
      <c r="B83">
        <v>18.600000000000001</v>
      </c>
      <c r="C83">
        <v>28.9</v>
      </c>
      <c r="D83">
        <v>57</v>
      </c>
      <c r="E83">
        <v>0.66666700000000001</v>
      </c>
      <c r="F83">
        <v>72.75</v>
      </c>
      <c r="H83" s="22">
        <f t="shared" si="14"/>
        <v>23.75</v>
      </c>
      <c r="I83" s="23">
        <f t="shared" si="15"/>
        <v>0.17676175645051403</v>
      </c>
      <c r="J83" s="24">
        <f t="shared" si="16"/>
        <v>0.49863429942898779</v>
      </c>
      <c r="K83" s="25">
        <f t="shared" si="17"/>
        <v>3.9825871656612759</v>
      </c>
      <c r="L83" s="25">
        <f t="shared" si="18"/>
        <v>2.143152914469288</v>
      </c>
      <c r="M83" s="25">
        <f t="shared" si="19"/>
        <v>3.062870040065282</v>
      </c>
      <c r="N83" s="25">
        <f t="shared" si="20"/>
        <v>2.2282379541474926</v>
      </c>
      <c r="O83" s="25">
        <f t="shared" si="21"/>
        <v>-0.16257731194492642</v>
      </c>
      <c r="P83" s="26">
        <f>ACOS(-TAN(Dados!$C$31)*TAN(O83))</f>
        <v>1.6596009906988067</v>
      </c>
      <c r="Q83" s="25">
        <f t="shared" si="22"/>
        <v>1.0183485754096824</v>
      </c>
      <c r="R83" s="25">
        <f>(24*60/PI())*Dados!$C$28*Q83*(P83*SIN(Dados!$C$31)*SIN(O83)+COS(Dados!$C$31)*COS(O83)*SIN(P83))</f>
        <v>37.98454322101324</v>
      </c>
      <c r="S83" s="17">
        <f t="shared" si="23"/>
        <v>302.06</v>
      </c>
      <c r="T83" s="17">
        <f t="shared" si="24"/>
        <v>291.76000000000005</v>
      </c>
      <c r="U83" s="17">
        <f t="shared" si="25"/>
        <v>19.504979725485363</v>
      </c>
      <c r="V83" s="25">
        <f>(0.75+2*10^(-5)*Dados!$B$7)*R83</f>
        <v>28.674615243537978</v>
      </c>
      <c r="W83" s="23">
        <f t="shared" si="26"/>
        <v>2.8421599304029583</v>
      </c>
      <c r="X83" s="25">
        <f>(1-Dados!$C$20)*U83</f>
        <v>15.018834388623731</v>
      </c>
      <c r="Y83" s="18">
        <f t="shared" si="27"/>
        <v>12.176674458220772</v>
      </c>
      <c r="Z83" s="27">
        <f>((0.408*I83*(Y83-0)+Dados!$C$35*(900/(H83+273))*J83*(M83-N83))/(I83+Dados!$C$35*(1+(0.34*J83))))</f>
        <v>3.7928024967123832</v>
      </c>
    </row>
    <row r="84" spans="1:26" x14ac:dyDescent="0.25">
      <c r="A84" s="1">
        <v>23069</v>
      </c>
      <c r="B84">
        <v>21.8</v>
      </c>
      <c r="C84">
        <v>31.5</v>
      </c>
      <c r="D84">
        <v>58</v>
      </c>
      <c r="E84">
        <v>1</v>
      </c>
      <c r="F84">
        <v>73.5</v>
      </c>
      <c r="H84" s="22">
        <f t="shared" si="14"/>
        <v>26.65</v>
      </c>
      <c r="I84" s="23">
        <f t="shared" si="15"/>
        <v>0.20544717183601532</v>
      </c>
      <c r="J84" s="24">
        <f t="shared" si="16"/>
        <v>0.74795107516794412</v>
      </c>
      <c r="K84" s="25">
        <f t="shared" si="17"/>
        <v>4.6220689030255047</v>
      </c>
      <c r="L84" s="25">
        <f t="shared" si="18"/>
        <v>2.6118719061836697</v>
      </c>
      <c r="M84" s="25">
        <f t="shared" si="19"/>
        <v>3.6169704046045874</v>
      </c>
      <c r="N84" s="25">
        <f t="shared" si="20"/>
        <v>2.6584732473843715</v>
      </c>
      <c r="O84" s="25">
        <f t="shared" si="21"/>
        <v>-0.1560930626290509</v>
      </c>
      <c r="P84" s="26">
        <f>ACOS(-TAN(Dados!$C$31)*TAN(O84))</f>
        <v>1.655990762218486</v>
      </c>
      <c r="Q84" s="25">
        <f t="shared" si="22"/>
        <v>1.0178737180816473</v>
      </c>
      <c r="R84" s="25">
        <f>(24*60/PI())*Dados!$C$28*Q84*(P84*SIN(Dados!$C$31)*SIN(O84)+COS(Dados!$C$31)*COS(O84)*SIN(P84))</f>
        <v>37.808198041549083</v>
      </c>
      <c r="S84" s="17">
        <f t="shared" si="23"/>
        <v>304.66000000000003</v>
      </c>
      <c r="T84" s="17">
        <f t="shared" si="24"/>
        <v>294.96000000000004</v>
      </c>
      <c r="U84" s="17">
        <f t="shared" si="25"/>
        <v>18.840474178148455</v>
      </c>
      <c r="V84" s="25">
        <f>(0.75+2*10^(-5)*Dados!$B$7)*R84</f>
        <v>28.541491879601093</v>
      </c>
      <c r="W84" s="23">
        <f t="shared" si="26"/>
        <v>2.3989523757949591</v>
      </c>
      <c r="X84" s="25">
        <f>(1-Dados!$C$20)*U84</f>
        <v>14.50716511717431</v>
      </c>
      <c r="Y84" s="18">
        <f t="shared" si="27"/>
        <v>12.108212741379351</v>
      </c>
      <c r="Z84" s="27">
        <f>((0.408*I84*(Y84-0)+Dados!$C$35*(900/(H84+273))*J84*(M84-N84))/(I84+Dados!$C$35*(1+(0.34*J84))))</f>
        <v>4.0197379538534053</v>
      </c>
    </row>
    <row r="85" spans="1:26" x14ac:dyDescent="0.25">
      <c r="A85" s="1">
        <v>23070</v>
      </c>
      <c r="B85">
        <v>21.6</v>
      </c>
      <c r="C85">
        <v>29.8</v>
      </c>
      <c r="D85">
        <v>59</v>
      </c>
      <c r="E85">
        <v>1</v>
      </c>
      <c r="F85">
        <v>81.75</v>
      </c>
      <c r="H85" s="22">
        <f t="shared" si="14"/>
        <v>25.700000000000003</v>
      </c>
      <c r="I85" s="23">
        <f t="shared" si="15"/>
        <v>0.19564789669312863</v>
      </c>
      <c r="J85" s="24">
        <f t="shared" si="16"/>
        <v>0.74795107516794412</v>
      </c>
      <c r="K85" s="25">
        <f t="shared" si="17"/>
        <v>4.1946326109173357</v>
      </c>
      <c r="L85" s="25">
        <f t="shared" si="18"/>
        <v>2.5801527260359443</v>
      </c>
      <c r="M85" s="25">
        <f t="shared" si="19"/>
        <v>3.38739266847664</v>
      </c>
      <c r="N85" s="25">
        <f t="shared" si="20"/>
        <v>2.7691935064796533</v>
      </c>
      <c r="O85" s="25">
        <f t="shared" si="21"/>
        <v>-0.14956255956995423</v>
      </c>
      <c r="P85" s="26">
        <f>ACOS(-TAN(Dados!$C$31)*TAN(O85))</f>
        <v>1.652363341105423</v>
      </c>
      <c r="Q85" s="25">
        <f t="shared" si="22"/>
        <v>1.0173935643851983</v>
      </c>
      <c r="R85" s="25">
        <f>(24*60/PI())*Dados!$C$28*Q85*(P85*SIN(Dados!$C$31)*SIN(O85)+COS(Dados!$C$31)*COS(O85)*SIN(P85))</f>
        <v>37.629503113658799</v>
      </c>
      <c r="S85" s="17">
        <f t="shared" si="23"/>
        <v>302.96000000000004</v>
      </c>
      <c r="T85" s="17">
        <f t="shared" si="24"/>
        <v>294.76000000000005</v>
      </c>
      <c r="U85" s="17">
        <f t="shared" si="25"/>
        <v>17.240719753003745</v>
      </c>
      <c r="V85" s="25">
        <f>(0.75+2*10^(-5)*Dados!$B$7)*R85</f>
        <v>28.406594685407878</v>
      </c>
      <c r="W85" s="23">
        <f t="shared" si="26"/>
        <v>1.9670540099134255</v>
      </c>
      <c r="X85" s="25">
        <f>(1-Dados!$C$20)*U85</f>
        <v>13.275354209812884</v>
      </c>
      <c r="Y85" s="18">
        <f t="shared" si="27"/>
        <v>11.308300199899458</v>
      </c>
      <c r="Z85" s="27">
        <f>((0.408*I85*(Y85-0)+Dados!$C$35*(900/(H85+273))*J85*(M85-N85))/(I85+Dados!$C$35*(1+(0.34*J85))))</f>
        <v>3.578251194343443</v>
      </c>
    </row>
    <row r="86" spans="1:26" x14ac:dyDescent="0.25">
      <c r="A86" s="1">
        <v>23408</v>
      </c>
      <c r="B86">
        <v>20.2</v>
      </c>
      <c r="C86">
        <v>32.5</v>
      </c>
      <c r="D86">
        <v>32</v>
      </c>
      <c r="E86">
        <v>1</v>
      </c>
      <c r="F86">
        <v>88.5</v>
      </c>
      <c r="H86" s="22">
        <f t="shared" si="14"/>
        <v>26.35</v>
      </c>
      <c r="I86" s="23">
        <f t="shared" si="15"/>
        <v>0.20230903762868171</v>
      </c>
      <c r="J86" s="24">
        <f t="shared" si="16"/>
        <v>0.74795107516794412</v>
      </c>
      <c r="K86" s="25">
        <f t="shared" si="17"/>
        <v>4.8907789302521092</v>
      </c>
      <c r="L86" s="25">
        <f t="shared" si="18"/>
        <v>2.3673876975032684</v>
      </c>
      <c r="M86" s="25">
        <f t="shared" si="19"/>
        <v>3.6290833138776888</v>
      </c>
      <c r="N86" s="25">
        <f t="shared" si="20"/>
        <v>3.2117387327817548</v>
      </c>
      <c r="O86" s="25">
        <f t="shared" si="21"/>
        <v>-0.30432562504334304</v>
      </c>
      <c r="P86" s="26">
        <f>ACOS(-TAN(Dados!$C$31)*TAN(O86))</f>
        <v>1.7414469882911801</v>
      </c>
      <c r="Q86" s="25">
        <f t="shared" si="22"/>
        <v>1.0281185581963432</v>
      </c>
      <c r="R86" s="25">
        <f>(24*60/PI())*Dados!$C$28*Q86*(P86*SIN(Dados!$C$31)*SIN(O86)+COS(Dados!$C$31)*COS(O86)*SIN(P86))</f>
        <v>41.550006134893529</v>
      </c>
      <c r="S86" s="17">
        <f t="shared" si="23"/>
        <v>305.66000000000003</v>
      </c>
      <c r="T86" s="17">
        <f t="shared" si="24"/>
        <v>293.36</v>
      </c>
      <c r="U86" s="17">
        <f t="shared" si="25"/>
        <v>23.315440800655587</v>
      </c>
      <c r="V86" s="25">
        <f>(0.75+2*10^(-5)*Dados!$B$7)*R86</f>
        <v>31.366191041244619</v>
      </c>
      <c r="W86" s="23">
        <f t="shared" si="26"/>
        <v>2.3032031285693386</v>
      </c>
      <c r="X86" s="25">
        <f>(1-Dados!$C$20)*U86</f>
        <v>17.952889416504803</v>
      </c>
      <c r="Y86" s="18">
        <f t="shared" si="27"/>
        <v>15.649686287935465</v>
      </c>
      <c r="Z86" s="27">
        <f>((0.408*I86*(Y86-0)+Dados!$C$35*(900/(H86+273))*J86*(M86-N86))/(I86+Dados!$C$35*(1+(0.34*J86))))</f>
        <v>4.7577952628973375</v>
      </c>
    </row>
    <row r="87" spans="1:26" x14ac:dyDescent="0.25">
      <c r="A87" s="1">
        <v>23409</v>
      </c>
      <c r="B87">
        <v>19.8</v>
      </c>
      <c r="C87">
        <v>28.3</v>
      </c>
      <c r="D87">
        <v>33</v>
      </c>
      <c r="E87">
        <v>1</v>
      </c>
      <c r="F87">
        <v>76</v>
      </c>
      <c r="H87" s="22">
        <f t="shared" si="14"/>
        <v>24.05</v>
      </c>
      <c r="I87" s="23">
        <f t="shared" si="15"/>
        <v>0.17956300617095522</v>
      </c>
      <c r="J87" s="24">
        <f t="shared" si="16"/>
        <v>0.74795107516794412</v>
      </c>
      <c r="K87" s="25">
        <f t="shared" si="17"/>
        <v>3.8464613723885481</v>
      </c>
      <c r="L87" s="25">
        <f t="shared" si="18"/>
        <v>2.3094882494907831</v>
      </c>
      <c r="M87" s="25">
        <f t="shared" si="19"/>
        <v>3.0779748109396659</v>
      </c>
      <c r="N87" s="25">
        <f t="shared" si="20"/>
        <v>2.3392608563141462</v>
      </c>
      <c r="O87" s="25">
        <f t="shared" si="21"/>
        <v>-0.2995769437816857</v>
      </c>
      <c r="P87" s="26">
        <f>ACOS(-TAN(Dados!$C$31)*TAN(O87))</f>
        <v>1.7385894603864445</v>
      </c>
      <c r="Q87" s="25">
        <f t="shared" si="22"/>
        <v>1.0278170707327079</v>
      </c>
      <c r="R87" s="25">
        <f>(24*60/PI())*Dados!$C$28*Q87*(P87*SIN(Dados!$C$31)*SIN(O87)+COS(Dados!$C$31)*COS(O87)*SIN(P87))</f>
        <v>41.440172896841275</v>
      </c>
      <c r="S87" s="17">
        <f t="shared" si="23"/>
        <v>301.46000000000004</v>
      </c>
      <c r="T87" s="17">
        <f t="shared" si="24"/>
        <v>292.96000000000004</v>
      </c>
      <c r="U87" s="17">
        <f t="shared" si="25"/>
        <v>19.33085237404428</v>
      </c>
      <c r="V87" s="25">
        <f>(0.75+2*10^(-5)*Dados!$B$7)*R87</f>
        <v>31.28327768820585</v>
      </c>
      <c r="W87" s="23">
        <f t="shared" si="26"/>
        <v>2.3346210753796486</v>
      </c>
      <c r="X87" s="25">
        <f>(1-Dados!$C$20)*U87</f>
        <v>14.884756328014095</v>
      </c>
      <c r="Y87" s="18">
        <f t="shared" si="27"/>
        <v>12.550135252634448</v>
      </c>
      <c r="Z87" s="27">
        <f>((0.408*I87*(Y87-0)+Dados!$C$35*(900/(H87+273))*J87*(M87-N87))/(I87+Dados!$C$35*(1+(0.34*J87))))</f>
        <v>3.9325390035758008</v>
      </c>
    </row>
    <row r="88" spans="1:26" x14ac:dyDescent="0.25">
      <c r="A88" s="1">
        <v>23410</v>
      </c>
      <c r="B88">
        <v>18.8</v>
      </c>
      <c r="C88">
        <v>30</v>
      </c>
      <c r="D88">
        <v>34</v>
      </c>
      <c r="E88">
        <v>1.6666669999999999</v>
      </c>
      <c r="F88">
        <v>63</v>
      </c>
      <c r="H88" s="22">
        <f t="shared" si="14"/>
        <v>24.4</v>
      </c>
      <c r="I88" s="23">
        <f t="shared" si="15"/>
        <v>0.18287834725832475</v>
      </c>
      <c r="J88" s="24">
        <f t="shared" si="16"/>
        <v>1.2465853745969318</v>
      </c>
      <c r="K88" s="25">
        <f t="shared" si="17"/>
        <v>4.2430650587590133</v>
      </c>
      <c r="L88" s="25">
        <f t="shared" si="18"/>
        <v>2.1701248415136294</v>
      </c>
      <c r="M88" s="25">
        <f t="shared" si="19"/>
        <v>3.2065949501363216</v>
      </c>
      <c r="N88" s="25">
        <f t="shared" si="20"/>
        <v>2.0201548185858824</v>
      </c>
      <c r="O88" s="25">
        <f t="shared" si="21"/>
        <v>-0.29473949140618588</v>
      </c>
      <c r="P88" s="26">
        <f>ACOS(-TAN(Dados!$C$31)*TAN(O88))</f>
        <v>1.7356885346921167</v>
      </c>
      <c r="Q88" s="25">
        <f t="shared" si="22"/>
        <v>1.0275073404706727</v>
      </c>
      <c r="R88" s="25">
        <f>(24*60/PI())*Dados!$C$28*Q88*(P88*SIN(Dados!$C$31)*SIN(O88)+COS(Dados!$C$31)*COS(O88)*SIN(P88))</f>
        <v>41.327547732870002</v>
      </c>
      <c r="S88" s="17">
        <f t="shared" si="23"/>
        <v>303.16000000000003</v>
      </c>
      <c r="T88" s="17">
        <f t="shared" si="24"/>
        <v>291.96000000000004</v>
      </c>
      <c r="U88" s="17">
        <f t="shared" si="25"/>
        <v>22.129348596973628</v>
      </c>
      <c r="V88" s="25">
        <f>(0.75+2*10^(-5)*Dados!$B$7)*R88</f>
        <v>31.198256704148577</v>
      </c>
      <c r="W88" s="23">
        <f t="shared" si="26"/>
        <v>3.3002444773477237</v>
      </c>
      <c r="X88" s="25">
        <f>(1-Dados!$C$20)*U88</f>
        <v>17.039598419669694</v>
      </c>
      <c r="Y88" s="18">
        <f t="shared" si="27"/>
        <v>13.739353942321971</v>
      </c>
      <c r="Z88" s="27">
        <f>((0.408*I88*(Y88-0)+Dados!$C$35*(900/(H88+273))*J88*(M88-N88))/(I88+Dados!$C$35*(1+(0.34*J88))))</f>
        <v>4.7744303002048243</v>
      </c>
    </row>
    <row r="89" spans="1:26" x14ac:dyDescent="0.25">
      <c r="A89" s="1">
        <v>23411</v>
      </c>
      <c r="B89">
        <v>19</v>
      </c>
      <c r="C89">
        <v>33.700000000000003</v>
      </c>
      <c r="D89">
        <v>35</v>
      </c>
      <c r="E89">
        <v>1</v>
      </c>
      <c r="F89">
        <v>70.5</v>
      </c>
      <c r="H89" s="22">
        <f t="shared" si="14"/>
        <v>26.35</v>
      </c>
      <c r="I89" s="23">
        <f t="shared" si="15"/>
        <v>0.20230903762868171</v>
      </c>
      <c r="J89" s="24">
        <f t="shared" si="16"/>
        <v>0.74795107516794412</v>
      </c>
      <c r="K89" s="25">
        <f t="shared" si="17"/>
        <v>5.2310503012853271</v>
      </c>
      <c r="L89" s="25">
        <f t="shared" si="18"/>
        <v>2.1973933238855259</v>
      </c>
      <c r="M89" s="25">
        <f t="shared" si="19"/>
        <v>3.7142218125854267</v>
      </c>
      <c r="N89" s="25">
        <f t="shared" si="20"/>
        <v>2.6185263778727257</v>
      </c>
      <c r="O89" s="25">
        <f t="shared" si="21"/>
        <v>-0.28981470135838328</v>
      </c>
      <c r="P89" s="26">
        <f>ACOS(-TAN(Dados!$C$31)*TAN(O89))</f>
        <v>1.7327454042581727</v>
      </c>
      <c r="Q89" s="25">
        <f t="shared" si="22"/>
        <v>1.0271894591899993</v>
      </c>
      <c r="R89" s="25">
        <f>(24*60/PI())*Dados!$C$28*Q89*(P89*SIN(Dados!$C$31)*SIN(O89)+COS(Dados!$C$31)*COS(O89)*SIN(P89))</f>
        <v>41.21213155165799</v>
      </c>
      <c r="S89" s="17">
        <f t="shared" si="23"/>
        <v>306.86</v>
      </c>
      <c r="T89" s="17">
        <f t="shared" si="24"/>
        <v>292.16000000000003</v>
      </c>
      <c r="U89" s="17">
        <f t="shared" si="25"/>
        <v>25.281551784959085</v>
      </c>
      <c r="V89" s="25">
        <f>(0.75+2*10^(-5)*Dados!$B$7)*R89</f>
        <v>31.111128775036029</v>
      </c>
      <c r="W89" s="23">
        <f t="shared" si="26"/>
        <v>3.3561095264109428</v>
      </c>
      <c r="X89" s="25">
        <f>(1-Dados!$C$20)*U89</f>
        <v>19.466794874418497</v>
      </c>
      <c r="Y89" s="18">
        <f t="shared" si="27"/>
        <v>16.110685348007554</v>
      </c>
      <c r="Z89" s="27">
        <f>((0.408*I89*(Y89-0)+Dados!$C$35*(900/(H89+273))*J89*(M89-N89))/(I89+Dados!$C$35*(1+(0.34*J89))))</f>
        <v>5.2426702680721098</v>
      </c>
    </row>
    <row r="90" spans="1:26" x14ac:dyDescent="0.25">
      <c r="A90" s="1">
        <v>23412</v>
      </c>
      <c r="B90">
        <v>23.4</v>
      </c>
      <c r="C90">
        <v>33.9</v>
      </c>
      <c r="D90">
        <v>36</v>
      </c>
      <c r="E90">
        <v>0.66666700000000001</v>
      </c>
      <c r="F90">
        <v>73.5</v>
      </c>
      <c r="H90" s="22">
        <f t="shared" si="14"/>
        <v>28.65</v>
      </c>
      <c r="I90" s="23">
        <f t="shared" si="15"/>
        <v>0.22743235016149782</v>
      </c>
      <c r="J90" s="24">
        <f t="shared" si="16"/>
        <v>0.49863429942898779</v>
      </c>
      <c r="K90" s="25">
        <f t="shared" si="17"/>
        <v>5.2897146042222154</v>
      </c>
      <c r="L90" s="25">
        <f t="shared" si="18"/>
        <v>2.878130284758361</v>
      </c>
      <c r="M90" s="25">
        <f t="shared" si="19"/>
        <v>4.0839224444902884</v>
      </c>
      <c r="N90" s="25">
        <f t="shared" si="20"/>
        <v>3.001682996700362</v>
      </c>
      <c r="O90" s="25">
        <f t="shared" si="21"/>
        <v>-0.28480403295985462</v>
      </c>
      <c r="P90" s="26">
        <f>ACOS(-TAN(Dados!$C$31)*TAN(O90))</f>
        <v>1.7297612548880501</v>
      </c>
      <c r="Q90" s="25">
        <f t="shared" si="22"/>
        <v>1.0268635210857713</v>
      </c>
      <c r="R90" s="25">
        <f>(24*60/PI())*Dados!$C$28*Q90*(P90*SIN(Dados!$C$31)*SIN(O90)+COS(Dados!$C$31)*COS(O90)*SIN(P90))</f>
        <v>41.093926310782344</v>
      </c>
      <c r="S90" s="17">
        <f t="shared" si="23"/>
        <v>307.06</v>
      </c>
      <c r="T90" s="17">
        <f t="shared" si="24"/>
        <v>296.56</v>
      </c>
      <c r="U90" s="17">
        <f t="shared" si="25"/>
        <v>21.30552645597286</v>
      </c>
      <c r="V90" s="25">
        <f>(0.75+2*10^(-5)*Dados!$B$7)*R90</f>
        <v>31.021895378647475</v>
      </c>
      <c r="W90" s="23">
        <f t="shared" si="26"/>
        <v>2.2921566451359134</v>
      </c>
      <c r="X90" s="25">
        <f>(1-Dados!$C$20)*U90</f>
        <v>16.405255371099102</v>
      </c>
      <c r="Y90" s="18">
        <f t="shared" si="27"/>
        <v>14.113098725963189</v>
      </c>
      <c r="Z90" s="27">
        <f>((0.408*I90*(Y90-0)+Dados!$C$35*(900/(H90+273))*J90*(M90-N90))/(I90+Dados!$C$35*(1+(0.34*J90))))</f>
        <v>4.654702306662486</v>
      </c>
    </row>
    <row r="91" spans="1:26" x14ac:dyDescent="0.25">
      <c r="A91" s="1">
        <v>23413</v>
      </c>
      <c r="B91">
        <v>23.8</v>
      </c>
      <c r="C91">
        <v>36.799999999999997</v>
      </c>
      <c r="D91">
        <v>37</v>
      </c>
      <c r="E91">
        <v>2</v>
      </c>
      <c r="F91">
        <v>59.75</v>
      </c>
      <c r="H91" s="22">
        <f t="shared" si="14"/>
        <v>30.299999999999997</v>
      </c>
      <c r="I91" s="23">
        <f t="shared" si="15"/>
        <v>0.24702681337018534</v>
      </c>
      <c r="J91" s="24">
        <f t="shared" si="16"/>
        <v>1.4959021503358882</v>
      </c>
      <c r="K91" s="25">
        <f t="shared" si="17"/>
        <v>6.2067817955104676</v>
      </c>
      <c r="L91" s="25">
        <f t="shared" si="18"/>
        <v>2.9482843050220851</v>
      </c>
      <c r="M91" s="25">
        <f t="shared" si="19"/>
        <v>4.5775330502662763</v>
      </c>
      <c r="N91" s="25">
        <f t="shared" si="20"/>
        <v>2.7350759975341004</v>
      </c>
      <c r="O91" s="25">
        <f t="shared" si="21"/>
        <v>-0.27970897097978548</v>
      </c>
      <c r="P91" s="26">
        <f>ACOS(-TAN(Dados!$C$31)*TAN(O91))</f>
        <v>1.7267372641461627</v>
      </c>
      <c r="Q91" s="25">
        <f t="shared" si="22"/>
        <v>1.0265296227404832</v>
      </c>
      <c r="R91" s="25">
        <f>(24*60/PI())*Dados!$C$28*Q91*(P91*SIN(Dados!$C$31)*SIN(O91)+COS(Dados!$C$31)*COS(O91)*SIN(P91))</f>
        <v>40.972935068714811</v>
      </c>
      <c r="S91" s="17">
        <f t="shared" si="23"/>
        <v>309.96000000000004</v>
      </c>
      <c r="T91" s="17">
        <f t="shared" si="24"/>
        <v>296.96000000000004</v>
      </c>
      <c r="U91" s="17">
        <f t="shared" si="25"/>
        <v>23.636802927441263</v>
      </c>
      <c r="V91" s="25">
        <f>(0.75+2*10^(-5)*Dados!$B$7)*R91</f>
        <v>30.930558823829962</v>
      </c>
      <c r="W91" s="23">
        <f t="shared" si="26"/>
        <v>3.0826531578226879</v>
      </c>
      <c r="X91" s="25">
        <f>(1-Dados!$C$20)*U91</f>
        <v>18.200338254129772</v>
      </c>
      <c r="Y91" s="18">
        <f t="shared" si="27"/>
        <v>15.117685096307085</v>
      </c>
      <c r="Z91" s="27">
        <f>((0.408*I91*(Y91-0)+Dados!$C$35*(900/(H91+273))*J91*(M91-N91))/(I91+Dados!$C$35*(1+(0.34*J91))))</f>
        <v>5.9547253390768011</v>
      </c>
    </row>
    <row r="92" spans="1:26" x14ac:dyDescent="0.25">
      <c r="A92" s="1">
        <v>23414</v>
      </c>
      <c r="B92">
        <v>26.4</v>
      </c>
      <c r="C92">
        <v>37.1</v>
      </c>
      <c r="D92">
        <v>38</v>
      </c>
      <c r="E92">
        <v>1.3333330000000001</v>
      </c>
      <c r="F92">
        <v>60</v>
      </c>
      <c r="H92" s="22">
        <f t="shared" si="14"/>
        <v>31.75</v>
      </c>
      <c r="I92" s="23">
        <f t="shared" si="15"/>
        <v>0.26539631226092764</v>
      </c>
      <c r="J92" s="24">
        <f t="shared" si="16"/>
        <v>0.99726785090690051</v>
      </c>
      <c r="K92" s="25">
        <f t="shared" si="17"/>
        <v>6.3090731770616983</v>
      </c>
      <c r="L92" s="25">
        <f t="shared" si="18"/>
        <v>3.4417464345283828</v>
      </c>
      <c r="M92" s="25">
        <f t="shared" si="19"/>
        <v>4.8754098057950408</v>
      </c>
      <c r="N92" s="25">
        <f t="shared" si="20"/>
        <v>2.9252458834770243</v>
      </c>
      <c r="O92" s="25">
        <f t="shared" si="21"/>
        <v>-0.27453102519500105</v>
      </c>
      <c r="P92" s="26">
        <f>ACOS(-TAN(Dados!$C$31)*TAN(O92))</f>
        <v>1.7236746004336272</v>
      </c>
      <c r="Q92" s="25">
        <f t="shared" si="22"/>
        <v>1.0261878630954209</v>
      </c>
      <c r="R92" s="25">
        <f>(24*60/PI())*Dados!$C$28*Q92*(P92*SIN(Dados!$C$31)*SIN(O92)+COS(Dados!$C$31)*COS(O92)*SIN(P92))</f>
        <v>40.849162036170263</v>
      </c>
      <c r="S92" s="17">
        <f t="shared" si="23"/>
        <v>310.26000000000005</v>
      </c>
      <c r="T92" s="17">
        <f t="shared" si="24"/>
        <v>299.56</v>
      </c>
      <c r="U92" s="17">
        <f t="shared" si="25"/>
        <v>21.379375911812165</v>
      </c>
      <c r="V92" s="25">
        <f>(0.75+2*10^(-5)*Dados!$B$7)*R92</f>
        <v>30.837122289261409</v>
      </c>
      <c r="W92" s="23">
        <f t="shared" si="26"/>
        <v>2.5015534247659406</v>
      </c>
      <c r="X92" s="25">
        <f>(1-Dados!$C$20)*U92</f>
        <v>16.462119452095369</v>
      </c>
      <c r="Y92" s="18">
        <f t="shared" si="27"/>
        <v>13.960566027329428</v>
      </c>
      <c r="Z92" s="27">
        <f>((0.408*I92*(Y92-0)+Dados!$C$35*(900/(H92+273))*J92*(M92-N92))/(I92+Dados!$C$35*(1+(0.34*J92))))</f>
        <v>5.3466579476643021</v>
      </c>
    </row>
    <row r="93" spans="1:26" x14ac:dyDescent="0.25">
      <c r="A93" s="1">
        <v>23415</v>
      </c>
      <c r="B93">
        <v>16.8</v>
      </c>
      <c r="C93">
        <v>31.1</v>
      </c>
      <c r="D93">
        <v>39</v>
      </c>
      <c r="E93">
        <v>1.3333330000000001</v>
      </c>
      <c r="F93">
        <v>88.5</v>
      </c>
      <c r="H93" s="22">
        <f t="shared" si="14"/>
        <v>23.950000000000003</v>
      </c>
      <c r="I93" s="23">
        <f t="shared" si="15"/>
        <v>0.17862512717512005</v>
      </c>
      <c r="J93" s="24">
        <f t="shared" si="16"/>
        <v>0.99726785090690051</v>
      </c>
      <c r="K93" s="25">
        <f t="shared" si="17"/>
        <v>4.5182323834037019</v>
      </c>
      <c r="L93" s="25">
        <f t="shared" si="18"/>
        <v>1.913305694509122</v>
      </c>
      <c r="M93" s="25">
        <f t="shared" si="19"/>
        <v>3.2157690389564122</v>
      </c>
      <c r="N93" s="25">
        <f t="shared" si="20"/>
        <v>2.845955599476425</v>
      </c>
      <c r="O93" s="25">
        <f t="shared" si="21"/>
        <v>-0.26927172994258658</v>
      </c>
      <c r="P93" s="26">
        <f>ACOS(-TAN(Dados!$C$31)*TAN(O93))</f>
        <v>1.720574422132332</v>
      </c>
      <c r="Q93" s="25">
        <f t="shared" si="22"/>
        <v>1.0258383434213432</v>
      </c>
      <c r="R93" s="25">
        <f>(24*60/PI())*Dados!$C$28*Q93*(P93*SIN(Dados!$C$31)*SIN(O93)+COS(Dados!$C$31)*COS(O93)*SIN(P93))</f>
        <v>40.722612626680473</v>
      </c>
      <c r="S93" s="17">
        <f t="shared" si="23"/>
        <v>304.26000000000005</v>
      </c>
      <c r="T93" s="17">
        <f t="shared" si="24"/>
        <v>289.96000000000004</v>
      </c>
      <c r="U93" s="17">
        <f t="shared" si="25"/>
        <v>24.639031597458349</v>
      </c>
      <c r="V93" s="25">
        <f>(0.75+2*10^(-5)*Dados!$B$7)*R93</f>
        <v>30.741589861628867</v>
      </c>
      <c r="W93" s="23">
        <f t="shared" si="26"/>
        <v>2.91365185750263</v>
      </c>
      <c r="X93" s="25">
        <f>(1-Dados!$C$20)*U93</f>
        <v>18.97205433004293</v>
      </c>
      <c r="Y93" s="18">
        <f t="shared" si="27"/>
        <v>16.058402472540301</v>
      </c>
      <c r="Z93" s="27">
        <f>((0.408*I93*(Y93-0)+Dados!$C$35*(900/(H93+273))*J93*(M93-N93))/(I93+Dados!$C$35*(1+(0.34*J93))))</f>
        <v>4.6698494751099675</v>
      </c>
    </row>
    <row r="94" spans="1:26" x14ac:dyDescent="0.25">
      <c r="A94" s="1">
        <v>23416</v>
      </c>
      <c r="B94">
        <v>18.8</v>
      </c>
      <c r="C94">
        <v>31.1</v>
      </c>
      <c r="D94">
        <v>40</v>
      </c>
      <c r="E94">
        <v>2</v>
      </c>
      <c r="F94">
        <v>68.75</v>
      </c>
      <c r="H94" s="22">
        <f t="shared" si="14"/>
        <v>24.950000000000003</v>
      </c>
      <c r="I94" s="23">
        <f t="shared" si="15"/>
        <v>0.18819235146356306</v>
      </c>
      <c r="J94" s="24">
        <f t="shared" si="16"/>
        <v>1.4959021503358882</v>
      </c>
      <c r="K94" s="25">
        <f t="shared" si="17"/>
        <v>4.5182323834037019</v>
      </c>
      <c r="L94" s="25">
        <f t="shared" si="18"/>
        <v>2.1701248415136294</v>
      </c>
      <c r="M94" s="25">
        <f t="shared" si="19"/>
        <v>3.3441786124586654</v>
      </c>
      <c r="N94" s="25">
        <f t="shared" si="20"/>
        <v>2.2991227960653324</v>
      </c>
      <c r="O94" s="25">
        <f t="shared" si="21"/>
        <v>-0.26393264366523028</v>
      </c>
      <c r="P94" s="26">
        <f>ACOS(-TAN(Dados!$C$31)*TAN(O94))</f>
        <v>1.7174378768172527</v>
      </c>
      <c r="Q94" s="25">
        <f t="shared" si="22"/>
        <v>1.0254811672884725</v>
      </c>
      <c r="R94" s="25">
        <f>(24*60/PI())*Dados!$C$28*Q94*(P94*SIN(Dados!$C$31)*SIN(O94)+COS(Dados!$C$31)*COS(O94)*SIN(P94))</f>
        <v>40.593293506266015</v>
      </c>
      <c r="S94" s="17">
        <f t="shared" si="23"/>
        <v>304.26000000000005</v>
      </c>
      <c r="T94" s="17">
        <f t="shared" si="24"/>
        <v>291.96000000000004</v>
      </c>
      <c r="U94" s="17">
        <f t="shared" si="25"/>
        <v>22.7785894561916</v>
      </c>
      <c r="V94" s="25">
        <f>(0.75+2*10^(-5)*Dados!$B$7)*R94</f>
        <v>30.643966573125926</v>
      </c>
      <c r="W94" s="23">
        <f t="shared" si="26"/>
        <v>3.2402421685084435</v>
      </c>
      <c r="X94" s="25">
        <f>(1-Dados!$C$20)*U94</f>
        <v>17.539513881267531</v>
      </c>
      <c r="Y94" s="18">
        <f t="shared" si="27"/>
        <v>14.299271712759088</v>
      </c>
      <c r="Z94" s="27">
        <f>((0.408*I94*(Y94-0)+Dados!$C$35*(900/(H94+273))*J94*(M94-N94))/(I94+Dados!$C$35*(1+(0.34*J94))))</f>
        <v>4.9035299282673259</v>
      </c>
    </row>
    <row r="95" spans="1:26" x14ac:dyDescent="0.25">
      <c r="A95" s="1">
        <v>23417</v>
      </c>
      <c r="B95">
        <v>19</v>
      </c>
      <c r="C95">
        <v>31.3</v>
      </c>
      <c r="D95">
        <v>41</v>
      </c>
      <c r="E95">
        <v>1.3333330000000001</v>
      </c>
      <c r="F95">
        <v>77.25</v>
      </c>
      <c r="H95" s="22">
        <f t="shared" si="14"/>
        <v>25.15</v>
      </c>
      <c r="I95" s="23">
        <f t="shared" si="15"/>
        <v>0.19015669269727434</v>
      </c>
      <c r="J95" s="24">
        <f t="shared" si="16"/>
        <v>0.99726785090690051</v>
      </c>
      <c r="K95" s="25">
        <f t="shared" si="17"/>
        <v>4.5698943880770111</v>
      </c>
      <c r="L95" s="25">
        <f t="shared" si="18"/>
        <v>2.1973933238855259</v>
      </c>
      <c r="M95" s="25">
        <f t="shared" si="19"/>
        <v>3.3836438559812683</v>
      </c>
      <c r="N95" s="25">
        <f t="shared" si="20"/>
        <v>2.6138648787455296</v>
      </c>
      <c r="O95" s="25">
        <f t="shared" si="21"/>
        <v>-0.25851534844942292</v>
      </c>
      <c r="P95" s="26">
        <f>ACOS(-TAN(Dados!$C$31)*TAN(O95))</f>
        <v>1.7142661005366917</v>
      </c>
      <c r="Q95" s="25">
        <f t="shared" si="22"/>
        <v>1.0251164405358055</v>
      </c>
      <c r="R95" s="25">
        <f>(24*60/PI())*Dados!$C$28*Q95*(P95*SIN(Dados!$C$31)*SIN(O95)+COS(Dados!$C$31)*COS(O95)*SIN(P95))</f>
        <v>40.461212642078735</v>
      </c>
      <c r="S95" s="17">
        <f t="shared" si="23"/>
        <v>304.46000000000004</v>
      </c>
      <c r="T95" s="17">
        <f t="shared" si="24"/>
        <v>292.16000000000003</v>
      </c>
      <c r="U95" s="17">
        <f t="shared" si="25"/>
        <v>22.704473376404266</v>
      </c>
      <c r="V95" s="25">
        <f>(0.75+2*10^(-5)*Dados!$B$7)*R95</f>
        <v>30.544258438173049</v>
      </c>
      <c r="W95" s="23">
        <f t="shared" si="26"/>
        <v>2.8911681799088438</v>
      </c>
      <c r="X95" s="25">
        <f>(1-Dados!$C$20)*U95</f>
        <v>17.482444499831285</v>
      </c>
      <c r="Y95" s="18">
        <f t="shared" si="27"/>
        <v>14.591276319922441</v>
      </c>
      <c r="Z95" s="27">
        <f>((0.408*I95*(Y95-0)+Dados!$C$35*(900/(H95+273))*J95*(M95-N95))/(I95+Dados!$C$35*(1+(0.34*J95))))</f>
        <v>4.6208914224128153</v>
      </c>
    </row>
    <row r="96" spans="1:26" x14ac:dyDescent="0.25">
      <c r="A96" s="1">
        <v>23418</v>
      </c>
      <c r="B96">
        <v>20.399999999999999</v>
      </c>
      <c r="C96">
        <v>31.7</v>
      </c>
      <c r="D96">
        <v>42</v>
      </c>
      <c r="E96">
        <v>2.6666669999999999</v>
      </c>
      <c r="F96">
        <v>71.25</v>
      </c>
      <c r="H96" s="22">
        <f t="shared" si="14"/>
        <v>26.049999999999997</v>
      </c>
      <c r="I96" s="23">
        <f t="shared" si="15"/>
        <v>0.19921133453623621</v>
      </c>
      <c r="J96" s="24">
        <f t="shared" si="16"/>
        <v>1.9945364497648759</v>
      </c>
      <c r="K96" s="25">
        <f t="shared" si="17"/>
        <v>4.6747601804976453</v>
      </c>
      <c r="L96" s="25">
        <f t="shared" si="18"/>
        <v>2.3968104104453793</v>
      </c>
      <c r="M96" s="25">
        <f t="shared" si="19"/>
        <v>3.5357852954715123</v>
      </c>
      <c r="N96" s="25">
        <f t="shared" si="20"/>
        <v>2.5192470230234525</v>
      </c>
      <c r="O96" s="25">
        <f t="shared" si="21"/>
        <v>-0.2530214495566519</v>
      </c>
      <c r="P96" s="26">
        <f>ACOS(-TAN(Dados!$C$31)*TAN(O96))</f>
        <v>1.7110602171599187</v>
      </c>
      <c r="Q96" s="25">
        <f t="shared" si="22"/>
        <v>1.0247442712397508</v>
      </c>
      <c r="R96" s="25">
        <f>(24*60/PI())*Dados!$C$28*Q96*(P96*SIN(Dados!$C$31)*SIN(O96)+COS(Dados!$C$31)*COS(O96)*SIN(P96))</f>
        <v>40.326379349888064</v>
      </c>
      <c r="S96" s="17">
        <f t="shared" si="23"/>
        <v>304.86</v>
      </c>
      <c r="T96" s="17">
        <f t="shared" si="24"/>
        <v>293.56</v>
      </c>
      <c r="U96" s="17">
        <f t="shared" si="25"/>
        <v>21.689444819523473</v>
      </c>
      <c r="V96" s="25">
        <f>(0.75+2*10^(-5)*Dados!$B$7)*R96</f>
        <v>30.442472489265068</v>
      </c>
      <c r="W96" s="23">
        <f t="shared" si="26"/>
        <v>2.8381822688797058</v>
      </c>
      <c r="X96" s="25">
        <f>(1-Dados!$C$20)*U96</f>
        <v>16.700872511033076</v>
      </c>
      <c r="Y96" s="18">
        <f t="shared" si="27"/>
        <v>13.86269024215337</v>
      </c>
      <c r="Z96" s="27">
        <f>((0.408*I96*(Y96-0)+Dados!$C$35*(900/(H96+273))*J96*(M96-N96))/(I96+Dados!$C$35*(1+(0.34*J96))))</f>
        <v>4.9380450776668994</v>
      </c>
    </row>
    <row r="97" spans="1:26" x14ac:dyDescent="0.25">
      <c r="A97" s="1">
        <v>23419</v>
      </c>
      <c r="B97">
        <v>20</v>
      </c>
      <c r="C97">
        <v>33</v>
      </c>
      <c r="D97">
        <v>43</v>
      </c>
      <c r="E97">
        <v>2.3333330000000001</v>
      </c>
      <c r="F97">
        <v>74</v>
      </c>
      <c r="H97" s="22">
        <f t="shared" si="14"/>
        <v>26.5</v>
      </c>
      <c r="I97" s="23">
        <f t="shared" si="15"/>
        <v>0.20387302489183121</v>
      </c>
      <c r="J97" s="24">
        <f t="shared" si="16"/>
        <v>1.7452189260748447</v>
      </c>
      <c r="K97" s="25">
        <f t="shared" si="17"/>
        <v>5.030147795606851</v>
      </c>
      <c r="L97" s="25">
        <f t="shared" si="18"/>
        <v>2.3382812709274461</v>
      </c>
      <c r="M97" s="25">
        <f t="shared" si="19"/>
        <v>3.6842145332671485</v>
      </c>
      <c r="N97" s="25">
        <f t="shared" si="20"/>
        <v>2.7263187546176897</v>
      </c>
      <c r="O97" s="25">
        <f t="shared" si="21"/>
        <v>-0.24745257494772704</v>
      </c>
      <c r="P97" s="26">
        <f>ACOS(-TAN(Dados!$C$31)*TAN(O97))</f>
        <v>1.7078213377914966</v>
      </c>
      <c r="Q97" s="25">
        <f t="shared" si="22"/>
        <v>1.0243647696821025</v>
      </c>
      <c r="R97" s="25">
        <f>(24*60/PI())*Dados!$C$28*Q97*(P97*SIN(Dados!$C$31)*SIN(O97)+COS(Dados!$C$31)*COS(O97)*SIN(P97))</f>
        <v>40.188804340285415</v>
      </c>
      <c r="S97" s="17">
        <f t="shared" si="23"/>
        <v>306.16000000000003</v>
      </c>
      <c r="T97" s="17">
        <f t="shared" si="24"/>
        <v>293.16000000000003</v>
      </c>
      <c r="U97" s="17">
        <f t="shared" si="25"/>
        <v>23.184447159758204</v>
      </c>
      <c r="V97" s="25">
        <f>(0.75+2*10^(-5)*Dados!$B$7)*R97</f>
        <v>30.338616811851008</v>
      </c>
      <c r="W97" s="23">
        <f t="shared" si="26"/>
        <v>2.9413530251443132</v>
      </c>
      <c r="X97" s="25">
        <f>(1-Dados!$C$20)*U97</f>
        <v>17.852024313013818</v>
      </c>
      <c r="Y97" s="18">
        <f t="shared" si="27"/>
        <v>14.910671287869505</v>
      </c>
      <c r="Z97" s="27">
        <f>((0.408*I97*(Y97-0)+Dados!$C$35*(900/(H97+273))*J97*(M97-N97))/(I97+Dados!$C$35*(1+(0.34*J97))))</f>
        <v>5.0916364290512028</v>
      </c>
    </row>
    <row r="98" spans="1:26" x14ac:dyDescent="0.25">
      <c r="A98" s="1">
        <v>23420</v>
      </c>
      <c r="B98">
        <v>21.8</v>
      </c>
      <c r="C98">
        <v>34.5</v>
      </c>
      <c r="D98">
        <v>44</v>
      </c>
      <c r="E98">
        <v>1.6666669999999999</v>
      </c>
      <c r="F98">
        <v>77.25</v>
      </c>
      <c r="H98" s="22">
        <f t="shared" si="14"/>
        <v>28.15</v>
      </c>
      <c r="I98" s="23">
        <f t="shared" si="15"/>
        <v>0.22175898387159163</v>
      </c>
      <c r="J98" s="24">
        <f t="shared" si="16"/>
        <v>1.2465853745969318</v>
      </c>
      <c r="K98" s="25">
        <f t="shared" si="17"/>
        <v>5.4691459026600384</v>
      </c>
      <c r="L98" s="25">
        <f t="shared" si="18"/>
        <v>2.6118719061836697</v>
      </c>
      <c r="M98" s="25">
        <f t="shared" si="19"/>
        <v>4.0405089044218538</v>
      </c>
      <c r="N98" s="25">
        <f t="shared" si="20"/>
        <v>3.121293128665882</v>
      </c>
      <c r="O98" s="25">
        <f t="shared" si="21"/>
        <v>-0.24181037480038128</v>
      </c>
      <c r="P98" s="26">
        <f>ACOS(-TAN(Dados!$C$31)*TAN(O98))</f>
        <v>1.7045505602514042</v>
      </c>
      <c r="Q98" s="25">
        <f t="shared" si="22"/>
        <v>1.0239780483173626</v>
      </c>
      <c r="R98" s="25">
        <f>(24*60/PI())*Dados!$C$28*Q98*(P98*SIN(Dados!$C$31)*SIN(O98)+COS(Dados!$C$31)*COS(O98)*SIN(P98))</f>
        <v>40.048499763481836</v>
      </c>
      <c r="S98" s="17">
        <f t="shared" si="23"/>
        <v>307.66000000000003</v>
      </c>
      <c r="T98" s="17">
        <f t="shared" si="24"/>
        <v>294.96000000000004</v>
      </c>
      <c r="U98" s="17">
        <f t="shared" si="25"/>
        <v>22.835372215147235</v>
      </c>
      <c r="V98" s="25">
        <f>(0.75+2*10^(-5)*Dados!$B$7)*R98</f>
        <v>30.232700578151917</v>
      </c>
      <c r="W98" s="23">
        <f t="shared" si="26"/>
        <v>2.5143780068380508</v>
      </c>
      <c r="X98" s="25">
        <f>(1-Dados!$C$20)*U98</f>
        <v>17.58323660566337</v>
      </c>
      <c r="Y98" s="18">
        <f t="shared" si="27"/>
        <v>15.068858598825319</v>
      </c>
      <c r="Z98" s="27">
        <f>((0.408*I98*(Y98-0)+Dados!$C$35*(900/(H98+273))*J98*(M98-N98))/(I98+Dados!$C$35*(1+(0.34*J98))))</f>
        <v>5.0404704585161921</v>
      </c>
    </row>
    <row r="99" spans="1:26" x14ac:dyDescent="0.25">
      <c r="A99" s="1">
        <v>23421</v>
      </c>
      <c r="B99">
        <v>23.4</v>
      </c>
      <c r="C99">
        <v>31.2</v>
      </c>
      <c r="D99">
        <v>45</v>
      </c>
      <c r="E99">
        <v>1</v>
      </c>
      <c r="F99">
        <v>79.25</v>
      </c>
      <c r="H99" s="22">
        <f t="shared" si="14"/>
        <v>27.299999999999997</v>
      </c>
      <c r="I99" s="23">
        <f t="shared" si="15"/>
        <v>0.2123871515138418</v>
      </c>
      <c r="J99" s="24">
        <f t="shared" si="16"/>
        <v>0.74795107516794412</v>
      </c>
      <c r="K99" s="25">
        <f t="shared" si="17"/>
        <v>4.5439995866454055</v>
      </c>
      <c r="L99" s="25">
        <f t="shared" si="18"/>
        <v>2.878130284758361</v>
      </c>
      <c r="M99" s="25">
        <f t="shared" si="19"/>
        <v>3.7110649357018834</v>
      </c>
      <c r="N99" s="25">
        <f t="shared" si="20"/>
        <v>2.9410189615437425</v>
      </c>
      <c r="O99" s="25">
        <f t="shared" si="21"/>
        <v>-0.23609652102028686</v>
      </c>
      <c r="P99" s="26">
        <f>ACOS(-TAN(Dados!$C$31)*TAN(O99))</f>
        <v>1.701248968619907</v>
      </c>
      <c r="Q99" s="25">
        <f t="shared" si="22"/>
        <v>1.0235842217394178</v>
      </c>
      <c r="R99" s="25">
        <f>(24*60/PI())*Dados!$C$28*Q99*(P99*SIN(Dados!$C$31)*SIN(O99)+COS(Dados!$C$31)*COS(O99)*SIN(P99))</f>
        <v>39.905479252576548</v>
      </c>
      <c r="S99" s="17">
        <f t="shared" si="23"/>
        <v>304.36</v>
      </c>
      <c r="T99" s="17">
        <f t="shared" si="24"/>
        <v>296.56</v>
      </c>
      <c r="U99" s="17">
        <f t="shared" si="25"/>
        <v>17.831990123027847</v>
      </c>
      <c r="V99" s="25">
        <f>(0.75+2*10^(-5)*Dados!$B$7)*R99</f>
        <v>30.124734079824389</v>
      </c>
      <c r="W99" s="23">
        <f t="shared" si="26"/>
        <v>1.7947703619868096</v>
      </c>
      <c r="X99" s="25">
        <f>(1-Dados!$C$20)*U99</f>
        <v>13.730632394731442</v>
      </c>
      <c r="Y99" s="18">
        <f t="shared" si="27"/>
        <v>11.935862032744632</v>
      </c>
      <c r="Z99" s="27">
        <f>((0.408*I99*(Y99-0)+Dados!$C$35*(900/(H99+273))*J99*(M99-N99))/(I99+Dados!$C$35*(1+(0.34*J99))))</f>
        <v>3.8957800140435479</v>
      </c>
    </row>
    <row r="100" spans="1:26" x14ac:dyDescent="0.25">
      <c r="A100" s="1">
        <v>23422</v>
      </c>
      <c r="B100">
        <v>21.8</v>
      </c>
      <c r="C100">
        <v>30.2</v>
      </c>
      <c r="D100">
        <v>46</v>
      </c>
      <c r="E100">
        <v>1</v>
      </c>
      <c r="F100">
        <v>84</v>
      </c>
      <c r="H100" s="22">
        <f t="shared" si="14"/>
        <v>26</v>
      </c>
      <c r="I100" s="23">
        <f t="shared" si="15"/>
        <v>0.19869895242110683</v>
      </c>
      <c r="J100" s="24">
        <f t="shared" si="16"/>
        <v>0.74795107516794412</v>
      </c>
      <c r="K100" s="25">
        <f t="shared" si="17"/>
        <v>4.2919830424837384</v>
      </c>
      <c r="L100" s="25">
        <f t="shared" si="18"/>
        <v>2.6118719061836697</v>
      </c>
      <c r="M100" s="25">
        <f t="shared" si="19"/>
        <v>3.4519274743337043</v>
      </c>
      <c r="N100" s="25">
        <f t="shared" si="20"/>
        <v>2.8996190784403115</v>
      </c>
      <c r="O100" s="25">
        <f t="shared" si="21"/>
        <v>-0.23031270674563392</v>
      </c>
      <c r="P100" s="26">
        <f>ACOS(-TAN(Dados!$C$31)*TAN(O100))</f>
        <v>1.6979176328459811</v>
      </c>
      <c r="Q100" s="25">
        <f t="shared" si="22"/>
        <v>1.0231834066475822</v>
      </c>
      <c r="R100" s="25">
        <f>(24*60/PI())*Dados!$C$28*Q100*(P100*SIN(Dados!$C$31)*SIN(O100)+COS(Dados!$C$31)*COS(O100)*SIN(P100))</f>
        <v>39.759757965175694</v>
      </c>
      <c r="S100" s="17">
        <f t="shared" si="23"/>
        <v>303.36</v>
      </c>
      <c r="T100" s="17">
        <f t="shared" si="24"/>
        <v>294.96000000000004</v>
      </c>
      <c r="U100" s="17">
        <f t="shared" si="25"/>
        <v>18.437556224341353</v>
      </c>
      <c r="V100" s="25">
        <f>(0.75+2*10^(-5)*Dados!$B$7)*R100</f>
        <v>30.014728759378652</v>
      </c>
      <c r="W100" s="23">
        <f t="shared" si="26"/>
        <v>1.9146663337201504</v>
      </c>
      <c r="X100" s="25">
        <f>(1-Dados!$C$20)*U100</f>
        <v>14.196918292742842</v>
      </c>
      <c r="Y100" s="18">
        <f t="shared" si="27"/>
        <v>12.282251959022691</v>
      </c>
      <c r="Z100" s="27">
        <f>((0.408*I100*(Y100-0)+Dados!$C$35*(900/(H100+273))*J100*(M100-N100))/(I100+Dados!$C$35*(1+(0.34*J100))))</f>
        <v>3.8357776567063375</v>
      </c>
    </row>
    <row r="101" spans="1:26" x14ac:dyDescent="0.25">
      <c r="A101" s="1">
        <v>23423</v>
      </c>
      <c r="B101">
        <v>20.399999999999999</v>
      </c>
      <c r="C101">
        <v>28.7</v>
      </c>
      <c r="D101">
        <v>47</v>
      </c>
      <c r="E101">
        <v>1.6666669999999999</v>
      </c>
      <c r="F101">
        <v>77.75</v>
      </c>
      <c r="H101" s="22">
        <f t="shared" si="14"/>
        <v>24.549999999999997</v>
      </c>
      <c r="I101" s="23">
        <f t="shared" si="15"/>
        <v>0.18431491947026027</v>
      </c>
      <c r="J101" s="24">
        <f t="shared" si="16"/>
        <v>1.2465853745969318</v>
      </c>
      <c r="K101" s="25">
        <f t="shared" si="17"/>
        <v>3.9367535029497236</v>
      </c>
      <c r="L101" s="25">
        <f t="shared" si="18"/>
        <v>2.3968104104453793</v>
      </c>
      <c r="M101" s="25">
        <f t="shared" si="19"/>
        <v>3.1667819566975517</v>
      </c>
      <c r="N101" s="25">
        <f t="shared" si="20"/>
        <v>2.4621729713323464</v>
      </c>
      <c r="O101" s="25">
        <f t="shared" si="21"/>
        <v>-0.22446064584541689</v>
      </c>
      <c r="P101" s="26">
        <f>ACOS(-TAN(Dados!$C$31)*TAN(O101))</f>
        <v>1.6945576084179677</v>
      </c>
      <c r="Q101" s="25">
        <f t="shared" si="22"/>
        <v>1.0227757218120181</v>
      </c>
      <c r="R101" s="25">
        <f>(24*60/PI())*Dados!$C$28*Q101*(P101*SIN(Dados!$C$31)*SIN(O101)+COS(Dados!$C$31)*COS(O101)*SIN(P101))</f>
        <v>39.61135262324327</v>
      </c>
      <c r="S101" s="17">
        <f t="shared" si="23"/>
        <v>301.86</v>
      </c>
      <c r="T101" s="17">
        <f t="shared" si="24"/>
        <v>293.56</v>
      </c>
      <c r="U101" s="17">
        <f t="shared" si="25"/>
        <v>18.259072015069329</v>
      </c>
      <c r="V101" s="25">
        <f>(0.75+2*10^(-5)*Dados!$B$7)*R101</f>
        <v>29.902697240262114</v>
      </c>
      <c r="W101" s="23">
        <f t="shared" si="26"/>
        <v>2.2007345178709286</v>
      </c>
      <c r="X101" s="25">
        <f>(1-Dados!$C$20)*U101</f>
        <v>14.059485451603383</v>
      </c>
      <c r="Y101" s="18">
        <f t="shared" si="27"/>
        <v>11.858750933732454</v>
      </c>
      <c r="Z101" s="27">
        <f>((0.408*I101*(Y101-0)+Dados!$C$35*(900/(H101+273))*J101*(M101-N101))/(I101+Dados!$C$35*(1+(0.34*J101))))</f>
        <v>3.8400760764014445</v>
      </c>
    </row>
    <row r="102" spans="1:26" x14ac:dyDescent="0.25">
      <c r="A102" s="1">
        <v>23424</v>
      </c>
      <c r="B102">
        <v>19.399999999999999</v>
      </c>
      <c r="C102">
        <v>25.3</v>
      </c>
      <c r="D102">
        <v>48</v>
      </c>
      <c r="E102">
        <v>1.3333330000000001</v>
      </c>
      <c r="F102">
        <v>77.75</v>
      </c>
      <c r="H102" s="22">
        <f t="shared" si="14"/>
        <v>22.35</v>
      </c>
      <c r="I102" s="23">
        <f t="shared" si="15"/>
        <v>0.16417150852897852</v>
      </c>
      <c r="J102" s="24">
        <f t="shared" si="16"/>
        <v>0.99726785090690051</v>
      </c>
      <c r="K102" s="25">
        <f t="shared" si="17"/>
        <v>3.2248275907111101</v>
      </c>
      <c r="L102" s="25">
        <f t="shared" si="18"/>
        <v>2.2528310020993629</v>
      </c>
      <c r="M102" s="25">
        <f t="shared" si="19"/>
        <v>2.7388292964052363</v>
      </c>
      <c r="N102" s="25">
        <f t="shared" si="20"/>
        <v>2.1294397779550711</v>
      </c>
      <c r="O102" s="25">
        <f t="shared" si="21"/>
        <v>-0.21854207241157836</v>
      </c>
      <c r="P102" s="26">
        <f>ACOS(-TAN(Dados!$C$31)*TAN(O102))</f>
        <v>1.6911699360950152</v>
      </c>
      <c r="Q102" s="25">
        <f t="shared" si="22"/>
        <v>1.0223612880385406</v>
      </c>
      <c r="R102" s="25">
        <f>(24*60/PI())*Dados!$C$28*Q102*(P102*SIN(Dados!$C$31)*SIN(O102)+COS(Dados!$C$31)*COS(O102)*SIN(P102))</f>
        <v>39.460281551069606</v>
      </c>
      <c r="S102" s="17">
        <f t="shared" si="23"/>
        <v>298.46000000000004</v>
      </c>
      <c r="T102" s="17">
        <f t="shared" si="24"/>
        <v>292.56</v>
      </c>
      <c r="U102" s="17">
        <f t="shared" si="25"/>
        <v>15.335790536726368</v>
      </c>
      <c r="V102" s="25">
        <f>(0.75+2*10^(-5)*Dados!$B$7)*R102</f>
        <v>29.788653355521856</v>
      </c>
      <c r="W102" s="23">
        <f t="shared" si="26"/>
        <v>1.7515771434769132</v>
      </c>
      <c r="X102" s="25">
        <f>(1-Dados!$C$20)*U102</f>
        <v>11.808558713279304</v>
      </c>
      <c r="Y102" s="18">
        <f t="shared" si="27"/>
        <v>10.056981569802391</v>
      </c>
      <c r="Z102" s="27">
        <f>((0.408*I102*(Y102-0)+Dados!$C$35*(900/(H102+273))*J102*(M102-N102))/(I102+Dados!$C$35*(1+(0.34*J102))))</f>
        <v>3.1563741597018344</v>
      </c>
    </row>
    <row r="103" spans="1:26" x14ac:dyDescent="0.25">
      <c r="A103" s="1">
        <v>23425</v>
      </c>
      <c r="B103">
        <v>16.2</v>
      </c>
      <c r="C103">
        <v>25.7</v>
      </c>
      <c r="D103">
        <v>49</v>
      </c>
      <c r="E103">
        <v>3.6666669999999999</v>
      </c>
      <c r="F103">
        <v>65</v>
      </c>
      <c r="H103" s="22">
        <f t="shared" si="14"/>
        <v>20.95</v>
      </c>
      <c r="I103" s="23">
        <f t="shared" si="15"/>
        <v>0.15234701462932662</v>
      </c>
      <c r="J103" s="24">
        <f t="shared" si="16"/>
        <v>2.74248752493282</v>
      </c>
      <c r="K103" s="25">
        <f t="shared" si="17"/>
        <v>3.3022863265902909</v>
      </c>
      <c r="L103" s="25">
        <f t="shared" si="18"/>
        <v>1.841645130417793</v>
      </c>
      <c r="M103" s="25">
        <f t="shared" si="19"/>
        <v>2.571965728504042</v>
      </c>
      <c r="N103" s="25">
        <f t="shared" si="20"/>
        <v>1.6717777235276274</v>
      </c>
      <c r="O103" s="25">
        <f t="shared" si="21"/>
        <v>-0.21255874024516014</v>
      </c>
      <c r="P103" s="26">
        <f>ACOS(-TAN(Dados!$C$31)*TAN(O103))</f>
        <v>1.6877556416977701</v>
      </c>
      <c r="Q103" s="25">
        <f t="shared" si="22"/>
        <v>1.0219402281328214</v>
      </c>
      <c r="R103" s="25">
        <f>(24*60/PI())*Dados!$C$28*Q103*(P103*SIN(Dados!$C$31)*SIN(O103)+COS(Dados!$C$31)*COS(O103)*SIN(P103))</f>
        <v>39.30656471124577</v>
      </c>
      <c r="S103" s="17">
        <f t="shared" si="23"/>
        <v>298.86</v>
      </c>
      <c r="T103" s="17">
        <f t="shared" si="24"/>
        <v>289.36</v>
      </c>
      <c r="U103" s="17">
        <f t="shared" si="25"/>
        <v>19.384155033168771</v>
      </c>
      <c r="V103" s="25">
        <f>(0.75+2*10^(-5)*Dados!$B$7)*R103</f>
        <v>29.672612174961795</v>
      </c>
      <c r="W103" s="23">
        <f t="shared" si="26"/>
        <v>3.1072229119357129</v>
      </c>
      <c r="X103" s="25">
        <f>(1-Dados!$C$20)*U103</f>
        <v>14.925799375539954</v>
      </c>
      <c r="Y103" s="18">
        <f t="shared" si="27"/>
        <v>11.818576463604241</v>
      </c>
      <c r="Z103" s="27">
        <f>((0.408*I103*(Y103-0)+Dados!$C$35*(900/(H103+273))*J103*(M103-N103))/(I103+Dados!$C$35*(1+(0.34*J103))))</f>
        <v>4.4089256233961711</v>
      </c>
    </row>
    <row r="104" spans="1:26" x14ac:dyDescent="0.25">
      <c r="A104" s="1">
        <v>23426</v>
      </c>
      <c r="B104">
        <v>11.2</v>
      </c>
      <c r="C104">
        <v>26</v>
      </c>
      <c r="D104">
        <v>50</v>
      </c>
      <c r="E104">
        <v>2</v>
      </c>
      <c r="F104">
        <v>57.75</v>
      </c>
      <c r="H104" s="22">
        <f t="shared" si="14"/>
        <v>18.600000000000001</v>
      </c>
      <c r="I104" s="23">
        <f t="shared" si="15"/>
        <v>0.1341172196039836</v>
      </c>
      <c r="J104" s="24">
        <f t="shared" si="16"/>
        <v>1.4959021503358882</v>
      </c>
      <c r="K104" s="25">
        <f t="shared" si="17"/>
        <v>3.3614398286025637</v>
      </c>
      <c r="L104" s="25">
        <f t="shared" si="18"/>
        <v>1.3302680876001909</v>
      </c>
      <c r="M104" s="25">
        <f t="shared" si="19"/>
        <v>2.3458539581013773</v>
      </c>
      <c r="N104" s="25">
        <f t="shared" si="20"/>
        <v>1.3547306608035454</v>
      </c>
      <c r="O104" s="25">
        <f t="shared" si="21"/>
        <v>-0.2065124223366139</v>
      </c>
      <c r="P104" s="26">
        <f>ACOS(-TAN(Dados!$C$31)*TAN(O104))</f>
        <v>1.6843157359566781</v>
      </c>
      <c r="Q104" s="25">
        <f t="shared" si="22"/>
        <v>1.0215126668639976</v>
      </c>
      <c r="R104" s="25">
        <f>(24*60/PI())*Dados!$C$28*Q104*(P104*SIN(Dados!$C$31)*SIN(O104)+COS(Dados!$C$31)*COS(O104)*SIN(P104))</f>
        <v>39.150223738536113</v>
      </c>
      <c r="S104" s="17">
        <f t="shared" si="23"/>
        <v>299.16000000000003</v>
      </c>
      <c r="T104" s="17">
        <f t="shared" si="24"/>
        <v>284.36</v>
      </c>
      <c r="U104" s="17">
        <f t="shared" si="25"/>
        <v>24.098226870755351</v>
      </c>
      <c r="V104" s="25">
        <f>(0.75+2*10^(-5)*Dados!$B$7)*R104</f>
        <v>29.554590030713136</v>
      </c>
      <c r="W104" s="23">
        <f t="shared" si="26"/>
        <v>4.7406394080738119</v>
      </c>
      <c r="X104" s="25">
        <f>(1-Dados!$C$20)*U104</f>
        <v>18.555634690481622</v>
      </c>
      <c r="Y104" s="18">
        <f t="shared" si="27"/>
        <v>13.814995282407811</v>
      </c>
      <c r="Z104" s="27">
        <f>((0.408*I104*(Y104-0)+Dados!$C$35*(900/(H104+273))*J104*(M104-N104))/(I104+Dados!$C$35*(1+(0.34*J104))))</f>
        <v>4.532556034509069</v>
      </c>
    </row>
    <row r="105" spans="1:26" x14ac:dyDescent="0.25">
      <c r="A105" s="1">
        <v>23427</v>
      </c>
      <c r="B105">
        <v>13.4</v>
      </c>
      <c r="C105">
        <v>27.3</v>
      </c>
      <c r="D105">
        <v>51</v>
      </c>
      <c r="E105">
        <v>2.3333330000000001</v>
      </c>
      <c r="F105">
        <v>60</v>
      </c>
      <c r="H105" s="22">
        <f t="shared" si="14"/>
        <v>20.350000000000001</v>
      </c>
      <c r="I105" s="23">
        <f t="shared" si="15"/>
        <v>0.14750442521887791</v>
      </c>
      <c r="J105" s="24">
        <f t="shared" si="16"/>
        <v>1.7452189260748447</v>
      </c>
      <c r="K105" s="25">
        <f t="shared" si="17"/>
        <v>3.6285738459938641</v>
      </c>
      <c r="L105" s="25">
        <f t="shared" si="18"/>
        <v>1.537413793359947</v>
      </c>
      <c r="M105" s="25">
        <f t="shared" si="19"/>
        <v>2.5829938196769056</v>
      </c>
      <c r="N105" s="25">
        <f t="shared" si="20"/>
        <v>1.5497962918061432</v>
      </c>
      <c r="O105" s="25">
        <f t="shared" si="21"/>
        <v>-0.20040491034042626</v>
      </c>
      <c r="P105" s="26">
        <f>ACOS(-TAN(Dados!$C$31)*TAN(O105))</f>
        <v>1.6808512144161913</v>
      </c>
      <c r="Q105" s="25">
        <f t="shared" si="22"/>
        <v>1.0210787309277003</v>
      </c>
      <c r="R105" s="25">
        <f>(24*60/PI())*Dados!$C$28*Q105*(P105*SIN(Dados!$C$31)*SIN(O105)+COS(Dados!$C$31)*COS(O105)*SIN(P105))</f>
        <v>38.991281971545753</v>
      </c>
      <c r="S105" s="17">
        <f t="shared" si="23"/>
        <v>300.46000000000004</v>
      </c>
      <c r="T105" s="17">
        <f t="shared" si="24"/>
        <v>286.56</v>
      </c>
      <c r="U105" s="17">
        <f t="shared" si="25"/>
        <v>23.259206642363107</v>
      </c>
      <c r="V105" s="25">
        <f>(0.75+2*10^(-5)*Dados!$B$7)*R105</f>
        <v>29.434604541140224</v>
      </c>
      <c r="W105" s="23">
        <f t="shared" si="26"/>
        <v>4.3365838963234786</v>
      </c>
      <c r="X105" s="25">
        <f>(1-Dados!$C$20)*U105</f>
        <v>17.909589114619592</v>
      </c>
      <c r="Y105" s="18">
        <f t="shared" si="27"/>
        <v>13.573005218296114</v>
      </c>
      <c r="Z105" s="27">
        <f>((0.408*I105*(Y105-0)+Dados!$C$35*(900/(H105+273))*J105*(M105-N105))/(I105+Dados!$C$35*(1+(0.34*J105))))</f>
        <v>4.6820794946678088</v>
      </c>
    </row>
    <row r="106" spans="1:26" x14ac:dyDescent="0.25">
      <c r="A106" s="1">
        <v>23428</v>
      </c>
      <c r="B106">
        <v>14.4</v>
      </c>
      <c r="C106">
        <v>30.3</v>
      </c>
      <c r="D106">
        <v>52</v>
      </c>
      <c r="E106">
        <v>2</v>
      </c>
      <c r="F106">
        <v>65.5</v>
      </c>
      <c r="H106" s="22">
        <f t="shared" si="14"/>
        <v>22.35</v>
      </c>
      <c r="I106" s="23">
        <f t="shared" si="15"/>
        <v>0.16417150852897852</v>
      </c>
      <c r="J106" s="24">
        <f t="shared" si="16"/>
        <v>1.4959021503358882</v>
      </c>
      <c r="K106" s="25">
        <f t="shared" si="17"/>
        <v>4.3166253828706109</v>
      </c>
      <c r="L106" s="25">
        <f t="shared" si="18"/>
        <v>1.6405764392484408</v>
      </c>
      <c r="M106" s="25">
        <f t="shared" si="19"/>
        <v>2.9786009110595257</v>
      </c>
      <c r="N106" s="25">
        <f t="shared" si="20"/>
        <v>1.9509835967439895</v>
      </c>
      <c r="O106" s="25">
        <f t="shared" si="21"/>
        <v>-0.19423801404421251</v>
      </c>
      <c r="P106" s="26">
        <f>ACOS(-TAN(Dados!$C$31)*TAN(O106))</f>
        <v>1.677363057393106</v>
      </c>
      <c r="Q106" s="25">
        <f t="shared" si="22"/>
        <v>1.0206385489085132</v>
      </c>
      <c r="R106" s="25">
        <f>(24*60/PI())*Dados!$C$28*Q106*(P106*SIN(Dados!$C$31)*SIN(O106)+COS(Dados!$C$31)*COS(O106)*SIN(P106))</f>
        <v>38.829764482083824</v>
      </c>
      <c r="S106" s="17">
        <f t="shared" si="23"/>
        <v>303.46000000000004</v>
      </c>
      <c r="T106" s="17">
        <f t="shared" si="24"/>
        <v>287.56</v>
      </c>
      <c r="U106" s="17">
        <f t="shared" si="25"/>
        <v>24.773268015870805</v>
      </c>
      <c r="V106" s="25">
        <f>(0.75+2*10^(-5)*Dados!$B$7)*R106</f>
        <v>29.312674633006939</v>
      </c>
      <c r="W106" s="23">
        <f t="shared" si="26"/>
        <v>4.2903833635114808</v>
      </c>
      <c r="X106" s="25">
        <f>(1-Dados!$C$20)*U106</f>
        <v>19.07541637222052</v>
      </c>
      <c r="Y106" s="18">
        <f t="shared" si="27"/>
        <v>14.785033008709039</v>
      </c>
      <c r="Z106" s="27">
        <f>((0.408*I106*(Y106-0)+Dados!$C$35*(900/(H106+273))*J106*(M106-N106))/(I106+Dados!$C$35*(1+(0.34*J106))))</f>
        <v>4.9328226656899785</v>
      </c>
    </row>
    <row r="107" spans="1:26" x14ac:dyDescent="0.25">
      <c r="A107" s="1">
        <v>23429</v>
      </c>
      <c r="B107">
        <v>17.8</v>
      </c>
      <c r="C107">
        <v>31.3</v>
      </c>
      <c r="D107">
        <v>53</v>
      </c>
      <c r="E107">
        <v>1.3333330000000001</v>
      </c>
      <c r="F107">
        <v>57.5</v>
      </c>
      <c r="H107" s="22">
        <f t="shared" si="14"/>
        <v>24.55</v>
      </c>
      <c r="I107" s="23">
        <f t="shared" si="15"/>
        <v>0.1843149194702603</v>
      </c>
      <c r="J107" s="24">
        <f t="shared" si="16"/>
        <v>0.99726785090690051</v>
      </c>
      <c r="K107" s="25">
        <f t="shared" si="17"/>
        <v>4.5698943880770111</v>
      </c>
      <c r="L107" s="25">
        <f t="shared" si="18"/>
        <v>2.038176335166181</v>
      </c>
      <c r="M107" s="25">
        <f t="shared" si="19"/>
        <v>3.3040353616215961</v>
      </c>
      <c r="N107" s="25">
        <f t="shared" si="20"/>
        <v>1.8998203329324175</v>
      </c>
      <c r="O107" s="25">
        <f t="shared" si="21"/>
        <v>-0.18801356083243781</v>
      </c>
      <c r="P107" s="26">
        <f>ACOS(-TAN(Dados!$C$31)*TAN(O107))</f>
        <v>1.6738522299872023</v>
      </c>
      <c r="Q107" s="25">
        <f t="shared" si="22"/>
        <v>1.020192251241868</v>
      </c>
      <c r="R107" s="25">
        <f>(24*60/PI())*Dados!$C$28*Q107*(P107*SIN(Dados!$C$31)*SIN(O107)+COS(Dados!$C$31)*COS(O107)*SIN(P107))</f>
        <v>38.66569810212836</v>
      </c>
      <c r="S107" s="17">
        <f t="shared" si="23"/>
        <v>304.46000000000004</v>
      </c>
      <c r="T107" s="17">
        <f t="shared" si="24"/>
        <v>290.96000000000004</v>
      </c>
      <c r="U107" s="17">
        <f t="shared" si="25"/>
        <v>22.730695415691461</v>
      </c>
      <c r="V107" s="25">
        <f>(0.75+2*10^(-5)*Dados!$B$7)*R107</f>
        <v>29.188820561832522</v>
      </c>
      <c r="W107" s="23">
        <f t="shared" si="26"/>
        <v>3.9837777729114889</v>
      </c>
      <c r="X107" s="25">
        <f>(1-Dados!$C$20)*U107</f>
        <v>17.502635470082424</v>
      </c>
      <c r="Y107" s="18">
        <f t="shared" si="27"/>
        <v>13.518857697170935</v>
      </c>
      <c r="Z107" s="27">
        <f>((0.408*I107*(Y107-0)+Dados!$C$35*(900/(H107+273))*J107*(M107-N107))/(I107+Dados!$C$35*(1+(0.34*J107))))</f>
        <v>4.7574845826901395</v>
      </c>
    </row>
    <row r="108" spans="1:26" x14ac:dyDescent="0.25">
      <c r="A108" s="1">
        <v>23430</v>
      </c>
      <c r="B108">
        <v>17.399999999999999</v>
      </c>
      <c r="C108">
        <v>31.3</v>
      </c>
      <c r="D108">
        <v>54</v>
      </c>
      <c r="E108">
        <v>1</v>
      </c>
      <c r="F108">
        <v>60.75</v>
      </c>
      <c r="H108" s="22">
        <f t="shared" si="14"/>
        <v>24.35</v>
      </c>
      <c r="I108" s="23">
        <f t="shared" si="15"/>
        <v>0.1824015920751953</v>
      </c>
      <c r="J108" s="24">
        <f t="shared" si="16"/>
        <v>0.74795107516794412</v>
      </c>
      <c r="K108" s="25">
        <f t="shared" si="17"/>
        <v>4.5698943880770111</v>
      </c>
      <c r="L108" s="25">
        <f t="shared" si="18"/>
        <v>1.9873971889021356</v>
      </c>
      <c r="M108" s="25">
        <f t="shared" si="19"/>
        <v>3.2786457884895732</v>
      </c>
      <c r="N108" s="25">
        <f t="shared" si="20"/>
        <v>1.991777316507416</v>
      </c>
      <c r="O108" s="25">
        <f t="shared" si="21"/>
        <v>-0.18173339514492348</v>
      </c>
      <c r="P108" s="26">
        <f>ACOS(-TAN(Dados!$C$31)*TAN(O108))</f>
        <v>1.6703196821423145</v>
      </c>
      <c r="Q108" s="25">
        <f t="shared" si="22"/>
        <v>1.0197399701753953</v>
      </c>
      <c r="R108" s="25">
        <f>(24*60/PI())*Dados!$C$28*Q108*(P108*SIN(Dados!$C$31)*SIN(O108)+COS(Dados!$C$31)*COS(O108)*SIN(P108))</f>
        <v>38.499111448304127</v>
      </c>
      <c r="S108" s="17">
        <f t="shared" si="23"/>
        <v>304.46000000000004</v>
      </c>
      <c r="T108" s="17">
        <f t="shared" si="24"/>
        <v>290.56</v>
      </c>
      <c r="U108" s="17">
        <f t="shared" si="25"/>
        <v>22.965615477248026</v>
      </c>
      <c r="V108" s="25">
        <f>(0.75+2*10^(-5)*Dados!$B$7)*R108</f>
        <v>29.063063930369971</v>
      </c>
      <c r="W108" s="23">
        <f t="shared" si="26"/>
        <v>3.9339671489722883</v>
      </c>
      <c r="X108" s="25">
        <f>(1-Dados!$C$20)*U108</f>
        <v>17.683523917480979</v>
      </c>
      <c r="Y108" s="18">
        <f t="shared" si="27"/>
        <v>13.749556768508691</v>
      </c>
      <c r="Z108" s="27">
        <f>((0.408*I108*(Y108-0)+Dados!$C$35*(900/(H108+273))*J108*(M108-N108))/(I108+Dados!$C$35*(1+(0.34*J108))))</f>
        <v>4.5894337844448936</v>
      </c>
    </row>
    <row r="109" spans="1:26" x14ac:dyDescent="0.25">
      <c r="A109" s="1">
        <v>23431</v>
      </c>
      <c r="B109">
        <v>15.6</v>
      </c>
      <c r="C109">
        <v>30.3</v>
      </c>
      <c r="D109">
        <v>55</v>
      </c>
      <c r="E109">
        <v>1.6666669999999999</v>
      </c>
      <c r="F109">
        <v>57.25</v>
      </c>
      <c r="H109" s="22">
        <f t="shared" si="14"/>
        <v>22.95</v>
      </c>
      <c r="I109" s="23">
        <f t="shared" si="15"/>
        <v>0.16947132392254763</v>
      </c>
      <c r="J109" s="24">
        <f t="shared" si="16"/>
        <v>1.2465853745969318</v>
      </c>
      <c r="K109" s="25">
        <f t="shared" si="17"/>
        <v>4.3166253828706109</v>
      </c>
      <c r="L109" s="25">
        <f t="shared" si="18"/>
        <v>1.7723474716742158</v>
      </c>
      <c r="M109" s="25">
        <f t="shared" si="19"/>
        <v>3.0444864272724135</v>
      </c>
      <c r="N109" s="25">
        <f t="shared" si="20"/>
        <v>1.7429684796134568</v>
      </c>
      <c r="O109" s="25">
        <f t="shared" si="21"/>
        <v>-0.1753993779302998</v>
      </c>
      <c r="P109" s="26">
        <f>ACOS(-TAN(Dados!$C$31)*TAN(O109))</f>
        <v>1.6667663487559339</v>
      </c>
      <c r="Q109" s="25">
        <f t="shared" si="22"/>
        <v>1.0192818397297361</v>
      </c>
      <c r="R109" s="25">
        <f>(24*60/PI())*Dados!$C$28*Q109*(P109*SIN(Dados!$C$31)*SIN(O109)+COS(Dados!$C$31)*COS(O109)*SIN(P109))</f>
        <v>38.330034943789961</v>
      </c>
      <c r="S109" s="17">
        <f t="shared" si="23"/>
        <v>303.46000000000004</v>
      </c>
      <c r="T109" s="17">
        <f t="shared" si="24"/>
        <v>288.76000000000005</v>
      </c>
      <c r="U109" s="17">
        <f t="shared" si="25"/>
        <v>23.513531740916026</v>
      </c>
      <c r="V109" s="25">
        <f>(0.75+2*10^(-5)*Dados!$B$7)*R109</f>
        <v>28.935427705143915</v>
      </c>
      <c r="W109" s="23">
        <f t="shared" si="26"/>
        <v>4.3855796656285833</v>
      </c>
      <c r="X109" s="25">
        <f>(1-Dados!$C$20)*U109</f>
        <v>18.10541944050534</v>
      </c>
      <c r="Y109" s="18">
        <f t="shared" si="27"/>
        <v>13.719839774876757</v>
      </c>
      <c r="Z109" s="27">
        <f>((0.408*I109*(Y109-0)+Dados!$C$35*(900/(H109+273))*J109*(M109-N109))/(I109+Dados!$C$35*(1+(0.34*J109))))</f>
        <v>4.8410484257883892</v>
      </c>
    </row>
    <row r="110" spans="1:26" x14ac:dyDescent="0.25">
      <c r="A110" s="1">
        <v>23432</v>
      </c>
      <c r="B110">
        <v>18</v>
      </c>
      <c r="C110">
        <v>32.700000000000003</v>
      </c>
      <c r="D110">
        <v>56</v>
      </c>
      <c r="E110">
        <v>1</v>
      </c>
      <c r="F110">
        <v>51.75</v>
      </c>
      <c r="H110" s="22">
        <f t="shared" si="14"/>
        <v>25.35</v>
      </c>
      <c r="I110" s="23">
        <f t="shared" si="15"/>
        <v>0.1921382761319867</v>
      </c>
      <c r="J110" s="24">
        <f t="shared" si="16"/>
        <v>0.74795107516794412</v>
      </c>
      <c r="K110" s="25">
        <f t="shared" si="17"/>
        <v>4.9461187754219553</v>
      </c>
      <c r="L110" s="25">
        <f t="shared" si="18"/>
        <v>2.0639892026604851</v>
      </c>
      <c r="M110" s="25">
        <f t="shared" si="19"/>
        <v>3.5050539890412202</v>
      </c>
      <c r="N110" s="25">
        <f t="shared" si="20"/>
        <v>1.8138654393288314</v>
      </c>
      <c r="O110" s="25">
        <f t="shared" si="21"/>
        <v>-0.16901338609456681</v>
      </c>
      <c r="P110" s="26">
        <f>ACOS(-TAN(Dados!$C$31)*TAN(O110))</f>
        <v>1.6631931498354087</v>
      </c>
      <c r="Q110" s="25">
        <f t="shared" si="22"/>
        <v>1.018817995658829</v>
      </c>
      <c r="R110" s="25">
        <f>(24*60/PI())*Dados!$C$28*Q110*(P110*SIN(Dados!$C$31)*SIN(O110)+COS(Dados!$C$31)*COS(O110)*SIN(P110))</f>
        <v>38.158500837577961</v>
      </c>
      <c r="S110" s="17">
        <f t="shared" si="23"/>
        <v>305.86</v>
      </c>
      <c r="T110" s="17">
        <f t="shared" si="24"/>
        <v>291.16000000000003</v>
      </c>
      <c r="U110" s="17">
        <f t="shared" si="25"/>
        <v>23.408304269639775</v>
      </c>
      <c r="V110" s="25">
        <f>(0.75+2*10^(-5)*Dados!$B$7)*R110</f>
        <v>28.805936230989445</v>
      </c>
      <c r="W110" s="23">
        <f t="shared" si="26"/>
        <v>4.420603093068908</v>
      </c>
      <c r="X110" s="25">
        <f>(1-Dados!$C$20)*U110</f>
        <v>18.024394287622627</v>
      </c>
      <c r="Y110" s="18">
        <f t="shared" si="27"/>
        <v>13.603791194553718</v>
      </c>
      <c r="Z110" s="27">
        <f>((0.408*I110*(Y110-0)+Dados!$C$35*(900/(H110+273))*J110*(M110-N110))/(I110+Dados!$C$35*(1+(0.34*J110))))</f>
        <v>4.7994105037758024</v>
      </c>
    </row>
    <row r="111" spans="1:26" x14ac:dyDescent="0.25">
      <c r="A111" s="1">
        <v>23433</v>
      </c>
      <c r="B111">
        <v>19.399999999999999</v>
      </c>
      <c r="C111">
        <v>34.5</v>
      </c>
      <c r="D111">
        <v>57</v>
      </c>
      <c r="E111">
        <v>0.66666700000000001</v>
      </c>
      <c r="F111">
        <v>47.5</v>
      </c>
      <c r="H111" s="22">
        <f t="shared" si="14"/>
        <v>26.95</v>
      </c>
      <c r="I111" s="23">
        <f t="shared" si="15"/>
        <v>0.20862615347804067</v>
      </c>
      <c r="J111" s="24">
        <f t="shared" si="16"/>
        <v>0.49863429942898779</v>
      </c>
      <c r="K111" s="25">
        <f t="shared" si="17"/>
        <v>5.4691459026600384</v>
      </c>
      <c r="L111" s="25">
        <f t="shared" si="18"/>
        <v>2.2528310020993629</v>
      </c>
      <c r="M111" s="25">
        <f t="shared" si="19"/>
        <v>3.8609884523797007</v>
      </c>
      <c r="N111" s="25">
        <f t="shared" si="20"/>
        <v>1.8339695148803576</v>
      </c>
      <c r="O111" s="25">
        <f t="shared" si="21"/>
        <v>-0.16257731194492642</v>
      </c>
      <c r="P111" s="26">
        <f>ACOS(-TAN(Dados!$C$31)*TAN(O111))</f>
        <v>1.6596009906988067</v>
      </c>
      <c r="Q111" s="25">
        <f t="shared" si="22"/>
        <v>1.0183485754096824</v>
      </c>
      <c r="R111" s="25">
        <f>(24*60/PI())*Dados!$C$28*Q111*(P111*SIN(Dados!$C$31)*SIN(O111)+COS(Dados!$C$31)*COS(O111)*SIN(P111))</f>
        <v>37.98454322101324</v>
      </c>
      <c r="S111" s="17">
        <f t="shared" si="23"/>
        <v>307.66000000000003</v>
      </c>
      <c r="T111" s="17">
        <f t="shared" si="24"/>
        <v>292.56</v>
      </c>
      <c r="U111" s="17">
        <f t="shared" si="25"/>
        <v>23.616490730948154</v>
      </c>
      <c r="V111" s="25">
        <f>(0.75+2*10^(-5)*Dados!$B$7)*R111</f>
        <v>28.674615243537978</v>
      </c>
      <c r="W111" s="23">
        <f t="shared" si="26"/>
        <v>4.5748097315812544</v>
      </c>
      <c r="X111" s="25">
        <f>(1-Dados!$C$20)*U111</f>
        <v>18.184697862830077</v>
      </c>
      <c r="Y111" s="18">
        <f t="shared" si="27"/>
        <v>13.609888131248823</v>
      </c>
      <c r="Z111" s="27">
        <f>((0.408*I111*(Y111-0)+Dados!$C$35*(900/(H111+273))*J111*(M111-N111))/(I111+Dados!$C$35*(1+(0.34*J111))))</f>
        <v>4.758293794837126</v>
      </c>
    </row>
    <row r="112" spans="1:26" x14ac:dyDescent="0.25">
      <c r="A112" s="1">
        <v>23434</v>
      </c>
      <c r="B112">
        <v>20.8</v>
      </c>
      <c r="C112">
        <v>35.299999999999997</v>
      </c>
      <c r="D112">
        <v>58</v>
      </c>
      <c r="E112">
        <v>0.66666700000000001</v>
      </c>
      <c r="F112">
        <v>47.5</v>
      </c>
      <c r="H112" s="22">
        <f t="shared" si="14"/>
        <v>28.049999999999997</v>
      </c>
      <c r="I112" s="23">
        <f t="shared" si="15"/>
        <v>0.22063869924246315</v>
      </c>
      <c r="J112" s="24">
        <f t="shared" si="16"/>
        <v>0.49863429942898779</v>
      </c>
      <c r="K112" s="25">
        <f t="shared" si="17"/>
        <v>5.7165849731789038</v>
      </c>
      <c r="L112" s="25">
        <f t="shared" si="18"/>
        <v>2.4566163260716172</v>
      </c>
      <c r="M112" s="25">
        <f t="shared" si="19"/>
        <v>4.0866006496252609</v>
      </c>
      <c r="N112" s="25">
        <f t="shared" si="20"/>
        <v>1.9411353085719989</v>
      </c>
      <c r="O112" s="25">
        <f t="shared" si="21"/>
        <v>-0.1560930626290509</v>
      </c>
      <c r="P112" s="26">
        <f>ACOS(-TAN(Dados!$C$31)*TAN(O112))</f>
        <v>1.655990762218486</v>
      </c>
      <c r="Q112" s="25">
        <f t="shared" si="22"/>
        <v>1.0178737180816473</v>
      </c>
      <c r="R112" s="25">
        <f>(24*60/PI())*Dados!$C$28*Q112*(P112*SIN(Dados!$C$31)*SIN(O112)+COS(Dados!$C$31)*COS(O112)*SIN(P112))</f>
        <v>37.808198041549083</v>
      </c>
      <c r="S112" s="17">
        <f t="shared" si="23"/>
        <v>308.46000000000004</v>
      </c>
      <c r="T112" s="17">
        <f t="shared" si="24"/>
        <v>293.96000000000004</v>
      </c>
      <c r="U112" s="17">
        <f t="shared" si="25"/>
        <v>23.03509262608048</v>
      </c>
      <c r="V112" s="25">
        <f>(0.75+2*10^(-5)*Dados!$B$7)*R112</f>
        <v>28.541491879601093</v>
      </c>
      <c r="W112" s="23">
        <f t="shared" si="26"/>
        <v>4.3412897594489515</v>
      </c>
      <c r="X112" s="25">
        <f>(1-Dados!$C$20)*U112</f>
        <v>17.737021322081972</v>
      </c>
      <c r="Y112" s="18">
        <f t="shared" si="27"/>
        <v>13.395731562633021</v>
      </c>
      <c r="Z112" s="27">
        <f>((0.408*I112*(Y112-0)+Dados!$C$35*(900/(H112+273))*J112*(M112-N112))/(I112+Dados!$C$35*(1+(0.34*J112))))</f>
        <v>4.761990341038028</v>
      </c>
    </row>
    <row r="113" spans="1:26" x14ac:dyDescent="0.25">
      <c r="A113" s="1">
        <v>23435</v>
      </c>
      <c r="B113">
        <v>22.4</v>
      </c>
      <c r="C113">
        <v>36.700000000000003</v>
      </c>
      <c r="D113">
        <v>59</v>
      </c>
      <c r="E113">
        <v>1</v>
      </c>
      <c r="F113">
        <v>48</v>
      </c>
      <c r="H113" s="22">
        <f t="shared" si="14"/>
        <v>29.55</v>
      </c>
      <c r="I113" s="23">
        <f t="shared" si="15"/>
        <v>0.23795166976480819</v>
      </c>
      <c r="J113" s="24">
        <f t="shared" si="16"/>
        <v>0.74795107516794412</v>
      </c>
      <c r="K113" s="25">
        <f t="shared" si="17"/>
        <v>6.1730054556831266</v>
      </c>
      <c r="L113" s="25">
        <f t="shared" si="18"/>
        <v>2.7090824052161175</v>
      </c>
      <c r="M113" s="25">
        <f t="shared" si="19"/>
        <v>4.4410439304496219</v>
      </c>
      <c r="N113" s="25">
        <f t="shared" si="20"/>
        <v>2.1317010866158186</v>
      </c>
      <c r="O113" s="25">
        <f t="shared" si="21"/>
        <v>-0.14956255956995423</v>
      </c>
      <c r="P113" s="26">
        <f>ACOS(-TAN(Dados!$C$31)*TAN(O113))</f>
        <v>1.652363341105423</v>
      </c>
      <c r="Q113" s="25">
        <f t="shared" si="22"/>
        <v>1.0173935643851983</v>
      </c>
      <c r="R113" s="25">
        <f>(24*60/PI())*Dados!$C$28*Q113*(P113*SIN(Dados!$C$31)*SIN(O113)+COS(Dados!$C$31)*COS(O113)*SIN(P113))</f>
        <v>37.629503113658799</v>
      </c>
      <c r="S113" s="17">
        <f t="shared" si="23"/>
        <v>309.86</v>
      </c>
      <c r="T113" s="17">
        <f t="shared" si="24"/>
        <v>295.56</v>
      </c>
      <c r="U113" s="17">
        <f t="shared" si="25"/>
        <v>22.767559751474476</v>
      </c>
      <c r="V113" s="25">
        <f>(0.75+2*10^(-5)*Dados!$B$7)*R113</f>
        <v>28.406594685407878</v>
      </c>
      <c r="W113" s="23">
        <f t="shared" si="26"/>
        <v>4.0999761346909915</v>
      </c>
      <c r="X113" s="25">
        <f>(1-Dados!$C$20)*U113</f>
        <v>17.531021008635346</v>
      </c>
      <c r="Y113" s="18">
        <f t="shared" si="27"/>
        <v>13.431044873944355</v>
      </c>
      <c r="Z113" s="27">
        <f>((0.408*I113*(Y113-0)+Dados!$C$35*(900/(H113+273))*J113*(M113-N113))/(I113+Dados!$C$35*(1+(0.34*J113))))</f>
        <v>5.1249616095015744</v>
      </c>
    </row>
    <row r="114" spans="1:26" x14ac:dyDescent="0.25">
      <c r="A114" s="1">
        <v>23436</v>
      </c>
      <c r="B114">
        <v>23.2</v>
      </c>
      <c r="C114">
        <v>36.1</v>
      </c>
      <c r="D114">
        <v>60</v>
      </c>
      <c r="E114">
        <v>1.3333330000000001</v>
      </c>
      <c r="F114">
        <v>52</v>
      </c>
      <c r="H114" s="22">
        <f t="shared" si="14"/>
        <v>29.65</v>
      </c>
      <c r="I114" s="23">
        <f t="shared" si="15"/>
        <v>0.23914527717516107</v>
      </c>
      <c r="J114" s="24">
        <f t="shared" si="16"/>
        <v>0.99726785090690051</v>
      </c>
      <c r="K114" s="25">
        <f t="shared" si="17"/>
        <v>5.9736717424605885</v>
      </c>
      <c r="L114" s="25">
        <f t="shared" si="18"/>
        <v>2.8436029029276386</v>
      </c>
      <c r="M114" s="25">
        <f t="shared" si="19"/>
        <v>4.4086373226941138</v>
      </c>
      <c r="N114" s="25">
        <f t="shared" si="20"/>
        <v>2.2924914078009393</v>
      </c>
      <c r="O114" s="25">
        <f t="shared" si="21"/>
        <v>-0.14298773789663263</v>
      </c>
      <c r="P114" s="26">
        <f>ACOS(-TAN(Dados!$C$31)*TAN(O114))</f>
        <v>1.6487195902323588</v>
      </c>
      <c r="Q114" s="25">
        <f t="shared" si="22"/>
        <v>1.0169082566002381</v>
      </c>
      <c r="R114" s="25">
        <f>(24*60/PI())*Dados!$C$28*Q114*(P114*SIN(Dados!$C$31)*SIN(O114)+COS(Dados!$C$31)*COS(O114)*SIN(P114))</f>
        <v>37.448498126852733</v>
      </c>
      <c r="S114" s="17">
        <f t="shared" si="23"/>
        <v>309.26000000000005</v>
      </c>
      <c r="T114" s="17">
        <f t="shared" si="24"/>
        <v>296.36</v>
      </c>
      <c r="U114" s="17">
        <f t="shared" si="25"/>
        <v>21.52034566517565</v>
      </c>
      <c r="V114" s="25">
        <f>(0.75+2*10^(-5)*Dados!$B$7)*R114</f>
        <v>28.269953622657006</v>
      </c>
      <c r="W114" s="23">
        <f t="shared" si="26"/>
        <v>3.5863074274755982</v>
      </c>
      <c r="X114" s="25">
        <f>(1-Dados!$C$20)*U114</f>
        <v>16.570666162185251</v>
      </c>
      <c r="Y114" s="18">
        <f t="shared" si="27"/>
        <v>12.984358734709653</v>
      </c>
      <c r="Z114" s="27">
        <f>((0.408*I114*(Y114-0)+Dados!$C$35*(900/(H114+273))*J114*(M114-N114))/(I114+Dados!$C$35*(1+(0.34*J114))))</f>
        <v>5.1337226098984852</v>
      </c>
    </row>
    <row r="115" spans="1:26" x14ac:dyDescent="0.25">
      <c r="A115" s="1">
        <v>23774</v>
      </c>
      <c r="B115">
        <v>24.2</v>
      </c>
      <c r="C115">
        <v>36.1</v>
      </c>
      <c r="D115">
        <v>32</v>
      </c>
      <c r="E115">
        <v>1.3333330000000001</v>
      </c>
      <c r="F115">
        <v>58.75</v>
      </c>
      <c r="H115" s="22">
        <f t="shared" si="14"/>
        <v>30.15</v>
      </c>
      <c r="I115" s="23">
        <f t="shared" si="15"/>
        <v>0.24518893564873404</v>
      </c>
      <c r="J115" s="24">
        <f t="shared" si="16"/>
        <v>0.99726785090690051</v>
      </c>
      <c r="K115" s="25">
        <f t="shared" si="17"/>
        <v>5.9736717424605885</v>
      </c>
      <c r="L115" s="25">
        <f t="shared" si="18"/>
        <v>3.0199258182559934</v>
      </c>
      <c r="M115" s="25">
        <f t="shared" si="19"/>
        <v>4.4967987803582909</v>
      </c>
      <c r="N115" s="25">
        <f t="shared" si="20"/>
        <v>2.6418692834604962</v>
      </c>
      <c r="O115" s="25">
        <f t="shared" si="21"/>
        <v>-0.30432562504334304</v>
      </c>
      <c r="P115" s="26">
        <f>ACOS(-TAN(Dados!$C$31)*TAN(O115))</f>
        <v>1.7414469882911801</v>
      </c>
      <c r="Q115" s="25">
        <f t="shared" si="22"/>
        <v>1.0281185581963432</v>
      </c>
      <c r="R115" s="25">
        <f>(24*60/PI())*Dados!$C$28*Q115*(P115*SIN(Dados!$C$31)*SIN(O115)+COS(Dados!$C$31)*COS(O115)*SIN(P115))</f>
        <v>41.550006134893529</v>
      </c>
      <c r="S115" s="17">
        <f t="shared" si="23"/>
        <v>309.26000000000005</v>
      </c>
      <c r="T115" s="17">
        <f t="shared" si="24"/>
        <v>297.36</v>
      </c>
      <c r="U115" s="17">
        <f t="shared" si="25"/>
        <v>22.933194563959553</v>
      </c>
      <c r="V115" s="25">
        <f>(0.75+2*10^(-5)*Dados!$B$7)*R115</f>
        <v>31.366191041244619</v>
      </c>
      <c r="W115" s="23">
        <f t="shared" si="26"/>
        <v>2.9793774688353114</v>
      </c>
      <c r="X115" s="25">
        <f>(1-Dados!$C$20)*U115</f>
        <v>17.658559814248857</v>
      </c>
      <c r="Y115" s="18">
        <f t="shared" si="27"/>
        <v>14.679182345413546</v>
      </c>
      <c r="Z115" s="27">
        <f>((0.408*I115*(Y115-0)+Dados!$C$35*(900/(H115+273))*J115*(M115-N115))/(I115+Dados!$C$35*(1+(0.34*J115))))</f>
        <v>5.4919448230803409</v>
      </c>
    </row>
    <row r="116" spans="1:26" x14ac:dyDescent="0.25">
      <c r="A116" s="1">
        <v>23775</v>
      </c>
      <c r="B116">
        <v>19.8</v>
      </c>
      <c r="C116">
        <v>30.5</v>
      </c>
      <c r="D116">
        <v>33</v>
      </c>
      <c r="E116">
        <v>1.6666669999999999</v>
      </c>
      <c r="F116">
        <v>95</v>
      </c>
      <c r="H116" s="22">
        <f t="shared" si="14"/>
        <v>25.15</v>
      </c>
      <c r="I116" s="23">
        <f t="shared" si="15"/>
        <v>0.19015669269727434</v>
      </c>
      <c r="J116" s="24">
        <f t="shared" si="16"/>
        <v>1.2465853745969318</v>
      </c>
      <c r="K116" s="25">
        <f t="shared" si="17"/>
        <v>4.3662793205014685</v>
      </c>
      <c r="L116" s="25">
        <f t="shared" si="18"/>
        <v>2.3094882494907831</v>
      </c>
      <c r="M116" s="25">
        <f t="shared" si="19"/>
        <v>3.3378837849961256</v>
      </c>
      <c r="N116" s="25">
        <f t="shared" si="20"/>
        <v>3.170989595746319</v>
      </c>
      <c r="O116" s="25">
        <f t="shared" si="21"/>
        <v>-0.2995769437816857</v>
      </c>
      <c r="P116" s="26">
        <f>ACOS(-TAN(Dados!$C$31)*TAN(O116))</f>
        <v>1.7385894603864445</v>
      </c>
      <c r="Q116" s="25">
        <f t="shared" si="22"/>
        <v>1.0278170707327079</v>
      </c>
      <c r="R116" s="25">
        <f>(24*60/PI())*Dados!$C$28*Q116*(P116*SIN(Dados!$C$31)*SIN(O116)+COS(Dados!$C$31)*COS(O116)*SIN(P116))</f>
        <v>41.440172896841275</v>
      </c>
      <c r="S116" s="17">
        <f t="shared" si="23"/>
        <v>303.66000000000003</v>
      </c>
      <c r="T116" s="17">
        <f t="shared" si="24"/>
        <v>292.96000000000004</v>
      </c>
      <c r="U116" s="17">
        <f t="shared" si="25"/>
        <v>21.68869543584697</v>
      </c>
      <c r="V116" s="25">
        <f>(0.75+2*10^(-5)*Dados!$B$7)*R116</f>
        <v>31.28327768820585</v>
      </c>
      <c r="W116" s="23">
        <f t="shared" si="26"/>
        <v>2.0674419293856925</v>
      </c>
      <c r="X116" s="25">
        <f>(1-Dados!$C$20)*U116</f>
        <v>16.700295485602169</v>
      </c>
      <c r="Y116" s="18">
        <f t="shared" si="27"/>
        <v>14.632853556216476</v>
      </c>
      <c r="Z116" s="27">
        <f>((0.408*I116*(Y116-0)+Dados!$C$35*(900/(H116+273))*J116*(M116-N116))/(I116+Dados!$C$35*(1+(0.34*J116))))</f>
        <v>4.1515372231629897</v>
      </c>
    </row>
    <row r="117" spans="1:26" x14ac:dyDescent="0.25">
      <c r="A117" s="1">
        <v>23776</v>
      </c>
      <c r="B117">
        <v>18.8</v>
      </c>
      <c r="C117">
        <v>27.8</v>
      </c>
      <c r="D117">
        <v>34</v>
      </c>
      <c r="E117">
        <v>1.3333330000000001</v>
      </c>
      <c r="F117">
        <v>91.25</v>
      </c>
      <c r="H117" s="22">
        <f t="shared" si="14"/>
        <v>23.3</v>
      </c>
      <c r="I117" s="23">
        <f t="shared" si="15"/>
        <v>0.1726290323213637</v>
      </c>
      <c r="J117" s="24">
        <f t="shared" si="16"/>
        <v>0.99726785090690051</v>
      </c>
      <c r="K117" s="25">
        <f t="shared" si="17"/>
        <v>3.7361349407572058</v>
      </c>
      <c r="L117" s="25">
        <f t="shared" si="18"/>
        <v>2.1701248415136294</v>
      </c>
      <c r="M117" s="25">
        <f t="shared" si="19"/>
        <v>2.9531298911354176</v>
      </c>
      <c r="N117" s="25">
        <f t="shared" si="20"/>
        <v>2.6947310256610684</v>
      </c>
      <c r="O117" s="25">
        <f t="shared" si="21"/>
        <v>-0.29473949140618588</v>
      </c>
      <c r="P117" s="26">
        <f>ACOS(-TAN(Dados!$C$31)*TAN(O117))</f>
        <v>1.7356885346921167</v>
      </c>
      <c r="Q117" s="25">
        <f t="shared" si="22"/>
        <v>1.0275073404706727</v>
      </c>
      <c r="R117" s="25">
        <f>(24*60/PI())*Dados!$C$28*Q117*(P117*SIN(Dados!$C$31)*SIN(O117)+COS(Dados!$C$31)*COS(O117)*SIN(P117))</f>
        <v>41.327547732870002</v>
      </c>
      <c r="S117" s="17">
        <f t="shared" si="23"/>
        <v>300.96000000000004</v>
      </c>
      <c r="T117" s="17">
        <f t="shared" si="24"/>
        <v>291.96000000000004</v>
      </c>
      <c r="U117" s="17">
        <f t="shared" si="25"/>
        <v>19.837222911777602</v>
      </c>
      <c r="V117" s="25">
        <f>(0.75+2*10^(-5)*Dados!$B$7)*R117</f>
        <v>31.198256704148577</v>
      </c>
      <c r="W117" s="23">
        <f t="shared" si="26"/>
        <v>2.1243683803209907</v>
      </c>
      <c r="X117" s="25">
        <f>(1-Dados!$C$20)*U117</f>
        <v>15.274661642068754</v>
      </c>
      <c r="Y117" s="18">
        <f t="shared" si="27"/>
        <v>13.150293261747763</v>
      </c>
      <c r="Z117" s="27">
        <f>((0.408*I117*(Y117-0)+Dados!$C$35*(900/(H117+273))*J117*(M117-N117))/(I117+Dados!$C$35*(1+(0.34*J117))))</f>
        <v>3.7553038194285984</v>
      </c>
    </row>
    <row r="118" spans="1:26" x14ac:dyDescent="0.25">
      <c r="A118" s="1">
        <v>23777</v>
      </c>
      <c r="B118">
        <v>18.399999999999999</v>
      </c>
      <c r="C118">
        <v>26.6</v>
      </c>
      <c r="D118">
        <v>35</v>
      </c>
      <c r="E118">
        <v>2</v>
      </c>
      <c r="F118">
        <v>82.5</v>
      </c>
      <c r="H118" s="22">
        <f t="shared" si="14"/>
        <v>22.5</v>
      </c>
      <c r="I118" s="23">
        <f t="shared" si="15"/>
        <v>0.16548316037309999</v>
      </c>
      <c r="J118" s="24">
        <f t="shared" si="16"/>
        <v>1.4959021503358882</v>
      </c>
      <c r="K118" s="25">
        <f t="shared" si="17"/>
        <v>3.482522891456</v>
      </c>
      <c r="L118" s="25">
        <f t="shared" si="18"/>
        <v>2.1164748063682803</v>
      </c>
      <c r="M118" s="25">
        <f t="shared" si="19"/>
        <v>2.7994988489121404</v>
      </c>
      <c r="N118" s="25">
        <f t="shared" si="20"/>
        <v>2.3095865503525159</v>
      </c>
      <c r="O118" s="25">
        <f t="shared" si="21"/>
        <v>-0.28981470135838328</v>
      </c>
      <c r="P118" s="26">
        <f>ACOS(-TAN(Dados!$C$31)*TAN(O118))</f>
        <v>1.7327454042581727</v>
      </c>
      <c r="Q118" s="25">
        <f t="shared" si="22"/>
        <v>1.0271894591899993</v>
      </c>
      <c r="R118" s="25">
        <f>(24*60/PI())*Dados!$C$28*Q118*(P118*SIN(Dados!$C$31)*SIN(O118)+COS(Dados!$C$31)*COS(O118)*SIN(P118))</f>
        <v>41.21213155165799</v>
      </c>
      <c r="S118" s="17">
        <f t="shared" si="23"/>
        <v>299.76000000000005</v>
      </c>
      <c r="T118" s="17">
        <f t="shared" si="24"/>
        <v>291.56</v>
      </c>
      <c r="U118" s="17">
        <f t="shared" si="25"/>
        <v>18.882173606171033</v>
      </c>
      <c r="V118" s="25">
        <f>(0.75+2*10^(-5)*Dados!$B$7)*R118</f>
        <v>31.111128775036029</v>
      </c>
      <c r="W118" s="23">
        <f t="shared" si="26"/>
        <v>2.239988326565463</v>
      </c>
      <c r="X118" s="25">
        <f>(1-Dados!$C$20)*U118</f>
        <v>14.539273676751696</v>
      </c>
      <c r="Y118" s="18">
        <f t="shared" si="27"/>
        <v>12.299285350186233</v>
      </c>
      <c r="Z118" s="27">
        <f>((0.408*I118*(Y118-0)+Dados!$C$35*(900/(H118+273))*J118*(M118-N118))/(I118+Dados!$C$35*(1+(0.34*J118))))</f>
        <v>3.6956412269451806</v>
      </c>
    </row>
    <row r="119" spans="1:26" x14ac:dyDescent="0.25">
      <c r="A119" s="1">
        <v>23778</v>
      </c>
      <c r="B119">
        <v>19.399999999999999</v>
      </c>
      <c r="C119">
        <v>30.5</v>
      </c>
      <c r="D119">
        <v>36</v>
      </c>
      <c r="E119">
        <v>1.3333330000000001</v>
      </c>
      <c r="F119">
        <v>56.75</v>
      </c>
      <c r="H119" s="22">
        <f t="shared" si="14"/>
        <v>24.95</v>
      </c>
      <c r="I119" s="23">
        <f t="shared" si="15"/>
        <v>0.18819235146356303</v>
      </c>
      <c r="J119" s="24">
        <f t="shared" si="16"/>
        <v>0.99726785090690051</v>
      </c>
      <c r="K119" s="25">
        <f t="shared" si="17"/>
        <v>4.3662793205014685</v>
      </c>
      <c r="L119" s="25">
        <f t="shared" si="18"/>
        <v>2.2528310020993629</v>
      </c>
      <c r="M119" s="25">
        <f t="shared" si="19"/>
        <v>3.3095551613004157</v>
      </c>
      <c r="N119" s="25">
        <f t="shared" si="20"/>
        <v>1.8781725540379859</v>
      </c>
      <c r="O119" s="25">
        <f t="shared" si="21"/>
        <v>-0.28480403295985462</v>
      </c>
      <c r="P119" s="26">
        <f>ACOS(-TAN(Dados!$C$31)*TAN(O119))</f>
        <v>1.7297612548880501</v>
      </c>
      <c r="Q119" s="25">
        <f t="shared" si="22"/>
        <v>1.0268635210857713</v>
      </c>
      <c r="R119" s="25">
        <f>(24*60/PI())*Dados!$C$28*Q119*(P119*SIN(Dados!$C$31)*SIN(O119)+COS(Dados!$C$31)*COS(O119)*SIN(P119))</f>
        <v>41.093926310782344</v>
      </c>
      <c r="S119" s="17">
        <f t="shared" si="23"/>
        <v>303.66000000000003</v>
      </c>
      <c r="T119" s="17">
        <f t="shared" si="24"/>
        <v>292.56</v>
      </c>
      <c r="U119" s="17">
        <f t="shared" si="25"/>
        <v>21.905799577768633</v>
      </c>
      <c r="V119" s="25">
        <f>(0.75+2*10^(-5)*Dados!$B$7)*R119</f>
        <v>31.021895378647475</v>
      </c>
      <c r="W119" s="23">
        <f t="shared" si="26"/>
        <v>3.4677945664790975</v>
      </c>
      <c r="X119" s="25">
        <f>(1-Dados!$C$20)*U119</f>
        <v>16.867465674881849</v>
      </c>
      <c r="Y119" s="18">
        <f t="shared" si="27"/>
        <v>13.399671108402751</v>
      </c>
      <c r="Z119" s="27">
        <f>((0.408*I119*(Y119-0)+Dados!$C$35*(900/(H119+273))*J119*(M119-N119))/(I119+Dados!$C$35*(1+(0.34*J119))))</f>
        <v>4.7530380057733304</v>
      </c>
    </row>
    <row r="120" spans="1:26" x14ac:dyDescent="0.25">
      <c r="A120" s="1">
        <v>23779</v>
      </c>
      <c r="B120">
        <v>18.100000000000001</v>
      </c>
      <c r="C120">
        <v>32.299999999999997</v>
      </c>
      <c r="D120">
        <v>37</v>
      </c>
      <c r="E120">
        <v>0.66666700000000001</v>
      </c>
      <c r="F120">
        <v>47.25</v>
      </c>
      <c r="H120" s="22">
        <f t="shared" si="14"/>
        <v>25.2</v>
      </c>
      <c r="I120" s="23">
        <f t="shared" si="15"/>
        <v>0.1906504674317423</v>
      </c>
      <c r="J120" s="24">
        <f t="shared" si="16"/>
        <v>0.49863429942898779</v>
      </c>
      <c r="K120" s="25">
        <f t="shared" si="17"/>
        <v>4.8359775257467401</v>
      </c>
      <c r="L120" s="25">
        <f t="shared" si="18"/>
        <v>2.0770026187312354</v>
      </c>
      <c r="M120" s="25">
        <f t="shared" si="19"/>
        <v>3.4564900722389877</v>
      </c>
      <c r="N120" s="25">
        <f t="shared" si="20"/>
        <v>1.6331915591329216</v>
      </c>
      <c r="O120" s="25">
        <f t="shared" si="21"/>
        <v>-0.27970897097978548</v>
      </c>
      <c r="P120" s="26">
        <f>ACOS(-TAN(Dados!$C$31)*TAN(O120))</f>
        <v>1.7267372641461627</v>
      </c>
      <c r="Q120" s="25">
        <f t="shared" si="22"/>
        <v>1.0265296227404832</v>
      </c>
      <c r="R120" s="25">
        <f>(24*60/PI())*Dados!$C$28*Q120*(P120*SIN(Dados!$C$31)*SIN(O120)+COS(Dados!$C$31)*COS(O120)*SIN(P120))</f>
        <v>40.972935068714811</v>
      </c>
      <c r="S120" s="17">
        <f t="shared" si="23"/>
        <v>305.46000000000004</v>
      </c>
      <c r="T120" s="17">
        <f t="shared" si="24"/>
        <v>291.26000000000005</v>
      </c>
      <c r="U120" s="17">
        <f t="shared" si="25"/>
        <v>24.703655953905159</v>
      </c>
      <c r="V120" s="25">
        <f>(0.75+2*10^(-5)*Dados!$B$7)*R120</f>
        <v>30.930558823829962</v>
      </c>
      <c r="W120" s="23">
        <f t="shared" si="26"/>
        <v>4.5731472345464201</v>
      </c>
      <c r="X120" s="25">
        <f>(1-Dados!$C$20)*U120</f>
        <v>19.021815084506972</v>
      </c>
      <c r="Y120" s="18">
        <f t="shared" si="27"/>
        <v>14.448667849960552</v>
      </c>
      <c r="Z120" s="27">
        <f>((0.408*I120*(Y120-0)+Dados!$C$35*(900/(H120+273))*J120*(M120-N120))/(I120+Dados!$C$35*(1+(0.34*J120))))</f>
        <v>4.8782690221372329</v>
      </c>
    </row>
    <row r="121" spans="1:26" x14ac:dyDescent="0.25">
      <c r="A121" s="1">
        <v>23780</v>
      </c>
      <c r="B121">
        <v>20</v>
      </c>
      <c r="C121">
        <v>31.5</v>
      </c>
      <c r="D121">
        <v>38</v>
      </c>
      <c r="E121">
        <v>1</v>
      </c>
      <c r="F121">
        <v>48</v>
      </c>
      <c r="H121" s="22">
        <f t="shared" si="14"/>
        <v>25.75</v>
      </c>
      <c r="I121" s="23">
        <f t="shared" si="15"/>
        <v>0.19615364917180653</v>
      </c>
      <c r="J121" s="24">
        <f t="shared" si="16"/>
        <v>0.74795107516794412</v>
      </c>
      <c r="K121" s="25">
        <f t="shared" si="17"/>
        <v>4.6220689030255047</v>
      </c>
      <c r="L121" s="25">
        <f t="shared" si="18"/>
        <v>2.3382812709274461</v>
      </c>
      <c r="M121" s="25">
        <f t="shared" si="19"/>
        <v>3.4801750869764754</v>
      </c>
      <c r="N121" s="25">
        <f t="shared" si="20"/>
        <v>1.6704840417487081</v>
      </c>
      <c r="O121" s="25">
        <f t="shared" si="21"/>
        <v>-0.27453102519500105</v>
      </c>
      <c r="P121" s="26">
        <f>ACOS(-TAN(Dados!$C$31)*TAN(O121))</f>
        <v>1.7236746004336272</v>
      </c>
      <c r="Q121" s="25">
        <f t="shared" si="22"/>
        <v>1.0261878630954209</v>
      </c>
      <c r="R121" s="25">
        <f>(24*60/PI())*Dados!$C$28*Q121*(P121*SIN(Dados!$C$31)*SIN(O121)+COS(Dados!$C$31)*COS(O121)*SIN(P121))</f>
        <v>40.849162036170263</v>
      </c>
      <c r="S121" s="17">
        <f t="shared" si="23"/>
        <v>304.66000000000003</v>
      </c>
      <c r="T121" s="17">
        <f t="shared" si="24"/>
        <v>293.16000000000003</v>
      </c>
      <c r="U121" s="17">
        <f t="shared" si="25"/>
        <v>22.164199717076801</v>
      </c>
      <c r="V121" s="25">
        <f>(0.75+2*10^(-5)*Dados!$B$7)*R121</f>
        <v>30.837122289261409</v>
      </c>
      <c r="W121" s="23">
        <f t="shared" si="26"/>
        <v>3.8702796996102253</v>
      </c>
      <c r="X121" s="25">
        <f>(1-Dados!$C$20)*U121</f>
        <v>17.066433782149137</v>
      </c>
      <c r="Y121" s="18">
        <f t="shared" si="27"/>
        <v>13.196154082538911</v>
      </c>
      <c r="Z121" s="27">
        <f>((0.408*I121*(Y121-0)+Dados!$C$35*(900/(H121+273))*J121*(M121-N121))/(I121+Dados!$C$35*(1+(0.34*J121))))</f>
        <v>4.7546184419671107</v>
      </c>
    </row>
    <row r="122" spans="1:26" x14ac:dyDescent="0.25">
      <c r="A122" s="1">
        <v>23781</v>
      </c>
      <c r="B122">
        <v>19.2</v>
      </c>
      <c r="C122">
        <v>28.9</v>
      </c>
      <c r="D122">
        <v>39</v>
      </c>
      <c r="E122">
        <v>0</v>
      </c>
      <c r="F122">
        <v>52.5</v>
      </c>
      <c r="H122" s="22">
        <f t="shared" si="14"/>
        <v>24.049999999999997</v>
      </c>
      <c r="I122" s="23">
        <f t="shared" si="15"/>
        <v>0.17956300617095519</v>
      </c>
      <c r="J122" s="24">
        <f t="shared" si="16"/>
        <v>0</v>
      </c>
      <c r="K122" s="25">
        <f t="shared" si="17"/>
        <v>3.9825871656612759</v>
      </c>
      <c r="L122" s="25">
        <f t="shared" si="18"/>
        <v>2.2249611183378328</v>
      </c>
      <c r="M122" s="25">
        <f t="shared" si="19"/>
        <v>3.1037741419995544</v>
      </c>
      <c r="N122" s="25">
        <f t="shared" si="20"/>
        <v>1.6294814245497662</v>
      </c>
      <c r="O122" s="25">
        <f t="shared" si="21"/>
        <v>-0.26927172994258658</v>
      </c>
      <c r="P122" s="26">
        <f>ACOS(-TAN(Dados!$C$31)*TAN(O122))</f>
        <v>1.720574422132332</v>
      </c>
      <c r="Q122" s="25">
        <f t="shared" si="22"/>
        <v>1.0258383434213432</v>
      </c>
      <c r="R122" s="25">
        <f>(24*60/PI())*Dados!$C$28*Q122*(P122*SIN(Dados!$C$31)*SIN(O122)+COS(Dados!$C$31)*COS(O122)*SIN(P122))</f>
        <v>40.722612626680473</v>
      </c>
      <c r="S122" s="17">
        <f t="shared" si="23"/>
        <v>302.06</v>
      </c>
      <c r="T122" s="17">
        <f t="shared" si="24"/>
        <v>292.36</v>
      </c>
      <c r="U122" s="17">
        <f t="shared" si="25"/>
        <v>20.292777000812613</v>
      </c>
      <c r="V122" s="25">
        <f>(0.75+2*10^(-5)*Dados!$B$7)*R122</f>
        <v>30.741589861628867</v>
      </c>
      <c r="W122" s="23">
        <f t="shared" si="26"/>
        <v>3.3444647864334294</v>
      </c>
      <c r="X122" s="25">
        <f>(1-Dados!$C$20)*U122</f>
        <v>15.625438290625713</v>
      </c>
      <c r="Y122" s="18">
        <f t="shared" si="27"/>
        <v>12.280973504192284</v>
      </c>
      <c r="Z122" s="27">
        <f>((0.408*I122*(Y122-0)+Dados!$C$35*(900/(H122+273))*J122*(M122-N122))/(I122+Dados!$C$35*(1+(0.34*J122))))</f>
        <v>3.6720033088087267</v>
      </c>
    </row>
    <row r="123" spans="1:26" x14ac:dyDescent="0.25">
      <c r="A123" s="1">
        <v>23782</v>
      </c>
      <c r="B123">
        <v>19</v>
      </c>
      <c r="C123">
        <v>31.5</v>
      </c>
      <c r="D123">
        <v>40</v>
      </c>
      <c r="E123">
        <v>0.33333299999999999</v>
      </c>
      <c r="F123">
        <v>56</v>
      </c>
      <c r="H123" s="22">
        <f t="shared" si="14"/>
        <v>25.25</v>
      </c>
      <c r="I123" s="23">
        <f t="shared" si="15"/>
        <v>0.19114532166868012</v>
      </c>
      <c r="J123" s="24">
        <f t="shared" si="16"/>
        <v>0.2493167757389563</v>
      </c>
      <c r="K123" s="25">
        <f t="shared" si="17"/>
        <v>4.6220689030255047</v>
      </c>
      <c r="L123" s="25">
        <f t="shared" si="18"/>
        <v>2.1973933238855259</v>
      </c>
      <c r="M123" s="25">
        <f t="shared" si="19"/>
        <v>3.4097311134555151</v>
      </c>
      <c r="N123" s="25">
        <f t="shared" si="20"/>
        <v>1.9094494235350885</v>
      </c>
      <c r="O123" s="25">
        <f t="shared" si="21"/>
        <v>-0.26393264366523028</v>
      </c>
      <c r="P123" s="26">
        <f>ACOS(-TAN(Dados!$C$31)*TAN(O123))</f>
        <v>1.7174378768172527</v>
      </c>
      <c r="Q123" s="25">
        <f t="shared" si="22"/>
        <v>1.0254811672884725</v>
      </c>
      <c r="R123" s="25">
        <f>(24*60/PI())*Dados!$C$28*Q123*(P123*SIN(Dados!$C$31)*SIN(O123)+COS(Dados!$C$31)*COS(O123)*SIN(P123))</f>
        <v>40.593293506266015</v>
      </c>
      <c r="S123" s="17">
        <f t="shared" si="23"/>
        <v>304.66000000000003</v>
      </c>
      <c r="T123" s="17">
        <f t="shared" si="24"/>
        <v>292.16000000000003</v>
      </c>
      <c r="U123" s="17">
        <f t="shared" si="25"/>
        <v>22.963034487181236</v>
      </c>
      <c r="V123" s="25">
        <f>(0.75+2*10^(-5)*Dados!$B$7)*R123</f>
        <v>30.643966573125926</v>
      </c>
      <c r="W123" s="23">
        <f t="shared" si="26"/>
        <v>3.7795040689435933</v>
      </c>
      <c r="X123" s="25">
        <f>(1-Dados!$C$20)*U123</f>
        <v>17.681536555129551</v>
      </c>
      <c r="Y123" s="18">
        <f t="shared" si="27"/>
        <v>13.902032486185957</v>
      </c>
      <c r="Z123" s="27">
        <f>((0.408*I123*(Y123-0)+Dados!$C$35*(900/(H123+273))*J123*(M123-N123))/(I123+Dados!$C$35*(1+(0.34*J123))))</f>
        <v>4.4175070861716481</v>
      </c>
    </row>
    <row r="124" spans="1:26" x14ac:dyDescent="0.25">
      <c r="A124" s="1">
        <v>23783</v>
      </c>
      <c r="B124">
        <v>18.2</v>
      </c>
      <c r="C124">
        <v>32.200000000000003</v>
      </c>
      <c r="D124">
        <v>41</v>
      </c>
      <c r="E124">
        <v>1.6666669999999999</v>
      </c>
      <c r="F124">
        <v>48.75</v>
      </c>
      <c r="H124" s="22">
        <f t="shared" si="14"/>
        <v>25.200000000000003</v>
      </c>
      <c r="I124" s="23">
        <f t="shared" si="15"/>
        <v>0.19065046743174238</v>
      </c>
      <c r="J124" s="24">
        <f t="shared" si="16"/>
        <v>1.2465853745969318</v>
      </c>
      <c r="K124" s="25">
        <f t="shared" si="17"/>
        <v>4.8087773652629577</v>
      </c>
      <c r="L124" s="25">
        <f t="shared" si="18"/>
        <v>2.0900878010879693</v>
      </c>
      <c r="M124" s="25">
        <f t="shared" si="19"/>
        <v>3.4494325831754633</v>
      </c>
      <c r="N124" s="25">
        <f t="shared" si="20"/>
        <v>1.6815983842980384</v>
      </c>
      <c r="O124" s="25">
        <f t="shared" si="21"/>
        <v>-0.25851534844942292</v>
      </c>
      <c r="P124" s="26">
        <f>ACOS(-TAN(Dados!$C$31)*TAN(O124))</f>
        <v>1.7142661005366917</v>
      </c>
      <c r="Q124" s="25">
        <f t="shared" si="22"/>
        <v>1.0251164405358055</v>
      </c>
      <c r="R124" s="25">
        <f>(24*60/PI())*Dados!$C$28*Q124*(P124*SIN(Dados!$C$31)*SIN(O124)+COS(Dados!$C$31)*COS(O124)*SIN(P124))</f>
        <v>40.461212642078735</v>
      </c>
      <c r="S124" s="17">
        <f t="shared" si="23"/>
        <v>305.36</v>
      </c>
      <c r="T124" s="17">
        <f t="shared" si="24"/>
        <v>291.36</v>
      </c>
      <c r="U124" s="17">
        <f t="shared" si="25"/>
        <v>24.222719225610415</v>
      </c>
      <c r="V124" s="25">
        <f>(0.75+2*10^(-5)*Dados!$B$7)*R124</f>
        <v>30.544258438173049</v>
      </c>
      <c r="W124" s="23">
        <f t="shared" si="26"/>
        <v>4.4509299560355045</v>
      </c>
      <c r="X124" s="25">
        <f>(1-Dados!$C$20)*U124</f>
        <v>18.651493803720019</v>
      </c>
      <c r="Y124" s="18">
        <f t="shared" si="27"/>
        <v>14.200563847684514</v>
      </c>
      <c r="Z124" s="27">
        <f>((0.408*I124*(Y124-0)+Dados!$C$35*(900/(H124+273))*J124*(M124-N124))/(I124+Dados!$C$35*(1+(0.34*J124))))</f>
        <v>5.4252438776023286</v>
      </c>
    </row>
    <row r="125" spans="1:26" x14ac:dyDescent="0.25">
      <c r="A125" s="1">
        <v>23784</v>
      </c>
      <c r="B125">
        <v>19</v>
      </c>
      <c r="C125">
        <v>27.1</v>
      </c>
      <c r="D125">
        <v>42</v>
      </c>
      <c r="E125">
        <v>1.3333330000000001</v>
      </c>
      <c r="F125">
        <v>75.5</v>
      </c>
      <c r="H125" s="22">
        <f t="shared" si="14"/>
        <v>23.05</v>
      </c>
      <c r="I125" s="23">
        <f t="shared" si="15"/>
        <v>0.17036851144047491</v>
      </c>
      <c r="J125" s="24">
        <f t="shared" si="16"/>
        <v>0.99726785090690051</v>
      </c>
      <c r="K125" s="25">
        <f t="shared" si="17"/>
        <v>3.5863105663510559</v>
      </c>
      <c r="L125" s="25">
        <f t="shared" si="18"/>
        <v>2.1973933238855259</v>
      </c>
      <c r="M125" s="25">
        <f t="shared" si="19"/>
        <v>2.8918519451182911</v>
      </c>
      <c r="N125" s="25">
        <f t="shared" si="20"/>
        <v>2.1833482185643098</v>
      </c>
      <c r="O125" s="25">
        <f t="shared" si="21"/>
        <v>-0.2530214495566519</v>
      </c>
      <c r="P125" s="26">
        <f>ACOS(-TAN(Dados!$C$31)*TAN(O125))</f>
        <v>1.7110602171599187</v>
      </c>
      <c r="Q125" s="25">
        <f t="shared" si="22"/>
        <v>1.0247442712397508</v>
      </c>
      <c r="R125" s="25">
        <f>(24*60/PI())*Dados!$C$28*Q125*(P125*SIN(Dados!$C$31)*SIN(O125)+COS(Dados!$C$31)*COS(O125)*SIN(P125))</f>
        <v>40.326379349888064</v>
      </c>
      <c r="S125" s="17">
        <f t="shared" si="23"/>
        <v>300.26000000000005</v>
      </c>
      <c r="T125" s="17">
        <f t="shared" si="24"/>
        <v>292.16000000000003</v>
      </c>
      <c r="U125" s="17">
        <f t="shared" si="25"/>
        <v>18.363342028842215</v>
      </c>
      <c r="V125" s="25">
        <f>(0.75+2*10^(-5)*Dados!$B$7)*R125</f>
        <v>30.442472489265068</v>
      </c>
      <c r="W125" s="23">
        <f t="shared" si="26"/>
        <v>2.3359939097651119</v>
      </c>
      <c r="X125" s="25">
        <f>(1-Dados!$C$20)*U125</f>
        <v>14.139773362208507</v>
      </c>
      <c r="Y125" s="18">
        <f t="shared" si="27"/>
        <v>11.803779452443395</v>
      </c>
      <c r="Z125" s="27">
        <f>((0.408*I125*(Y125-0)+Dados!$C$35*(900/(H125+273))*J125*(M125-N125))/(I125+Dados!$C$35*(1+(0.34*J125))))</f>
        <v>3.7248155216882721</v>
      </c>
    </row>
    <row r="126" spans="1:26" x14ac:dyDescent="0.25">
      <c r="A126" s="1">
        <v>23785</v>
      </c>
      <c r="B126">
        <v>20</v>
      </c>
      <c r="C126">
        <v>29.5</v>
      </c>
      <c r="D126">
        <v>43</v>
      </c>
      <c r="E126">
        <v>0.66666700000000001</v>
      </c>
      <c r="F126">
        <v>82.25</v>
      </c>
      <c r="H126" s="22">
        <f t="shared" si="14"/>
        <v>24.75</v>
      </c>
      <c r="I126" s="23">
        <f t="shared" si="15"/>
        <v>0.18624513325562769</v>
      </c>
      <c r="J126" s="24">
        <f t="shared" si="16"/>
        <v>0.49863429942898779</v>
      </c>
      <c r="K126" s="25">
        <f t="shared" si="17"/>
        <v>4.1228854693811812</v>
      </c>
      <c r="L126" s="25">
        <f t="shared" si="18"/>
        <v>2.3382812709274461</v>
      </c>
      <c r="M126" s="25">
        <f t="shared" si="19"/>
        <v>3.2305833701543136</v>
      </c>
      <c r="N126" s="25">
        <f t="shared" si="20"/>
        <v>2.6571548219519232</v>
      </c>
      <c r="O126" s="25">
        <f t="shared" si="21"/>
        <v>-0.24745257494772704</v>
      </c>
      <c r="P126" s="26">
        <f>ACOS(-TAN(Dados!$C$31)*TAN(O126))</f>
        <v>1.7078213377914966</v>
      </c>
      <c r="Q126" s="25">
        <f t="shared" si="22"/>
        <v>1.0243647696821025</v>
      </c>
      <c r="R126" s="25">
        <f>(24*60/PI())*Dados!$C$28*Q126*(P126*SIN(Dados!$C$31)*SIN(O126)+COS(Dados!$C$31)*COS(O126)*SIN(P126))</f>
        <v>40.188804340285415</v>
      </c>
      <c r="S126" s="17">
        <f t="shared" si="23"/>
        <v>302.66000000000003</v>
      </c>
      <c r="T126" s="17">
        <f t="shared" si="24"/>
        <v>293.16000000000003</v>
      </c>
      <c r="U126" s="17">
        <f t="shared" si="25"/>
        <v>19.819234259026864</v>
      </c>
      <c r="V126" s="25">
        <f>(0.75+2*10^(-5)*Dados!$B$7)*R126</f>
        <v>30.338616811851008</v>
      </c>
      <c r="W126" s="23">
        <f t="shared" si="26"/>
        <v>2.2998664996206428</v>
      </c>
      <c r="X126" s="25">
        <f>(1-Dados!$C$20)*U126</f>
        <v>15.260810379450685</v>
      </c>
      <c r="Y126" s="18">
        <f t="shared" si="27"/>
        <v>12.960943879830042</v>
      </c>
      <c r="Z126" s="27">
        <f>((0.408*I126*(Y126-0)+Dados!$C$35*(900/(H126+273))*J126*(M126-N126))/(I126+Dados!$C$35*(1+(0.34*J126))))</f>
        <v>3.9628631675565167</v>
      </c>
    </row>
    <row r="127" spans="1:26" x14ac:dyDescent="0.25">
      <c r="A127" s="1">
        <v>23786</v>
      </c>
      <c r="B127">
        <v>20.399999999999999</v>
      </c>
      <c r="C127">
        <v>30.3</v>
      </c>
      <c r="D127">
        <v>44</v>
      </c>
      <c r="E127">
        <v>1.3333330000000001</v>
      </c>
      <c r="F127">
        <v>73.75</v>
      </c>
      <c r="H127" s="22">
        <f t="shared" si="14"/>
        <v>25.35</v>
      </c>
      <c r="I127" s="23">
        <f t="shared" si="15"/>
        <v>0.1921382761319867</v>
      </c>
      <c r="J127" s="24">
        <f t="shared" si="16"/>
        <v>0.99726785090690051</v>
      </c>
      <c r="K127" s="25">
        <f t="shared" si="17"/>
        <v>4.3166253828706109</v>
      </c>
      <c r="L127" s="25">
        <f t="shared" si="18"/>
        <v>2.3968104104453793</v>
      </c>
      <c r="M127" s="25">
        <f t="shared" si="19"/>
        <v>3.3567178966579951</v>
      </c>
      <c r="N127" s="25">
        <f t="shared" si="20"/>
        <v>2.4755794487852714</v>
      </c>
      <c r="O127" s="25">
        <f t="shared" si="21"/>
        <v>-0.24181037480038128</v>
      </c>
      <c r="P127" s="26">
        <f>ACOS(-TAN(Dados!$C$31)*TAN(O127))</f>
        <v>1.7045505602514042</v>
      </c>
      <c r="Q127" s="25">
        <f t="shared" si="22"/>
        <v>1.0239780483173626</v>
      </c>
      <c r="R127" s="25">
        <f>(24*60/PI())*Dados!$C$28*Q127*(P127*SIN(Dados!$C$31)*SIN(O127)+COS(Dados!$C$31)*COS(O127)*SIN(P127))</f>
        <v>40.048499763481836</v>
      </c>
      <c r="S127" s="17">
        <f t="shared" si="23"/>
        <v>303.46000000000004</v>
      </c>
      <c r="T127" s="17">
        <f t="shared" si="24"/>
        <v>293.56</v>
      </c>
      <c r="U127" s="17">
        <f t="shared" si="25"/>
        <v>20.161546035782386</v>
      </c>
      <c r="V127" s="25">
        <f>(0.75+2*10^(-5)*Dados!$B$7)*R127</f>
        <v>30.232700578151917</v>
      </c>
      <c r="W127" s="23">
        <f t="shared" si="26"/>
        <v>2.5691215227364603</v>
      </c>
      <c r="X127" s="25">
        <f>(1-Dados!$C$20)*U127</f>
        <v>15.524390447552438</v>
      </c>
      <c r="Y127" s="18">
        <f t="shared" si="27"/>
        <v>12.955268924815979</v>
      </c>
      <c r="Z127" s="27">
        <f>((0.408*I127*(Y127-0)+Dados!$C$35*(900/(H127+273))*J127*(M127-N127))/(I127+Dados!$C$35*(1+(0.34*J127))))</f>
        <v>4.2499665315722135</v>
      </c>
    </row>
    <row r="128" spans="1:26" x14ac:dyDescent="0.25">
      <c r="A128" s="1">
        <v>23787</v>
      </c>
      <c r="B128">
        <v>18.399999999999999</v>
      </c>
      <c r="C128">
        <v>30.5</v>
      </c>
      <c r="D128">
        <v>45</v>
      </c>
      <c r="E128">
        <v>1</v>
      </c>
      <c r="F128">
        <v>58.5</v>
      </c>
      <c r="H128" s="22">
        <f t="shared" ref="H128:H187" si="28">(C128+B128)/2</f>
        <v>24.45</v>
      </c>
      <c r="I128" s="23">
        <f t="shared" ref="I128:I187" si="29">4098*(0.6108*EXP(17.27*H128/(H128+237.3)))/(H128+237.3)^2</f>
        <v>0.18335615232868382</v>
      </c>
      <c r="J128" s="24">
        <f t="shared" ref="J128:J187" si="30">E128*(4.87/(LN(67.8*10-5.42)))</f>
        <v>0.74795107516794412</v>
      </c>
      <c r="K128" s="25">
        <f t="shared" ref="K128:K187" si="31">0.6108*EXP((17.27*C128)/(C128+237.3))</f>
        <v>4.3662793205014685</v>
      </c>
      <c r="L128" s="25">
        <f t="shared" ref="L128:L187" si="32">0.6108*EXP((17.27*B128)/(B128+237.3))</f>
        <v>2.1164748063682803</v>
      </c>
      <c r="M128" s="25">
        <f t="shared" ref="M128:M187" si="33">(K128+L128)/2</f>
        <v>3.2413770634348742</v>
      </c>
      <c r="N128" s="25">
        <f t="shared" ref="N128:N187" si="34">F128/100*((K128+L128)/2)</f>
        <v>1.8962055821094013</v>
      </c>
      <c r="O128" s="25">
        <f t="shared" ref="O128:O187" si="35">0.409*SIN((2*PI()/365*D128)-1.39)</f>
        <v>-0.23609652102028686</v>
      </c>
      <c r="P128" s="26">
        <f>ACOS(-TAN(Dados!$C$31)*TAN(O128))</f>
        <v>1.701248968619907</v>
      </c>
      <c r="Q128" s="25">
        <f t="shared" ref="Q128:Q187" si="36">1+0.033*COS((2*PI()/365)*D128)</f>
        <v>1.0235842217394178</v>
      </c>
      <c r="R128" s="25">
        <f>(24*60/PI())*Dados!$C$28*Q128*(P128*SIN(Dados!$C$31)*SIN(O128)+COS(Dados!$C$31)*COS(O128)*SIN(P128))</f>
        <v>39.905479252576548</v>
      </c>
      <c r="S128" s="17">
        <f t="shared" ref="S128:S187" si="37">C128+273.16</f>
        <v>303.66000000000003</v>
      </c>
      <c r="T128" s="17">
        <f t="shared" ref="T128:T187" si="38">B128+273.16</f>
        <v>291.56</v>
      </c>
      <c r="U128" s="17">
        <f t="shared" ref="U128:U187" si="39">0.16*SQRT(C128-B128)*R128</f>
        <v>22.209828178337464</v>
      </c>
      <c r="V128" s="25">
        <f>(0.75+2*10^(-5)*Dados!$B$7)*R128</f>
        <v>30.124734079824389</v>
      </c>
      <c r="W128" s="23">
        <f t="shared" ref="W128:W187" si="40">(4.903*10^-9)*((S128^4+T128^4)/2)*(0.34-0.14*SQRT(N128))*(1.35*(U128/V128)-0.35)</f>
        <v>3.6630870020839117</v>
      </c>
      <c r="X128" s="25">
        <f>(1-Dados!$C$20)*U128</f>
        <v>17.101567697319847</v>
      </c>
      <c r="Y128" s="18">
        <f t="shared" ref="Y128:Y187" si="41">X128-W128</f>
        <v>13.438480695235935</v>
      </c>
      <c r="Z128" s="27">
        <f>((0.408*I128*(Y128-0)+Dados!$C$35*(900/(H128+273))*J128*(M128-N128))/(I128+Dados!$C$35*(1+(0.34*J128))))</f>
        <v>4.5377339847703588</v>
      </c>
    </row>
    <row r="129" spans="1:26" x14ac:dyDescent="0.25">
      <c r="A129" s="1">
        <v>23788</v>
      </c>
      <c r="B129">
        <v>18.399999999999999</v>
      </c>
      <c r="C129">
        <v>31.6</v>
      </c>
      <c r="D129">
        <v>46</v>
      </c>
      <c r="E129">
        <v>2</v>
      </c>
      <c r="F129">
        <v>67</v>
      </c>
      <c r="H129" s="22">
        <f t="shared" si="28"/>
        <v>25</v>
      </c>
      <c r="I129" s="23">
        <f t="shared" si="29"/>
        <v>0.18868182684282603</v>
      </c>
      <c r="J129" s="24">
        <f t="shared" si="30"/>
        <v>1.4959021503358882</v>
      </c>
      <c r="K129" s="25">
        <f t="shared" si="31"/>
        <v>4.6483496796026218</v>
      </c>
      <c r="L129" s="25">
        <f t="shared" si="32"/>
        <v>2.1164748063682803</v>
      </c>
      <c r="M129" s="25">
        <f t="shared" si="33"/>
        <v>3.3824122429854508</v>
      </c>
      <c r="N129" s="25">
        <f t="shared" si="34"/>
        <v>2.2662162028002522</v>
      </c>
      <c r="O129" s="25">
        <f t="shared" si="35"/>
        <v>-0.23031270674563392</v>
      </c>
      <c r="P129" s="26">
        <f>ACOS(-TAN(Dados!$C$31)*TAN(O129))</f>
        <v>1.6979176328459811</v>
      </c>
      <c r="Q129" s="25">
        <f t="shared" si="36"/>
        <v>1.0231834066475822</v>
      </c>
      <c r="R129" s="25">
        <f>(24*60/PI())*Dados!$C$28*Q129*(P129*SIN(Dados!$C$31)*SIN(O129)+COS(Dados!$C$31)*COS(O129)*SIN(P129))</f>
        <v>39.759757965175694</v>
      </c>
      <c r="S129" s="17">
        <f t="shared" si="37"/>
        <v>304.76000000000005</v>
      </c>
      <c r="T129" s="17">
        <f t="shared" si="38"/>
        <v>291.56</v>
      </c>
      <c r="U129" s="17">
        <f t="shared" si="39"/>
        <v>23.112699894162194</v>
      </c>
      <c r="V129" s="25">
        <f>(0.75+2*10^(-5)*Dados!$B$7)*R129</f>
        <v>30.014728759378652</v>
      </c>
      <c r="W129" s="23">
        <f t="shared" si="40"/>
        <v>3.4635353607202957</v>
      </c>
      <c r="X129" s="25">
        <f>(1-Dados!$C$20)*U129</f>
        <v>17.796778918504891</v>
      </c>
      <c r="Y129" s="18">
        <f t="shared" si="41"/>
        <v>14.333243557784595</v>
      </c>
      <c r="Z129" s="27">
        <f>((0.408*I129*(Y129-0)+Dados!$C$35*(900/(H129+273))*J129*(M129-N129))/(I129+Dados!$C$35*(1+(0.34*J129))))</f>
        <v>4.9872274946589554</v>
      </c>
    </row>
    <row r="130" spans="1:26" x14ac:dyDescent="0.25">
      <c r="A130" s="1">
        <v>23789</v>
      </c>
      <c r="B130">
        <v>20.8</v>
      </c>
      <c r="C130">
        <v>28.8</v>
      </c>
      <c r="D130">
        <v>47</v>
      </c>
      <c r="E130">
        <v>1</v>
      </c>
      <c r="F130">
        <v>73</v>
      </c>
      <c r="H130" s="22">
        <f t="shared" si="28"/>
        <v>24.8</v>
      </c>
      <c r="I130" s="23">
        <f t="shared" si="29"/>
        <v>0.18673033901982353</v>
      </c>
      <c r="J130" s="24">
        <f t="shared" si="30"/>
        <v>0.74795107516794412</v>
      </c>
      <c r="K130" s="25">
        <f t="shared" si="31"/>
        <v>3.9596126295507381</v>
      </c>
      <c r="L130" s="25">
        <f t="shared" si="32"/>
        <v>2.4566163260716172</v>
      </c>
      <c r="M130" s="25">
        <f t="shared" si="33"/>
        <v>3.2081144778111774</v>
      </c>
      <c r="N130" s="25">
        <f t="shared" si="34"/>
        <v>2.3419235688021596</v>
      </c>
      <c r="O130" s="25">
        <f t="shared" si="35"/>
        <v>-0.22446064584541689</v>
      </c>
      <c r="P130" s="26">
        <f>ACOS(-TAN(Dados!$C$31)*TAN(O130))</f>
        <v>1.6945576084179677</v>
      </c>
      <c r="Q130" s="25">
        <f t="shared" si="36"/>
        <v>1.0227757218120181</v>
      </c>
      <c r="R130" s="25">
        <f>(24*60/PI())*Dados!$C$28*Q130*(P130*SIN(Dados!$C$31)*SIN(O130)+COS(Dados!$C$31)*COS(O130)*SIN(P130))</f>
        <v>39.61135262324327</v>
      </c>
      <c r="S130" s="17">
        <f t="shared" si="37"/>
        <v>301.96000000000004</v>
      </c>
      <c r="T130" s="17">
        <f t="shared" si="38"/>
        <v>293.96000000000004</v>
      </c>
      <c r="U130" s="17">
        <f t="shared" si="39"/>
        <v>17.92605187319479</v>
      </c>
      <c r="V130" s="25">
        <f>(0.75+2*10^(-5)*Dados!$B$7)*R130</f>
        <v>29.902697240262114</v>
      </c>
      <c r="W130" s="23">
        <f t="shared" si="40"/>
        <v>2.2344771281650644</v>
      </c>
      <c r="X130" s="25">
        <f>(1-Dados!$C$20)*U130</f>
        <v>13.803059942359988</v>
      </c>
      <c r="Y130" s="18">
        <f t="shared" si="41"/>
        <v>11.568582814194924</v>
      </c>
      <c r="Z130" s="27">
        <f>((0.408*I130*(Y130-0)+Dados!$C$35*(900/(H130+273))*J130*(M130-N130))/(I130+Dados!$C$35*(1+(0.34*J130))))</f>
        <v>3.7551829558651537</v>
      </c>
    </row>
    <row r="131" spans="1:26" x14ac:dyDescent="0.25">
      <c r="A131" s="1">
        <v>23790</v>
      </c>
      <c r="B131">
        <v>19.2</v>
      </c>
      <c r="C131">
        <v>31.5</v>
      </c>
      <c r="D131">
        <v>48</v>
      </c>
      <c r="E131">
        <v>1</v>
      </c>
      <c r="F131">
        <v>61</v>
      </c>
      <c r="H131" s="22">
        <f t="shared" si="28"/>
        <v>25.35</v>
      </c>
      <c r="I131" s="23">
        <f t="shared" si="29"/>
        <v>0.1921382761319867</v>
      </c>
      <c r="J131" s="24">
        <f t="shared" si="30"/>
        <v>0.74795107516794412</v>
      </c>
      <c r="K131" s="25">
        <f t="shared" si="31"/>
        <v>4.6220689030255047</v>
      </c>
      <c r="L131" s="25">
        <f t="shared" si="32"/>
        <v>2.2249611183378328</v>
      </c>
      <c r="M131" s="25">
        <f t="shared" si="33"/>
        <v>3.423515010681669</v>
      </c>
      <c r="N131" s="25">
        <f t="shared" si="34"/>
        <v>2.0883441565158178</v>
      </c>
      <c r="O131" s="25">
        <f t="shared" si="35"/>
        <v>-0.21854207241157836</v>
      </c>
      <c r="P131" s="26">
        <f>ACOS(-TAN(Dados!$C$31)*TAN(O131))</f>
        <v>1.6911699360950152</v>
      </c>
      <c r="Q131" s="25">
        <f t="shared" si="36"/>
        <v>1.0223612880385406</v>
      </c>
      <c r="R131" s="25">
        <f>(24*60/PI())*Dados!$C$28*Q131*(P131*SIN(Dados!$C$31)*SIN(O131)+COS(Dados!$C$31)*COS(O131)*SIN(P131))</f>
        <v>39.460281551069606</v>
      </c>
      <c r="S131" s="17">
        <f t="shared" si="37"/>
        <v>304.66000000000003</v>
      </c>
      <c r="T131" s="17">
        <f t="shared" si="38"/>
        <v>292.36</v>
      </c>
      <c r="U131" s="17">
        <f t="shared" si="39"/>
        <v>22.142809209082749</v>
      </c>
      <c r="V131" s="25">
        <f>(0.75+2*10^(-5)*Dados!$B$7)*R131</f>
        <v>29.788653355521856</v>
      </c>
      <c r="W131" s="23">
        <f t="shared" si="40"/>
        <v>3.511803447151117</v>
      </c>
      <c r="X131" s="25">
        <f>(1-Dados!$C$20)*U131</f>
        <v>17.049963090993717</v>
      </c>
      <c r="Y131" s="18">
        <f t="shared" si="41"/>
        <v>13.538159643842601</v>
      </c>
      <c r="Z131" s="27">
        <f>((0.408*I131*(Y131-0)+Dados!$C$35*(900/(H131+273))*J131*(M131-N131))/(I131+Dados!$C$35*(1+(0.34*J131))))</f>
        <v>4.5889162110507922</v>
      </c>
    </row>
    <row r="132" spans="1:26" x14ac:dyDescent="0.25">
      <c r="A132" s="1">
        <v>23791</v>
      </c>
      <c r="B132">
        <v>18.600000000000001</v>
      </c>
      <c r="C132">
        <v>32.5</v>
      </c>
      <c r="D132">
        <v>49</v>
      </c>
      <c r="E132">
        <v>0.66666700000000001</v>
      </c>
      <c r="F132">
        <v>49.25</v>
      </c>
      <c r="H132" s="22">
        <f t="shared" si="28"/>
        <v>25.55</v>
      </c>
      <c r="I132" s="23">
        <f t="shared" si="29"/>
        <v>0.19413722151601154</v>
      </c>
      <c r="J132" s="24">
        <f t="shared" si="30"/>
        <v>0.49863429942898779</v>
      </c>
      <c r="K132" s="25">
        <f t="shared" si="31"/>
        <v>4.8907789302521092</v>
      </c>
      <c r="L132" s="25">
        <f t="shared" si="32"/>
        <v>2.143152914469288</v>
      </c>
      <c r="M132" s="25">
        <f t="shared" si="33"/>
        <v>3.5169659223606988</v>
      </c>
      <c r="N132" s="25">
        <f t="shared" si="34"/>
        <v>1.7321057167626441</v>
      </c>
      <c r="O132" s="25">
        <f t="shared" si="35"/>
        <v>-0.21255874024516014</v>
      </c>
      <c r="P132" s="26">
        <f>ACOS(-TAN(Dados!$C$31)*TAN(O132))</f>
        <v>1.6877556416977701</v>
      </c>
      <c r="Q132" s="25">
        <f t="shared" si="36"/>
        <v>1.0219402281328214</v>
      </c>
      <c r="R132" s="25">
        <f>(24*60/PI())*Dados!$C$28*Q132*(P132*SIN(Dados!$C$31)*SIN(O132)+COS(Dados!$C$31)*COS(O132)*SIN(P132))</f>
        <v>39.30656471124577</v>
      </c>
      <c r="S132" s="17">
        <f t="shared" si="37"/>
        <v>305.66000000000003</v>
      </c>
      <c r="T132" s="17">
        <f t="shared" si="38"/>
        <v>291.76000000000005</v>
      </c>
      <c r="U132" s="17">
        <f t="shared" si="39"/>
        <v>23.447280130144417</v>
      </c>
      <c r="V132" s="25">
        <f>(0.75+2*10^(-5)*Dados!$B$7)*R132</f>
        <v>29.672612174961795</v>
      </c>
      <c r="W132" s="23">
        <f t="shared" si="40"/>
        <v>4.3718737650993944</v>
      </c>
      <c r="X132" s="25">
        <f>(1-Dados!$C$20)*U132</f>
        <v>18.054405700211202</v>
      </c>
      <c r="Y132" s="18">
        <f t="shared" si="41"/>
        <v>13.682531935111808</v>
      </c>
      <c r="Z132" s="27">
        <f>((0.408*I132*(Y132-0)+Dados!$C$35*(900/(H132+273))*J132*(M132-N132))/(I132+Dados!$C$35*(1+(0.34*J132))))</f>
        <v>4.6524369863724475</v>
      </c>
    </row>
    <row r="133" spans="1:26" x14ac:dyDescent="0.25">
      <c r="A133" s="1">
        <v>23792</v>
      </c>
      <c r="B133">
        <v>19.2</v>
      </c>
      <c r="C133">
        <v>34.5</v>
      </c>
      <c r="D133">
        <v>50</v>
      </c>
      <c r="E133">
        <v>0.66666700000000001</v>
      </c>
      <c r="F133">
        <v>44.25</v>
      </c>
      <c r="H133" s="22">
        <f t="shared" si="28"/>
        <v>26.85</v>
      </c>
      <c r="I133" s="23">
        <f t="shared" si="29"/>
        <v>0.20756192850716065</v>
      </c>
      <c r="J133" s="24">
        <f t="shared" si="30"/>
        <v>0.49863429942898779</v>
      </c>
      <c r="K133" s="25">
        <f t="shared" si="31"/>
        <v>5.4691459026600384</v>
      </c>
      <c r="L133" s="25">
        <f t="shared" si="32"/>
        <v>2.2249611183378328</v>
      </c>
      <c r="M133" s="25">
        <f t="shared" si="33"/>
        <v>3.8470535104989354</v>
      </c>
      <c r="N133" s="25">
        <f t="shared" si="34"/>
        <v>1.702321178395779</v>
      </c>
      <c r="O133" s="25">
        <f t="shared" si="35"/>
        <v>-0.2065124223366139</v>
      </c>
      <c r="P133" s="26">
        <f>ACOS(-TAN(Dados!$C$31)*TAN(O133))</f>
        <v>1.6843157359566781</v>
      </c>
      <c r="Q133" s="25">
        <f t="shared" si="36"/>
        <v>1.0215126668639976</v>
      </c>
      <c r="R133" s="25">
        <f>(24*60/PI())*Dados!$C$28*Q133*(P133*SIN(Dados!$C$31)*SIN(O133)+COS(Dados!$C$31)*COS(O133)*SIN(P133))</f>
        <v>39.150223738536113</v>
      </c>
      <c r="S133" s="17">
        <f t="shared" si="37"/>
        <v>307.66000000000003</v>
      </c>
      <c r="T133" s="17">
        <f t="shared" si="38"/>
        <v>292.36</v>
      </c>
      <c r="U133" s="17">
        <f t="shared" si="39"/>
        <v>24.501910345006699</v>
      </c>
      <c r="V133" s="25">
        <f>(0.75+2*10^(-5)*Dados!$B$7)*R133</f>
        <v>29.554590030713136</v>
      </c>
      <c r="W133" s="23">
        <f t="shared" si="40"/>
        <v>4.8258051541528157</v>
      </c>
      <c r="X133" s="25">
        <f>(1-Dados!$C$20)*U133</f>
        <v>18.866470965655157</v>
      </c>
      <c r="Y133" s="18">
        <f t="shared" si="41"/>
        <v>14.040665811502341</v>
      </c>
      <c r="Z133" s="27">
        <f>((0.408*I133*(Y133-0)+Dados!$C$35*(900/(H133+273))*J133*(M133-N133))/(I133+Dados!$C$35*(1+(0.34*J133))))</f>
        <v>4.924539323827605</v>
      </c>
    </row>
    <row r="134" spans="1:26" x14ac:dyDescent="0.25">
      <c r="A134" s="1">
        <v>23793</v>
      </c>
      <c r="B134">
        <v>21.8</v>
      </c>
      <c r="C134">
        <v>34.6</v>
      </c>
      <c r="D134">
        <v>51</v>
      </c>
      <c r="E134">
        <v>0.33333299999999999</v>
      </c>
      <c r="F134">
        <v>47.25</v>
      </c>
      <c r="H134" s="22">
        <f t="shared" si="28"/>
        <v>28.200000000000003</v>
      </c>
      <c r="I134" s="23">
        <f t="shared" si="29"/>
        <v>0.22232091572927462</v>
      </c>
      <c r="J134" s="24">
        <f t="shared" si="30"/>
        <v>0.2493167757389563</v>
      </c>
      <c r="K134" s="25">
        <f t="shared" si="31"/>
        <v>5.4995586494348254</v>
      </c>
      <c r="L134" s="25">
        <f t="shared" si="32"/>
        <v>2.6118719061836697</v>
      </c>
      <c r="M134" s="25">
        <f t="shared" si="33"/>
        <v>4.0557152778092478</v>
      </c>
      <c r="N134" s="25">
        <f t="shared" si="34"/>
        <v>1.9163254687648694</v>
      </c>
      <c r="O134" s="25">
        <f t="shared" si="35"/>
        <v>-0.20040491034042626</v>
      </c>
      <c r="P134" s="26">
        <f>ACOS(-TAN(Dados!$C$31)*TAN(O134))</f>
        <v>1.6808512144161913</v>
      </c>
      <c r="Q134" s="25">
        <f t="shared" si="36"/>
        <v>1.0210787309277003</v>
      </c>
      <c r="R134" s="25">
        <f>(24*60/PI())*Dados!$C$28*Q134*(P134*SIN(Dados!$C$31)*SIN(O134)+COS(Dados!$C$31)*COS(O134)*SIN(P134))</f>
        <v>38.991281971545753</v>
      </c>
      <c r="S134" s="17">
        <f t="shared" si="37"/>
        <v>307.76000000000005</v>
      </c>
      <c r="T134" s="17">
        <f t="shared" si="38"/>
        <v>294.96000000000004</v>
      </c>
      <c r="U134" s="17">
        <f t="shared" si="39"/>
        <v>22.319912196669012</v>
      </c>
      <c r="V134" s="25">
        <f>(0.75+2*10^(-5)*Dados!$B$7)*R134</f>
        <v>29.434604541140224</v>
      </c>
      <c r="W134" s="23">
        <f t="shared" si="40"/>
        <v>3.9936785151501417</v>
      </c>
      <c r="X134" s="25">
        <f>(1-Dados!$C$20)*U134</f>
        <v>17.18633239143514</v>
      </c>
      <c r="Y134" s="18">
        <f t="shared" si="41"/>
        <v>13.192653876284998</v>
      </c>
      <c r="Z134" s="27">
        <f>((0.408*I134*(Y134-0)+Dados!$C$35*(900/(H134+273))*J134*(M134-N134))/(I134+Dados!$C$35*(1+(0.34*J134))))</f>
        <v>4.4352612813893408</v>
      </c>
    </row>
    <row r="135" spans="1:26" x14ac:dyDescent="0.25">
      <c r="A135" s="1">
        <v>23794</v>
      </c>
      <c r="B135">
        <v>21.2</v>
      </c>
      <c r="C135">
        <v>34.5</v>
      </c>
      <c r="D135">
        <v>52</v>
      </c>
      <c r="E135">
        <v>0.33333299999999999</v>
      </c>
      <c r="F135">
        <v>55</v>
      </c>
      <c r="H135" s="22">
        <f t="shared" si="28"/>
        <v>27.85</v>
      </c>
      <c r="I135" s="23">
        <f t="shared" si="29"/>
        <v>0.21841239036576388</v>
      </c>
      <c r="J135" s="24">
        <f t="shared" si="30"/>
        <v>0.2493167757389563</v>
      </c>
      <c r="K135" s="25">
        <f t="shared" si="31"/>
        <v>5.4691459026600384</v>
      </c>
      <c r="L135" s="25">
        <f t="shared" si="32"/>
        <v>2.5177224920902961</v>
      </c>
      <c r="M135" s="25">
        <f t="shared" si="33"/>
        <v>3.9934341973751675</v>
      </c>
      <c r="N135" s="25">
        <f t="shared" si="34"/>
        <v>2.1963888085563421</v>
      </c>
      <c r="O135" s="25">
        <f t="shared" si="35"/>
        <v>-0.19423801404421251</v>
      </c>
      <c r="P135" s="26">
        <f>ACOS(-TAN(Dados!$C$31)*TAN(O135))</f>
        <v>1.677363057393106</v>
      </c>
      <c r="Q135" s="25">
        <f t="shared" si="36"/>
        <v>1.0206385489085132</v>
      </c>
      <c r="R135" s="25">
        <f>(24*60/PI())*Dados!$C$28*Q135*(P135*SIN(Dados!$C$31)*SIN(O135)+COS(Dados!$C$31)*COS(O135)*SIN(P135))</f>
        <v>38.829764482083824</v>
      </c>
      <c r="S135" s="17">
        <f t="shared" si="37"/>
        <v>307.66000000000003</v>
      </c>
      <c r="T135" s="17">
        <f t="shared" si="38"/>
        <v>294.36</v>
      </c>
      <c r="U135" s="17">
        <f t="shared" si="39"/>
        <v>22.657425440730595</v>
      </c>
      <c r="V135" s="25">
        <f>(0.75+2*10^(-5)*Dados!$B$7)*R135</f>
        <v>29.312674633006939</v>
      </c>
      <c r="W135" s="23">
        <f t="shared" si="40"/>
        <v>3.7099504752824468</v>
      </c>
      <c r="X135" s="25">
        <f>(1-Dados!$C$20)*U135</f>
        <v>17.446217589362558</v>
      </c>
      <c r="Y135" s="18">
        <f t="shared" si="41"/>
        <v>13.73626711408011</v>
      </c>
      <c r="Z135" s="27">
        <f>((0.408*I135*(Y135-0)+Dados!$C$35*(900/(H135+273))*J135*(M135-N135))/(I135+Dados!$C$35*(1+(0.34*J135))))</f>
        <v>4.5325145904753832</v>
      </c>
    </row>
    <row r="136" spans="1:26" x14ac:dyDescent="0.25">
      <c r="A136" s="1">
        <v>23795</v>
      </c>
      <c r="B136">
        <v>23.4</v>
      </c>
      <c r="C136">
        <v>29.6</v>
      </c>
      <c r="D136">
        <v>53</v>
      </c>
      <c r="E136">
        <v>1</v>
      </c>
      <c r="F136">
        <v>80.25</v>
      </c>
      <c r="H136" s="22">
        <f t="shared" si="28"/>
        <v>26.5</v>
      </c>
      <c r="I136" s="23">
        <f t="shared" si="29"/>
        <v>0.20387302489183121</v>
      </c>
      <c r="J136" s="24">
        <f t="shared" si="30"/>
        <v>0.74795107516794412</v>
      </c>
      <c r="K136" s="25">
        <f t="shared" si="31"/>
        <v>4.1466816501200547</v>
      </c>
      <c r="L136" s="25">
        <f t="shared" si="32"/>
        <v>2.878130284758361</v>
      </c>
      <c r="M136" s="25">
        <f t="shared" si="33"/>
        <v>3.5124059674392081</v>
      </c>
      <c r="N136" s="25">
        <f t="shared" si="34"/>
        <v>2.8187057888699645</v>
      </c>
      <c r="O136" s="25">
        <f t="shared" si="35"/>
        <v>-0.18801356083243781</v>
      </c>
      <c r="P136" s="26">
        <f>ACOS(-TAN(Dados!$C$31)*TAN(O136))</f>
        <v>1.6738522299872023</v>
      </c>
      <c r="Q136" s="25">
        <f t="shared" si="36"/>
        <v>1.020192251241868</v>
      </c>
      <c r="R136" s="25">
        <f>(24*60/PI())*Dados!$C$28*Q136*(P136*SIN(Dados!$C$31)*SIN(O136)+COS(Dados!$C$31)*COS(O136)*SIN(P136))</f>
        <v>38.66569810212836</v>
      </c>
      <c r="S136" s="17">
        <f t="shared" si="37"/>
        <v>302.76000000000005</v>
      </c>
      <c r="T136" s="17">
        <f t="shared" si="38"/>
        <v>296.56</v>
      </c>
      <c r="U136" s="17">
        <f t="shared" si="39"/>
        <v>15.404289896244535</v>
      </c>
      <c r="V136" s="25">
        <f>(0.75+2*10^(-5)*Dados!$B$7)*R136</f>
        <v>29.188820561832522</v>
      </c>
      <c r="W136" s="23">
        <f t="shared" si="40"/>
        <v>1.5049138928651324</v>
      </c>
      <c r="X136" s="25">
        <f>(1-Dados!$C$20)*U136</f>
        <v>11.861303220108292</v>
      </c>
      <c r="Y136" s="18">
        <f t="shared" si="41"/>
        <v>10.356389327243159</v>
      </c>
      <c r="Z136" s="27">
        <f>((0.408*I136*(Y136-0)+Dados!$C$35*(900/(H136+273))*J136*(M136-N136))/(I136+Dados!$C$35*(1+(0.34*J136))))</f>
        <v>3.3691522994599419</v>
      </c>
    </row>
    <row r="137" spans="1:26" x14ac:dyDescent="0.25">
      <c r="A137" s="1">
        <v>23796</v>
      </c>
      <c r="B137">
        <v>21.4</v>
      </c>
      <c r="C137">
        <v>30.4</v>
      </c>
      <c r="D137">
        <v>54</v>
      </c>
      <c r="E137">
        <v>1.3333330000000001</v>
      </c>
      <c r="F137">
        <v>79.5</v>
      </c>
      <c r="H137" s="22">
        <f t="shared" si="28"/>
        <v>25.9</v>
      </c>
      <c r="I137" s="23">
        <f t="shared" si="29"/>
        <v>0.19767751536034411</v>
      </c>
      <c r="J137" s="24">
        <f t="shared" si="30"/>
        <v>0.99726785090690051</v>
      </c>
      <c r="K137" s="25">
        <f t="shared" si="31"/>
        <v>4.3413906376622462</v>
      </c>
      <c r="L137" s="25">
        <f t="shared" si="32"/>
        <v>2.548770598472057</v>
      </c>
      <c r="M137" s="25">
        <f t="shared" si="33"/>
        <v>3.4450806180671516</v>
      </c>
      <c r="N137" s="25">
        <f t="shared" si="34"/>
        <v>2.7388390913633858</v>
      </c>
      <c r="O137" s="25">
        <f t="shared" si="35"/>
        <v>-0.18173339514492348</v>
      </c>
      <c r="P137" s="26">
        <f>ACOS(-TAN(Dados!$C$31)*TAN(O137))</f>
        <v>1.6703196821423145</v>
      </c>
      <c r="Q137" s="25">
        <f t="shared" si="36"/>
        <v>1.0197399701753953</v>
      </c>
      <c r="R137" s="25">
        <f>(24*60/PI())*Dados!$C$28*Q137*(P137*SIN(Dados!$C$31)*SIN(O137)+COS(Dados!$C$31)*COS(O137)*SIN(P137))</f>
        <v>38.499111448304127</v>
      </c>
      <c r="S137" s="17">
        <f t="shared" si="37"/>
        <v>303.56</v>
      </c>
      <c r="T137" s="17">
        <f t="shared" si="38"/>
        <v>294.56</v>
      </c>
      <c r="U137" s="17">
        <f t="shared" si="39"/>
        <v>18.479573495185981</v>
      </c>
      <c r="V137" s="25">
        <f>(0.75+2*10^(-5)*Dados!$B$7)*R137</f>
        <v>29.063063930369971</v>
      </c>
      <c r="W137" s="23">
        <f t="shared" si="40"/>
        <v>2.1624259406142148</v>
      </c>
      <c r="X137" s="25">
        <f>(1-Dados!$C$20)*U137</f>
        <v>14.229271591293205</v>
      </c>
      <c r="Y137" s="18">
        <f t="shared" si="41"/>
        <v>12.066845650678991</v>
      </c>
      <c r="Z137" s="27">
        <f>((0.408*I137*(Y137-0)+Dados!$C$35*(900/(H137+273))*J137*(M137-N137))/(I137+Dados!$C$35*(1+(0.34*J137))))</f>
        <v>3.8973477911501457</v>
      </c>
    </row>
    <row r="138" spans="1:26" x14ac:dyDescent="0.25">
      <c r="A138" s="1">
        <v>23797</v>
      </c>
      <c r="B138">
        <v>19.600000000000001</v>
      </c>
      <c r="C138">
        <v>32.1</v>
      </c>
      <c r="D138">
        <v>55</v>
      </c>
      <c r="E138">
        <v>0</v>
      </c>
      <c r="F138">
        <v>62.25</v>
      </c>
      <c r="H138" s="22">
        <f t="shared" si="28"/>
        <v>25.85</v>
      </c>
      <c r="I138" s="23">
        <f t="shared" si="29"/>
        <v>0.19716845660963872</v>
      </c>
      <c r="J138" s="24">
        <f t="shared" si="30"/>
        <v>0</v>
      </c>
      <c r="K138" s="25">
        <f t="shared" si="31"/>
        <v>4.7817101702880001</v>
      </c>
      <c r="L138" s="25">
        <f t="shared" si="32"/>
        <v>2.2810057729824531</v>
      </c>
      <c r="M138" s="25">
        <f t="shared" si="33"/>
        <v>3.5313579716352264</v>
      </c>
      <c r="N138" s="25">
        <f t="shared" si="34"/>
        <v>2.1982703373429286</v>
      </c>
      <c r="O138" s="25">
        <f t="shared" si="35"/>
        <v>-0.1753993779302998</v>
      </c>
      <c r="P138" s="26">
        <f>ACOS(-TAN(Dados!$C$31)*TAN(O138))</f>
        <v>1.6667663487559339</v>
      </c>
      <c r="Q138" s="25">
        <f t="shared" si="36"/>
        <v>1.0192818397297361</v>
      </c>
      <c r="R138" s="25">
        <f>(24*60/PI())*Dados!$C$28*Q138*(P138*SIN(Dados!$C$31)*SIN(O138)+COS(Dados!$C$31)*COS(O138)*SIN(P138))</f>
        <v>38.330034943789961</v>
      </c>
      <c r="S138" s="17">
        <f t="shared" si="37"/>
        <v>305.26000000000005</v>
      </c>
      <c r="T138" s="17">
        <f t="shared" si="38"/>
        <v>292.76000000000005</v>
      </c>
      <c r="U138" s="17">
        <f t="shared" si="39"/>
        <v>21.682742105496967</v>
      </c>
      <c r="V138" s="25">
        <f>(0.75+2*10^(-5)*Dados!$B$7)*R138</f>
        <v>28.935427705143915</v>
      </c>
      <c r="W138" s="23">
        <f t="shared" si="40"/>
        <v>3.4429566752936012</v>
      </c>
      <c r="X138" s="25">
        <f>(1-Dados!$C$20)*U138</f>
        <v>16.695711421232666</v>
      </c>
      <c r="Y138" s="18">
        <f t="shared" si="41"/>
        <v>13.252754745939065</v>
      </c>
      <c r="Z138" s="27">
        <f>((0.408*I138*(Y138-0)+Dados!$C$35*(900/(H138+273))*J138*(M138-N138))/(I138+Dados!$C$35*(1+(0.34*J138))))</f>
        <v>4.059402131111173</v>
      </c>
    </row>
    <row r="139" spans="1:26" x14ac:dyDescent="0.25">
      <c r="A139" s="1">
        <v>23798</v>
      </c>
      <c r="B139">
        <v>22</v>
      </c>
      <c r="C139">
        <v>30.1</v>
      </c>
      <c r="D139">
        <v>56</v>
      </c>
      <c r="E139">
        <v>0.66666700000000001</v>
      </c>
      <c r="F139">
        <v>81.5</v>
      </c>
      <c r="H139" s="22">
        <f t="shared" si="28"/>
        <v>26.05</v>
      </c>
      <c r="I139" s="23">
        <f t="shared" si="29"/>
        <v>0.19921133453623632</v>
      </c>
      <c r="J139" s="24">
        <f t="shared" si="30"/>
        <v>0.49863429942898779</v>
      </c>
      <c r="K139" s="25">
        <f t="shared" si="31"/>
        <v>4.2674631045407558</v>
      </c>
      <c r="L139" s="25">
        <f t="shared" si="32"/>
        <v>2.6439311922105757</v>
      </c>
      <c r="M139" s="25">
        <f t="shared" si="33"/>
        <v>3.4556971483756658</v>
      </c>
      <c r="N139" s="25">
        <f t="shared" si="34"/>
        <v>2.8163931759261676</v>
      </c>
      <c r="O139" s="25">
        <f t="shared" si="35"/>
        <v>-0.16901338609456681</v>
      </c>
      <c r="P139" s="26">
        <f>ACOS(-TAN(Dados!$C$31)*TAN(O139))</f>
        <v>1.6631931498354087</v>
      </c>
      <c r="Q139" s="25">
        <f t="shared" si="36"/>
        <v>1.018817995658829</v>
      </c>
      <c r="R139" s="25">
        <f>(24*60/PI())*Dados!$C$28*Q139*(P139*SIN(Dados!$C$31)*SIN(O139)+COS(Dados!$C$31)*COS(O139)*SIN(P139))</f>
        <v>38.158500837577961</v>
      </c>
      <c r="S139" s="17">
        <f t="shared" si="37"/>
        <v>303.26000000000005</v>
      </c>
      <c r="T139" s="17">
        <f t="shared" si="38"/>
        <v>295.16000000000003</v>
      </c>
      <c r="U139" s="17">
        <f t="shared" si="39"/>
        <v>17.376159563163242</v>
      </c>
      <c r="V139" s="25">
        <f>(0.75+2*10^(-5)*Dados!$B$7)*R139</f>
        <v>28.805936230989445</v>
      </c>
      <c r="W139" s="23">
        <f t="shared" si="40"/>
        <v>1.9190089808532456</v>
      </c>
      <c r="X139" s="25">
        <f>(1-Dados!$C$20)*U139</f>
        <v>13.379642863635697</v>
      </c>
      <c r="Y139" s="18">
        <f t="shared" si="41"/>
        <v>11.460633882782451</v>
      </c>
      <c r="Z139" s="27">
        <f>((0.408*I139*(Y139-0)+Dados!$C$35*(900/(H139+273))*J139*(M139-N139))/(I139+Dados!$C$35*(1+(0.34*J139))))</f>
        <v>3.6055551137141673</v>
      </c>
    </row>
    <row r="140" spans="1:26" x14ac:dyDescent="0.25">
      <c r="A140" s="1">
        <v>23799</v>
      </c>
      <c r="B140">
        <v>20.6</v>
      </c>
      <c r="C140">
        <v>30</v>
      </c>
      <c r="D140">
        <v>57</v>
      </c>
      <c r="E140">
        <v>1.6666669999999999</v>
      </c>
      <c r="F140">
        <v>79.25</v>
      </c>
      <c r="H140" s="22">
        <f t="shared" si="28"/>
        <v>25.3</v>
      </c>
      <c r="I140" s="23">
        <f t="shared" si="29"/>
        <v>0.19164125727803297</v>
      </c>
      <c r="J140" s="24">
        <f t="shared" si="30"/>
        <v>1.2465853745969318</v>
      </c>
      <c r="K140" s="25">
        <f t="shared" si="31"/>
        <v>4.2430650587590133</v>
      </c>
      <c r="L140" s="25">
        <f t="shared" si="32"/>
        <v>2.4265523121060211</v>
      </c>
      <c r="M140" s="25">
        <f t="shared" si="33"/>
        <v>3.3348086854325172</v>
      </c>
      <c r="N140" s="25">
        <f t="shared" si="34"/>
        <v>2.6428358832052696</v>
      </c>
      <c r="O140" s="25">
        <f t="shared" si="35"/>
        <v>-0.16257731194492642</v>
      </c>
      <c r="P140" s="26">
        <f>ACOS(-TAN(Dados!$C$31)*TAN(O140))</f>
        <v>1.6596009906988067</v>
      </c>
      <c r="Q140" s="25">
        <f t="shared" si="36"/>
        <v>1.0183485754096824</v>
      </c>
      <c r="R140" s="25">
        <f>(24*60/PI())*Dados!$C$28*Q140*(P140*SIN(Dados!$C$31)*SIN(O140)+COS(Dados!$C$31)*COS(O140)*SIN(P140))</f>
        <v>37.98454322101324</v>
      </c>
      <c r="S140" s="17">
        <f t="shared" si="37"/>
        <v>303.16000000000003</v>
      </c>
      <c r="T140" s="17">
        <f t="shared" si="38"/>
        <v>293.76000000000005</v>
      </c>
      <c r="U140" s="17">
        <f t="shared" si="39"/>
        <v>18.633344681654425</v>
      </c>
      <c r="V140" s="25">
        <f>(0.75+2*10^(-5)*Dados!$B$7)*R140</f>
        <v>28.674615243537978</v>
      </c>
      <c r="W140" s="23">
        <f t="shared" si="40"/>
        <v>2.3091893639998049</v>
      </c>
      <c r="X140" s="25">
        <f>(1-Dados!$C$20)*U140</f>
        <v>14.347675404873907</v>
      </c>
      <c r="Y140" s="18">
        <f t="shared" si="41"/>
        <v>12.038486040874103</v>
      </c>
      <c r="Z140" s="27">
        <f>((0.408*I140*(Y140-0)+Dados!$C$35*(900/(H140+273))*J140*(M140-N140))/(I140+Dados!$C$35*(1+(0.34*J140))))</f>
        <v>3.9026327100487399</v>
      </c>
    </row>
    <row r="141" spans="1:26" x14ac:dyDescent="0.25">
      <c r="A141" s="1">
        <v>23800</v>
      </c>
      <c r="B141">
        <v>21.8</v>
      </c>
      <c r="C141">
        <v>30.7</v>
      </c>
      <c r="D141">
        <v>58</v>
      </c>
      <c r="E141">
        <v>1.3333330000000001</v>
      </c>
      <c r="F141">
        <v>76</v>
      </c>
      <c r="H141" s="22">
        <f t="shared" si="28"/>
        <v>26.25</v>
      </c>
      <c r="I141" s="23">
        <f t="shared" si="29"/>
        <v>0.2012719980595416</v>
      </c>
      <c r="J141" s="24">
        <f t="shared" si="30"/>
        <v>0.99726785090690051</v>
      </c>
      <c r="K141" s="25">
        <f t="shared" si="31"/>
        <v>4.4164290333261924</v>
      </c>
      <c r="L141" s="25">
        <f t="shared" si="32"/>
        <v>2.6118719061836697</v>
      </c>
      <c r="M141" s="25">
        <f t="shared" si="33"/>
        <v>3.5141504697549308</v>
      </c>
      <c r="N141" s="25">
        <f t="shared" si="34"/>
        <v>2.6707543570137475</v>
      </c>
      <c r="O141" s="25">
        <f t="shared" si="35"/>
        <v>-0.1560930626290509</v>
      </c>
      <c r="P141" s="26">
        <f>ACOS(-TAN(Dados!$C$31)*TAN(O141))</f>
        <v>1.655990762218486</v>
      </c>
      <c r="Q141" s="25">
        <f t="shared" si="36"/>
        <v>1.0178737180816473</v>
      </c>
      <c r="R141" s="25">
        <f>(24*60/PI())*Dados!$C$28*Q141*(P141*SIN(Dados!$C$31)*SIN(O141)+COS(Dados!$C$31)*COS(O141)*SIN(P141))</f>
        <v>37.808198041549083</v>
      </c>
      <c r="S141" s="17">
        <f t="shared" si="37"/>
        <v>303.86</v>
      </c>
      <c r="T141" s="17">
        <f t="shared" si="38"/>
        <v>294.96000000000004</v>
      </c>
      <c r="U141" s="17">
        <f t="shared" si="39"/>
        <v>18.046831570990715</v>
      </c>
      <c r="V141" s="25">
        <f>(0.75+2*10^(-5)*Dados!$B$7)*R141</f>
        <v>28.541491879601093</v>
      </c>
      <c r="W141" s="23">
        <f t="shared" si="40"/>
        <v>2.209640924164114</v>
      </c>
      <c r="X141" s="25">
        <f>(1-Dados!$C$20)*U141</f>
        <v>13.89606030966285</v>
      </c>
      <c r="Y141" s="18">
        <f t="shared" si="41"/>
        <v>11.686419385498736</v>
      </c>
      <c r="Z141" s="27">
        <f>((0.408*I141*(Y141-0)+Dados!$C$35*(900/(H141+273))*J141*(M141-N141))/(I141+Dados!$C$35*(1+(0.34*J141))))</f>
        <v>3.8946246729493539</v>
      </c>
    </row>
    <row r="142" spans="1:26" x14ac:dyDescent="0.25">
      <c r="A142" s="1">
        <v>23801</v>
      </c>
      <c r="B142">
        <v>22.4</v>
      </c>
      <c r="C142">
        <v>33.1</v>
      </c>
      <c r="D142">
        <v>59</v>
      </c>
      <c r="E142">
        <v>1.3333330000000001</v>
      </c>
      <c r="F142">
        <v>71</v>
      </c>
      <c r="H142" s="22">
        <f t="shared" si="28"/>
        <v>27.75</v>
      </c>
      <c r="I142" s="23">
        <f t="shared" si="29"/>
        <v>0.21730633422173207</v>
      </c>
      <c r="J142" s="24">
        <f t="shared" si="30"/>
        <v>0.99726785090690051</v>
      </c>
      <c r="K142" s="25">
        <f t="shared" si="31"/>
        <v>5.0584314955346112</v>
      </c>
      <c r="L142" s="25">
        <f t="shared" si="32"/>
        <v>2.7090824052161175</v>
      </c>
      <c r="M142" s="25">
        <f t="shared" si="33"/>
        <v>3.8837569503753642</v>
      </c>
      <c r="N142" s="25">
        <f t="shared" si="34"/>
        <v>2.7574674347665082</v>
      </c>
      <c r="O142" s="25">
        <f t="shared" si="35"/>
        <v>-0.14956255956995423</v>
      </c>
      <c r="P142" s="26">
        <f>ACOS(-TAN(Dados!$C$31)*TAN(O142))</f>
        <v>1.652363341105423</v>
      </c>
      <c r="Q142" s="25">
        <f t="shared" si="36"/>
        <v>1.0173935643851983</v>
      </c>
      <c r="R142" s="25">
        <f>(24*60/PI())*Dados!$C$28*Q142*(P142*SIN(Dados!$C$31)*SIN(O142)+COS(Dados!$C$31)*COS(O142)*SIN(P142))</f>
        <v>37.629503113658799</v>
      </c>
      <c r="S142" s="17">
        <f t="shared" si="37"/>
        <v>306.26000000000005</v>
      </c>
      <c r="T142" s="17">
        <f t="shared" si="38"/>
        <v>295.56</v>
      </c>
      <c r="U142" s="17">
        <f t="shared" si="39"/>
        <v>19.694291200619244</v>
      </c>
      <c r="V142" s="25">
        <f>(0.75+2*10^(-5)*Dados!$B$7)*R142</f>
        <v>28.406594685407878</v>
      </c>
      <c r="W142" s="23">
        <f t="shared" si="40"/>
        <v>2.5374058880850727</v>
      </c>
      <c r="X142" s="25">
        <f>(1-Dados!$C$20)*U142</f>
        <v>15.164604224476818</v>
      </c>
      <c r="Y142" s="18">
        <f t="shared" si="41"/>
        <v>12.627198336391746</v>
      </c>
      <c r="Z142" s="27">
        <f>((0.408*I142*(Y142-0)+Dados!$C$35*(900/(H142+273))*J142*(M142-N142))/(I142+Dados!$C$35*(1+(0.34*J142))))</f>
        <v>4.3925691526359687</v>
      </c>
    </row>
    <row r="143" spans="1:26" x14ac:dyDescent="0.25">
      <c r="A143" s="1">
        <v>24139</v>
      </c>
      <c r="B143">
        <v>20</v>
      </c>
      <c r="C143">
        <v>33.1</v>
      </c>
      <c r="D143">
        <v>32</v>
      </c>
      <c r="E143">
        <v>1.3333330000000001</v>
      </c>
      <c r="F143">
        <v>73.5</v>
      </c>
      <c r="H143" s="22">
        <f t="shared" si="28"/>
        <v>26.55</v>
      </c>
      <c r="I143" s="23">
        <f t="shared" si="29"/>
        <v>0.20439660911581886</v>
      </c>
      <c r="J143" s="24">
        <f t="shared" si="30"/>
        <v>0.99726785090690051</v>
      </c>
      <c r="K143" s="25">
        <f t="shared" si="31"/>
        <v>5.0584314955346112</v>
      </c>
      <c r="L143" s="25">
        <f t="shared" si="32"/>
        <v>2.3382812709274461</v>
      </c>
      <c r="M143" s="25">
        <f t="shared" si="33"/>
        <v>3.6983563832310287</v>
      </c>
      <c r="N143" s="25">
        <f t="shared" si="34"/>
        <v>2.7182919416748059</v>
      </c>
      <c r="O143" s="25">
        <f t="shared" si="35"/>
        <v>-0.30432562504334304</v>
      </c>
      <c r="P143" s="26">
        <f>ACOS(-TAN(Dados!$C$31)*TAN(O143))</f>
        <v>1.7414469882911801</v>
      </c>
      <c r="Q143" s="25">
        <f t="shared" si="36"/>
        <v>1.0281185581963432</v>
      </c>
      <c r="R143" s="25">
        <f>(24*60/PI())*Dados!$C$28*Q143*(P143*SIN(Dados!$C$31)*SIN(O143)+COS(Dados!$C$31)*COS(O143)*SIN(P143))</f>
        <v>41.550006134893529</v>
      </c>
      <c r="S143" s="17">
        <f t="shared" si="37"/>
        <v>306.26000000000005</v>
      </c>
      <c r="T143" s="17">
        <f t="shared" si="38"/>
        <v>293.16000000000003</v>
      </c>
      <c r="U143" s="17">
        <f t="shared" si="39"/>
        <v>24.061722992541032</v>
      </c>
      <c r="V143" s="25">
        <f>(0.75+2*10^(-5)*Dados!$B$7)*R143</f>
        <v>31.366191041244619</v>
      </c>
      <c r="W143" s="23">
        <f t="shared" si="40"/>
        <v>2.9698059752445736</v>
      </c>
      <c r="X143" s="25">
        <f>(1-Dados!$C$20)*U143</f>
        <v>18.527526704256594</v>
      </c>
      <c r="Y143" s="18">
        <f t="shared" si="41"/>
        <v>15.55772072901202</v>
      </c>
      <c r="Z143" s="27">
        <f>((0.408*I143*(Y143-0)+Dados!$C$35*(900/(H143+273))*J143*(M143-N143))/(I143+Dados!$C$35*(1+(0.34*J143))))</f>
        <v>5.100613794341359</v>
      </c>
    </row>
    <row r="144" spans="1:26" x14ac:dyDescent="0.25">
      <c r="A144" s="1">
        <v>24140</v>
      </c>
      <c r="B144">
        <v>20.5</v>
      </c>
      <c r="C144">
        <v>30.5</v>
      </c>
      <c r="D144">
        <v>33</v>
      </c>
      <c r="E144">
        <v>1</v>
      </c>
      <c r="F144">
        <v>75.75</v>
      </c>
      <c r="H144" s="22">
        <f t="shared" si="28"/>
        <v>25.5</v>
      </c>
      <c r="I144" s="23">
        <f t="shared" si="29"/>
        <v>0.19363585091694491</v>
      </c>
      <c r="J144" s="24">
        <f t="shared" si="30"/>
        <v>0.74795107516794412</v>
      </c>
      <c r="K144" s="25">
        <f t="shared" si="31"/>
        <v>4.3662793205014685</v>
      </c>
      <c r="L144" s="25">
        <f t="shared" si="32"/>
        <v>2.4116412804606884</v>
      </c>
      <c r="M144" s="25">
        <f t="shared" si="33"/>
        <v>3.3889603004810782</v>
      </c>
      <c r="N144" s="25">
        <f t="shared" si="34"/>
        <v>2.5671374276144165</v>
      </c>
      <c r="O144" s="25">
        <f t="shared" si="35"/>
        <v>-0.2995769437816857</v>
      </c>
      <c r="P144" s="26">
        <f>ACOS(-TAN(Dados!$C$31)*TAN(O144))</f>
        <v>1.7385894603864445</v>
      </c>
      <c r="Q144" s="25">
        <f t="shared" si="36"/>
        <v>1.0278170707327079</v>
      </c>
      <c r="R144" s="25">
        <f>(24*60/PI())*Dados!$C$28*Q144*(P144*SIN(Dados!$C$31)*SIN(O144)+COS(Dados!$C$31)*COS(O144)*SIN(P144))</f>
        <v>41.440172896841275</v>
      </c>
      <c r="S144" s="17">
        <f t="shared" si="37"/>
        <v>303.66000000000003</v>
      </c>
      <c r="T144" s="17">
        <f t="shared" si="38"/>
        <v>293.66000000000003</v>
      </c>
      <c r="U144" s="17">
        <f t="shared" si="39"/>
        <v>20.967253277631414</v>
      </c>
      <c r="V144" s="25">
        <f>(0.75+2*10^(-5)*Dados!$B$7)*R144</f>
        <v>31.28327768820585</v>
      </c>
      <c r="W144" s="23">
        <f t="shared" si="40"/>
        <v>2.5080810048081568</v>
      </c>
      <c r="X144" s="25">
        <f>(1-Dados!$C$20)*U144</f>
        <v>16.144785023776191</v>
      </c>
      <c r="Y144" s="18">
        <f t="shared" si="41"/>
        <v>13.636704018968034</v>
      </c>
      <c r="Z144" s="27">
        <f>((0.408*I144*(Y144-0)+Dados!$C$35*(900/(H144+273))*J144*(M144-N144))/(I144+Dados!$C$35*(1+(0.34*J144))))</f>
        <v>4.3470427831544383</v>
      </c>
    </row>
    <row r="145" spans="1:26" x14ac:dyDescent="0.25">
      <c r="A145" s="1">
        <v>24141</v>
      </c>
      <c r="B145">
        <v>19.2</v>
      </c>
      <c r="C145">
        <v>32.9</v>
      </c>
      <c r="D145">
        <v>34</v>
      </c>
      <c r="E145">
        <v>0.66666700000000001</v>
      </c>
      <c r="F145">
        <v>62.5</v>
      </c>
      <c r="H145" s="22">
        <f t="shared" si="28"/>
        <v>26.049999999999997</v>
      </c>
      <c r="I145" s="23">
        <f t="shared" si="29"/>
        <v>0.19921133453623621</v>
      </c>
      <c r="J145" s="24">
        <f t="shared" si="30"/>
        <v>0.49863429942898779</v>
      </c>
      <c r="K145" s="25">
        <f t="shared" si="31"/>
        <v>5.0020014811114493</v>
      </c>
      <c r="L145" s="25">
        <f t="shared" si="32"/>
        <v>2.2249611183378328</v>
      </c>
      <c r="M145" s="25">
        <f t="shared" si="33"/>
        <v>3.6134812997246408</v>
      </c>
      <c r="N145" s="25">
        <f t="shared" si="34"/>
        <v>2.2584258123279004</v>
      </c>
      <c r="O145" s="25">
        <f t="shared" si="35"/>
        <v>-0.29473949140618588</v>
      </c>
      <c r="P145" s="26">
        <f>ACOS(-TAN(Dados!$C$31)*TAN(O145))</f>
        <v>1.7356885346921167</v>
      </c>
      <c r="Q145" s="25">
        <f t="shared" si="36"/>
        <v>1.0275073404706727</v>
      </c>
      <c r="R145" s="25">
        <f>(24*60/PI())*Dados!$C$28*Q145*(P145*SIN(Dados!$C$31)*SIN(O145)+COS(Dados!$C$31)*COS(O145)*SIN(P145))</f>
        <v>41.327547732870002</v>
      </c>
      <c r="S145" s="17">
        <f t="shared" si="37"/>
        <v>306.06</v>
      </c>
      <c r="T145" s="17">
        <f t="shared" si="38"/>
        <v>292.36</v>
      </c>
      <c r="U145" s="17">
        <f t="shared" si="39"/>
        <v>24.474842312660321</v>
      </c>
      <c r="V145" s="25">
        <f>(0.75+2*10^(-5)*Dados!$B$7)*R145</f>
        <v>31.198256704148577</v>
      </c>
      <c r="W145" s="23">
        <f t="shared" si="40"/>
        <v>3.6228149788598407</v>
      </c>
      <c r="X145" s="25">
        <f>(1-Dados!$C$20)*U145</f>
        <v>18.845628580748446</v>
      </c>
      <c r="Y145" s="18">
        <f t="shared" si="41"/>
        <v>15.222813601888605</v>
      </c>
      <c r="Z145" s="27">
        <f>((0.408*I145*(Y145-0)+Dados!$C$35*(900/(H145+273))*J145*(M145-N145))/(I145+Dados!$C$35*(1+(0.34*J145))))</f>
        <v>4.9693540076902591</v>
      </c>
    </row>
    <row r="146" spans="1:26" x14ac:dyDescent="0.25">
      <c r="A146" s="1">
        <v>24142</v>
      </c>
      <c r="B146">
        <v>21</v>
      </c>
      <c r="C146">
        <v>34.4</v>
      </c>
      <c r="D146">
        <v>35</v>
      </c>
      <c r="E146">
        <v>1</v>
      </c>
      <c r="F146">
        <v>63.25</v>
      </c>
      <c r="H146" s="22">
        <f t="shared" si="28"/>
        <v>27.7</v>
      </c>
      <c r="I146" s="23">
        <f t="shared" si="29"/>
        <v>0.2167550737640033</v>
      </c>
      <c r="J146" s="24">
        <f t="shared" si="30"/>
        <v>0.74795107516794412</v>
      </c>
      <c r="K146" s="25">
        <f t="shared" si="31"/>
        <v>5.4388791379242765</v>
      </c>
      <c r="L146" s="25">
        <f t="shared" si="32"/>
        <v>2.4870053972720654</v>
      </c>
      <c r="M146" s="25">
        <f t="shared" si="33"/>
        <v>3.9629422675981711</v>
      </c>
      <c r="N146" s="25">
        <f t="shared" si="34"/>
        <v>2.5065609842558429</v>
      </c>
      <c r="O146" s="25">
        <f t="shared" si="35"/>
        <v>-0.28981470135838328</v>
      </c>
      <c r="P146" s="26">
        <f>ACOS(-TAN(Dados!$C$31)*TAN(O146))</f>
        <v>1.7327454042581727</v>
      </c>
      <c r="Q146" s="25">
        <f t="shared" si="36"/>
        <v>1.0271894591899993</v>
      </c>
      <c r="R146" s="25">
        <f>(24*60/PI())*Dados!$C$28*Q146*(P146*SIN(Dados!$C$31)*SIN(O146)+COS(Dados!$C$31)*COS(O146)*SIN(P146))</f>
        <v>41.21213155165799</v>
      </c>
      <c r="S146" s="17">
        <f t="shared" si="37"/>
        <v>307.56</v>
      </c>
      <c r="T146" s="17">
        <f t="shared" si="38"/>
        <v>294.16000000000003</v>
      </c>
      <c r="U146" s="17">
        <f t="shared" si="39"/>
        <v>24.137787482351616</v>
      </c>
      <c r="V146" s="25">
        <f>(0.75+2*10^(-5)*Dados!$B$7)*R146</f>
        <v>31.111128775036029</v>
      </c>
      <c r="W146" s="23">
        <f t="shared" si="40"/>
        <v>3.3255674660358934</v>
      </c>
      <c r="X146" s="25">
        <f>(1-Dados!$C$20)*U146</f>
        <v>18.586096361410746</v>
      </c>
      <c r="Y146" s="18">
        <f t="shared" si="41"/>
        <v>15.260528895374852</v>
      </c>
      <c r="Z146" s="27">
        <f>((0.408*I146*(Y146-0)+Dados!$C$35*(900/(H146+273))*J146*(M146-N146))/(I146+Dados!$C$35*(1+(0.34*J146))))</f>
        <v>5.2298442913874528</v>
      </c>
    </row>
    <row r="147" spans="1:26" x14ac:dyDescent="0.25">
      <c r="A147" s="1">
        <v>24143</v>
      </c>
      <c r="B147">
        <v>24.7</v>
      </c>
      <c r="C147">
        <v>34.4</v>
      </c>
      <c r="D147">
        <v>36</v>
      </c>
      <c r="E147">
        <v>0.66666700000000001</v>
      </c>
      <c r="F147">
        <v>67.5</v>
      </c>
      <c r="H147" s="22">
        <f t="shared" si="28"/>
        <v>29.549999999999997</v>
      </c>
      <c r="I147" s="23">
        <f t="shared" si="29"/>
        <v>0.23795166976480814</v>
      </c>
      <c r="J147" s="24">
        <f t="shared" si="30"/>
        <v>0.49863429942898779</v>
      </c>
      <c r="K147" s="25">
        <f t="shared" si="31"/>
        <v>5.4388791379242765</v>
      </c>
      <c r="L147" s="25">
        <f t="shared" si="32"/>
        <v>3.1116099111162523</v>
      </c>
      <c r="M147" s="25">
        <f t="shared" si="33"/>
        <v>4.2752445245202644</v>
      </c>
      <c r="N147" s="25">
        <f t="shared" si="34"/>
        <v>2.8857900540511787</v>
      </c>
      <c r="O147" s="25">
        <f t="shared" si="35"/>
        <v>-0.28480403295985462</v>
      </c>
      <c r="P147" s="26">
        <f>ACOS(-TAN(Dados!$C$31)*TAN(O147))</f>
        <v>1.7297612548880501</v>
      </c>
      <c r="Q147" s="25">
        <f t="shared" si="36"/>
        <v>1.0268635210857713</v>
      </c>
      <c r="R147" s="25">
        <f>(24*60/PI())*Dados!$C$28*Q147*(P147*SIN(Dados!$C$31)*SIN(O147)+COS(Dados!$C$31)*COS(O147)*SIN(P147))</f>
        <v>41.093926310782344</v>
      </c>
      <c r="S147" s="17">
        <f t="shared" si="37"/>
        <v>307.56</v>
      </c>
      <c r="T147" s="17">
        <f t="shared" si="38"/>
        <v>297.86</v>
      </c>
      <c r="U147" s="17">
        <f t="shared" si="39"/>
        <v>20.477808984342388</v>
      </c>
      <c r="V147" s="25">
        <f>(0.75+2*10^(-5)*Dados!$B$7)*R147</f>
        <v>31.021895378647475</v>
      </c>
      <c r="W147" s="23">
        <f t="shared" si="40"/>
        <v>2.2797637864908493</v>
      </c>
      <c r="X147" s="25">
        <f>(1-Dados!$C$20)*U147</f>
        <v>15.76791291794364</v>
      </c>
      <c r="Y147" s="18">
        <f t="shared" si="41"/>
        <v>13.48814913145279</v>
      </c>
      <c r="Z147" s="27">
        <f>((0.408*I147*(Y147-0)+Dados!$C$35*(900/(H147+273))*J147*(M147-N147))/(I147+Dados!$C$35*(1+(0.34*J147))))</f>
        <v>4.5925440013411203</v>
      </c>
    </row>
    <row r="148" spans="1:26" x14ac:dyDescent="0.25">
      <c r="A148" s="1">
        <v>24144</v>
      </c>
      <c r="B148">
        <v>23.3</v>
      </c>
      <c r="C148">
        <v>33.1</v>
      </c>
      <c r="D148">
        <v>37</v>
      </c>
      <c r="E148">
        <v>0.66666700000000001</v>
      </c>
      <c r="F148">
        <v>77.75</v>
      </c>
      <c r="H148" s="22">
        <f t="shared" si="28"/>
        <v>28.200000000000003</v>
      </c>
      <c r="I148" s="23">
        <f t="shared" si="29"/>
        <v>0.22232091572927462</v>
      </c>
      <c r="J148" s="24">
        <f t="shared" si="30"/>
        <v>0.49863429942898779</v>
      </c>
      <c r="K148" s="25">
        <f t="shared" si="31"/>
        <v>5.0584314955346112</v>
      </c>
      <c r="L148" s="25">
        <f t="shared" si="32"/>
        <v>2.8608211296876744</v>
      </c>
      <c r="M148" s="25">
        <f t="shared" si="33"/>
        <v>3.9596263126111428</v>
      </c>
      <c r="N148" s="25">
        <f t="shared" si="34"/>
        <v>3.0786094580551633</v>
      </c>
      <c r="O148" s="25">
        <f t="shared" si="35"/>
        <v>-0.27970897097978548</v>
      </c>
      <c r="P148" s="26">
        <f>ACOS(-TAN(Dados!$C$31)*TAN(O148))</f>
        <v>1.7267372641461627</v>
      </c>
      <c r="Q148" s="25">
        <f t="shared" si="36"/>
        <v>1.0265296227404832</v>
      </c>
      <c r="R148" s="25">
        <f>(24*60/PI())*Dados!$C$28*Q148*(P148*SIN(Dados!$C$31)*SIN(O148)+COS(Dados!$C$31)*COS(O148)*SIN(P148))</f>
        <v>40.972935068714811</v>
      </c>
      <c r="S148" s="17">
        <f t="shared" si="37"/>
        <v>306.26000000000005</v>
      </c>
      <c r="T148" s="17">
        <f t="shared" si="38"/>
        <v>296.46000000000004</v>
      </c>
      <c r="U148" s="17">
        <f t="shared" si="39"/>
        <v>20.522492043498218</v>
      </c>
      <c r="V148" s="25">
        <f>(0.75+2*10^(-5)*Dados!$B$7)*R148</f>
        <v>30.930558823829962</v>
      </c>
      <c r="W148" s="23">
        <f t="shared" si="40"/>
        <v>2.0856456726100454</v>
      </c>
      <c r="X148" s="25">
        <f>(1-Dados!$C$20)*U148</f>
        <v>15.802318873493629</v>
      </c>
      <c r="Y148" s="18">
        <f t="shared" si="41"/>
        <v>13.716673200883584</v>
      </c>
      <c r="Z148" s="27">
        <f>((0.408*I148*(Y148-0)+Dados!$C$35*(900/(H148+273))*J148*(M148-N148))/(I148+Dados!$C$35*(1+(0.34*J148))))</f>
        <v>4.4503825553522995</v>
      </c>
    </row>
    <row r="149" spans="1:26" x14ac:dyDescent="0.25">
      <c r="A149" s="1">
        <v>24145</v>
      </c>
      <c r="B149">
        <v>21.2</v>
      </c>
      <c r="C149">
        <v>33.5</v>
      </c>
      <c r="D149">
        <v>38</v>
      </c>
      <c r="E149">
        <v>1.3333330000000001</v>
      </c>
      <c r="F149">
        <v>83</v>
      </c>
      <c r="H149" s="22">
        <f t="shared" si="28"/>
        <v>27.35</v>
      </c>
      <c r="I149" s="23">
        <f t="shared" si="29"/>
        <v>0.21292906119357313</v>
      </c>
      <c r="J149" s="24">
        <f t="shared" si="30"/>
        <v>0.99726785090690051</v>
      </c>
      <c r="K149" s="25">
        <f t="shared" si="31"/>
        <v>5.1729513859624818</v>
      </c>
      <c r="L149" s="25">
        <f t="shared" si="32"/>
        <v>2.5177224920902961</v>
      </c>
      <c r="M149" s="25">
        <f t="shared" si="33"/>
        <v>3.8453369390263887</v>
      </c>
      <c r="N149" s="25">
        <f t="shared" si="34"/>
        <v>3.1916296593919027</v>
      </c>
      <c r="O149" s="25">
        <f t="shared" si="35"/>
        <v>-0.27453102519500105</v>
      </c>
      <c r="P149" s="26">
        <f>ACOS(-TAN(Dados!$C$31)*TAN(O149))</f>
        <v>1.7236746004336272</v>
      </c>
      <c r="Q149" s="25">
        <f t="shared" si="36"/>
        <v>1.0261878630954209</v>
      </c>
      <c r="R149" s="25">
        <f>(24*60/PI())*Dados!$C$28*Q149*(P149*SIN(Dados!$C$31)*SIN(O149)+COS(Dados!$C$31)*COS(O149)*SIN(P149))</f>
        <v>40.849162036170263</v>
      </c>
      <c r="S149" s="17">
        <f t="shared" si="37"/>
        <v>306.66000000000003</v>
      </c>
      <c r="T149" s="17">
        <f t="shared" si="38"/>
        <v>294.36</v>
      </c>
      <c r="U149" s="17">
        <f t="shared" si="39"/>
        <v>22.922167956333464</v>
      </c>
      <c r="V149" s="25">
        <f>(0.75+2*10^(-5)*Dados!$B$7)*R149</f>
        <v>30.837122289261409</v>
      </c>
      <c r="W149" s="23">
        <f t="shared" si="40"/>
        <v>2.3546858130671513</v>
      </c>
      <c r="X149" s="25">
        <f>(1-Dados!$C$20)*U149</f>
        <v>17.650069326376769</v>
      </c>
      <c r="Y149" s="18">
        <f t="shared" si="41"/>
        <v>15.295383513309618</v>
      </c>
      <c r="Z149" s="27">
        <f>((0.408*I149*(Y149-0)+Dados!$C$35*(900/(H149+273))*J149*(M149-N149))/(I149+Dados!$C$35*(1+(0.34*J149))))</f>
        <v>4.8460979915689295</v>
      </c>
    </row>
    <row r="150" spans="1:26" x14ac:dyDescent="0.25">
      <c r="A150" s="1">
        <v>24146</v>
      </c>
      <c r="B150">
        <v>15.8</v>
      </c>
      <c r="C150">
        <v>25.3</v>
      </c>
      <c r="D150">
        <v>39</v>
      </c>
      <c r="E150">
        <v>2.6666669999999999</v>
      </c>
      <c r="F150">
        <v>86.25</v>
      </c>
      <c r="H150" s="22">
        <f t="shared" si="28"/>
        <v>20.55</v>
      </c>
      <c r="I150" s="23">
        <f t="shared" si="29"/>
        <v>0.1491039421461294</v>
      </c>
      <c r="J150" s="24">
        <f t="shared" si="30"/>
        <v>1.9945364497648759</v>
      </c>
      <c r="K150" s="25">
        <f t="shared" si="31"/>
        <v>3.2248275907111101</v>
      </c>
      <c r="L150" s="25">
        <f t="shared" si="32"/>
        <v>1.7951882816867184</v>
      </c>
      <c r="M150" s="25">
        <f t="shared" si="33"/>
        <v>2.5100079361989143</v>
      </c>
      <c r="N150" s="25">
        <f t="shared" si="34"/>
        <v>2.1648818449715637</v>
      </c>
      <c r="O150" s="25">
        <f t="shared" si="35"/>
        <v>-0.26927172994258658</v>
      </c>
      <c r="P150" s="26">
        <f>ACOS(-TAN(Dados!$C$31)*TAN(O150))</f>
        <v>1.720574422132332</v>
      </c>
      <c r="Q150" s="25">
        <f t="shared" si="36"/>
        <v>1.0258383434213432</v>
      </c>
      <c r="R150" s="25">
        <f>(24*60/PI())*Dados!$C$28*Q150*(P150*SIN(Dados!$C$31)*SIN(O150)+COS(Dados!$C$31)*COS(O150)*SIN(P150))</f>
        <v>40.722612626680473</v>
      </c>
      <c r="S150" s="17">
        <f t="shared" si="37"/>
        <v>298.46000000000004</v>
      </c>
      <c r="T150" s="17">
        <f t="shared" si="38"/>
        <v>288.96000000000004</v>
      </c>
      <c r="U150" s="17">
        <f t="shared" si="39"/>
        <v>20.082483481071229</v>
      </c>
      <c r="V150" s="25">
        <f>(0.75+2*10^(-5)*Dados!$B$7)*R150</f>
        <v>30.741589861628867</v>
      </c>
      <c r="W150" s="23">
        <f t="shared" si="40"/>
        <v>2.6049281184063386</v>
      </c>
      <c r="X150" s="25">
        <f>(1-Dados!$C$20)*U150</f>
        <v>15.463512280424847</v>
      </c>
      <c r="Y150" s="18">
        <f t="shared" si="41"/>
        <v>12.858584162018509</v>
      </c>
      <c r="Z150" s="27">
        <f>((0.408*I150*(Y150-0)+Dados!$C$35*(900/(H150+273))*J150*(M150-N150))/(I150+Dados!$C$35*(1+(0.34*J150))))</f>
        <v>3.5542691307943022</v>
      </c>
    </row>
    <row r="151" spans="1:26" x14ac:dyDescent="0.25">
      <c r="A151" s="1">
        <v>24147</v>
      </c>
      <c r="B151">
        <v>12.8</v>
      </c>
      <c r="C151">
        <v>23.4</v>
      </c>
      <c r="D151">
        <v>40</v>
      </c>
      <c r="E151">
        <v>4.3333329999999997</v>
      </c>
      <c r="F151">
        <v>63.5</v>
      </c>
      <c r="H151" s="22">
        <f t="shared" si="28"/>
        <v>18.100000000000001</v>
      </c>
      <c r="I151" s="23">
        <f t="shared" si="29"/>
        <v>0.13048698973834097</v>
      </c>
      <c r="J151" s="24">
        <f t="shared" si="30"/>
        <v>3.2411210764107325</v>
      </c>
      <c r="K151" s="25">
        <f t="shared" si="31"/>
        <v>2.878130284758361</v>
      </c>
      <c r="L151" s="25">
        <f t="shared" si="32"/>
        <v>1.4782881252432811</v>
      </c>
      <c r="M151" s="25">
        <f t="shared" si="33"/>
        <v>2.178209205000821</v>
      </c>
      <c r="N151" s="25">
        <f t="shared" si="34"/>
        <v>1.3831628451755213</v>
      </c>
      <c r="O151" s="25">
        <f t="shared" si="35"/>
        <v>-0.26393264366523028</v>
      </c>
      <c r="P151" s="26">
        <f>ACOS(-TAN(Dados!$C$31)*TAN(O151))</f>
        <v>1.7174378768172527</v>
      </c>
      <c r="Q151" s="25">
        <f t="shared" si="36"/>
        <v>1.0254811672884725</v>
      </c>
      <c r="R151" s="25">
        <f>(24*60/PI())*Dados!$C$28*Q151*(P151*SIN(Dados!$C$31)*SIN(O151)+COS(Dados!$C$31)*COS(O151)*SIN(P151))</f>
        <v>40.593293506266015</v>
      </c>
      <c r="S151" s="17">
        <f t="shared" si="37"/>
        <v>296.56</v>
      </c>
      <c r="T151" s="17">
        <f t="shared" si="38"/>
        <v>285.96000000000004</v>
      </c>
      <c r="U151" s="17">
        <f t="shared" si="39"/>
        <v>21.145950156586359</v>
      </c>
      <c r="V151" s="25">
        <f>(0.75+2*10^(-5)*Dados!$B$7)*R151</f>
        <v>30.643966573125926</v>
      </c>
      <c r="W151" s="23">
        <f t="shared" si="40"/>
        <v>3.605396919225567</v>
      </c>
      <c r="X151" s="25">
        <f>(1-Dados!$C$20)*U151</f>
        <v>16.282381620571496</v>
      </c>
      <c r="Y151" s="18">
        <f t="shared" si="41"/>
        <v>12.676984701345928</v>
      </c>
      <c r="Z151" s="27">
        <f>((0.408*I151*(Y151-0)+Dados!$C$35*(900/(H151+273))*J151*(M151-N151))/(I151+Dados!$C$35*(1+(0.34*J151))))</f>
        <v>4.4628687919905889</v>
      </c>
    </row>
    <row r="152" spans="1:26" x14ac:dyDescent="0.25">
      <c r="A152" s="1">
        <v>24148</v>
      </c>
      <c r="B152">
        <v>13.8</v>
      </c>
      <c r="C152">
        <v>28.5</v>
      </c>
      <c r="D152">
        <v>41</v>
      </c>
      <c r="E152">
        <v>2</v>
      </c>
      <c r="F152">
        <v>68.5</v>
      </c>
      <c r="H152" s="22">
        <f t="shared" si="28"/>
        <v>21.15</v>
      </c>
      <c r="I152" s="23">
        <f t="shared" si="29"/>
        <v>0.15399078443272174</v>
      </c>
      <c r="J152" s="24">
        <f t="shared" si="30"/>
        <v>1.4959021503358882</v>
      </c>
      <c r="K152" s="25">
        <f t="shared" si="31"/>
        <v>3.891379531185216</v>
      </c>
      <c r="L152" s="25">
        <f t="shared" si="32"/>
        <v>1.5779746093220435</v>
      </c>
      <c r="M152" s="25">
        <f t="shared" si="33"/>
        <v>2.7346770702536296</v>
      </c>
      <c r="N152" s="25">
        <f t="shared" si="34"/>
        <v>1.8732537931237365</v>
      </c>
      <c r="O152" s="25">
        <f t="shared" si="35"/>
        <v>-0.25851534844942292</v>
      </c>
      <c r="P152" s="26">
        <f>ACOS(-TAN(Dados!$C$31)*TAN(O152))</f>
        <v>1.7142661005366917</v>
      </c>
      <c r="Q152" s="25">
        <f t="shared" si="36"/>
        <v>1.0251164405358055</v>
      </c>
      <c r="R152" s="25">
        <f>(24*60/PI())*Dados!$C$28*Q152*(P152*SIN(Dados!$C$31)*SIN(O152)+COS(Dados!$C$31)*COS(O152)*SIN(P152))</f>
        <v>40.461212642078735</v>
      </c>
      <c r="S152" s="17">
        <f t="shared" si="37"/>
        <v>301.66000000000003</v>
      </c>
      <c r="T152" s="17">
        <f t="shared" si="38"/>
        <v>286.96000000000004</v>
      </c>
      <c r="U152" s="17">
        <f t="shared" si="39"/>
        <v>24.82090113224929</v>
      </c>
      <c r="V152" s="25">
        <f>(0.75+2*10^(-5)*Dados!$B$7)*R152</f>
        <v>30.544258438173049</v>
      </c>
      <c r="W152" s="23">
        <f t="shared" si="40"/>
        <v>4.0929942383845725</v>
      </c>
      <c r="X152" s="25">
        <f>(1-Dados!$C$20)*U152</f>
        <v>19.112093871831952</v>
      </c>
      <c r="Y152" s="18">
        <f t="shared" si="41"/>
        <v>15.019099633447379</v>
      </c>
      <c r="Z152" s="27">
        <f>((0.408*I152*(Y152-0)+Dados!$C$35*(900/(H152+273))*J152*(M152-N152))/(I152+Dados!$C$35*(1+(0.34*J152))))</f>
        <v>4.754660427289755</v>
      </c>
    </row>
    <row r="153" spans="1:26" x14ac:dyDescent="0.25">
      <c r="A153" s="1">
        <v>24149</v>
      </c>
      <c r="B153">
        <v>20.399999999999999</v>
      </c>
      <c r="C153">
        <v>28.5</v>
      </c>
      <c r="D153">
        <v>42</v>
      </c>
      <c r="E153">
        <v>0.66666700000000001</v>
      </c>
      <c r="F153">
        <v>78.75</v>
      </c>
      <c r="H153" s="22">
        <f t="shared" si="28"/>
        <v>24.45</v>
      </c>
      <c r="I153" s="23">
        <f t="shared" si="29"/>
        <v>0.18335615232868382</v>
      </c>
      <c r="J153" s="24">
        <f t="shared" si="30"/>
        <v>0.49863429942898779</v>
      </c>
      <c r="K153" s="25">
        <f t="shared" si="31"/>
        <v>3.891379531185216</v>
      </c>
      <c r="L153" s="25">
        <f t="shared" si="32"/>
        <v>2.3968104104453793</v>
      </c>
      <c r="M153" s="25">
        <f t="shared" si="33"/>
        <v>3.1440949708152974</v>
      </c>
      <c r="N153" s="25">
        <f t="shared" si="34"/>
        <v>2.4759747895170467</v>
      </c>
      <c r="O153" s="25">
        <f t="shared" si="35"/>
        <v>-0.2530214495566519</v>
      </c>
      <c r="P153" s="26">
        <f>ACOS(-TAN(Dados!$C$31)*TAN(O153))</f>
        <v>1.7110602171599187</v>
      </c>
      <c r="Q153" s="25">
        <f t="shared" si="36"/>
        <v>1.0247442712397508</v>
      </c>
      <c r="R153" s="25">
        <f>(24*60/PI())*Dados!$C$28*Q153*(P153*SIN(Dados!$C$31)*SIN(O153)+COS(Dados!$C$31)*COS(O153)*SIN(P153))</f>
        <v>40.326379349888064</v>
      </c>
      <c r="S153" s="17">
        <f t="shared" si="37"/>
        <v>301.66000000000003</v>
      </c>
      <c r="T153" s="17">
        <f t="shared" si="38"/>
        <v>293.56</v>
      </c>
      <c r="U153" s="17">
        <f t="shared" si="39"/>
        <v>18.363342028842215</v>
      </c>
      <c r="V153" s="25">
        <f>(0.75+2*10^(-5)*Dados!$B$7)*R153</f>
        <v>30.442472489265068</v>
      </c>
      <c r="W153" s="23">
        <f t="shared" si="40"/>
        <v>2.1403694905891371</v>
      </c>
      <c r="X153" s="25">
        <f>(1-Dados!$C$20)*U153</f>
        <v>14.139773362208507</v>
      </c>
      <c r="Y153" s="18">
        <f t="shared" si="41"/>
        <v>11.99940387161937</v>
      </c>
      <c r="Z153" s="27">
        <f>((0.408*I153*(Y153-0)+Dados!$C$35*(900/(H153+273))*J153*(M153-N153))/(I153+Dados!$C$35*(1+(0.34*J153))))</f>
        <v>3.7075797368072574</v>
      </c>
    </row>
    <row r="154" spans="1:26" x14ac:dyDescent="0.25">
      <c r="A154" s="1">
        <v>24150</v>
      </c>
      <c r="B154">
        <v>17.8</v>
      </c>
      <c r="C154">
        <v>28.4</v>
      </c>
      <c r="D154">
        <v>43</v>
      </c>
      <c r="E154">
        <v>2</v>
      </c>
      <c r="F154">
        <v>62.5</v>
      </c>
      <c r="H154" s="22">
        <f t="shared" si="28"/>
        <v>23.1</v>
      </c>
      <c r="I154" s="23">
        <f t="shared" si="29"/>
        <v>0.17081860611256544</v>
      </c>
      <c r="J154" s="24">
        <f t="shared" si="30"/>
        <v>1.4959021503358882</v>
      </c>
      <c r="K154" s="25">
        <f t="shared" si="31"/>
        <v>3.868863716528768</v>
      </c>
      <c r="L154" s="25">
        <f t="shared" si="32"/>
        <v>2.038176335166181</v>
      </c>
      <c r="M154" s="25">
        <f t="shared" si="33"/>
        <v>2.9535200258474745</v>
      </c>
      <c r="N154" s="25">
        <f t="shared" si="34"/>
        <v>1.8459500161546716</v>
      </c>
      <c r="O154" s="25">
        <f t="shared" si="35"/>
        <v>-0.24745257494772704</v>
      </c>
      <c r="P154" s="26">
        <f>ACOS(-TAN(Dados!$C$31)*TAN(O154))</f>
        <v>1.7078213377914966</v>
      </c>
      <c r="Q154" s="25">
        <f t="shared" si="36"/>
        <v>1.0243647696821025</v>
      </c>
      <c r="R154" s="25">
        <f>(24*60/PI())*Dados!$C$28*Q154*(P154*SIN(Dados!$C$31)*SIN(O154)+COS(Dados!$C$31)*COS(O154)*SIN(P154))</f>
        <v>40.188804340285415</v>
      </c>
      <c r="S154" s="17">
        <f t="shared" si="37"/>
        <v>301.56</v>
      </c>
      <c r="T154" s="17">
        <f t="shared" si="38"/>
        <v>290.96000000000004</v>
      </c>
      <c r="U154" s="17">
        <f t="shared" si="39"/>
        <v>20.935242746472305</v>
      </c>
      <c r="V154" s="25">
        <f>(0.75+2*10^(-5)*Dados!$B$7)*R154</f>
        <v>30.338616811851008</v>
      </c>
      <c r="W154" s="23">
        <f t="shared" si="40"/>
        <v>3.2966046234922262</v>
      </c>
      <c r="X154" s="25">
        <f>(1-Dados!$C$20)*U154</f>
        <v>16.120136914783675</v>
      </c>
      <c r="Y154" s="18">
        <f t="shared" si="41"/>
        <v>12.82353229129145</v>
      </c>
      <c r="Z154" s="27">
        <f>((0.408*I154*(Y154-0)+Dados!$C$35*(900/(H154+273))*J154*(M154-N154))/(I154+Dados!$C$35*(1+(0.34*J154))))</f>
        <v>4.5382098317870687</v>
      </c>
    </row>
    <row r="155" spans="1:26" x14ac:dyDescent="0.25">
      <c r="A155" s="1">
        <v>24151</v>
      </c>
      <c r="B155">
        <v>17.2</v>
      </c>
      <c r="C155">
        <v>29.9</v>
      </c>
      <c r="D155">
        <v>44</v>
      </c>
      <c r="E155">
        <v>1.3333330000000001</v>
      </c>
      <c r="F155">
        <v>75.25</v>
      </c>
      <c r="H155" s="22">
        <f t="shared" si="28"/>
        <v>23.549999999999997</v>
      </c>
      <c r="I155" s="23">
        <f t="shared" si="29"/>
        <v>0.17491480567482054</v>
      </c>
      <c r="J155" s="24">
        <f t="shared" si="30"/>
        <v>0.99726785090690051</v>
      </c>
      <c r="K155" s="25">
        <f t="shared" si="31"/>
        <v>4.2187883965303437</v>
      </c>
      <c r="L155" s="25">
        <f t="shared" si="32"/>
        <v>1.9624256575788694</v>
      </c>
      <c r="M155" s="25">
        <f t="shared" si="33"/>
        <v>3.0906070270546064</v>
      </c>
      <c r="N155" s="25">
        <f t="shared" si="34"/>
        <v>2.3256817878585911</v>
      </c>
      <c r="O155" s="25">
        <f t="shared" si="35"/>
        <v>-0.24181037480038128</v>
      </c>
      <c r="P155" s="26">
        <f>ACOS(-TAN(Dados!$C$31)*TAN(O155))</f>
        <v>1.7045505602514042</v>
      </c>
      <c r="Q155" s="25">
        <f t="shared" si="36"/>
        <v>1.0239780483173626</v>
      </c>
      <c r="R155" s="25">
        <f>(24*60/PI())*Dados!$C$28*Q155*(P155*SIN(Dados!$C$31)*SIN(O155)+COS(Dados!$C$31)*COS(O155)*SIN(P155))</f>
        <v>40.048499763481836</v>
      </c>
      <c r="S155" s="17">
        <f t="shared" si="37"/>
        <v>303.06</v>
      </c>
      <c r="T155" s="17">
        <f t="shared" si="38"/>
        <v>290.36</v>
      </c>
      <c r="U155" s="17">
        <f t="shared" si="39"/>
        <v>22.835372215147235</v>
      </c>
      <c r="V155" s="25">
        <f>(0.75+2*10^(-5)*Dados!$B$7)*R155</f>
        <v>30.232700578151917</v>
      </c>
      <c r="W155" s="23">
        <f t="shared" si="40"/>
        <v>3.2279963030504395</v>
      </c>
      <c r="X155" s="25">
        <f>(1-Dados!$C$20)*U155</f>
        <v>17.58323660566337</v>
      </c>
      <c r="Y155" s="18">
        <f t="shared" si="41"/>
        <v>14.35524030261293</v>
      </c>
      <c r="Z155" s="27">
        <f>((0.408*I155*(Y155-0)+Dados!$C$35*(900/(H155+273))*J155*(M155-N155))/(I155+Dados!$C$35*(1+(0.34*J155))))</f>
        <v>4.4788514443862573</v>
      </c>
    </row>
    <row r="156" spans="1:26" x14ac:dyDescent="0.25">
      <c r="A156" s="1">
        <v>24152</v>
      </c>
      <c r="B156">
        <v>18.8</v>
      </c>
      <c r="C156">
        <v>28.9</v>
      </c>
      <c r="D156">
        <v>45</v>
      </c>
      <c r="E156">
        <v>1</v>
      </c>
      <c r="F156">
        <v>83.5</v>
      </c>
      <c r="H156" s="22">
        <f t="shared" si="28"/>
        <v>23.85</v>
      </c>
      <c r="I156" s="23">
        <f t="shared" si="29"/>
        <v>0.17769138209750721</v>
      </c>
      <c r="J156" s="24">
        <f t="shared" si="30"/>
        <v>0.74795107516794412</v>
      </c>
      <c r="K156" s="25">
        <f t="shared" si="31"/>
        <v>3.9825871656612759</v>
      </c>
      <c r="L156" s="25">
        <f t="shared" si="32"/>
        <v>2.1701248415136294</v>
      </c>
      <c r="M156" s="25">
        <f t="shared" si="33"/>
        <v>3.0763560035874526</v>
      </c>
      <c r="N156" s="25">
        <f t="shared" si="34"/>
        <v>2.5687572629955229</v>
      </c>
      <c r="O156" s="25">
        <f t="shared" si="35"/>
        <v>-0.23609652102028686</v>
      </c>
      <c r="P156" s="26">
        <f>ACOS(-TAN(Dados!$C$31)*TAN(O156))</f>
        <v>1.701248968619907</v>
      </c>
      <c r="Q156" s="25">
        <f t="shared" si="36"/>
        <v>1.0235842217394178</v>
      </c>
      <c r="R156" s="25">
        <f>(24*60/PI())*Dados!$C$28*Q156*(P156*SIN(Dados!$C$31)*SIN(O156)+COS(Dados!$C$31)*COS(O156)*SIN(P156))</f>
        <v>39.905479252576548</v>
      </c>
      <c r="S156" s="17">
        <f t="shared" si="37"/>
        <v>302.06</v>
      </c>
      <c r="T156" s="17">
        <f t="shared" si="38"/>
        <v>291.96000000000004</v>
      </c>
      <c r="U156" s="17">
        <f t="shared" si="39"/>
        <v>20.2914555235234</v>
      </c>
      <c r="V156" s="25">
        <f>(0.75+2*10^(-5)*Dados!$B$7)*R156</f>
        <v>30.124734079824389</v>
      </c>
      <c r="W156" s="23">
        <f t="shared" si="40"/>
        <v>2.4716845858637964</v>
      </c>
      <c r="X156" s="25">
        <f>(1-Dados!$C$20)*U156</f>
        <v>15.624420753113018</v>
      </c>
      <c r="Y156" s="18">
        <f t="shared" si="41"/>
        <v>13.152736167249222</v>
      </c>
      <c r="Z156" s="27">
        <f>((0.408*I156*(Y156-0)+Dados!$C$35*(900/(H156+273))*J156*(M156-N156))/(I156+Dados!$C$35*(1+(0.34*J156))))</f>
        <v>3.9603717973270336</v>
      </c>
    </row>
    <row r="157" spans="1:26" x14ac:dyDescent="0.25">
      <c r="A157" s="1">
        <v>24153</v>
      </c>
      <c r="B157">
        <v>21.2</v>
      </c>
      <c r="C157">
        <v>30.9</v>
      </c>
      <c r="D157">
        <v>46</v>
      </c>
      <c r="E157">
        <v>1.3333330000000001</v>
      </c>
      <c r="F157">
        <v>78.5</v>
      </c>
      <c r="H157" s="22">
        <f t="shared" si="28"/>
        <v>26.049999999999997</v>
      </c>
      <c r="I157" s="23">
        <f t="shared" si="29"/>
        <v>0.19921133453623621</v>
      </c>
      <c r="J157" s="24">
        <f t="shared" si="30"/>
        <v>0.99726785090690051</v>
      </c>
      <c r="K157" s="25">
        <f t="shared" si="31"/>
        <v>4.4670786642686746</v>
      </c>
      <c r="L157" s="25">
        <f t="shared" si="32"/>
        <v>2.5177224920902961</v>
      </c>
      <c r="M157" s="25">
        <f t="shared" si="33"/>
        <v>3.4924005781794856</v>
      </c>
      <c r="N157" s="25">
        <f t="shared" si="34"/>
        <v>2.7415344538708961</v>
      </c>
      <c r="O157" s="25">
        <f t="shared" si="35"/>
        <v>-0.23031270674563392</v>
      </c>
      <c r="P157" s="26">
        <f>ACOS(-TAN(Dados!$C$31)*TAN(O157))</f>
        <v>1.6979176328459811</v>
      </c>
      <c r="Q157" s="25">
        <f t="shared" si="36"/>
        <v>1.0231834066475822</v>
      </c>
      <c r="R157" s="25">
        <f>(24*60/PI())*Dados!$C$28*Q157*(P157*SIN(Dados!$C$31)*SIN(O157)+COS(Dados!$C$31)*COS(O157)*SIN(P157))</f>
        <v>39.759757965175694</v>
      </c>
      <c r="S157" s="17">
        <f t="shared" si="37"/>
        <v>304.06</v>
      </c>
      <c r="T157" s="17">
        <f t="shared" si="38"/>
        <v>294.36</v>
      </c>
      <c r="U157" s="17">
        <f t="shared" si="39"/>
        <v>19.812969992622083</v>
      </c>
      <c r="V157" s="25">
        <f>(0.75+2*10^(-5)*Dados!$B$7)*R157</f>
        <v>30.014728759378652</v>
      </c>
      <c r="W157" s="23">
        <f t="shared" si="40"/>
        <v>2.3044522860544565</v>
      </c>
      <c r="X157" s="25">
        <f>(1-Dados!$C$20)*U157</f>
        <v>15.255986894319005</v>
      </c>
      <c r="Y157" s="18">
        <f t="shared" si="41"/>
        <v>12.951534608264549</v>
      </c>
      <c r="Z157" s="27">
        <f>((0.408*I157*(Y157-0)+Dados!$C$35*(900/(H157+273))*J157*(M157-N157))/(I157+Dados!$C$35*(1+(0.34*J157))))</f>
        <v>4.1838120203270019</v>
      </c>
    </row>
    <row r="158" spans="1:26" x14ac:dyDescent="0.25">
      <c r="A158" s="1">
        <v>24154</v>
      </c>
      <c r="B158">
        <v>20.6</v>
      </c>
      <c r="C158">
        <v>30.9</v>
      </c>
      <c r="D158">
        <v>47</v>
      </c>
      <c r="E158">
        <v>1</v>
      </c>
      <c r="F158">
        <v>77.75</v>
      </c>
      <c r="H158" s="22">
        <f t="shared" si="28"/>
        <v>25.75</v>
      </c>
      <c r="I158" s="23">
        <f t="shared" si="29"/>
        <v>0.19615364917180653</v>
      </c>
      <c r="J158" s="24">
        <f t="shared" si="30"/>
        <v>0.74795107516794412</v>
      </c>
      <c r="K158" s="25">
        <f t="shared" si="31"/>
        <v>4.4670786642686746</v>
      </c>
      <c r="L158" s="25">
        <f t="shared" si="32"/>
        <v>2.4265523121060211</v>
      </c>
      <c r="M158" s="25">
        <f t="shared" si="33"/>
        <v>3.4468154881873478</v>
      </c>
      <c r="N158" s="25">
        <f t="shared" si="34"/>
        <v>2.6798990420656628</v>
      </c>
      <c r="O158" s="25">
        <f t="shared" si="35"/>
        <v>-0.22446064584541689</v>
      </c>
      <c r="P158" s="26">
        <f>ACOS(-TAN(Dados!$C$31)*TAN(O158))</f>
        <v>1.6945576084179677</v>
      </c>
      <c r="Q158" s="25">
        <f t="shared" si="36"/>
        <v>1.0227757218120181</v>
      </c>
      <c r="R158" s="25">
        <f>(24*60/PI())*Dados!$C$28*Q158*(P158*SIN(Dados!$C$31)*SIN(O158)+COS(Dados!$C$31)*COS(O158)*SIN(P158))</f>
        <v>39.61135262324327</v>
      </c>
      <c r="S158" s="17">
        <f t="shared" si="37"/>
        <v>304.06</v>
      </c>
      <c r="T158" s="17">
        <f t="shared" si="38"/>
        <v>293.76000000000005</v>
      </c>
      <c r="U158" s="17">
        <f t="shared" si="39"/>
        <v>20.340342789432174</v>
      </c>
      <c r="V158" s="25">
        <f>(0.75+2*10^(-5)*Dados!$B$7)*R158</f>
        <v>29.902697240262114</v>
      </c>
      <c r="W158" s="23">
        <f t="shared" si="40"/>
        <v>2.4692544301731263</v>
      </c>
      <c r="X158" s="25">
        <f>(1-Dados!$C$20)*U158</f>
        <v>15.662063947862775</v>
      </c>
      <c r="Y158" s="18">
        <f t="shared" si="41"/>
        <v>13.192809517689648</v>
      </c>
      <c r="Z158" s="27">
        <f>((0.408*I158*(Y158-0)+Dados!$C$35*(900/(H158+273))*J158*(M158-N158))/(I158+Dados!$C$35*(1+(0.34*J158))))</f>
        <v>4.2009142907880062</v>
      </c>
    </row>
    <row r="159" spans="1:26" x14ac:dyDescent="0.25">
      <c r="A159" s="1">
        <v>24155</v>
      </c>
      <c r="B159">
        <v>20.6</v>
      </c>
      <c r="C159">
        <v>27.9</v>
      </c>
      <c r="D159">
        <v>48</v>
      </c>
      <c r="E159">
        <v>1.3333330000000001</v>
      </c>
      <c r="F159">
        <v>86</v>
      </c>
      <c r="H159" s="22">
        <f t="shared" si="28"/>
        <v>24.25</v>
      </c>
      <c r="I159" s="23">
        <f t="shared" si="29"/>
        <v>0.18145122404479402</v>
      </c>
      <c r="J159" s="24">
        <f t="shared" si="30"/>
        <v>0.99726785090690051</v>
      </c>
      <c r="K159" s="25">
        <f t="shared" si="31"/>
        <v>3.7579771108740125</v>
      </c>
      <c r="L159" s="25">
        <f t="shared" si="32"/>
        <v>2.4265523121060211</v>
      </c>
      <c r="M159" s="25">
        <f t="shared" si="33"/>
        <v>3.0922647114900168</v>
      </c>
      <c r="N159" s="25">
        <f t="shared" si="34"/>
        <v>2.6593476518814145</v>
      </c>
      <c r="O159" s="25">
        <f t="shared" si="35"/>
        <v>-0.21854207241157836</v>
      </c>
      <c r="P159" s="26">
        <f>ACOS(-TAN(Dados!$C$31)*TAN(O159))</f>
        <v>1.6911699360950152</v>
      </c>
      <c r="Q159" s="25">
        <f t="shared" si="36"/>
        <v>1.0223612880385406</v>
      </c>
      <c r="R159" s="25">
        <f>(24*60/PI())*Dados!$C$28*Q159*(P159*SIN(Dados!$C$31)*SIN(O159)+COS(Dados!$C$31)*COS(O159)*SIN(P159))</f>
        <v>39.460281551069606</v>
      </c>
      <c r="S159" s="17">
        <f t="shared" si="37"/>
        <v>301.06</v>
      </c>
      <c r="T159" s="17">
        <f t="shared" si="38"/>
        <v>293.76000000000005</v>
      </c>
      <c r="U159" s="17">
        <f t="shared" si="39"/>
        <v>17.058529558504162</v>
      </c>
      <c r="V159" s="25">
        <f>(0.75+2*10^(-5)*Dados!$B$7)*R159</f>
        <v>29.788653355521856</v>
      </c>
      <c r="W159" s="23">
        <f t="shared" si="40"/>
        <v>1.8143975130059573</v>
      </c>
      <c r="X159" s="25">
        <f>(1-Dados!$C$20)*U159</f>
        <v>13.135067760048205</v>
      </c>
      <c r="Y159" s="18">
        <f t="shared" si="41"/>
        <v>11.320670247042248</v>
      </c>
      <c r="Z159" s="27">
        <f>((0.408*I159*(Y159-0)+Dados!$C$35*(900/(H159+273))*J159*(M159-N159))/(I159+Dados!$C$35*(1+(0.34*J159))))</f>
        <v>3.4323230464641239</v>
      </c>
    </row>
    <row r="160" spans="1:26" x14ac:dyDescent="0.25">
      <c r="A160" s="1">
        <v>24156</v>
      </c>
      <c r="B160">
        <v>21</v>
      </c>
      <c r="C160">
        <v>26.9</v>
      </c>
      <c r="D160">
        <v>49</v>
      </c>
      <c r="E160">
        <v>1</v>
      </c>
      <c r="F160">
        <v>88</v>
      </c>
      <c r="H160" s="22">
        <f t="shared" si="28"/>
        <v>23.95</v>
      </c>
      <c r="I160" s="23">
        <f t="shared" si="29"/>
        <v>0.17862512717512</v>
      </c>
      <c r="J160" s="24">
        <f t="shared" si="30"/>
        <v>0.74795107516794412</v>
      </c>
      <c r="K160" s="25">
        <f t="shared" si="31"/>
        <v>3.5444766708090345</v>
      </c>
      <c r="L160" s="25">
        <f t="shared" si="32"/>
        <v>2.4870053972720654</v>
      </c>
      <c r="M160" s="25">
        <f t="shared" si="33"/>
        <v>3.0157410340405502</v>
      </c>
      <c r="N160" s="25">
        <f t="shared" si="34"/>
        <v>2.6538521099556842</v>
      </c>
      <c r="O160" s="25">
        <f t="shared" si="35"/>
        <v>-0.21255874024516014</v>
      </c>
      <c r="P160" s="26">
        <f>ACOS(-TAN(Dados!$C$31)*TAN(O160))</f>
        <v>1.6877556416977701</v>
      </c>
      <c r="Q160" s="25">
        <f t="shared" si="36"/>
        <v>1.0219402281328214</v>
      </c>
      <c r="R160" s="25">
        <f>(24*60/PI())*Dados!$C$28*Q160*(P160*SIN(Dados!$C$31)*SIN(O160)+COS(Dados!$C$31)*COS(O160)*SIN(P160))</f>
        <v>39.30656471124577</v>
      </c>
      <c r="S160" s="17">
        <f t="shared" si="37"/>
        <v>300.06</v>
      </c>
      <c r="T160" s="17">
        <f t="shared" si="38"/>
        <v>294.16000000000003</v>
      </c>
      <c r="U160" s="17">
        <f t="shared" si="39"/>
        <v>15.276050231669116</v>
      </c>
      <c r="V160" s="25">
        <f>(0.75+2*10^(-5)*Dados!$B$7)*R160</f>
        <v>29.672612174961795</v>
      </c>
      <c r="W160" s="23">
        <f t="shared" si="40"/>
        <v>1.4762692499031402</v>
      </c>
      <c r="X160" s="25">
        <f>(1-Dados!$C$20)*U160</f>
        <v>11.762558678385219</v>
      </c>
      <c r="Y160" s="18">
        <f t="shared" si="41"/>
        <v>10.286289428482078</v>
      </c>
      <c r="Z160" s="27">
        <f>((0.408*I160*(Y160-0)+Dados!$C$35*(900/(H160+273))*J160*(M160-N160))/(I160+Dados!$C$35*(1+(0.34*J160))))</f>
        <v>3.0811595607970594</v>
      </c>
    </row>
    <row r="161" spans="1:26" x14ac:dyDescent="0.25">
      <c r="A161" s="1">
        <v>24157</v>
      </c>
      <c r="B161">
        <v>19.2</v>
      </c>
      <c r="C161">
        <v>23.7</v>
      </c>
      <c r="D161">
        <v>50</v>
      </c>
      <c r="E161">
        <v>1</v>
      </c>
      <c r="F161">
        <v>92.5</v>
      </c>
      <c r="H161" s="22">
        <f t="shared" si="28"/>
        <v>21.45</v>
      </c>
      <c r="I161" s="23">
        <f t="shared" si="29"/>
        <v>0.15648453449809663</v>
      </c>
      <c r="J161" s="24">
        <f t="shared" si="30"/>
        <v>0.74795107516794412</v>
      </c>
      <c r="K161" s="25">
        <f t="shared" si="31"/>
        <v>2.9306073746865935</v>
      </c>
      <c r="L161" s="25">
        <f t="shared" si="32"/>
        <v>2.2249611183378328</v>
      </c>
      <c r="M161" s="25">
        <f t="shared" si="33"/>
        <v>2.5777842465122132</v>
      </c>
      <c r="N161" s="25">
        <f t="shared" si="34"/>
        <v>2.3844504280237975</v>
      </c>
      <c r="O161" s="25">
        <f t="shared" si="35"/>
        <v>-0.2065124223366139</v>
      </c>
      <c r="P161" s="26">
        <f>ACOS(-TAN(Dados!$C$31)*TAN(O161))</f>
        <v>1.6843157359566781</v>
      </c>
      <c r="Q161" s="25">
        <f t="shared" si="36"/>
        <v>1.0215126668639976</v>
      </c>
      <c r="R161" s="25">
        <f>(24*60/PI())*Dados!$C$28*Q161*(P161*SIN(Dados!$C$31)*SIN(O161)+COS(Dados!$C$31)*COS(O161)*SIN(P161))</f>
        <v>39.150223738536113</v>
      </c>
      <c r="S161" s="17">
        <f t="shared" si="37"/>
        <v>296.86</v>
      </c>
      <c r="T161" s="17">
        <f t="shared" si="38"/>
        <v>292.36</v>
      </c>
      <c r="U161" s="17">
        <f t="shared" si="39"/>
        <v>13.288026571434926</v>
      </c>
      <c r="V161" s="25">
        <f>(0.75+2*10^(-5)*Dados!$B$7)*R161</f>
        <v>29.554590030713136</v>
      </c>
      <c r="W161" s="23">
        <f t="shared" si="40"/>
        <v>1.1756290377538658</v>
      </c>
      <c r="X161" s="25">
        <f>(1-Dados!$C$20)*U161</f>
        <v>10.231780460004893</v>
      </c>
      <c r="Y161" s="18">
        <f t="shared" si="41"/>
        <v>9.0561514222510269</v>
      </c>
      <c r="Z161" s="27">
        <f>((0.408*I161*(Y161-0)+Dados!$C$35*(900/(H161+273))*J161*(M161-N161))/(I161+Dados!$C$35*(1+(0.34*J161))))</f>
        <v>2.5446409871852809</v>
      </c>
    </row>
    <row r="162" spans="1:26" x14ac:dyDescent="0.25">
      <c r="A162" s="1">
        <v>24158</v>
      </c>
      <c r="B162">
        <v>18</v>
      </c>
      <c r="C162">
        <v>24.4</v>
      </c>
      <c r="D162">
        <v>51</v>
      </c>
      <c r="E162">
        <v>0.66666700000000001</v>
      </c>
      <c r="F162">
        <v>92.5</v>
      </c>
      <c r="H162" s="22">
        <f t="shared" si="28"/>
        <v>21.2</v>
      </c>
      <c r="I162" s="23">
        <f t="shared" si="29"/>
        <v>0.1544040611111723</v>
      </c>
      <c r="J162" s="24">
        <f t="shared" si="30"/>
        <v>0.49863429942898779</v>
      </c>
      <c r="K162" s="25">
        <f t="shared" si="31"/>
        <v>3.0563126530167612</v>
      </c>
      <c r="L162" s="25">
        <f t="shared" si="32"/>
        <v>2.0639892026604851</v>
      </c>
      <c r="M162" s="25">
        <f t="shared" si="33"/>
        <v>2.560150927838623</v>
      </c>
      <c r="N162" s="25">
        <f t="shared" si="34"/>
        <v>2.3681396082507264</v>
      </c>
      <c r="O162" s="25">
        <f t="shared" si="35"/>
        <v>-0.20040491034042626</v>
      </c>
      <c r="P162" s="26">
        <f>ACOS(-TAN(Dados!$C$31)*TAN(O162))</f>
        <v>1.6808512144161913</v>
      </c>
      <c r="Q162" s="25">
        <f t="shared" si="36"/>
        <v>1.0210787309277003</v>
      </c>
      <c r="R162" s="25">
        <f>(24*60/PI())*Dados!$C$28*Q162*(P162*SIN(Dados!$C$31)*SIN(O162)+COS(Dados!$C$31)*COS(O162)*SIN(P162))</f>
        <v>38.991281971545753</v>
      </c>
      <c r="S162" s="17">
        <f t="shared" si="37"/>
        <v>297.56</v>
      </c>
      <c r="T162" s="17">
        <f t="shared" si="38"/>
        <v>291.16000000000003</v>
      </c>
      <c r="U162" s="17">
        <f t="shared" si="39"/>
        <v>15.782561269752986</v>
      </c>
      <c r="V162" s="25">
        <f>(0.75+2*10^(-5)*Dados!$B$7)*R162</f>
        <v>29.434604541140224</v>
      </c>
      <c r="W162" s="23">
        <f t="shared" si="40"/>
        <v>1.7153798527785025</v>
      </c>
      <c r="X162" s="25">
        <f>(1-Dados!$C$20)*U162</f>
        <v>12.1525721777098</v>
      </c>
      <c r="Y162" s="18">
        <f t="shared" si="41"/>
        <v>10.437192324931297</v>
      </c>
      <c r="Z162" s="27">
        <f>((0.408*I162*(Y162-0)+Dados!$C$35*(900/(H162+273))*J162*(M162-N162))/(I162+Dados!$C$35*(1+(0.34*J162))))</f>
        <v>2.929848440435677</v>
      </c>
    </row>
    <row r="163" spans="1:26" x14ac:dyDescent="0.25">
      <c r="A163" s="1">
        <v>24159</v>
      </c>
      <c r="B163">
        <v>19.600000000000001</v>
      </c>
      <c r="C163">
        <v>27.1</v>
      </c>
      <c r="D163">
        <v>52</v>
      </c>
      <c r="E163">
        <v>1.6666669999999999</v>
      </c>
      <c r="F163">
        <v>79.25</v>
      </c>
      <c r="H163" s="22">
        <f t="shared" si="28"/>
        <v>23.35</v>
      </c>
      <c r="I163" s="23">
        <f t="shared" si="29"/>
        <v>0.1730841596541125</v>
      </c>
      <c r="J163" s="24">
        <f t="shared" si="30"/>
        <v>1.2465853745969318</v>
      </c>
      <c r="K163" s="25">
        <f t="shared" si="31"/>
        <v>3.5863105663510559</v>
      </c>
      <c r="L163" s="25">
        <f t="shared" si="32"/>
        <v>2.2810057729824531</v>
      </c>
      <c r="M163" s="25">
        <f t="shared" si="33"/>
        <v>2.9336581696667547</v>
      </c>
      <c r="N163" s="25">
        <f t="shared" si="34"/>
        <v>2.3249240994609033</v>
      </c>
      <c r="O163" s="25">
        <f t="shared" si="35"/>
        <v>-0.19423801404421251</v>
      </c>
      <c r="P163" s="26">
        <f>ACOS(-TAN(Dados!$C$31)*TAN(O163))</f>
        <v>1.677363057393106</v>
      </c>
      <c r="Q163" s="25">
        <f t="shared" si="36"/>
        <v>1.0206385489085132</v>
      </c>
      <c r="R163" s="25">
        <f>(24*60/PI())*Dados!$C$28*Q163*(P163*SIN(Dados!$C$31)*SIN(O163)+COS(Dados!$C$31)*COS(O163)*SIN(P163))</f>
        <v>38.829764482083824</v>
      </c>
      <c r="S163" s="17">
        <f t="shared" si="37"/>
        <v>300.26000000000005</v>
      </c>
      <c r="T163" s="17">
        <f t="shared" si="38"/>
        <v>292.76000000000005</v>
      </c>
      <c r="U163" s="17">
        <f t="shared" si="39"/>
        <v>17.014350327560173</v>
      </c>
      <c r="V163" s="25">
        <f>(0.75+2*10^(-5)*Dados!$B$7)*R163</f>
        <v>29.312674633006939</v>
      </c>
      <c r="W163" s="23">
        <f t="shared" si="40"/>
        <v>2.0812525987411501</v>
      </c>
      <c r="X163" s="25">
        <f>(1-Dados!$C$20)*U163</f>
        <v>13.101049752221334</v>
      </c>
      <c r="Y163" s="18">
        <f t="shared" si="41"/>
        <v>11.019797153480184</v>
      </c>
      <c r="Z163" s="27">
        <f>((0.408*I163*(Y163-0)+Dados!$C$35*(900/(H163+273))*J163*(M163-N163))/(I163+Dados!$C$35*(1+(0.34*J163))))</f>
        <v>3.4889060410814561</v>
      </c>
    </row>
    <row r="164" spans="1:26" x14ac:dyDescent="0.25">
      <c r="A164" s="1">
        <v>24160</v>
      </c>
      <c r="B164">
        <v>15.2</v>
      </c>
      <c r="C164">
        <v>27.5</v>
      </c>
      <c r="D164">
        <v>53</v>
      </c>
      <c r="E164">
        <v>1.3333330000000001</v>
      </c>
      <c r="F164">
        <v>71.5</v>
      </c>
      <c r="H164" s="22">
        <f t="shared" si="28"/>
        <v>21.35</v>
      </c>
      <c r="I164" s="23">
        <f t="shared" si="29"/>
        <v>0.15564952035685375</v>
      </c>
      <c r="J164" s="24">
        <f t="shared" si="30"/>
        <v>0.99726785090690051</v>
      </c>
      <c r="K164" s="25">
        <f t="shared" si="31"/>
        <v>3.671270209291702</v>
      </c>
      <c r="L164" s="25">
        <f t="shared" si="32"/>
        <v>1.727428862466867</v>
      </c>
      <c r="M164" s="25">
        <f t="shared" si="33"/>
        <v>2.6993495358792847</v>
      </c>
      <c r="N164" s="25">
        <f t="shared" si="34"/>
        <v>1.9300349181536884</v>
      </c>
      <c r="O164" s="25">
        <f t="shared" si="35"/>
        <v>-0.18801356083243781</v>
      </c>
      <c r="P164" s="26">
        <f>ACOS(-TAN(Dados!$C$31)*TAN(O164))</f>
        <v>1.6738522299872023</v>
      </c>
      <c r="Q164" s="25">
        <f t="shared" si="36"/>
        <v>1.020192251241868</v>
      </c>
      <c r="R164" s="25">
        <f>(24*60/PI())*Dados!$C$28*Q164*(P164*SIN(Dados!$C$31)*SIN(O164)+COS(Dados!$C$31)*COS(O164)*SIN(P164))</f>
        <v>38.66569810212836</v>
      </c>
      <c r="S164" s="17">
        <f t="shared" si="37"/>
        <v>300.66000000000003</v>
      </c>
      <c r="T164" s="17">
        <f t="shared" si="38"/>
        <v>288.36</v>
      </c>
      <c r="U164" s="17">
        <f t="shared" si="39"/>
        <v>21.696935307047095</v>
      </c>
      <c r="V164" s="25">
        <f>(0.75+2*10^(-5)*Dados!$B$7)*R164</f>
        <v>29.188820561832522</v>
      </c>
      <c r="W164" s="23">
        <f t="shared" si="40"/>
        <v>3.5165342332333633</v>
      </c>
      <c r="X164" s="25">
        <f>(1-Dados!$C$20)*U164</f>
        <v>16.706640186426263</v>
      </c>
      <c r="Y164" s="18">
        <f t="shared" si="41"/>
        <v>13.1901059531929</v>
      </c>
      <c r="Z164" s="27">
        <f>((0.408*I164*(Y164-0)+Dados!$C$35*(900/(H164+273))*J164*(M164-N164))/(I164+Dados!$C$35*(1+(0.34*J164))))</f>
        <v>4.0738771850878699</v>
      </c>
    </row>
    <row r="165" spans="1:26" x14ac:dyDescent="0.25">
      <c r="A165" s="1">
        <v>24161</v>
      </c>
      <c r="B165">
        <v>18.2</v>
      </c>
      <c r="C165">
        <v>30.2</v>
      </c>
      <c r="D165">
        <v>54</v>
      </c>
      <c r="E165">
        <v>0.66666700000000001</v>
      </c>
      <c r="F165">
        <v>80.25</v>
      </c>
      <c r="H165" s="22">
        <f t="shared" si="28"/>
        <v>24.2</v>
      </c>
      <c r="I165" s="23">
        <f t="shared" si="29"/>
        <v>0.18097760754015932</v>
      </c>
      <c r="J165" s="24">
        <f t="shared" si="30"/>
        <v>0.49863429942898779</v>
      </c>
      <c r="K165" s="25">
        <f t="shared" si="31"/>
        <v>4.2919830424837384</v>
      </c>
      <c r="L165" s="25">
        <f t="shared" si="32"/>
        <v>2.0900878010879693</v>
      </c>
      <c r="M165" s="25">
        <f t="shared" si="33"/>
        <v>3.1910354217858536</v>
      </c>
      <c r="N165" s="25">
        <f t="shared" si="34"/>
        <v>2.5608059259831477</v>
      </c>
      <c r="O165" s="25">
        <f t="shared" si="35"/>
        <v>-0.18173339514492348</v>
      </c>
      <c r="P165" s="26">
        <f>ACOS(-TAN(Dados!$C$31)*TAN(O165))</f>
        <v>1.6703196821423145</v>
      </c>
      <c r="Q165" s="25">
        <f t="shared" si="36"/>
        <v>1.0197399701753953</v>
      </c>
      <c r="R165" s="25">
        <f>(24*60/PI())*Dados!$C$28*Q165*(P165*SIN(Dados!$C$31)*SIN(O165)+COS(Dados!$C$31)*COS(O165)*SIN(P165))</f>
        <v>38.499111448304127</v>
      </c>
      <c r="S165" s="17">
        <f t="shared" si="37"/>
        <v>303.36</v>
      </c>
      <c r="T165" s="17">
        <f t="shared" si="38"/>
        <v>291.36</v>
      </c>
      <c r="U165" s="17">
        <f t="shared" si="39"/>
        <v>21.338373463910198</v>
      </c>
      <c r="V165" s="25">
        <f>(0.75+2*10^(-5)*Dados!$B$7)*R165</f>
        <v>29.063063930369971</v>
      </c>
      <c r="W165" s="23">
        <f t="shared" si="40"/>
        <v>2.8573239485621271</v>
      </c>
      <c r="X165" s="25">
        <f>(1-Dados!$C$20)*U165</f>
        <v>16.430547567210851</v>
      </c>
      <c r="Y165" s="18">
        <f t="shared" si="41"/>
        <v>13.573223618648724</v>
      </c>
      <c r="Z165" s="27">
        <f>((0.408*I165*(Y165-0)+Dados!$C$35*(900/(H165+273))*J165*(M165-N165))/(I165+Dados!$C$35*(1+(0.34*J165))))</f>
        <v>4.1335141195039409</v>
      </c>
    </row>
    <row r="166" spans="1:26" x14ac:dyDescent="0.25">
      <c r="A166" s="1">
        <v>24162</v>
      </c>
      <c r="B166">
        <v>20.3</v>
      </c>
      <c r="C166">
        <v>29.3</v>
      </c>
      <c r="D166">
        <v>55</v>
      </c>
      <c r="E166">
        <v>2</v>
      </c>
      <c r="F166">
        <v>91.5</v>
      </c>
      <c r="H166" s="22">
        <f t="shared" si="28"/>
        <v>24.8</v>
      </c>
      <c r="I166" s="23">
        <f t="shared" si="29"/>
        <v>0.18673033901982353</v>
      </c>
      <c r="J166" s="24">
        <f t="shared" si="30"/>
        <v>1.4959021503358882</v>
      </c>
      <c r="K166" s="25">
        <f t="shared" si="31"/>
        <v>4.0756492057609837</v>
      </c>
      <c r="L166" s="25">
        <f t="shared" si="32"/>
        <v>2.3820593372779197</v>
      </c>
      <c r="M166" s="25">
        <f t="shared" si="33"/>
        <v>3.2288542715194515</v>
      </c>
      <c r="N166" s="25">
        <f t="shared" si="34"/>
        <v>2.9544016584402981</v>
      </c>
      <c r="O166" s="25">
        <f t="shared" si="35"/>
        <v>-0.1753993779302998</v>
      </c>
      <c r="P166" s="26">
        <f>ACOS(-TAN(Dados!$C$31)*TAN(O166))</f>
        <v>1.6667663487559339</v>
      </c>
      <c r="Q166" s="25">
        <f t="shared" si="36"/>
        <v>1.0192818397297361</v>
      </c>
      <c r="R166" s="25">
        <f>(24*60/PI())*Dados!$C$28*Q166*(P166*SIN(Dados!$C$31)*SIN(O166)+COS(Dados!$C$31)*COS(O166)*SIN(P166))</f>
        <v>38.330034943789961</v>
      </c>
      <c r="S166" s="17">
        <f t="shared" si="37"/>
        <v>302.46000000000004</v>
      </c>
      <c r="T166" s="17">
        <f t="shared" si="38"/>
        <v>293.46000000000004</v>
      </c>
      <c r="U166" s="17">
        <f t="shared" si="39"/>
        <v>18.398416773019182</v>
      </c>
      <c r="V166" s="25">
        <f>(0.75+2*10^(-5)*Dados!$B$7)*R166</f>
        <v>28.935427705143915</v>
      </c>
      <c r="W166" s="23">
        <f t="shared" si="40"/>
        <v>1.9548250040689554</v>
      </c>
      <c r="X166" s="25">
        <f>(1-Dados!$C$20)*U166</f>
        <v>14.16678091522477</v>
      </c>
      <c r="Y166" s="18">
        <f t="shared" si="41"/>
        <v>12.211955911155815</v>
      </c>
      <c r="Z166" s="27">
        <f>((0.408*I166*(Y166-0)+Dados!$C$35*(900/(H166+273))*J166*(M166-N166))/(I166+Dados!$C$35*(1+(0.34*J166))))</f>
        <v>3.5434603780352592</v>
      </c>
    </row>
    <row r="167" spans="1:26" x14ac:dyDescent="0.25">
      <c r="A167" s="1">
        <v>24163</v>
      </c>
      <c r="B167">
        <v>13.8</v>
      </c>
      <c r="C167">
        <v>25.7</v>
      </c>
      <c r="D167">
        <v>56</v>
      </c>
      <c r="E167">
        <v>1.3333330000000001</v>
      </c>
      <c r="F167">
        <v>72.75</v>
      </c>
      <c r="H167" s="22">
        <f t="shared" si="28"/>
        <v>19.75</v>
      </c>
      <c r="I167" s="23">
        <f t="shared" si="29"/>
        <v>0.14279267769267592</v>
      </c>
      <c r="J167" s="24">
        <f t="shared" si="30"/>
        <v>0.99726785090690051</v>
      </c>
      <c r="K167" s="25">
        <f t="shared" si="31"/>
        <v>3.3022863265902909</v>
      </c>
      <c r="L167" s="25">
        <f t="shared" si="32"/>
        <v>1.5779746093220435</v>
      </c>
      <c r="M167" s="25">
        <f t="shared" si="33"/>
        <v>2.4401304679561671</v>
      </c>
      <c r="N167" s="25">
        <f t="shared" si="34"/>
        <v>1.7751949154381117</v>
      </c>
      <c r="O167" s="25">
        <f t="shared" si="35"/>
        <v>-0.16901338609456681</v>
      </c>
      <c r="P167" s="26">
        <f>ACOS(-TAN(Dados!$C$31)*TAN(O167))</f>
        <v>1.6631931498354087</v>
      </c>
      <c r="Q167" s="25">
        <f t="shared" si="36"/>
        <v>1.018817995658829</v>
      </c>
      <c r="R167" s="25">
        <f>(24*60/PI())*Dados!$C$28*Q167*(P167*SIN(Dados!$C$31)*SIN(O167)+COS(Dados!$C$31)*COS(O167)*SIN(P167))</f>
        <v>38.158500837577961</v>
      </c>
      <c r="S167" s="17">
        <f t="shared" si="37"/>
        <v>298.86</v>
      </c>
      <c r="T167" s="17">
        <f t="shared" si="38"/>
        <v>286.96000000000004</v>
      </c>
      <c r="U167" s="17">
        <f t="shared" si="39"/>
        <v>21.061280259169116</v>
      </c>
      <c r="V167" s="25">
        <f>(0.75+2*10^(-5)*Dados!$B$7)*R167</f>
        <v>28.805936230989445</v>
      </c>
      <c r="W167" s="23">
        <f t="shared" si="40"/>
        <v>3.537225527679221</v>
      </c>
      <c r="X167" s="25">
        <f>(1-Dados!$C$20)*U167</f>
        <v>16.21718579956022</v>
      </c>
      <c r="Y167" s="18">
        <f t="shared" si="41"/>
        <v>12.679960271880999</v>
      </c>
      <c r="Z167" s="27">
        <f>((0.408*I167*(Y167-0)+Dados!$C$35*(900/(H167+273))*J167*(M167-N167))/(I167+Dados!$C$35*(1+(0.34*J167))))</f>
        <v>3.7846909922596992</v>
      </c>
    </row>
    <row r="168" spans="1:26" x14ac:dyDescent="0.25">
      <c r="A168" s="1">
        <v>24164</v>
      </c>
      <c r="B168">
        <v>16</v>
      </c>
      <c r="C168">
        <v>26.5</v>
      </c>
      <c r="D168">
        <v>57</v>
      </c>
      <c r="E168">
        <v>1</v>
      </c>
      <c r="F168">
        <v>89.75</v>
      </c>
      <c r="H168" s="22">
        <f t="shared" si="28"/>
        <v>21.25</v>
      </c>
      <c r="I168" s="23">
        <f t="shared" si="29"/>
        <v>0.15481827486152347</v>
      </c>
      <c r="J168" s="24">
        <f t="shared" si="30"/>
        <v>0.74795107516794412</v>
      </c>
      <c r="K168" s="25">
        <f t="shared" si="31"/>
        <v>3.4620823587978249</v>
      </c>
      <c r="L168" s="25">
        <f t="shared" si="32"/>
        <v>1.8182866804855506</v>
      </c>
      <c r="M168" s="25">
        <f t="shared" si="33"/>
        <v>2.6401845196416875</v>
      </c>
      <c r="N168" s="25">
        <f t="shared" si="34"/>
        <v>2.3695656063784143</v>
      </c>
      <c r="O168" s="25">
        <f t="shared" si="35"/>
        <v>-0.16257731194492642</v>
      </c>
      <c r="P168" s="26">
        <f>ACOS(-TAN(Dados!$C$31)*TAN(O168))</f>
        <v>1.6596009906988067</v>
      </c>
      <c r="Q168" s="25">
        <f t="shared" si="36"/>
        <v>1.0183485754096824</v>
      </c>
      <c r="R168" s="25">
        <f>(24*60/PI())*Dados!$C$28*Q168*(P168*SIN(Dados!$C$31)*SIN(O168)+COS(Dados!$C$31)*COS(O168)*SIN(P168))</f>
        <v>37.98454322101324</v>
      </c>
      <c r="S168" s="17">
        <f t="shared" si="37"/>
        <v>299.66000000000003</v>
      </c>
      <c r="T168" s="17">
        <f t="shared" si="38"/>
        <v>289.16000000000003</v>
      </c>
      <c r="U168" s="17">
        <f t="shared" si="39"/>
        <v>19.693438013028235</v>
      </c>
      <c r="V168" s="25">
        <f>(0.75+2*10^(-5)*Dados!$B$7)*R168</f>
        <v>28.674615243537978</v>
      </c>
      <c r="W168" s="23">
        <f t="shared" si="40"/>
        <v>2.6518211288864695</v>
      </c>
      <c r="X168" s="25">
        <f>(1-Dados!$C$20)*U168</f>
        <v>15.163947270031741</v>
      </c>
      <c r="Y168" s="18">
        <f t="shared" si="41"/>
        <v>12.512126141145272</v>
      </c>
      <c r="Z168" s="27">
        <f>((0.408*I168*(Y168-0)+Dados!$C$35*(900/(H168+273))*J168*(M168-N168))/(I168+Dados!$C$35*(1+(0.34*J168))))</f>
        <v>3.5068711151087197</v>
      </c>
    </row>
    <row r="169" spans="1:26" x14ac:dyDescent="0.25">
      <c r="A169" s="1">
        <v>24165</v>
      </c>
      <c r="B169">
        <v>20</v>
      </c>
      <c r="C169">
        <v>22.7</v>
      </c>
      <c r="D169">
        <v>58</v>
      </c>
      <c r="E169">
        <v>1.3333330000000001</v>
      </c>
      <c r="F169">
        <v>93.75</v>
      </c>
      <c r="H169" s="22">
        <f t="shared" si="28"/>
        <v>21.35</v>
      </c>
      <c r="I169" s="23">
        <f t="shared" si="29"/>
        <v>0.15564952035685375</v>
      </c>
      <c r="J169" s="24">
        <f t="shared" si="30"/>
        <v>0.99726785090690051</v>
      </c>
      <c r="K169" s="25">
        <f t="shared" si="31"/>
        <v>2.7588616266004506</v>
      </c>
      <c r="L169" s="25">
        <f t="shared" si="32"/>
        <v>2.3382812709274461</v>
      </c>
      <c r="M169" s="25">
        <f t="shared" si="33"/>
        <v>2.5485714487639486</v>
      </c>
      <c r="N169" s="25">
        <f t="shared" si="34"/>
        <v>2.3892857332162016</v>
      </c>
      <c r="O169" s="25">
        <f t="shared" si="35"/>
        <v>-0.1560930626290509</v>
      </c>
      <c r="P169" s="26">
        <f>ACOS(-TAN(Dados!$C$31)*TAN(O169))</f>
        <v>1.655990762218486</v>
      </c>
      <c r="Q169" s="25">
        <f t="shared" si="36"/>
        <v>1.0178737180816473</v>
      </c>
      <c r="R169" s="25">
        <f>(24*60/PI())*Dados!$C$28*Q169*(P169*SIN(Dados!$C$31)*SIN(O169)+COS(Dados!$C$31)*COS(O169)*SIN(P169))</f>
        <v>37.808198041549083</v>
      </c>
      <c r="S169" s="17">
        <f t="shared" si="37"/>
        <v>295.86</v>
      </c>
      <c r="T169" s="17">
        <f t="shared" si="38"/>
        <v>293.16000000000003</v>
      </c>
      <c r="U169" s="17">
        <f t="shared" si="39"/>
        <v>9.9400334044699576</v>
      </c>
      <c r="V169" s="25">
        <f>(0.75+2*10^(-5)*Dados!$B$7)*R169</f>
        <v>28.541491879601093</v>
      </c>
      <c r="W169" s="23">
        <f t="shared" si="40"/>
        <v>0.5478780374505845</v>
      </c>
      <c r="X169" s="25">
        <f>(1-Dados!$C$20)*U169</f>
        <v>7.6538257214418675</v>
      </c>
      <c r="Y169" s="18">
        <f t="shared" si="41"/>
        <v>7.1059476839912827</v>
      </c>
      <c r="Z169" s="27">
        <f>((0.408*I169*(Y169-0)+Dados!$C$35*(900/(H169+273))*J169*(M169-N169))/(I169+Dados!$C$35*(1+(0.34*J169))))</f>
        <v>1.9853968912998834</v>
      </c>
    </row>
    <row r="170" spans="1:26" x14ac:dyDescent="0.25">
      <c r="A170" s="1">
        <v>24166</v>
      </c>
      <c r="B170">
        <v>19.2</v>
      </c>
      <c r="C170">
        <v>29.5</v>
      </c>
      <c r="D170">
        <v>59</v>
      </c>
      <c r="E170">
        <v>1.6666669999999999</v>
      </c>
      <c r="F170">
        <v>89.5</v>
      </c>
      <c r="H170" s="22">
        <f t="shared" si="28"/>
        <v>24.35</v>
      </c>
      <c r="I170" s="23">
        <f t="shared" si="29"/>
        <v>0.1824015920751953</v>
      </c>
      <c r="J170" s="24">
        <f t="shared" si="30"/>
        <v>1.2465853745969318</v>
      </c>
      <c r="K170" s="25">
        <f t="shared" si="31"/>
        <v>4.1228854693811812</v>
      </c>
      <c r="L170" s="25">
        <f t="shared" si="32"/>
        <v>2.2249611183378328</v>
      </c>
      <c r="M170" s="25">
        <f t="shared" si="33"/>
        <v>3.1739232938595068</v>
      </c>
      <c r="N170" s="25">
        <f t="shared" si="34"/>
        <v>2.8406613480042586</v>
      </c>
      <c r="O170" s="25">
        <f t="shared" si="35"/>
        <v>-0.14956255956995423</v>
      </c>
      <c r="P170" s="26">
        <f>ACOS(-TAN(Dados!$C$31)*TAN(O170))</f>
        <v>1.652363341105423</v>
      </c>
      <c r="Q170" s="25">
        <f t="shared" si="36"/>
        <v>1.0173935643851983</v>
      </c>
      <c r="R170" s="25">
        <f>(24*60/PI())*Dados!$C$28*Q170*(P170*SIN(Dados!$C$31)*SIN(O170)+COS(Dados!$C$31)*COS(O170)*SIN(P170))</f>
        <v>37.629503113658799</v>
      </c>
      <c r="S170" s="17">
        <f t="shared" si="37"/>
        <v>302.66000000000003</v>
      </c>
      <c r="T170" s="17">
        <f t="shared" si="38"/>
        <v>292.36</v>
      </c>
      <c r="U170" s="17">
        <f t="shared" si="39"/>
        <v>19.32266740819912</v>
      </c>
      <c r="V170" s="25">
        <f>(0.75+2*10^(-5)*Dados!$B$7)*R170</f>
        <v>28.406594685407878</v>
      </c>
      <c r="W170" s="23">
        <f t="shared" si="40"/>
        <v>2.2752180163481048</v>
      </c>
      <c r="X170" s="25">
        <f>(1-Dados!$C$20)*U170</f>
        <v>14.878453904313323</v>
      </c>
      <c r="Y170" s="18">
        <f t="shared" si="41"/>
        <v>12.603235887965219</v>
      </c>
      <c r="Z170" s="27">
        <f>((0.408*I170*(Y170-0)+Dados!$C$35*(900/(H170+273))*J170*(M170-N170))/(I170+Dados!$C$35*(1+(0.34*J170))))</f>
        <v>3.7018130386456791</v>
      </c>
    </row>
    <row r="171" spans="1:26" x14ac:dyDescent="0.25">
      <c r="A171" s="1">
        <v>24504</v>
      </c>
      <c r="B171">
        <v>21.6</v>
      </c>
      <c r="C171">
        <v>33.299999999999997</v>
      </c>
      <c r="D171">
        <v>32</v>
      </c>
      <c r="E171">
        <v>0.66666700000000001</v>
      </c>
      <c r="F171">
        <v>58.75</v>
      </c>
      <c r="H171" s="22">
        <f t="shared" si="28"/>
        <v>27.45</v>
      </c>
      <c r="I171" s="23">
        <f t="shared" si="29"/>
        <v>0.21401636835832163</v>
      </c>
      <c r="J171" s="24">
        <f t="shared" si="30"/>
        <v>0.49863429942898779</v>
      </c>
      <c r="K171" s="25">
        <f t="shared" si="31"/>
        <v>5.1154132953859861</v>
      </c>
      <c r="L171" s="25">
        <f t="shared" si="32"/>
        <v>2.5801527260359443</v>
      </c>
      <c r="M171" s="25">
        <f t="shared" si="33"/>
        <v>3.8477830107109652</v>
      </c>
      <c r="N171" s="25">
        <f t="shared" si="34"/>
        <v>2.2605725187926922</v>
      </c>
      <c r="O171" s="25">
        <f t="shared" si="35"/>
        <v>-0.30432562504334304</v>
      </c>
      <c r="P171" s="26">
        <f>ACOS(-TAN(Dados!$C$31)*TAN(O171))</f>
        <v>1.7414469882911801</v>
      </c>
      <c r="Q171" s="25">
        <f t="shared" si="36"/>
        <v>1.0281185581963432</v>
      </c>
      <c r="R171" s="25">
        <f>(24*60/PI())*Dados!$C$28*Q171*(P171*SIN(Dados!$C$31)*SIN(O171)+COS(Dados!$C$31)*COS(O171)*SIN(P171))</f>
        <v>41.550006134893529</v>
      </c>
      <c r="S171" s="17">
        <f t="shared" si="37"/>
        <v>306.46000000000004</v>
      </c>
      <c r="T171" s="17">
        <f t="shared" si="38"/>
        <v>294.76000000000005</v>
      </c>
      <c r="U171" s="17">
        <f t="shared" si="39"/>
        <v>22.739662035707525</v>
      </c>
      <c r="V171" s="25">
        <f>(0.75+2*10^(-5)*Dados!$B$7)*R171</f>
        <v>31.366191041244619</v>
      </c>
      <c r="W171" s="23">
        <f t="shared" si="40"/>
        <v>3.2674479435151165</v>
      </c>
      <c r="X171" s="25">
        <f>(1-Dados!$C$20)*U171</f>
        <v>17.509539767494793</v>
      </c>
      <c r="Y171" s="18">
        <f t="shared" si="41"/>
        <v>14.242091823979678</v>
      </c>
      <c r="Z171" s="27">
        <f>((0.408*I171*(Y171-0)+Dados!$C$35*(900/(H171+273))*J171*(M171-N171))/(I171+Dados!$C$35*(1+(0.34*J171))))</f>
        <v>4.8138846591047679</v>
      </c>
    </row>
    <row r="172" spans="1:26" x14ac:dyDescent="0.25">
      <c r="A172" s="1">
        <v>24505</v>
      </c>
      <c r="B172">
        <v>22.5</v>
      </c>
      <c r="C172">
        <v>29.7</v>
      </c>
      <c r="D172">
        <v>33</v>
      </c>
      <c r="E172">
        <v>1.6666669999999999</v>
      </c>
      <c r="F172">
        <v>74.25</v>
      </c>
      <c r="H172" s="22">
        <f t="shared" si="28"/>
        <v>26.1</v>
      </c>
      <c r="I172" s="23">
        <f t="shared" si="29"/>
        <v>0.1997248282483387</v>
      </c>
      <c r="J172" s="24">
        <f t="shared" si="30"/>
        <v>1.2465853745969318</v>
      </c>
      <c r="K172" s="25">
        <f t="shared" si="31"/>
        <v>4.1705971966496023</v>
      </c>
      <c r="L172" s="25">
        <f t="shared" si="32"/>
        <v>2.7255876066054592</v>
      </c>
      <c r="M172" s="25">
        <f t="shared" si="33"/>
        <v>3.4480924016275307</v>
      </c>
      <c r="N172" s="25">
        <f t="shared" si="34"/>
        <v>2.5602086082084416</v>
      </c>
      <c r="O172" s="25">
        <f t="shared" si="35"/>
        <v>-0.2995769437816857</v>
      </c>
      <c r="P172" s="26">
        <f>ACOS(-TAN(Dados!$C$31)*TAN(O172))</f>
        <v>1.7385894603864445</v>
      </c>
      <c r="Q172" s="25">
        <f t="shared" si="36"/>
        <v>1.0278170707327079</v>
      </c>
      <c r="R172" s="25">
        <f>(24*60/PI())*Dados!$C$28*Q172*(P172*SIN(Dados!$C$31)*SIN(O172)+COS(Dados!$C$31)*COS(O172)*SIN(P172))</f>
        <v>41.440172896841275</v>
      </c>
      <c r="S172" s="17">
        <f t="shared" si="37"/>
        <v>302.86</v>
      </c>
      <c r="T172" s="17">
        <f t="shared" si="38"/>
        <v>295.66000000000003</v>
      </c>
      <c r="U172" s="17">
        <f t="shared" si="39"/>
        <v>17.791304370562845</v>
      </c>
      <c r="V172" s="25">
        <f>(0.75+2*10^(-5)*Dados!$B$7)*R172</f>
        <v>31.28327768820585</v>
      </c>
      <c r="W172" s="23">
        <f t="shared" si="40"/>
        <v>1.9071779622203568</v>
      </c>
      <c r="X172" s="25">
        <f>(1-Dados!$C$20)*U172</f>
        <v>13.69930436533339</v>
      </c>
      <c r="Y172" s="18">
        <f t="shared" si="41"/>
        <v>11.792126403113032</v>
      </c>
      <c r="Z172" s="27">
        <f>((0.408*I172*(Y172-0)+Dados!$C$35*(900/(H172+273))*J172*(M172-N172))/(I172+Dados!$C$35*(1+(0.34*J172))))</f>
        <v>4.0246078248542227</v>
      </c>
    </row>
    <row r="173" spans="1:26" x14ac:dyDescent="0.25">
      <c r="A173" s="1">
        <v>24506</v>
      </c>
      <c r="B173">
        <v>16.399999999999999</v>
      </c>
      <c r="C173">
        <v>28</v>
      </c>
      <c r="D173">
        <v>34</v>
      </c>
      <c r="E173">
        <v>2</v>
      </c>
      <c r="F173">
        <v>63</v>
      </c>
      <c r="H173" s="22">
        <f t="shared" si="28"/>
        <v>22.2</v>
      </c>
      <c r="I173" s="23">
        <f t="shared" si="29"/>
        <v>0.16286864596267894</v>
      </c>
      <c r="J173" s="24">
        <f t="shared" si="30"/>
        <v>1.4959021503358882</v>
      </c>
      <c r="K173" s="25">
        <f t="shared" si="31"/>
        <v>3.7799303639952631</v>
      </c>
      <c r="L173" s="25">
        <f t="shared" si="32"/>
        <v>1.8652661127239329</v>
      </c>
      <c r="M173" s="25">
        <f t="shared" si="33"/>
        <v>2.822598238359598</v>
      </c>
      <c r="N173" s="25">
        <f t="shared" si="34"/>
        <v>1.7782368901665468</v>
      </c>
      <c r="O173" s="25">
        <f t="shared" si="35"/>
        <v>-0.29473949140618588</v>
      </c>
      <c r="P173" s="26">
        <f>ACOS(-TAN(Dados!$C$31)*TAN(O173))</f>
        <v>1.7356885346921167</v>
      </c>
      <c r="Q173" s="25">
        <f t="shared" si="36"/>
        <v>1.0275073404706727</v>
      </c>
      <c r="R173" s="25">
        <f>(24*60/PI())*Dados!$C$28*Q173*(P173*SIN(Dados!$C$31)*SIN(O173)+COS(Dados!$C$31)*COS(O173)*SIN(P173))</f>
        <v>41.327547732870002</v>
      </c>
      <c r="S173" s="17">
        <f t="shared" si="37"/>
        <v>301.16000000000003</v>
      </c>
      <c r="T173" s="17">
        <f t="shared" si="38"/>
        <v>289.56</v>
      </c>
      <c r="U173" s="17">
        <f t="shared" si="39"/>
        <v>22.521048892777891</v>
      </c>
      <c r="V173" s="25">
        <f>(0.75+2*10^(-5)*Dados!$B$7)*R173</f>
        <v>31.198256704148577</v>
      </c>
      <c r="W173" s="23">
        <f t="shared" si="40"/>
        <v>3.5808738173441474</v>
      </c>
      <c r="X173" s="25">
        <f>(1-Dados!$C$20)*U173</f>
        <v>17.341207647438978</v>
      </c>
      <c r="Y173" s="18">
        <f t="shared" si="41"/>
        <v>13.760333830094829</v>
      </c>
      <c r="Z173" s="27">
        <f>((0.408*I173*(Y173-0)+Dados!$C$35*(900/(H173+273))*J173*(M173-N173))/(I173+Dados!$C$35*(1+(0.34*J173))))</f>
        <v>4.6867823929179391</v>
      </c>
    </row>
    <row r="174" spans="1:26" x14ac:dyDescent="0.25">
      <c r="A174" s="1">
        <v>24507</v>
      </c>
      <c r="B174">
        <v>16</v>
      </c>
      <c r="C174">
        <v>30.7</v>
      </c>
      <c r="D174">
        <v>35</v>
      </c>
      <c r="E174">
        <v>2</v>
      </c>
      <c r="F174">
        <v>60.75</v>
      </c>
      <c r="H174" s="22">
        <f t="shared" si="28"/>
        <v>23.35</v>
      </c>
      <c r="I174" s="23">
        <f t="shared" si="29"/>
        <v>0.1730841596541125</v>
      </c>
      <c r="J174" s="24">
        <f t="shared" si="30"/>
        <v>1.4959021503358882</v>
      </c>
      <c r="K174" s="25">
        <f t="shared" si="31"/>
        <v>4.4164290333261924</v>
      </c>
      <c r="L174" s="25">
        <f t="shared" si="32"/>
        <v>1.8182866804855506</v>
      </c>
      <c r="M174" s="25">
        <f t="shared" si="33"/>
        <v>3.1173578569058717</v>
      </c>
      <c r="N174" s="25">
        <f t="shared" si="34"/>
        <v>1.8937948980703172</v>
      </c>
      <c r="O174" s="25">
        <f t="shared" si="35"/>
        <v>-0.28981470135838328</v>
      </c>
      <c r="P174" s="26">
        <f>ACOS(-TAN(Dados!$C$31)*TAN(O174))</f>
        <v>1.7327454042581727</v>
      </c>
      <c r="Q174" s="25">
        <f t="shared" si="36"/>
        <v>1.0271894591899993</v>
      </c>
      <c r="R174" s="25">
        <f>(24*60/PI())*Dados!$C$28*Q174*(P174*SIN(Dados!$C$31)*SIN(O174)+COS(Dados!$C$31)*COS(O174)*SIN(P174))</f>
        <v>41.21213155165799</v>
      </c>
      <c r="S174" s="17">
        <f t="shared" si="37"/>
        <v>303.86</v>
      </c>
      <c r="T174" s="17">
        <f t="shared" si="38"/>
        <v>289.16000000000003</v>
      </c>
      <c r="U174" s="17">
        <f t="shared" si="39"/>
        <v>25.281551784959081</v>
      </c>
      <c r="V174" s="25">
        <f>(0.75+2*10^(-5)*Dados!$B$7)*R174</f>
        <v>31.111128775036029</v>
      </c>
      <c r="W174" s="23">
        <f t="shared" si="40"/>
        <v>4.1867518737911924</v>
      </c>
      <c r="X174" s="25">
        <f>(1-Dados!$C$20)*U174</f>
        <v>19.466794874418493</v>
      </c>
      <c r="Y174" s="18">
        <f t="shared" si="41"/>
        <v>15.280043000627302</v>
      </c>
      <c r="Z174" s="27">
        <f>((0.408*I174*(Y174-0)+Dados!$C$35*(900/(H174+273))*J174*(M174-N174))/(I174+Dados!$C$35*(1+(0.34*J174))))</f>
        <v>5.3080182831441469</v>
      </c>
    </row>
    <row r="175" spans="1:26" x14ac:dyDescent="0.25">
      <c r="A175" s="1">
        <v>24508</v>
      </c>
      <c r="B175">
        <v>20.3</v>
      </c>
      <c r="C175">
        <v>32.299999999999997</v>
      </c>
      <c r="D175">
        <v>36</v>
      </c>
      <c r="E175">
        <v>1</v>
      </c>
      <c r="F175">
        <v>62.25</v>
      </c>
      <c r="H175" s="22">
        <f t="shared" si="28"/>
        <v>26.299999999999997</v>
      </c>
      <c r="I175" s="23">
        <f t="shared" si="29"/>
        <v>0.20178995726388813</v>
      </c>
      <c r="J175" s="24">
        <f t="shared" si="30"/>
        <v>0.74795107516794412</v>
      </c>
      <c r="K175" s="25">
        <f t="shared" si="31"/>
        <v>4.8359775257467401</v>
      </c>
      <c r="L175" s="25">
        <f t="shared" si="32"/>
        <v>2.3820593372779197</v>
      </c>
      <c r="M175" s="25">
        <f t="shared" si="33"/>
        <v>3.6090184315123297</v>
      </c>
      <c r="N175" s="25">
        <f t="shared" si="34"/>
        <v>2.2466139736164252</v>
      </c>
      <c r="O175" s="25">
        <f t="shared" si="35"/>
        <v>-0.28480403295985462</v>
      </c>
      <c r="P175" s="26">
        <f>ACOS(-TAN(Dados!$C$31)*TAN(O175))</f>
        <v>1.7297612548880501</v>
      </c>
      <c r="Q175" s="25">
        <f t="shared" si="36"/>
        <v>1.0268635210857713</v>
      </c>
      <c r="R175" s="25">
        <f>(24*60/PI())*Dados!$C$28*Q175*(P175*SIN(Dados!$C$31)*SIN(O175)+COS(Dados!$C$31)*COS(O175)*SIN(P175))</f>
        <v>41.093926310782344</v>
      </c>
      <c r="S175" s="17">
        <f t="shared" si="37"/>
        <v>305.46000000000004</v>
      </c>
      <c r="T175" s="17">
        <f t="shared" si="38"/>
        <v>293.46000000000004</v>
      </c>
      <c r="U175" s="17">
        <f t="shared" si="39"/>
        <v>22.776565840885272</v>
      </c>
      <c r="V175" s="25">
        <f>(0.75+2*10^(-5)*Dados!$B$7)*R175</f>
        <v>31.021895378647475</v>
      </c>
      <c r="W175" s="23">
        <f t="shared" si="40"/>
        <v>3.2984880770134821</v>
      </c>
      <c r="X175" s="25">
        <f>(1-Dados!$C$20)*U175</f>
        <v>17.53795569748166</v>
      </c>
      <c r="Y175" s="18">
        <f t="shared" si="41"/>
        <v>14.239467620468178</v>
      </c>
      <c r="Z175" s="27">
        <f>((0.408*I175*(Y175-0)+Dados!$C$35*(900/(H175+273))*J175*(M175-N175))/(I175+Dados!$C$35*(1+(0.34*J175))))</f>
        <v>4.8359901429384209</v>
      </c>
    </row>
    <row r="176" spans="1:26" x14ac:dyDescent="0.25">
      <c r="A176" s="1">
        <v>24509</v>
      </c>
      <c r="B176">
        <v>22.2</v>
      </c>
      <c r="C176">
        <v>34.9</v>
      </c>
      <c r="D176">
        <v>37</v>
      </c>
      <c r="E176">
        <v>0.33333299999999999</v>
      </c>
      <c r="F176">
        <v>59.5</v>
      </c>
      <c r="H176" s="22">
        <f t="shared" si="28"/>
        <v>28.549999999999997</v>
      </c>
      <c r="I176" s="23">
        <f t="shared" si="29"/>
        <v>0.2262880308332702</v>
      </c>
      <c r="J176" s="24">
        <f t="shared" si="30"/>
        <v>0.2493167757389563</v>
      </c>
      <c r="K176" s="25">
        <f t="shared" si="31"/>
        <v>5.5916786681589672</v>
      </c>
      <c r="L176" s="25">
        <f t="shared" si="32"/>
        <v>2.6763336594163714</v>
      </c>
      <c r="M176" s="25">
        <f t="shared" si="33"/>
        <v>4.1340061637876691</v>
      </c>
      <c r="N176" s="25">
        <f t="shared" si="34"/>
        <v>2.459733667453663</v>
      </c>
      <c r="O176" s="25">
        <f t="shared" si="35"/>
        <v>-0.27970897097978548</v>
      </c>
      <c r="P176" s="26">
        <f>ACOS(-TAN(Dados!$C$31)*TAN(O176))</f>
        <v>1.7267372641461627</v>
      </c>
      <c r="Q176" s="25">
        <f t="shared" si="36"/>
        <v>1.0265296227404832</v>
      </c>
      <c r="R176" s="25">
        <f>(24*60/PI())*Dados!$C$28*Q176*(P176*SIN(Dados!$C$31)*SIN(O176)+COS(Dados!$C$31)*COS(O176)*SIN(P176))</f>
        <v>40.972935068714811</v>
      </c>
      <c r="S176" s="17">
        <f t="shared" si="37"/>
        <v>308.06</v>
      </c>
      <c r="T176" s="17">
        <f t="shared" si="38"/>
        <v>295.36</v>
      </c>
      <c r="U176" s="17">
        <f t="shared" si="39"/>
        <v>23.362478708735971</v>
      </c>
      <c r="V176" s="25">
        <f>(0.75+2*10^(-5)*Dados!$B$7)*R176</f>
        <v>30.930558823829962</v>
      </c>
      <c r="W176" s="23">
        <f t="shared" si="40"/>
        <v>3.2853283207796657</v>
      </c>
      <c r="X176" s="25">
        <f>(1-Dados!$C$20)*U176</f>
        <v>17.989108605726699</v>
      </c>
      <c r="Y176" s="18">
        <f t="shared" si="41"/>
        <v>14.703780284947033</v>
      </c>
      <c r="Z176" s="27">
        <f>((0.408*I176*(Y176-0)+Dados!$C$35*(900/(H176+273))*J176*(M176-N176))/(I176+Dados!$C$35*(1+(0.34*J176))))</f>
        <v>4.8405706120054868</v>
      </c>
    </row>
    <row r="177" spans="1:26" x14ac:dyDescent="0.25">
      <c r="A177" s="1">
        <v>24510</v>
      </c>
      <c r="B177">
        <v>23.2</v>
      </c>
      <c r="C177">
        <v>35</v>
      </c>
      <c r="D177">
        <v>38</v>
      </c>
      <c r="E177">
        <v>0.33333299999999999</v>
      </c>
      <c r="F177">
        <v>55.25</v>
      </c>
      <c r="H177" s="22">
        <f t="shared" si="28"/>
        <v>29.1</v>
      </c>
      <c r="I177" s="23">
        <f t="shared" si="29"/>
        <v>0.23264210672547564</v>
      </c>
      <c r="J177" s="24">
        <f t="shared" si="30"/>
        <v>0.2493167757389563</v>
      </c>
      <c r="K177" s="25">
        <f t="shared" si="31"/>
        <v>5.6226812384961216</v>
      </c>
      <c r="L177" s="25">
        <f t="shared" si="32"/>
        <v>2.8436029029276386</v>
      </c>
      <c r="M177" s="25">
        <f t="shared" si="33"/>
        <v>4.2331420707118799</v>
      </c>
      <c r="N177" s="25">
        <f t="shared" si="34"/>
        <v>2.3388109940683135</v>
      </c>
      <c r="O177" s="25">
        <f t="shared" si="35"/>
        <v>-0.27453102519500105</v>
      </c>
      <c r="P177" s="26">
        <f>ACOS(-TAN(Dados!$C$31)*TAN(O177))</f>
        <v>1.7236746004336272</v>
      </c>
      <c r="Q177" s="25">
        <f t="shared" si="36"/>
        <v>1.0261878630954209</v>
      </c>
      <c r="R177" s="25">
        <f>(24*60/PI())*Dados!$C$28*Q177*(P177*SIN(Dados!$C$31)*SIN(O177)+COS(Dados!$C$31)*COS(O177)*SIN(P177))</f>
        <v>40.849162036170263</v>
      </c>
      <c r="S177" s="17">
        <f t="shared" si="37"/>
        <v>308.16000000000003</v>
      </c>
      <c r="T177" s="17">
        <f t="shared" si="38"/>
        <v>296.36</v>
      </c>
      <c r="U177" s="17">
        <f t="shared" si="39"/>
        <v>22.45143674953626</v>
      </c>
      <c r="V177" s="25">
        <f>(0.75+2*10^(-5)*Dados!$B$7)*R177</f>
        <v>30.837122289261409</v>
      </c>
      <c r="W177" s="23">
        <f t="shared" si="40"/>
        <v>3.2682391101534995</v>
      </c>
      <c r="X177" s="25">
        <f>(1-Dados!$C$20)*U177</f>
        <v>17.287606297142922</v>
      </c>
      <c r="Y177" s="18">
        <f t="shared" si="41"/>
        <v>14.019367186989422</v>
      </c>
      <c r="Z177" s="27">
        <f>((0.408*I177*(Y177-0)+Dados!$C$35*(900/(H177+273))*J177*(M177-N177))/(I177+Dados!$C$35*(1+(0.34*J177))))</f>
        <v>4.6856210377786391</v>
      </c>
    </row>
    <row r="178" spans="1:26" x14ac:dyDescent="0.25">
      <c r="A178" s="1">
        <v>24511</v>
      </c>
      <c r="B178">
        <v>23.1</v>
      </c>
      <c r="C178">
        <v>29.8</v>
      </c>
      <c r="D178">
        <v>39</v>
      </c>
      <c r="E178">
        <v>1</v>
      </c>
      <c r="F178">
        <v>80.75</v>
      </c>
      <c r="H178" s="22">
        <f t="shared" si="28"/>
        <v>26.450000000000003</v>
      </c>
      <c r="I178" s="23">
        <f t="shared" si="29"/>
        <v>0.20335056951978117</v>
      </c>
      <c r="J178" s="24">
        <f t="shared" si="30"/>
        <v>0.74795107516794412</v>
      </c>
      <c r="K178" s="25">
        <f t="shared" si="31"/>
        <v>4.1946326109173357</v>
      </c>
      <c r="L178" s="25">
        <f t="shared" si="32"/>
        <v>2.8264752011366077</v>
      </c>
      <c r="M178" s="25">
        <f t="shared" si="33"/>
        <v>3.5105539060269715</v>
      </c>
      <c r="N178" s="25">
        <f t="shared" si="34"/>
        <v>2.8347722791167795</v>
      </c>
      <c r="O178" s="25">
        <f t="shared" si="35"/>
        <v>-0.26927172994258658</v>
      </c>
      <c r="P178" s="26">
        <f>ACOS(-TAN(Dados!$C$31)*TAN(O178))</f>
        <v>1.720574422132332</v>
      </c>
      <c r="Q178" s="25">
        <f t="shared" si="36"/>
        <v>1.0258383434213432</v>
      </c>
      <c r="R178" s="25">
        <f>(24*60/PI())*Dados!$C$28*Q178*(P178*SIN(Dados!$C$31)*SIN(O178)+COS(Dados!$C$31)*COS(O178)*SIN(P178))</f>
        <v>40.722612626680473</v>
      </c>
      <c r="S178" s="17">
        <f t="shared" si="37"/>
        <v>302.96000000000004</v>
      </c>
      <c r="T178" s="17">
        <f t="shared" si="38"/>
        <v>296.26000000000005</v>
      </c>
      <c r="U178" s="17">
        <f t="shared" si="39"/>
        <v>16.865259080326982</v>
      </c>
      <c r="V178" s="25">
        <f>(0.75+2*10^(-5)*Dados!$B$7)*R178</f>
        <v>30.741589861628867</v>
      </c>
      <c r="W178" s="23">
        <f t="shared" si="40"/>
        <v>1.6106413119000405</v>
      </c>
      <c r="X178" s="25">
        <f>(1-Dados!$C$20)*U178</f>
        <v>12.986249491851776</v>
      </c>
      <c r="Y178" s="18">
        <f t="shared" si="41"/>
        <v>11.375608179951735</v>
      </c>
      <c r="Z178" s="27">
        <f>((0.408*I178*(Y178-0)+Dados!$C$35*(900/(H178+273))*J178*(M178-N178))/(I178+Dados!$C$35*(1+(0.34*J178))))</f>
        <v>3.6546399173789577</v>
      </c>
    </row>
    <row r="179" spans="1:26" x14ac:dyDescent="0.25">
      <c r="A179" s="1">
        <v>24512</v>
      </c>
      <c r="B179">
        <v>19</v>
      </c>
      <c r="C179">
        <v>32</v>
      </c>
      <c r="D179">
        <v>40</v>
      </c>
      <c r="E179">
        <v>2</v>
      </c>
      <c r="F179">
        <v>66.5</v>
      </c>
      <c r="H179" s="22">
        <f t="shared" si="28"/>
        <v>25.5</v>
      </c>
      <c r="I179" s="23">
        <f t="shared" si="29"/>
        <v>0.19363585091694491</v>
      </c>
      <c r="J179" s="24">
        <f t="shared" si="30"/>
        <v>1.4959021503358882</v>
      </c>
      <c r="K179" s="25">
        <f t="shared" si="31"/>
        <v>4.7547753962618131</v>
      </c>
      <c r="L179" s="25">
        <f t="shared" si="32"/>
        <v>2.1973933238855259</v>
      </c>
      <c r="M179" s="25">
        <f t="shared" si="33"/>
        <v>3.4760843600736697</v>
      </c>
      <c r="N179" s="25">
        <f t="shared" si="34"/>
        <v>2.3115960994489906</v>
      </c>
      <c r="O179" s="25">
        <f t="shared" si="35"/>
        <v>-0.26393264366523028</v>
      </c>
      <c r="P179" s="26">
        <f>ACOS(-TAN(Dados!$C$31)*TAN(O179))</f>
        <v>1.7174378768172527</v>
      </c>
      <c r="Q179" s="25">
        <f t="shared" si="36"/>
        <v>1.0254811672884725</v>
      </c>
      <c r="R179" s="25">
        <f>(24*60/PI())*Dados!$C$28*Q179*(P179*SIN(Dados!$C$31)*SIN(O179)+COS(Dados!$C$31)*COS(O179)*SIN(P179))</f>
        <v>40.593293506266015</v>
      </c>
      <c r="S179" s="17">
        <f t="shared" si="37"/>
        <v>305.16000000000003</v>
      </c>
      <c r="T179" s="17">
        <f t="shared" si="38"/>
        <v>292.16000000000003</v>
      </c>
      <c r="U179" s="17">
        <f t="shared" si="39"/>
        <v>23.417792188288239</v>
      </c>
      <c r="V179" s="25">
        <f>(0.75+2*10^(-5)*Dados!$B$7)*R179</f>
        <v>30.643966573125926</v>
      </c>
      <c r="W179" s="23">
        <f t="shared" si="40"/>
        <v>3.3905236157307743</v>
      </c>
      <c r="X179" s="25">
        <f>(1-Dados!$C$20)*U179</f>
        <v>18.031699984981945</v>
      </c>
      <c r="Y179" s="18">
        <f t="shared" si="41"/>
        <v>14.64117636925117</v>
      </c>
      <c r="Z179" s="27">
        <f>((0.408*I179*(Y179-0)+Dados!$C$35*(900/(H179+273))*J179*(M179-N179))/(I179+Dados!$C$35*(1+(0.34*J179))))</f>
        <v>5.1318866741195892</v>
      </c>
    </row>
    <row r="180" spans="1:26" x14ac:dyDescent="0.25">
      <c r="A180" s="1">
        <v>24513</v>
      </c>
      <c r="B180">
        <v>19.2</v>
      </c>
      <c r="C180">
        <v>33.200000000000003</v>
      </c>
      <c r="D180">
        <v>41</v>
      </c>
      <c r="E180">
        <v>1.6666669999999999</v>
      </c>
      <c r="F180">
        <v>71.75</v>
      </c>
      <c r="H180" s="22">
        <f t="shared" si="28"/>
        <v>26.200000000000003</v>
      </c>
      <c r="I180" s="23">
        <f t="shared" si="29"/>
        <v>0.2007551580984272</v>
      </c>
      <c r="J180" s="24">
        <f t="shared" si="30"/>
        <v>1.2465853745969318</v>
      </c>
      <c r="K180" s="25">
        <f t="shared" si="31"/>
        <v>5.0868531413725142</v>
      </c>
      <c r="L180" s="25">
        <f t="shared" si="32"/>
        <v>2.2249611183378328</v>
      </c>
      <c r="M180" s="25">
        <f t="shared" si="33"/>
        <v>3.6559071298551737</v>
      </c>
      <c r="N180" s="25">
        <f t="shared" si="34"/>
        <v>2.6231133656710872</v>
      </c>
      <c r="O180" s="25">
        <f t="shared" si="35"/>
        <v>-0.25851534844942292</v>
      </c>
      <c r="P180" s="26">
        <f>ACOS(-TAN(Dados!$C$31)*TAN(O180))</f>
        <v>1.7142661005366917</v>
      </c>
      <c r="Q180" s="25">
        <f t="shared" si="36"/>
        <v>1.0251164405358055</v>
      </c>
      <c r="R180" s="25">
        <f>(24*60/PI())*Dados!$C$28*Q180*(P180*SIN(Dados!$C$31)*SIN(O180)+COS(Dados!$C$31)*COS(O180)*SIN(P180))</f>
        <v>40.461212642078735</v>
      </c>
      <c r="S180" s="17">
        <f t="shared" si="37"/>
        <v>306.36</v>
      </c>
      <c r="T180" s="17">
        <f t="shared" si="38"/>
        <v>292.36</v>
      </c>
      <c r="U180" s="17">
        <f t="shared" si="39"/>
        <v>24.222719225610415</v>
      </c>
      <c r="V180" s="25">
        <f>(0.75+2*10^(-5)*Dados!$B$7)*R180</f>
        <v>30.544258438173049</v>
      </c>
      <c r="W180" s="23">
        <f t="shared" si="40"/>
        <v>3.2241352433801085</v>
      </c>
      <c r="X180" s="25">
        <f>(1-Dados!$C$20)*U180</f>
        <v>18.651493803720019</v>
      </c>
      <c r="Y180" s="18">
        <f t="shared" si="41"/>
        <v>15.427358560339911</v>
      </c>
      <c r="Z180" s="27">
        <f>((0.408*I180*(Y180-0)+Dados!$C$35*(900/(H180+273))*J180*(M180-N180))/(I180+Dados!$C$35*(1+(0.34*J180))))</f>
        <v>5.1610292780480487</v>
      </c>
    </row>
    <row r="181" spans="1:26" x14ac:dyDescent="0.25">
      <c r="A181" s="1">
        <v>24514</v>
      </c>
      <c r="B181">
        <v>20.2</v>
      </c>
      <c r="C181">
        <v>34.700000000000003</v>
      </c>
      <c r="D181">
        <v>42</v>
      </c>
      <c r="E181">
        <v>2.3333330000000001</v>
      </c>
      <c r="F181">
        <v>67.25</v>
      </c>
      <c r="H181" s="22">
        <f t="shared" si="28"/>
        <v>27.450000000000003</v>
      </c>
      <c r="I181" s="23">
        <f t="shared" si="29"/>
        <v>0.21401636835832172</v>
      </c>
      <c r="J181" s="24">
        <f t="shared" si="30"/>
        <v>1.7452189260748447</v>
      </c>
      <c r="K181" s="25">
        <f t="shared" si="31"/>
        <v>5.5301179659422894</v>
      </c>
      <c r="L181" s="25">
        <f t="shared" si="32"/>
        <v>2.3673876975032684</v>
      </c>
      <c r="M181" s="25">
        <f t="shared" si="33"/>
        <v>3.9487528317227789</v>
      </c>
      <c r="N181" s="25">
        <f t="shared" si="34"/>
        <v>2.6555362793335688</v>
      </c>
      <c r="O181" s="25">
        <f t="shared" si="35"/>
        <v>-0.2530214495566519</v>
      </c>
      <c r="P181" s="26">
        <f>ACOS(-TAN(Dados!$C$31)*TAN(O181))</f>
        <v>1.7110602171599187</v>
      </c>
      <c r="Q181" s="25">
        <f t="shared" si="36"/>
        <v>1.0247442712397508</v>
      </c>
      <c r="R181" s="25">
        <f>(24*60/PI())*Dados!$C$28*Q181*(P181*SIN(Dados!$C$31)*SIN(O181)+COS(Dados!$C$31)*COS(O181)*SIN(P181))</f>
        <v>40.326379349888064</v>
      </c>
      <c r="S181" s="17">
        <f t="shared" si="37"/>
        <v>307.86</v>
      </c>
      <c r="T181" s="17">
        <f t="shared" si="38"/>
        <v>293.36</v>
      </c>
      <c r="U181" s="17">
        <f t="shared" si="39"/>
        <v>24.569324424779463</v>
      </c>
      <c r="V181" s="25">
        <f>(0.75+2*10^(-5)*Dados!$B$7)*R181</f>
        <v>30.442472489265068</v>
      </c>
      <c r="W181" s="23">
        <f t="shared" si="40"/>
        <v>3.323727617208303</v>
      </c>
      <c r="X181" s="25">
        <f>(1-Dados!$C$20)*U181</f>
        <v>18.918379807080186</v>
      </c>
      <c r="Y181" s="18">
        <f t="shared" si="41"/>
        <v>15.594652189871884</v>
      </c>
      <c r="Z181" s="27">
        <f>((0.408*I181*(Y181-0)+Dados!$C$35*(900/(H181+273))*J181*(M181-N181))/(I181+Dados!$C$35*(1+(0.34*J181))))</f>
        <v>5.6680930323466576</v>
      </c>
    </row>
    <row r="182" spans="1:26" x14ac:dyDescent="0.25">
      <c r="A182" s="1">
        <v>24515</v>
      </c>
      <c r="B182">
        <v>21.4</v>
      </c>
      <c r="C182">
        <v>36</v>
      </c>
      <c r="D182">
        <v>43</v>
      </c>
      <c r="E182">
        <v>1.3333330000000001</v>
      </c>
      <c r="F182">
        <v>74.25</v>
      </c>
      <c r="H182" s="22">
        <f t="shared" si="28"/>
        <v>28.7</v>
      </c>
      <c r="I182" s="23">
        <f t="shared" si="29"/>
        <v>0.22800632957046707</v>
      </c>
      <c r="J182" s="24">
        <f t="shared" si="30"/>
        <v>0.99726785090690051</v>
      </c>
      <c r="K182" s="25">
        <f t="shared" si="31"/>
        <v>5.9409977016273503</v>
      </c>
      <c r="L182" s="25">
        <f t="shared" si="32"/>
        <v>2.548770598472057</v>
      </c>
      <c r="M182" s="25">
        <f t="shared" si="33"/>
        <v>4.2448841500497032</v>
      </c>
      <c r="N182" s="25">
        <f t="shared" si="34"/>
        <v>3.1518264814119048</v>
      </c>
      <c r="O182" s="25">
        <f t="shared" si="35"/>
        <v>-0.24745257494772704</v>
      </c>
      <c r="P182" s="26">
        <f>ACOS(-TAN(Dados!$C$31)*TAN(O182))</f>
        <v>1.7078213377914966</v>
      </c>
      <c r="Q182" s="25">
        <f t="shared" si="36"/>
        <v>1.0243647696821025</v>
      </c>
      <c r="R182" s="25">
        <f>(24*60/PI())*Dados!$C$28*Q182*(P182*SIN(Dados!$C$31)*SIN(O182)+COS(Dados!$C$31)*COS(O182)*SIN(P182))</f>
        <v>40.188804340285415</v>
      </c>
      <c r="S182" s="17">
        <f t="shared" si="37"/>
        <v>309.16000000000003</v>
      </c>
      <c r="T182" s="17">
        <f t="shared" si="38"/>
        <v>294.56</v>
      </c>
      <c r="U182" s="17">
        <f t="shared" si="39"/>
        <v>24.569792922819268</v>
      </c>
      <c r="V182" s="25">
        <f>(0.75+2*10^(-5)*Dados!$B$7)*R182</f>
        <v>30.338616811851008</v>
      </c>
      <c r="W182" s="23">
        <f t="shared" si="40"/>
        <v>2.77693742360694</v>
      </c>
      <c r="X182" s="25">
        <f>(1-Dados!$C$20)*U182</f>
        <v>18.918740550570838</v>
      </c>
      <c r="Y182" s="18">
        <f t="shared" si="41"/>
        <v>16.1418031269639</v>
      </c>
      <c r="Z182" s="27">
        <f>((0.408*I182*(Y182-0)+Dados!$C$35*(900/(H182+273))*J182*(M182-N182))/(I182+Dados!$C$35*(1+(0.34*J182))))</f>
        <v>5.4313772838810621</v>
      </c>
    </row>
    <row r="183" spans="1:26" x14ac:dyDescent="0.25">
      <c r="A183" s="1">
        <v>24516</v>
      </c>
      <c r="B183">
        <v>22.4</v>
      </c>
      <c r="C183">
        <v>32.9</v>
      </c>
      <c r="D183">
        <v>44</v>
      </c>
      <c r="E183">
        <v>1.3333330000000001</v>
      </c>
      <c r="F183">
        <v>70.75</v>
      </c>
      <c r="H183" s="22">
        <f t="shared" si="28"/>
        <v>27.65</v>
      </c>
      <c r="I183" s="23">
        <f t="shared" si="29"/>
        <v>0.21620498907075034</v>
      </c>
      <c r="J183" s="24">
        <f t="shared" si="30"/>
        <v>0.99726785090690051</v>
      </c>
      <c r="K183" s="25">
        <f t="shared" si="31"/>
        <v>5.0020014811114493</v>
      </c>
      <c r="L183" s="25">
        <f t="shared" si="32"/>
        <v>2.7090824052161175</v>
      </c>
      <c r="M183" s="25">
        <f t="shared" si="33"/>
        <v>3.8555419431637832</v>
      </c>
      <c r="N183" s="25">
        <f t="shared" si="34"/>
        <v>2.7277959247883765</v>
      </c>
      <c r="O183" s="25">
        <f t="shared" si="35"/>
        <v>-0.24181037480038128</v>
      </c>
      <c r="P183" s="26">
        <f>ACOS(-TAN(Dados!$C$31)*TAN(O183))</f>
        <v>1.7045505602514042</v>
      </c>
      <c r="Q183" s="25">
        <f t="shared" si="36"/>
        <v>1.0239780483173626</v>
      </c>
      <c r="R183" s="25">
        <f>(24*60/PI())*Dados!$C$28*Q183*(P183*SIN(Dados!$C$31)*SIN(O183)+COS(Dados!$C$31)*COS(O183)*SIN(P183))</f>
        <v>40.048499763481836</v>
      </c>
      <c r="S183" s="17">
        <f t="shared" si="37"/>
        <v>306.06</v>
      </c>
      <c r="T183" s="17">
        <f t="shared" si="38"/>
        <v>295.56</v>
      </c>
      <c r="U183" s="17">
        <f t="shared" si="39"/>
        <v>20.763515386189944</v>
      </c>
      <c r="V183" s="25">
        <f>(0.75+2*10^(-5)*Dados!$B$7)*R183</f>
        <v>30.232700578151917</v>
      </c>
      <c r="W183" s="23">
        <f t="shared" si="40"/>
        <v>2.5249682155471742</v>
      </c>
      <c r="X183" s="25">
        <f>(1-Dados!$C$20)*U183</f>
        <v>15.987906847366258</v>
      </c>
      <c r="Y183" s="18">
        <f t="shared" si="41"/>
        <v>13.462938631819084</v>
      </c>
      <c r="Z183" s="27">
        <f>((0.408*I183*(Y183-0)+Dados!$C$35*(900/(H183+273))*J183*(M183-N183))/(I183+Dados!$C$35*(1+(0.34*J183))))</f>
        <v>4.6336124886140642</v>
      </c>
    </row>
    <row r="184" spans="1:26" x14ac:dyDescent="0.25">
      <c r="A184" s="1">
        <v>24517</v>
      </c>
      <c r="B184">
        <v>16.899999999999999</v>
      </c>
      <c r="C184">
        <v>28.9</v>
      </c>
      <c r="D184">
        <v>45</v>
      </c>
      <c r="E184">
        <v>1.6666669999999999</v>
      </c>
      <c r="F184">
        <v>65.75</v>
      </c>
      <c r="H184" s="22">
        <f t="shared" si="28"/>
        <v>22.9</v>
      </c>
      <c r="I184" s="23">
        <f t="shared" si="29"/>
        <v>0.1690242275340923</v>
      </c>
      <c r="J184" s="24">
        <f t="shared" si="30"/>
        <v>1.2465853745969318</v>
      </c>
      <c r="K184" s="25">
        <f t="shared" si="31"/>
        <v>3.9825871656612759</v>
      </c>
      <c r="L184" s="25">
        <f t="shared" si="32"/>
        <v>1.9254836024660269</v>
      </c>
      <c r="M184" s="25">
        <f t="shared" si="33"/>
        <v>2.9540353840636513</v>
      </c>
      <c r="N184" s="25">
        <f t="shared" si="34"/>
        <v>1.9422782650218506</v>
      </c>
      <c r="O184" s="25">
        <f t="shared" si="35"/>
        <v>-0.23609652102028686</v>
      </c>
      <c r="P184" s="26">
        <f>ACOS(-TAN(Dados!$C$31)*TAN(O184))</f>
        <v>1.701248968619907</v>
      </c>
      <c r="Q184" s="25">
        <f t="shared" si="36"/>
        <v>1.0235842217394178</v>
      </c>
      <c r="R184" s="25">
        <f>(24*60/PI())*Dados!$C$28*Q184*(P184*SIN(Dados!$C$31)*SIN(O184)+COS(Dados!$C$31)*COS(O184)*SIN(P184))</f>
        <v>39.905479252576548</v>
      </c>
      <c r="S184" s="17">
        <f t="shared" si="37"/>
        <v>302.06</v>
      </c>
      <c r="T184" s="17">
        <f t="shared" si="38"/>
        <v>290.06</v>
      </c>
      <c r="U184" s="17">
        <f t="shared" si="39"/>
        <v>22.117861621071452</v>
      </c>
      <c r="V184" s="25">
        <f>(0.75+2*10^(-5)*Dados!$B$7)*R184</f>
        <v>30.124734079824389</v>
      </c>
      <c r="W184" s="23">
        <f t="shared" si="40"/>
        <v>3.5080379721589137</v>
      </c>
      <c r="X184" s="25">
        <f>(1-Dados!$C$20)*U184</f>
        <v>17.030753448225017</v>
      </c>
      <c r="Y184" s="18">
        <f t="shared" si="41"/>
        <v>13.522715476066104</v>
      </c>
      <c r="Z184" s="27">
        <f>((0.408*I184*(Y184-0)+Dados!$C$35*(900/(H184+273))*J184*(M184-N184))/(I184+Dados!$C$35*(1+(0.34*J184))))</f>
        <v>4.5138708697575867</v>
      </c>
    </row>
    <row r="185" spans="1:26" x14ac:dyDescent="0.25">
      <c r="A185" s="1">
        <v>24518</v>
      </c>
      <c r="B185">
        <v>16.2</v>
      </c>
      <c r="C185">
        <v>32.4</v>
      </c>
      <c r="D185">
        <v>46</v>
      </c>
      <c r="E185">
        <v>0.66666700000000001</v>
      </c>
      <c r="F185">
        <v>48.75</v>
      </c>
      <c r="H185" s="22">
        <f t="shared" si="28"/>
        <v>24.299999999999997</v>
      </c>
      <c r="I185" s="23">
        <f t="shared" si="29"/>
        <v>0.18192588494728226</v>
      </c>
      <c r="J185" s="24">
        <f t="shared" si="30"/>
        <v>0.49863429942898779</v>
      </c>
      <c r="K185" s="25">
        <f t="shared" si="31"/>
        <v>4.8633111980528723</v>
      </c>
      <c r="L185" s="25">
        <f t="shared" si="32"/>
        <v>1.841645130417793</v>
      </c>
      <c r="M185" s="25">
        <f t="shared" si="33"/>
        <v>3.3524781642353325</v>
      </c>
      <c r="N185" s="25">
        <f t="shared" si="34"/>
        <v>1.6343331050647245</v>
      </c>
      <c r="O185" s="25">
        <f t="shared" si="35"/>
        <v>-0.23031270674563392</v>
      </c>
      <c r="P185" s="26">
        <f>ACOS(-TAN(Dados!$C$31)*TAN(O185))</f>
        <v>1.6979176328459811</v>
      </c>
      <c r="Q185" s="25">
        <f t="shared" si="36"/>
        <v>1.0231834066475822</v>
      </c>
      <c r="R185" s="25">
        <f>(24*60/PI())*Dados!$C$28*Q185*(P185*SIN(Dados!$C$31)*SIN(O185)+COS(Dados!$C$31)*COS(O185)*SIN(P185))</f>
        <v>39.759757965175694</v>
      </c>
      <c r="S185" s="17">
        <f t="shared" si="37"/>
        <v>305.56</v>
      </c>
      <c r="T185" s="17">
        <f t="shared" si="38"/>
        <v>289.36</v>
      </c>
      <c r="U185" s="17">
        <f t="shared" si="39"/>
        <v>25.60479021477261</v>
      </c>
      <c r="V185" s="25">
        <f>(0.75+2*10^(-5)*Dados!$B$7)*R185</f>
        <v>30.014728759378652</v>
      </c>
      <c r="W185" s="23">
        <f t="shared" si="40"/>
        <v>4.9770945477897559</v>
      </c>
      <c r="X185" s="25">
        <f>(1-Dados!$C$20)*U185</f>
        <v>19.71568846537491</v>
      </c>
      <c r="Y185" s="18">
        <f t="shared" si="41"/>
        <v>14.738593917585154</v>
      </c>
      <c r="Z185" s="27">
        <f>((0.408*I185*(Y185-0)+Dados!$C$35*(900/(H185+273))*J185*(M185-N185))/(I185+Dados!$C$35*(1+(0.34*J185))))</f>
        <v>4.8891105823166132</v>
      </c>
    </row>
    <row r="186" spans="1:26" x14ac:dyDescent="0.25">
      <c r="A186" s="1">
        <v>24519</v>
      </c>
      <c r="B186">
        <v>20</v>
      </c>
      <c r="C186">
        <v>27.2</v>
      </c>
      <c r="D186">
        <v>47</v>
      </c>
      <c r="E186">
        <v>1</v>
      </c>
      <c r="F186">
        <v>89</v>
      </c>
      <c r="H186" s="22">
        <f t="shared" si="28"/>
        <v>23.6</v>
      </c>
      <c r="I186" s="23">
        <f t="shared" si="29"/>
        <v>0.17537501030785449</v>
      </c>
      <c r="J186" s="24">
        <f t="shared" si="30"/>
        <v>0.74795107516794412</v>
      </c>
      <c r="K186" s="25">
        <f t="shared" si="31"/>
        <v>3.6073883025255133</v>
      </c>
      <c r="L186" s="25">
        <f t="shared" si="32"/>
        <v>2.3382812709274461</v>
      </c>
      <c r="M186" s="25">
        <f t="shared" si="33"/>
        <v>2.9728347867264797</v>
      </c>
      <c r="N186" s="25">
        <f t="shared" si="34"/>
        <v>2.645822960186567</v>
      </c>
      <c r="O186" s="25">
        <f t="shared" si="35"/>
        <v>-0.22446064584541689</v>
      </c>
      <c r="P186" s="26">
        <f>ACOS(-TAN(Dados!$C$31)*TAN(O186))</f>
        <v>1.6945576084179677</v>
      </c>
      <c r="Q186" s="25">
        <f t="shared" si="36"/>
        <v>1.0227757218120181</v>
      </c>
      <c r="R186" s="25">
        <f>(24*60/PI())*Dados!$C$28*Q186*(P186*SIN(Dados!$C$31)*SIN(O186)+COS(Dados!$C$31)*COS(O186)*SIN(P186))</f>
        <v>39.61135262324327</v>
      </c>
      <c r="S186" s="17">
        <f t="shared" si="37"/>
        <v>300.36</v>
      </c>
      <c r="T186" s="17">
        <f t="shared" si="38"/>
        <v>293.16000000000003</v>
      </c>
      <c r="U186" s="17">
        <f t="shared" si="39"/>
        <v>17.006146012087022</v>
      </c>
      <c r="V186" s="25">
        <f>(0.75+2*10^(-5)*Dados!$B$7)*R186</f>
        <v>29.902697240262114</v>
      </c>
      <c r="W186" s="23">
        <f t="shared" si="40"/>
        <v>1.785205581994185</v>
      </c>
      <c r="X186" s="25">
        <f>(1-Dados!$C$20)*U186</f>
        <v>13.094732429307008</v>
      </c>
      <c r="Y186" s="18">
        <f t="shared" si="41"/>
        <v>11.309526847312823</v>
      </c>
      <c r="Z186" s="27">
        <f>((0.408*I186*(Y186-0)+Dados!$C$35*(900/(H186+273))*J186*(M186-N186))/(I186+Dados!$C$35*(1+(0.34*J186))))</f>
        <v>3.3315523287863065</v>
      </c>
    </row>
    <row r="187" spans="1:26" x14ac:dyDescent="0.25">
      <c r="A187" s="1">
        <v>24520</v>
      </c>
      <c r="B187">
        <v>15</v>
      </c>
      <c r="C187">
        <v>25.1</v>
      </c>
      <c r="D187">
        <v>48</v>
      </c>
      <c r="E187">
        <v>2.3333330000000001</v>
      </c>
      <c r="F187">
        <v>59.25</v>
      </c>
      <c r="H187" s="22">
        <f t="shared" si="28"/>
        <v>20.05</v>
      </c>
      <c r="I187" s="23">
        <f t="shared" si="29"/>
        <v>0.1451323748014634</v>
      </c>
      <c r="J187" s="24">
        <f t="shared" si="30"/>
        <v>1.7452189260748447</v>
      </c>
      <c r="K187" s="25">
        <f t="shared" si="31"/>
        <v>3.1866957622050229</v>
      </c>
      <c r="L187" s="25">
        <f t="shared" si="32"/>
        <v>1.7053462321157722</v>
      </c>
      <c r="M187" s="25">
        <f t="shared" si="33"/>
        <v>2.4460209971603977</v>
      </c>
      <c r="N187" s="25">
        <f t="shared" si="34"/>
        <v>1.4492674408175357</v>
      </c>
      <c r="O187" s="25">
        <f t="shared" si="35"/>
        <v>-0.21854207241157836</v>
      </c>
      <c r="P187" s="26">
        <f>ACOS(-TAN(Dados!$C$31)*TAN(O187))</f>
        <v>1.6911699360950152</v>
      </c>
      <c r="Q187" s="25">
        <f t="shared" si="36"/>
        <v>1.0223612880385406</v>
      </c>
      <c r="R187" s="25">
        <f>(24*60/PI())*Dados!$C$28*Q187*(P187*SIN(Dados!$C$31)*SIN(O187)+COS(Dados!$C$31)*COS(O187)*SIN(P187))</f>
        <v>39.460281551069606</v>
      </c>
      <c r="S187" s="17">
        <f t="shared" si="37"/>
        <v>298.26000000000005</v>
      </c>
      <c r="T187" s="17">
        <f t="shared" si="38"/>
        <v>288.16000000000003</v>
      </c>
      <c r="U187" s="17">
        <f t="shared" si="39"/>
        <v>20.065077854879831</v>
      </c>
      <c r="V187" s="25">
        <f>(0.75+2*10^(-5)*Dados!$B$7)*R187</f>
        <v>29.788653355521856</v>
      </c>
      <c r="W187" s="23">
        <f t="shared" si="40"/>
        <v>3.4816455213735762</v>
      </c>
      <c r="X187" s="25">
        <f>(1-Dados!$C$20)*U187</f>
        <v>15.45010994825747</v>
      </c>
      <c r="Y187" s="18">
        <f t="shared" si="41"/>
        <v>11.968464426883894</v>
      </c>
      <c r="Z187" s="27">
        <f>((0.408*I187*(Y187-0)+Dados!$C$35*(900/(H187+273))*J187*(M187-N187))/(I187+Dados!$C$35*(1+(0.34*J187))))</f>
        <v>4.2432595611244706</v>
      </c>
    </row>
    <row r="188" spans="1:26" x14ac:dyDescent="0.25">
      <c r="A188" s="1">
        <v>24521</v>
      </c>
      <c r="B188">
        <v>12.2</v>
      </c>
      <c r="C188">
        <v>29.4</v>
      </c>
      <c r="D188">
        <v>49</v>
      </c>
      <c r="E188">
        <v>2</v>
      </c>
      <c r="F188">
        <v>64.5</v>
      </c>
      <c r="H188" s="22">
        <f t="shared" ref="H188:H249" si="42">(C188+B188)/2</f>
        <v>20.799999999999997</v>
      </c>
      <c r="I188" s="23">
        <f t="shared" ref="I188:I249" si="43">4098*(0.6108*EXP(17.27*H188/(H188+237.3)))/(H188+237.3)^2</f>
        <v>0.15112394383600905</v>
      </c>
      <c r="J188" s="24">
        <f t="shared" ref="J188:J249" si="44">E188*(4.87/(LN(67.8*10-5.42)))</f>
        <v>1.4959021503358882</v>
      </c>
      <c r="K188" s="25">
        <f t="shared" ref="K188:K249" si="45">0.6108*EXP((17.27*C188)/(C188+237.3))</f>
        <v>4.0992081541413299</v>
      </c>
      <c r="L188" s="25">
        <f t="shared" ref="L188:L249" si="46">0.6108*EXP((17.27*B188)/(B188+237.3))</f>
        <v>1.4211682209835756</v>
      </c>
      <c r="M188" s="25">
        <f t="shared" ref="M188:M249" si="47">(K188+L188)/2</f>
        <v>2.760188187562453</v>
      </c>
      <c r="N188" s="25">
        <f t="shared" ref="N188:N249" si="48">F188/100*((K188+L188)/2)</f>
        <v>1.7803213809777823</v>
      </c>
      <c r="O188" s="25">
        <f t="shared" ref="O188:O249" si="49">0.409*SIN((2*PI()/365*D188)-1.39)</f>
        <v>-0.21255874024516014</v>
      </c>
      <c r="P188" s="26">
        <f>ACOS(-TAN(Dados!$C$31)*TAN(O188))</f>
        <v>1.6877556416977701</v>
      </c>
      <c r="Q188" s="25">
        <f t="shared" ref="Q188:Q249" si="50">1+0.033*COS((2*PI()/365)*D188)</f>
        <v>1.0219402281328214</v>
      </c>
      <c r="R188" s="25">
        <f>(24*60/PI())*Dados!$C$28*Q188*(P188*SIN(Dados!$C$31)*SIN(O188)+COS(Dados!$C$31)*COS(O188)*SIN(P188))</f>
        <v>39.30656471124577</v>
      </c>
      <c r="S188" s="17">
        <f t="shared" ref="S188:S249" si="51">C188+273.16</f>
        <v>302.56</v>
      </c>
      <c r="T188" s="17">
        <f t="shared" ref="T188:T249" si="52">B188+273.16</f>
        <v>285.36</v>
      </c>
      <c r="U188" s="17">
        <f t="shared" ref="U188:U249" si="53">0.16*SQRT(C188-B188)*R188</f>
        <v>26.082504765936921</v>
      </c>
      <c r="V188" s="25">
        <f>(0.75+2*10^(-5)*Dados!$B$7)*R188</f>
        <v>29.672612174961795</v>
      </c>
      <c r="W188" s="23">
        <f t="shared" ref="W188:W249" si="54">(4.903*10^-9)*((S188^4+T188^4)/2)*(0.34-0.14*SQRT(N188))*(1.35*(U188/V188)-0.35)</f>
        <v>4.7168105541080276</v>
      </c>
      <c r="X188" s="25">
        <f>(1-Dados!$C$20)*U188</f>
        <v>20.083528669771429</v>
      </c>
      <c r="Y188" s="18">
        <f t="shared" ref="Y188:Y249" si="55">X188-W188</f>
        <v>15.366718115663401</v>
      </c>
      <c r="Z188" s="27">
        <f>((0.408*I188*(Y188-0)+Dados!$C$35*(900/(H188+273))*J188*(M188-N188))/(I188+Dados!$C$35*(1+(0.34*J188))))</f>
        <v>4.9680987869354292</v>
      </c>
    </row>
    <row r="189" spans="1:26" x14ac:dyDescent="0.25">
      <c r="A189" s="1">
        <v>24522</v>
      </c>
      <c r="B189">
        <v>17</v>
      </c>
      <c r="C189">
        <v>31.9</v>
      </c>
      <c r="D189">
        <v>50</v>
      </c>
      <c r="E189">
        <v>0.66666700000000001</v>
      </c>
      <c r="F189">
        <v>67</v>
      </c>
      <c r="H189" s="22">
        <f t="shared" si="42"/>
        <v>24.45</v>
      </c>
      <c r="I189" s="23">
        <f t="shared" si="43"/>
        <v>0.18335615232868382</v>
      </c>
      <c r="J189" s="24">
        <f t="shared" si="44"/>
        <v>0.49863429942898779</v>
      </c>
      <c r="K189" s="25">
        <f t="shared" si="45"/>
        <v>4.727972500374011</v>
      </c>
      <c r="L189" s="25">
        <f t="shared" si="46"/>
        <v>1.9377293518704448</v>
      </c>
      <c r="M189" s="25">
        <f t="shared" si="47"/>
        <v>3.3328509261222279</v>
      </c>
      <c r="N189" s="25">
        <f t="shared" si="48"/>
        <v>2.2330101205018926</v>
      </c>
      <c r="O189" s="25">
        <f t="shared" si="49"/>
        <v>-0.2065124223366139</v>
      </c>
      <c r="P189" s="26">
        <f>ACOS(-TAN(Dados!$C$31)*TAN(O189))</f>
        <v>1.6843157359566781</v>
      </c>
      <c r="Q189" s="25">
        <f t="shared" si="50"/>
        <v>1.0215126668639976</v>
      </c>
      <c r="R189" s="25">
        <f>(24*60/PI())*Dados!$C$28*Q189*(P189*SIN(Dados!$C$31)*SIN(O189)+COS(Dados!$C$31)*COS(O189)*SIN(P189))</f>
        <v>39.150223738536113</v>
      </c>
      <c r="S189" s="17">
        <f t="shared" si="51"/>
        <v>305.06</v>
      </c>
      <c r="T189" s="17">
        <f t="shared" si="52"/>
        <v>290.16000000000003</v>
      </c>
      <c r="U189" s="17">
        <f t="shared" si="53"/>
        <v>24.179502740181928</v>
      </c>
      <c r="V189" s="25">
        <f>(0.75+2*10^(-5)*Dados!$B$7)*R189</f>
        <v>29.554590030713136</v>
      </c>
      <c r="W189" s="23">
        <f t="shared" si="54"/>
        <v>3.809923749269537</v>
      </c>
      <c r="X189" s="25">
        <f>(1-Dados!$C$20)*U189</f>
        <v>18.618217109940083</v>
      </c>
      <c r="Y189" s="18">
        <f t="shared" si="55"/>
        <v>14.808293360670547</v>
      </c>
      <c r="Z189" s="27">
        <f>((0.408*I189*(Y189-0)+Dados!$C$35*(900/(H189+273))*J189*(M189-N189))/(I189+Dados!$C$35*(1+(0.34*J189))))</f>
        <v>4.6800876982789772</v>
      </c>
    </row>
    <row r="190" spans="1:26" x14ac:dyDescent="0.25">
      <c r="A190" s="1">
        <v>24523</v>
      </c>
      <c r="B190">
        <v>21</v>
      </c>
      <c r="C190">
        <v>27.5</v>
      </c>
      <c r="D190">
        <v>51</v>
      </c>
      <c r="E190">
        <v>1</v>
      </c>
      <c r="F190">
        <v>86.5</v>
      </c>
      <c r="H190" s="22">
        <f t="shared" si="42"/>
        <v>24.25</v>
      </c>
      <c r="I190" s="23">
        <f t="shared" si="43"/>
        <v>0.18145122404479402</v>
      </c>
      <c r="J190" s="24">
        <f t="shared" si="44"/>
        <v>0.74795107516794412</v>
      </c>
      <c r="K190" s="25">
        <f t="shared" si="45"/>
        <v>3.671270209291702</v>
      </c>
      <c r="L190" s="25">
        <f t="shared" si="46"/>
        <v>2.4870053972720654</v>
      </c>
      <c r="M190" s="25">
        <f t="shared" si="47"/>
        <v>3.0791378032818839</v>
      </c>
      <c r="N190" s="25">
        <f t="shared" si="48"/>
        <v>2.6634541998388297</v>
      </c>
      <c r="O190" s="25">
        <f t="shared" si="49"/>
        <v>-0.20040491034042626</v>
      </c>
      <c r="P190" s="26">
        <f>ACOS(-TAN(Dados!$C$31)*TAN(O190))</f>
        <v>1.6808512144161913</v>
      </c>
      <c r="Q190" s="25">
        <f t="shared" si="50"/>
        <v>1.0210787309277003</v>
      </c>
      <c r="R190" s="25">
        <f>(24*60/PI())*Dados!$C$28*Q190*(P190*SIN(Dados!$C$31)*SIN(O190)+COS(Dados!$C$31)*COS(O190)*SIN(P190))</f>
        <v>38.991281971545753</v>
      </c>
      <c r="S190" s="17">
        <f t="shared" si="51"/>
        <v>300.66000000000003</v>
      </c>
      <c r="T190" s="17">
        <f t="shared" si="52"/>
        <v>294.16000000000003</v>
      </c>
      <c r="U190" s="17">
        <f t="shared" si="53"/>
        <v>15.905384610632828</v>
      </c>
      <c r="V190" s="25">
        <f>(0.75+2*10^(-5)*Dados!$B$7)*R190</f>
        <v>29.434604541140224</v>
      </c>
      <c r="W190" s="23">
        <f t="shared" si="54"/>
        <v>1.62459096696755</v>
      </c>
      <c r="X190" s="25">
        <f>(1-Dados!$C$20)*U190</f>
        <v>12.247146150187277</v>
      </c>
      <c r="Y190" s="18">
        <f t="shared" si="55"/>
        <v>10.622555183219728</v>
      </c>
      <c r="Z190" s="27">
        <f>((0.408*I190*(Y190-0)+Dados!$C$35*(900/(H190+273))*J190*(M190-N190))/(I190+Dados!$C$35*(1+(0.34*J190))))</f>
        <v>3.2176297309664039</v>
      </c>
    </row>
    <row r="191" spans="1:26" x14ac:dyDescent="0.25">
      <c r="A191" s="1">
        <v>24524</v>
      </c>
      <c r="B191">
        <v>19.2</v>
      </c>
      <c r="C191">
        <v>24.3</v>
      </c>
      <c r="D191">
        <v>52</v>
      </c>
      <c r="E191">
        <v>1.3333330000000001</v>
      </c>
      <c r="F191">
        <v>93.75</v>
      </c>
      <c r="H191" s="22">
        <f t="shared" si="42"/>
        <v>21.75</v>
      </c>
      <c r="I191" s="23">
        <f t="shared" si="43"/>
        <v>0.15901232510851224</v>
      </c>
      <c r="J191" s="24">
        <f t="shared" si="44"/>
        <v>0.99726785090690051</v>
      </c>
      <c r="K191" s="25">
        <f t="shared" si="45"/>
        <v>3.0380717152215446</v>
      </c>
      <c r="L191" s="25">
        <f t="shared" si="46"/>
        <v>2.2249611183378328</v>
      </c>
      <c r="M191" s="25">
        <f t="shared" si="47"/>
        <v>2.6315164167796885</v>
      </c>
      <c r="N191" s="25">
        <f t="shared" si="48"/>
        <v>2.4670466407309579</v>
      </c>
      <c r="O191" s="25">
        <f t="shared" si="49"/>
        <v>-0.19423801404421251</v>
      </c>
      <c r="P191" s="26">
        <f>ACOS(-TAN(Dados!$C$31)*TAN(O191))</f>
        <v>1.677363057393106</v>
      </c>
      <c r="Q191" s="25">
        <f t="shared" si="50"/>
        <v>1.0206385489085132</v>
      </c>
      <c r="R191" s="25">
        <f>(24*60/PI())*Dados!$C$28*Q191*(P191*SIN(Dados!$C$31)*SIN(O191)+COS(Dados!$C$31)*COS(O191)*SIN(P191))</f>
        <v>38.829764482083824</v>
      </c>
      <c r="S191" s="17">
        <f t="shared" si="51"/>
        <v>297.46000000000004</v>
      </c>
      <c r="T191" s="17">
        <f t="shared" si="52"/>
        <v>292.36</v>
      </c>
      <c r="U191" s="17">
        <f t="shared" si="53"/>
        <v>14.030392710358607</v>
      </c>
      <c r="V191" s="25">
        <f>(0.75+2*10^(-5)*Dados!$B$7)*R191</f>
        <v>29.312674633006939</v>
      </c>
      <c r="W191" s="23">
        <f t="shared" si="54"/>
        <v>1.3198278602759677</v>
      </c>
      <c r="X191" s="25">
        <f>(1-Dados!$C$20)*U191</f>
        <v>10.803402386976128</v>
      </c>
      <c r="Y191" s="18">
        <f t="shared" si="55"/>
        <v>9.4835745267001599</v>
      </c>
      <c r="Z191" s="27">
        <f>((0.408*I191*(Y191-0)+Dados!$C$35*(900/(H191+273))*J191*(M191-N191))/(I191+Dados!$C$35*(1+(0.34*J191))))</f>
        <v>2.6272178770722863</v>
      </c>
    </row>
    <row r="192" spans="1:26" x14ac:dyDescent="0.25">
      <c r="A192" s="1">
        <v>24525</v>
      </c>
      <c r="B192">
        <v>20.2</v>
      </c>
      <c r="C192">
        <v>32.700000000000003</v>
      </c>
      <c r="D192">
        <v>53</v>
      </c>
      <c r="E192">
        <v>0.33333299999999999</v>
      </c>
      <c r="F192">
        <v>63.25</v>
      </c>
      <c r="H192" s="22">
        <f t="shared" si="42"/>
        <v>26.450000000000003</v>
      </c>
      <c r="I192" s="23">
        <f t="shared" si="43"/>
        <v>0.20335056951978117</v>
      </c>
      <c r="J192" s="24">
        <f t="shared" si="44"/>
        <v>0.2493167757389563</v>
      </c>
      <c r="K192" s="25">
        <f t="shared" si="45"/>
        <v>4.9461187754219553</v>
      </c>
      <c r="L192" s="25">
        <f t="shared" si="46"/>
        <v>2.3673876975032684</v>
      </c>
      <c r="M192" s="25">
        <f t="shared" si="47"/>
        <v>3.6567532364626119</v>
      </c>
      <c r="N192" s="25">
        <f t="shared" si="48"/>
        <v>2.312896422062602</v>
      </c>
      <c r="O192" s="25">
        <f t="shared" si="49"/>
        <v>-0.18801356083243781</v>
      </c>
      <c r="P192" s="26">
        <f>ACOS(-TAN(Dados!$C$31)*TAN(O192))</f>
        <v>1.6738522299872023</v>
      </c>
      <c r="Q192" s="25">
        <f t="shared" si="50"/>
        <v>1.020192251241868</v>
      </c>
      <c r="R192" s="25">
        <f>(24*60/PI())*Dados!$C$28*Q192*(P192*SIN(Dados!$C$31)*SIN(O192)+COS(Dados!$C$31)*COS(O192)*SIN(P192))</f>
        <v>38.66569810212836</v>
      </c>
      <c r="S192" s="17">
        <f t="shared" si="51"/>
        <v>305.86</v>
      </c>
      <c r="T192" s="17">
        <f t="shared" si="52"/>
        <v>293.36</v>
      </c>
      <c r="U192" s="17">
        <f t="shared" si="53"/>
        <v>21.872621861861433</v>
      </c>
      <c r="V192" s="25">
        <f>(0.75+2*10^(-5)*Dados!$B$7)*R192</f>
        <v>29.188820561832522</v>
      </c>
      <c r="W192" s="23">
        <f t="shared" si="54"/>
        <v>3.3306100171293687</v>
      </c>
      <c r="X192" s="25">
        <f>(1-Dados!$C$20)*U192</f>
        <v>16.841918833633304</v>
      </c>
      <c r="Y192" s="18">
        <f t="shared" si="55"/>
        <v>13.511308816503936</v>
      </c>
      <c r="Z192" s="27">
        <f>((0.408*I192*(Y192-0)+Dados!$C$35*(900/(H192+273))*J192*(M192-N192))/(I192+Dados!$C$35*(1+(0.34*J192))))</f>
        <v>4.3261150382533256</v>
      </c>
    </row>
    <row r="193" spans="1:26" x14ac:dyDescent="0.25">
      <c r="A193" s="1">
        <v>24526</v>
      </c>
      <c r="B193">
        <v>21.2</v>
      </c>
      <c r="C193">
        <v>33.799999999999997</v>
      </c>
      <c r="D193">
        <v>54</v>
      </c>
      <c r="E193">
        <v>1</v>
      </c>
      <c r="F193">
        <v>66.5</v>
      </c>
      <c r="H193" s="22">
        <f t="shared" si="42"/>
        <v>27.5</v>
      </c>
      <c r="I193" s="23">
        <f t="shared" si="43"/>
        <v>0.21456176978003969</v>
      </c>
      <c r="J193" s="24">
        <f t="shared" si="44"/>
        <v>0.74795107516794412</v>
      </c>
      <c r="K193" s="25">
        <f t="shared" si="45"/>
        <v>5.2603114929926225</v>
      </c>
      <c r="L193" s="25">
        <f t="shared" si="46"/>
        <v>2.5177224920902961</v>
      </c>
      <c r="M193" s="25">
        <f t="shared" si="47"/>
        <v>3.8890169925414595</v>
      </c>
      <c r="N193" s="25">
        <f t="shared" si="48"/>
        <v>2.5861963000400707</v>
      </c>
      <c r="O193" s="25">
        <f t="shared" si="49"/>
        <v>-0.18173339514492348</v>
      </c>
      <c r="P193" s="26">
        <f>ACOS(-TAN(Dados!$C$31)*TAN(O193))</f>
        <v>1.6703196821423145</v>
      </c>
      <c r="Q193" s="25">
        <f t="shared" si="50"/>
        <v>1.0197399701753953</v>
      </c>
      <c r="R193" s="25">
        <f>(24*60/PI())*Dados!$C$28*Q193*(P193*SIN(Dados!$C$31)*SIN(O193)+COS(Dados!$C$31)*COS(O193)*SIN(P193))</f>
        <v>38.499111448304127</v>
      </c>
      <c r="S193" s="17">
        <f t="shared" si="51"/>
        <v>306.96000000000004</v>
      </c>
      <c r="T193" s="17">
        <f t="shared" si="52"/>
        <v>294.36</v>
      </c>
      <c r="U193" s="17">
        <f t="shared" si="53"/>
        <v>21.865326231034654</v>
      </c>
      <c r="V193" s="25">
        <f>(0.75+2*10^(-5)*Dados!$B$7)*R193</f>
        <v>29.063063930369971</v>
      </c>
      <c r="W193" s="23">
        <f t="shared" si="54"/>
        <v>3.0712590285007142</v>
      </c>
      <c r="X193" s="25">
        <f>(1-Dados!$C$20)*U193</f>
        <v>16.836301197896685</v>
      </c>
      <c r="Y193" s="18">
        <f t="shared" si="55"/>
        <v>13.76504216939597</v>
      </c>
      <c r="Z193" s="27">
        <f>((0.408*I193*(Y193-0)+Dados!$C$35*(900/(H193+273))*J193*(M193-N193))/(I193+Dados!$C$35*(1+(0.34*J193))))</f>
        <v>4.7057641377766624</v>
      </c>
    </row>
    <row r="194" spans="1:26" x14ac:dyDescent="0.25">
      <c r="A194" s="1">
        <v>24527</v>
      </c>
      <c r="B194">
        <v>22.7</v>
      </c>
      <c r="C194">
        <v>28.8</v>
      </c>
      <c r="D194">
        <v>55</v>
      </c>
      <c r="E194">
        <v>1</v>
      </c>
      <c r="F194">
        <v>92.75</v>
      </c>
      <c r="H194" s="22">
        <f t="shared" si="42"/>
        <v>25.75</v>
      </c>
      <c r="I194" s="23">
        <f t="shared" si="43"/>
        <v>0.19615364917180653</v>
      </c>
      <c r="J194" s="24">
        <f t="shared" si="44"/>
        <v>0.74795107516794412</v>
      </c>
      <c r="K194" s="25">
        <f t="shared" si="45"/>
        <v>3.9596126295507381</v>
      </c>
      <c r="L194" s="25">
        <f t="shared" si="46"/>
        <v>2.7588616266004506</v>
      </c>
      <c r="M194" s="25">
        <f t="shared" si="47"/>
        <v>3.3592371280755944</v>
      </c>
      <c r="N194" s="25">
        <f t="shared" si="48"/>
        <v>3.1156924362901139</v>
      </c>
      <c r="O194" s="25">
        <f t="shared" si="49"/>
        <v>-0.1753993779302998</v>
      </c>
      <c r="P194" s="26">
        <f>ACOS(-TAN(Dados!$C$31)*TAN(O194))</f>
        <v>1.6667663487559339</v>
      </c>
      <c r="Q194" s="25">
        <f t="shared" si="50"/>
        <v>1.0192818397297361</v>
      </c>
      <c r="R194" s="25">
        <f>(24*60/PI())*Dados!$C$28*Q194*(P194*SIN(Dados!$C$31)*SIN(O194)+COS(Dados!$C$31)*COS(O194)*SIN(P194))</f>
        <v>38.330034943789961</v>
      </c>
      <c r="S194" s="17">
        <f t="shared" si="51"/>
        <v>301.96000000000004</v>
      </c>
      <c r="T194" s="17">
        <f t="shared" si="52"/>
        <v>295.86</v>
      </c>
      <c r="U194" s="17">
        <f t="shared" si="53"/>
        <v>15.146912455816985</v>
      </c>
      <c r="V194" s="25">
        <f>(0.75+2*10^(-5)*Dados!$B$7)*R194</f>
        <v>28.935427705143915</v>
      </c>
      <c r="W194" s="23">
        <f t="shared" si="54"/>
        <v>1.2975166910442288</v>
      </c>
      <c r="X194" s="25">
        <f>(1-Dados!$C$20)*U194</f>
        <v>11.663122590979079</v>
      </c>
      <c r="Y194" s="18">
        <f t="shared" si="55"/>
        <v>10.365605899934849</v>
      </c>
      <c r="Z194" s="27">
        <f>((0.408*I194*(Y194-0)+Dados!$C$35*(900/(H194+273))*J194*(M194-N194))/(I194+Dados!$C$35*(1+(0.34*J194))))</f>
        <v>3.1103566993692024</v>
      </c>
    </row>
    <row r="195" spans="1:26" x14ac:dyDescent="0.25">
      <c r="A195" s="1">
        <v>24528</v>
      </c>
      <c r="B195">
        <v>19.8</v>
      </c>
      <c r="C195">
        <v>26.9</v>
      </c>
      <c r="D195">
        <v>56</v>
      </c>
      <c r="E195">
        <v>2.3333330000000001</v>
      </c>
      <c r="F195">
        <v>80</v>
      </c>
      <c r="H195" s="22">
        <f t="shared" si="42"/>
        <v>23.35</v>
      </c>
      <c r="I195" s="23">
        <f t="shared" si="43"/>
        <v>0.1730841596541125</v>
      </c>
      <c r="J195" s="24">
        <f t="shared" si="44"/>
        <v>1.7452189260748447</v>
      </c>
      <c r="K195" s="25">
        <f t="shared" si="45"/>
        <v>3.5444766708090345</v>
      </c>
      <c r="L195" s="25">
        <f t="shared" si="46"/>
        <v>2.3094882494907831</v>
      </c>
      <c r="M195" s="25">
        <f t="shared" si="47"/>
        <v>2.926982460149909</v>
      </c>
      <c r="N195" s="25">
        <f t="shared" si="48"/>
        <v>2.3415859681199271</v>
      </c>
      <c r="O195" s="25">
        <f t="shared" si="49"/>
        <v>-0.16901338609456681</v>
      </c>
      <c r="P195" s="26">
        <f>ACOS(-TAN(Dados!$C$31)*TAN(O195))</f>
        <v>1.6631931498354087</v>
      </c>
      <c r="Q195" s="25">
        <f t="shared" si="50"/>
        <v>1.018817995658829</v>
      </c>
      <c r="R195" s="25">
        <f>(24*60/PI())*Dados!$C$28*Q195*(P195*SIN(Dados!$C$31)*SIN(O195)+COS(Dados!$C$31)*COS(O195)*SIN(P195))</f>
        <v>38.158500837577961</v>
      </c>
      <c r="S195" s="17">
        <f t="shared" si="51"/>
        <v>300.06</v>
      </c>
      <c r="T195" s="17">
        <f t="shared" si="52"/>
        <v>292.96000000000004</v>
      </c>
      <c r="U195" s="17">
        <f t="shared" si="53"/>
        <v>16.268235884647126</v>
      </c>
      <c r="V195" s="25">
        <f>(0.75+2*10^(-5)*Dados!$B$7)*R195</f>
        <v>28.805936230989445</v>
      </c>
      <c r="W195" s="23">
        <f t="shared" si="54"/>
        <v>1.9674371413530549</v>
      </c>
      <c r="X195" s="25">
        <f>(1-Dados!$C$20)*U195</f>
        <v>12.526541631178286</v>
      </c>
      <c r="Y195" s="18">
        <f t="shared" si="55"/>
        <v>10.559104489825231</v>
      </c>
      <c r="Z195" s="27">
        <f>((0.408*I195*(Y195-0)+Dados!$C$35*(900/(H195+273))*J195*(M195-N195))/(I195+Dados!$C$35*(1+(0.34*J195))))</f>
        <v>3.4203843034723476</v>
      </c>
    </row>
    <row r="196" spans="1:26" x14ac:dyDescent="0.25">
      <c r="A196" s="1">
        <v>24529</v>
      </c>
      <c r="B196">
        <v>16.2</v>
      </c>
      <c r="C196">
        <v>29.8</v>
      </c>
      <c r="D196">
        <v>57</v>
      </c>
      <c r="E196">
        <v>2.3333330000000001</v>
      </c>
      <c r="F196">
        <v>77.5</v>
      </c>
      <c r="H196" s="22">
        <f t="shared" si="42"/>
        <v>23</v>
      </c>
      <c r="I196" s="23">
        <f t="shared" si="43"/>
        <v>0.16991941796793744</v>
      </c>
      <c r="J196" s="24">
        <f t="shared" si="44"/>
        <v>1.7452189260748447</v>
      </c>
      <c r="K196" s="25">
        <f t="shared" si="45"/>
        <v>4.1946326109173357</v>
      </c>
      <c r="L196" s="25">
        <f t="shared" si="46"/>
        <v>1.841645130417793</v>
      </c>
      <c r="M196" s="25">
        <f t="shared" si="47"/>
        <v>3.0181388706675643</v>
      </c>
      <c r="N196" s="25">
        <f t="shared" si="48"/>
        <v>2.3390576247673622</v>
      </c>
      <c r="O196" s="25">
        <f t="shared" si="49"/>
        <v>-0.16257731194492642</v>
      </c>
      <c r="P196" s="26">
        <f>ACOS(-TAN(Dados!$C$31)*TAN(O196))</f>
        <v>1.6596009906988067</v>
      </c>
      <c r="Q196" s="25">
        <f t="shared" si="50"/>
        <v>1.0183485754096824</v>
      </c>
      <c r="R196" s="25">
        <f>(24*60/PI())*Dados!$C$28*Q196*(P196*SIN(Dados!$C$31)*SIN(O196)+COS(Dados!$C$31)*COS(O196)*SIN(P196))</f>
        <v>37.98454322101324</v>
      </c>
      <c r="S196" s="17">
        <f t="shared" si="51"/>
        <v>302.96000000000004</v>
      </c>
      <c r="T196" s="17">
        <f t="shared" si="52"/>
        <v>289.36</v>
      </c>
      <c r="U196" s="17">
        <f t="shared" si="53"/>
        <v>22.412811834630062</v>
      </c>
      <c r="V196" s="25">
        <f>(0.75+2*10^(-5)*Dados!$B$7)*R196</f>
        <v>28.674615243537978</v>
      </c>
      <c r="W196" s="23">
        <f t="shared" si="54"/>
        <v>3.3590748867730911</v>
      </c>
      <c r="X196" s="25">
        <f>(1-Dados!$C$20)*U196</f>
        <v>17.257865112665147</v>
      </c>
      <c r="Y196" s="18">
        <f t="shared" si="55"/>
        <v>13.898790225892057</v>
      </c>
      <c r="Z196" s="27">
        <f>((0.408*I196*(Y196-0)+Dados!$C$35*(900/(H196+273))*J196*(M196-N196))/(I196+Dados!$C$35*(1+(0.34*J196))))</f>
        <v>4.3740056778536145</v>
      </c>
    </row>
    <row r="197" spans="1:26" x14ac:dyDescent="0.25">
      <c r="A197" s="1">
        <v>24530</v>
      </c>
      <c r="B197">
        <v>21.6</v>
      </c>
      <c r="C197">
        <v>29.2</v>
      </c>
      <c r="D197">
        <v>58</v>
      </c>
      <c r="E197">
        <v>2.3333330000000001</v>
      </c>
      <c r="F197">
        <v>79.75</v>
      </c>
      <c r="H197" s="22">
        <f t="shared" si="42"/>
        <v>25.4</v>
      </c>
      <c r="I197" s="23">
        <f t="shared" si="43"/>
        <v>0.1926363801049692</v>
      </c>
      <c r="J197" s="24">
        <f t="shared" si="44"/>
        <v>1.7452189260748447</v>
      </c>
      <c r="K197" s="25">
        <f t="shared" si="45"/>
        <v>4.0522081272490516</v>
      </c>
      <c r="L197" s="25">
        <f t="shared" si="46"/>
        <v>2.5801527260359443</v>
      </c>
      <c r="M197" s="25">
        <f t="shared" si="47"/>
        <v>3.3161804266424979</v>
      </c>
      <c r="N197" s="25">
        <f t="shared" si="48"/>
        <v>2.6446538902473922</v>
      </c>
      <c r="O197" s="25">
        <f t="shared" si="49"/>
        <v>-0.1560930626290509</v>
      </c>
      <c r="P197" s="26">
        <f>ACOS(-TAN(Dados!$C$31)*TAN(O197))</f>
        <v>1.655990762218486</v>
      </c>
      <c r="Q197" s="25">
        <f t="shared" si="50"/>
        <v>1.0178737180816473</v>
      </c>
      <c r="R197" s="25">
        <f>(24*60/PI())*Dados!$C$28*Q197*(P197*SIN(Dados!$C$31)*SIN(O197)+COS(Dados!$C$31)*COS(O197)*SIN(P197))</f>
        <v>37.808198041549083</v>
      </c>
      <c r="S197" s="17">
        <f t="shared" si="51"/>
        <v>302.36</v>
      </c>
      <c r="T197" s="17">
        <f t="shared" si="52"/>
        <v>294.76000000000005</v>
      </c>
      <c r="U197" s="17">
        <f t="shared" si="53"/>
        <v>16.676801441068623</v>
      </c>
      <c r="V197" s="25">
        <f>(0.75+2*10^(-5)*Dados!$B$7)*R197</f>
        <v>28.541491879601093</v>
      </c>
      <c r="W197" s="23">
        <f t="shared" si="54"/>
        <v>1.9220492948053001</v>
      </c>
      <c r="X197" s="25">
        <f>(1-Dados!$C$20)*U197</f>
        <v>12.84113710962284</v>
      </c>
      <c r="Y197" s="18">
        <f t="shared" si="55"/>
        <v>10.919087814817541</v>
      </c>
      <c r="Z197" s="27">
        <f>((0.408*I197*(Y197-0)+Dados!$C$35*(900/(H197+273))*J197*(M197-N197))/(I197+Dados!$C$35*(1+(0.34*J197))))</f>
        <v>3.6693657071981876</v>
      </c>
    </row>
    <row r="198" spans="1:26" x14ac:dyDescent="0.25">
      <c r="A198" s="1">
        <v>24531</v>
      </c>
      <c r="B198">
        <v>19.600000000000001</v>
      </c>
      <c r="C198">
        <v>25.5</v>
      </c>
      <c r="D198">
        <v>59</v>
      </c>
      <c r="E198">
        <v>1</v>
      </c>
      <c r="F198">
        <v>97.5</v>
      </c>
      <c r="H198" s="22">
        <f t="shared" si="42"/>
        <v>22.55</v>
      </c>
      <c r="I198" s="23">
        <f t="shared" si="43"/>
        <v>0.16592233897104031</v>
      </c>
      <c r="J198" s="24">
        <f t="shared" si="44"/>
        <v>0.74795107516794412</v>
      </c>
      <c r="K198" s="25">
        <f t="shared" si="45"/>
        <v>3.263356619324485</v>
      </c>
      <c r="L198" s="25">
        <f t="shared" si="46"/>
        <v>2.2810057729824531</v>
      </c>
      <c r="M198" s="25">
        <f t="shared" si="47"/>
        <v>2.7721811961534693</v>
      </c>
      <c r="N198" s="25">
        <f t="shared" si="48"/>
        <v>2.7028766662496326</v>
      </c>
      <c r="O198" s="25">
        <f t="shared" si="49"/>
        <v>-0.14956255956995423</v>
      </c>
      <c r="P198" s="26">
        <f>ACOS(-TAN(Dados!$C$31)*TAN(O198))</f>
        <v>1.652363341105423</v>
      </c>
      <c r="Q198" s="25">
        <f t="shared" si="50"/>
        <v>1.0173935643851983</v>
      </c>
      <c r="R198" s="25">
        <f>(24*60/PI())*Dados!$C$28*Q198*(P198*SIN(Dados!$C$31)*SIN(O198)+COS(Dados!$C$31)*COS(O198)*SIN(P198))</f>
        <v>37.629503113658799</v>
      </c>
      <c r="S198" s="17">
        <f t="shared" si="51"/>
        <v>298.66000000000003</v>
      </c>
      <c r="T198" s="17">
        <f t="shared" si="52"/>
        <v>292.76000000000005</v>
      </c>
      <c r="U198" s="17">
        <f t="shared" si="53"/>
        <v>14.624279277006874</v>
      </c>
      <c r="V198" s="25">
        <f>(0.75+2*10^(-5)*Dados!$B$7)*R198</f>
        <v>28.406594685407878</v>
      </c>
      <c r="W198" s="23">
        <f t="shared" si="54"/>
        <v>1.4215093283227103</v>
      </c>
      <c r="X198" s="25">
        <f>(1-Dados!$C$20)*U198</f>
        <v>11.260695043295293</v>
      </c>
      <c r="Y198" s="18">
        <f t="shared" si="55"/>
        <v>9.839185714972583</v>
      </c>
      <c r="Z198" s="27">
        <f>((0.408*I198*(Y198-0)+Dados!$C$35*(900/(H198+273))*J198*(M198-N198))/(I198+Dados!$C$35*(1+(0.34*J198))))</f>
        <v>2.7271391618919369</v>
      </c>
    </row>
    <row r="199" spans="1:26" x14ac:dyDescent="0.25">
      <c r="A199" s="1">
        <v>24869</v>
      </c>
      <c r="B199">
        <v>18.2</v>
      </c>
      <c r="C199">
        <v>30.5</v>
      </c>
      <c r="D199">
        <v>32</v>
      </c>
      <c r="E199">
        <v>2.6666669999999999</v>
      </c>
      <c r="F199">
        <v>56.75</v>
      </c>
      <c r="H199" s="22">
        <f t="shared" si="42"/>
        <v>24.35</v>
      </c>
      <c r="I199" s="23">
        <f t="shared" si="43"/>
        <v>0.1824015920751953</v>
      </c>
      <c r="J199" s="24">
        <f t="shared" si="44"/>
        <v>1.9945364497648759</v>
      </c>
      <c r="K199" s="25">
        <f t="shared" si="45"/>
        <v>4.3662793205014685</v>
      </c>
      <c r="L199" s="25">
        <f t="shared" si="46"/>
        <v>2.0900878010879693</v>
      </c>
      <c r="M199" s="25">
        <f t="shared" si="47"/>
        <v>3.2281835607947187</v>
      </c>
      <c r="N199" s="25">
        <f t="shared" si="48"/>
        <v>1.8319941707510028</v>
      </c>
      <c r="O199" s="25">
        <f t="shared" si="49"/>
        <v>-0.30432562504334304</v>
      </c>
      <c r="P199" s="26">
        <f>ACOS(-TAN(Dados!$C$31)*TAN(O199))</f>
        <v>1.7414469882911801</v>
      </c>
      <c r="Q199" s="25">
        <f t="shared" si="50"/>
        <v>1.0281185581963432</v>
      </c>
      <c r="R199" s="25">
        <f>(24*60/PI())*Dados!$C$28*Q199*(P199*SIN(Dados!$C$31)*SIN(O199)+COS(Dados!$C$31)*COS(O199)*SIN(P199))</f>
        <v>41.550006134893529</v>
      </c>
      <c r="S199" s="17">
        <f t="shared" si="51"/>
        <v>303.66000000000003</v>
      </c>
      <c r="T199" s="17">
        <f t="shared" si="52"/>
        <v>291.36</v>
      </c>
      <c r="U199" s="17">
        <f t="shared" si="53"/>
        <v>23.315440800655587</v>
      </c>
      <c r="V199" s="25">
        <f>(0.75+2*10^(-5)*Dados!$B$7)*R199</f>
        <v>31.366191041244619</v>
      </c>
      <c r="W199" s="23">
        <f t="shared" si="54"/>
        <v>3.7877715675717671</v>
      </c>
      <c r="X199" s="25">
        <f>(1-Dados!$C$20)*U199</f>
        <v>17.952889416504803</v>
      </c>
      <c r="Y199" s="18">
        <f t="shared" si="55"/>
        <v>14.165117848933036</v>
      </c>
      <c r="Z199" s="27">
        <f>((0.408*I199*(Y199-0)+Dados!$C$35*(900/(H199+273))*J199*(M199-N199))/(I199+Dados!$C$35*(1+(0.34*J199))))</f>
        <v>5.4949313816195193</v>
      </c>
    </row>
    <row r="200" spans="1:26" x14ac:dyDescent="0.25">
      <c r="A200" s="1">
        <v>24870</v>
      </c>
      <c r="B200">
        <v>18.8</v>
      </c>
      <c r="C200">
        <v>31.5</v>
      </c>
      <c r="D200">
        <v>33</v>
      </c>
      <c r="E200">
        <v>1.3333330000000001</v>
      </c>
      <c r="F200">
        <v>45.25</v>
      </c>
      <c r="H200" s="22">
        <f t="shared" si="42"/>
        <v>25.15</v>
      </c>
      <c r="I200" s="23">
        <f t="shared" si="43"/>
        <v>0.19015669269727434</v>
      </c>
      <c r="J200" s="24">
        <f t="shared" si="44"/>
        <v>0.99726785090690051</v>
      </c>
      <c r="K200" s="25">
        <f t="shared" si="45"/>
        <v>4.6220689030255047</v>
      </c>
      <c r="L200" s="25">
        <f t="shared" si="46"/>
        <v>2.1701248415136294</v>
      </c>
      <c r="M200" s="25">
        <f t="shared" si="47"/>
        <v>3.3960968722695668</v>
      </c>
      <c r="N200" s="25">
        <f t="shared" si="48"/>
        <v>1.536733834701979</v>
      </c>
      <c r="O200" s="25">
        <f t="shared" si="49"/>
        <v>-0.2995769437816857</v>
      </c>
      <c r="P200" s="26">
        <f>ACOS(-TAN(Dados!$C$31)*TAN(O200))</f>
        <v>1.7385894603864445</v>
      </c>
      <c r="Q200" s="25">
        <f t="shared" si="50"/>
        <v>1.0278170707327079</v>
      </c>
      <c r="R200" s="25">
        <f>(24*60/PI())*Dados!$C$28*Q200*(P200*SIN(Dados!$C$31)*SIN(O200)+COS(Dados!$C$31)*COS(O200)*SIN(P200))</f>
        <v>41.440172896841275</v>
      </c>
      <c r="S200" s="17">
        <f t="shared" si="51"/>
        <v>304.66000000000003</v>
      </c>
      <c r="T200" s="17">
        <f t="shared" si="52"/>
        <v>291.96000000000004</v>
      </c>
      <c r="U200" s="17">
        <f t="shared" si="53"/>
        <v>23.628894424212877</v>
      </c>
      <c r="V200" s="25">
        <f>(0.75+2*10^(-5)*Dados!$B$7)*R200</f>
        <v>31.28327768820585</v>
      </c>
      <c r="W200" s="23">
        <f t="shared" si="54"/>
        <v>4.3397245903655213</v>
      </c>
      <c r="X200" s="25">
        <f>(1-Dados!$C$20)*U200</f>
        <v>18.194248706643915</v>
      </c>
      <c r="Y200" s="18">
        <f t="shared" si="55"/>
        <v>13.854524116278395</v>
      </c>
      <c r="Z200" s="27">
        <f>((0.408*I200*(Y200-0)+Dados!$C$35*(900/(H200+273))*J200*(M200-N200))/(I200+Dados!$C$35*(1+(0.34*J200))))</f>
        <v>5.1880070639824352</v>
      </c>
    </row>
    <row r="201" spans="1:26" x14ac:dyDescent="0.25">
      <c r="A201" s="1">
        <v>24871</v>
      </c>
      <c r="B201">
        <v>18</v>
      </c>
      <c r="C201">
        <v>31.7</v>
      </c>
      <c r="D201">
        <v>34</v>
      </c>
      <c r="E201">
        <v>1.3333330000000001</v>
      </c>
      <c r="F201">
        <v>43.25</v>
      </c>
      <c r="H201" s="22">
        <f t="shared" si="42"/>
        <v>24.85</v>
      </c>
      <c r="I201" s="23">
        <f t="shared" si="43"/>
        <v>0.18721660940746795</v>
      </c>
      <c r="J201" s="24">
        <f t="shared" si="44"/>
        <v>0.99726785090690051</v>
      </c>
      <c r="K201" s="25">
        <f t="shared" si="45"/>
        <v>4.6747601804976453</v>
      </c>
      <c r="L201" s="25">
        <f t="shared" si="46"/>
        <v>2.0639892026604851</v>
      </c>
      <c r="M201" s="25">
        <f t="shared" si="47"/>
        <v>3.3693746915790652</v>
      </c>
      <c r="N201" s="25">
        <f t="shared" si="48"/>
        <v>1.4572545541079458</v>
      </c>
      <c r="O201" s="25">
        <f t="shared" si="49"/>
        <v>-0.29473949140618588</v>
      </c>
      <c r="P201" s="26">
        <f>ACOS(-TAN(Dados!$C$31)*TAN(O201))</f>
        <v>1.7356885346921167</v>
      </c>
      <c r="Q201" s="25">
        <f t="shared" si="50"/>
        <v>1.0275073404706727</v>
      </c>
      <c r="R201" s="25">
        <f>(24*60/PI())*Dados!$C$28*Q201*(P201*SIN(Dados!$C$31)*SIN(O201)+COS(Dados!$C$31)*COS(O201)*SIN(P201))</f>
        <v>41.327547732870002</v>
      </c>
      <c r="S201" s="17">
        <f t="shared" si="51"/>
        <v>304.86</v>
      </c>
      <c r="T201" s="17">
        <f t="shared" si="52"/>
        <v>291.16000000000003</v>
      </c>
      <c r="U201" s="17">
        <f t="shared" si="53"/>
        <v>24.474842312660321</v>
      </c>
      <c r="V201" s="25">
        <f>(0.75+2*10^(-5)*Dados!$B$7)*R201</f>
        <v>31.198256704148577</v>
      </c>
      <c r="W201" s="23">
        <f t="shared" si="54"/>
        <v>4.7036418589902311</v>
      </c>
      <c r="X201" s="25">
        <f>(1-Dados!$C$20)*U201</f>
        <v>18.845628580748446</v>
      </c>
      <c r="Y201" s="18">
        <f t="shared" si="55"/>
        <v>14.141986721758215</v>
      </c>
      <c r="Z201" s="27">
        <f>((0.408*I201*(Y201-0)+Dados!$C$35*(900/(H201+273))*J201*(M201-N201))/(I201+Dados!$C$35*(1+(0.34*J201))))</f>
        <v>5.3021231413999583</v>
      </c>
    </row>
    <row r="202" spans="1:26" x14ac:dyDescent="0.25">
      <c r="A202" s="1">
        <v>24872</v>
      </c>
      <c r="B202">
        <v>19.8</v>
      </c>
      <c r="C202">
        <v>32.9</v>
      </c>
      <c r="D202">
        <v>35</v>
      </c>
      <c r="E202">
        <v>1.6666669999999999</v>
      </c>
      <c r="F202">
        <v>41.75</v>
      </c>
      <c r="H202" s="22">
        <f t="shared" si="42"/>
        <v>26.35</v>
      </c>
      <c r="I202" s="23">
        <f t="shared" si="43"/>
        <v>0.20230903762868171</v>
      </c>
      <c r="J202" s="24">
        <f t="shared" si="44"/>
        <v>1.2465853745969318</v>
      </c>
      <c r="K202" s="25">
        <f t="shared" si="45"/>
        <v>5.0020014811114493</v>
      </c>
      <c r="L202" s="25">
        <f t="shared" si="46"/>
        <v>2.3094882494907831</v>
      </c>
      <c r="M202" s="25">
        <f t="shared" si="47"/>
        <v>3.6557448653011164</v>
      </c>
      <c r="N202" s="25">
        <f t="shared" si="48"/>
        <v>1.5262734812632159</v>
      </c>
      <c r="O202" s="25">
        <f t="shared" si="49"/>
        <v>-0.28981470135838328</v>
      </c>
      <c r="P202" s="26">
        <f>ACOS(-TAN(Dados!$C$31)*TAN(O202))</f>
        <v>1.7327454042581727</v>
      </c>
      <c r="Q202" s="25">
        <f t="shared" si="50"/>
        <v>1.0271894591899993</v>
      </c>
      <c r="R202" s="25">
        <f>(24*60/PI())*Dados!$C$28*Q202*(P202*SIN(Dados!$C$31)*SIN(O202)+COS(Dados!$C$31)*COS(O202)*SIN(P202))</f>
        <v>41.21213155165799</v>
      </c>
      <c r="S202" s="17">
        <f t="shared" si="51"/>
        <v>306.06</v>
      </c>
      <c r="T202" s="17">
        <f t="shared" si="52"/>
        <v>292.96000000000004</v>
      </c>
      <c r="U202" s="17">
        <f t="shared" si="53"/>
        <v>23.866058890792402</v>
      </c>
      <c r="V202" s="25">
        <f>(0.75+2*10^(-5)*Dados!$B$7)*R202</f>
        <v>31.111128775036029</v>
      </c>
      <c r="W202" s="23">
        <f t="shared" si="54"/>
        <v>4.5316317552577701</v>
      </c>
      <c r="X202" s="25">
        <f>(1-Dados!$C$20)*U202</f>
        <v>18.376865345910151</v>
      </c>
      <c r="Y202" s="18">
        <f t="shared" si="55"/>
        <v>13.845233590652381</v>
      </c>
      <c r="Z202" s="27">
        <f>((0.408*I202*(Y202-0)+Dados!$C$35*(900/(H202+273))*J202*(M202-N202))/(I202+Dados!$C$35*(1+(0.34*J202))))</f>
        <v>5.6351071642316075</v>
      </c>
    </row>
    <row r="203" spans="1:26" x14ac:dyDescent="0.25">
      <c r="A203" s="1">
        <v>24873</v>
      </c>
      <c r="B203">
        <v>22.8</v>
      </c>
      <c r="C203">
        <v>34.4</v>
      </c>
      <c r="D203">
        <v>36</v>
      </c>
      <c r="E203">
        <v>1</v>
      </c>
      <c r="F203">
        <v>57.75</v>
      </c>
      <c r="H203" s="22">
        <f t="shared" si="42"/>
        <v>28.6</v>
      </c>
      <c r="I203" s="23">
        <f t="shared" si="43"/>
        <v>0.22685958459062655</v>
      </c>
      <c r="J203" s="24">
        <f t="shared" si="44"/>
        <v>0.74795107516794412</v>
      </c>
      <c r="K203" s="25">
        <f t="shared" si="45"/>
        <v>5.4388791379242765</v>
      </c>
      <c r="L203" s="25">
        <f t="shared" si="46"/>
        <v>2.7756312335019815</v>
      </c>
      <c r="M203" s="25">
        <f t="shared" si="47"/>
        <v>4.1072551857131288</v>
      </c>
      <c r="N203" s="25">
        <f t="shared" si="48"/>
        <v>2.3719398697493319</v>
      </c>
      <c r="O203" s="25">
        <f t="shared" si="49"/>
        <v>-0.28480403295985462</v>
      </c>
      <c r="P203" s="26">
        <f>ACOS(-TAN(Dados!$C$31)*TAN(O203))</f>
        <v>1.7297612548880501</v>
      </c>
      <c r="Q203" s="25">
        <f t="shared" si="50"/>
        <v>1.0268635210857713</v>
      </c>
      <c r="R203" s="25">
        <f>(24*60/PI())*Dados!$C$28*Q203*(P203*SIN(Dados!$C$31)*SIN(O203)+COS(Dados!$C$31)*COS(O203)*SIN(P203))</f>
        <v>41.093926310782344</v>
      </c>
      <c r="S203" s="17">
        <f t="shared" si="51"/>
        <v>307.56</v>
      </c>
      <c r="T203" s="17">
        <f t="shared" si="52"/>
        <v>295.96000000000004</v>
      </c>
      <c r="U203" s="17">
        <f t="shared" si="53"/>
        <v>22.393739150055072</v>
      </c>
      <c r="V203" s="25">
        <f>(0.75+2*10^(-5)*Dados!$B$7)*R203</f>
        <v>31.021895378647475</v>
      </c>
      <c r="W203" s="23">
        <f t="shared" si="54"/>
        <v>3.1650825653936709</v>
      </c>
      <c r="X203" s="25">
        <f>(1-Dados!$C$20)*U203</f>
        <v>17.243179145542406</v>
      </c>
      <c r="Y203" s="18">
        <f t="shared" si="55"/>
        <v>14.078096580148735</v>
      </c>
      <c r="Z203" s="27">
        <f>((0.408*I203*(Y203-0)+Dados!$C$35*(900/(H203+273))*J203*(M203-N203))/(I203+Dados!$C$35*(1+(0.34*J203))))</f>
        <v>5.03804520344727</v>
      </c>
    </row>
    <row r="204" spans="1:26" x14ac:dyDescent="0.25">
      <c r="A204" s="1">
        <v>24874</v>
      </c>
      <c r="B204">
        <v>21.6</v>
      </c>
      <c r="C204">
        <v>34.9</v>
      </c>
      <c r="D204">
        <v>37</v>
      </c>
      <c r="E204">
        <v>1.3333330000000001</v>
      </c>
      <c r="F204">
        <v>54.75</v>
      </c>
      <c r="H204" s="22">
        <f t="shared" si="42"/>
        <v>28.25</v>
      </c>
      <c r="I204" s="23">
        <f t="shared" si="43"/>
        <v>0.22288404328675204</v>
      </c>
      <c r="J204" s="24">
        <f t="shared" si="44"/>
        <v>0.99726785090690051</v>
      </c>
      <c r="K204" s="25">
        <f t="shared" si="45"/>
        <v>5.5916786681589672</v>
      </c>
      <c r="L204" s="25">
        <f t="shared" si="46"/>
        <v>2.5801527260359443</v>
      </c>
      <c r="M204" s="25">
        <f t="shared" si="47"/>
        <v>4.0859156970974553</v>
      </c>
      <c r="N204" s="25">
        <f t="shared" si="48"/>
        <v>2.2370388441608569</v>
      </c>
      <c r="O204" s="25">
        <f t="shared" si="49"/>
        <v>-0.27970897097978548</v>
      </c>
      <c r="P204" s="26">
        <f>ACOS(-TAN(Dados!$C$31)*TAN(O204))</f>
        <v>1.7267372641461627</v>
      </c>
      <c r="Q204" s="25">
        <f t="shared" si="50"/>
        <v>1.0265296227404832</v>
      </c>
      <c r="R204" s="25">
        <f>(24*60/PI())*Dados!$C$28*Q204*(P204*SIN(Dados!$C$31)*SIN(O204)+COS(Dados!$C$31)*COS(O204)*SIN(P204))</f>
        <v>40.972935068714811</v>
      </c>
      <c r="S204" s="17">
        <f t="shared" si="51"/>
        <v>308.06</v>
      </c>
      <c r="T204" s="17">
        <f t="shared" si="52"/>
        <v>294.76000000000005</v>
      </c>
      <c r="U204" s="17">
        <f t="shared" si="53"/>
        <v>23.907979710658328</v>
      </c>
      <c r="V204" s="25">
        <f>(0.75+2*10^(-5)*Dados!$B$7)*R204</f>
        <v>30.930558823829962</v>
      </c>
      <c r="W204" s="23">
        <f t="shared" si="54"/>
        <v>3.675890015230276</v>
      </c>
      <c r="X204" s="25">
        <f>(1-Dados!$C$20)*U204</f>
        <v>18.409144377206914</v>
      </c>
      <c r="Y204" s="18">
        <f t="shared" si="55"/>
        <v>14.733254361976638</v>
      </c>
      <c r="Z204" s="27">
        <f>((0.408*I204*(Y204-0)+Dados!$C$35*(900/(H204+273))*J204*(M204-N204))/(I204+Dados!$C$35*(1+(0.34*J204))))</f>
        <v>5.4755698856413382</v>
      </c>
    </row>
    <row r="205" spans="1:26" x14ac:dyDescent="0.25">
      <c r="A205" s="1">
        <v>24875</v>
      </c>
      <c r="B205">
        <v>22.4</v>
      </c>
      <c r="C205">
        <v>28.9</v>
      </c>
      <c r="D205">
        <v>38</v>
      </c>
      <c r="E205">
        <v>1.3333330000000001</v>
      </c>
      <c r="F205">
        <v>77.5</v>
      </c>
      <c r="H205" s="22">
        <f t="shared" si="42"/>
        <v>25.65</v>
      </c>
      <c r="I205" s="23">
        <f t="shared" si="43"/>
        <v>0.19514324251732765</v>
      </c>
      <c r="J205" s="24">
        <f t="shared" si="44"/>
        <v>0.99726785090690051</v>
      </c>
      <c r="K205" s="25">
        <f t="shared" si="45"/>
        <v>3.9825871656612759</v>
      </c>
      <c r="L205" s="25">
        <f t="shared" si="46"/>
        <v>2.7090824052161175</v>
      </c>
      <c r="M205" s="25">
        <f t="shared" si="47"/>
        <v>3.3458347854386967</v>
      </c>
      <c r="N205" s="25">
        <f t="shared" si="48"/>
        <v>2.5930219587149899</v>
      </c>
      <c r="O205" s="25">
        <f t="shared" si="49"/>
        <v>-0.27453102519500105</v>
      </c>
      <c r="P205" s="26">
        <f>ACOS(-TAN(Dados!$C$31)*TAN(O205))</f>
        <v>1.7236746004336272</v>
      </c>
      <c r="Q205" s="25">
        <f t="shared" si="50"/>
        <v>1.0261878630954209</v>
      </c>
      <c r="R205" s="25">
        <f>(24*60/PI())*Dados!$C$28*Q205*(P205*SIN(Dados!$C$31)*SIN(O205)+COS(Dados!$C$31)*COS(O205)*SIN(P205))</f>
        <v>40.849162036170263</v>
      </c>
      <c r="S205" s="17">
        <f t="shared" si="51"/>
        <v>302.06</v>
      </c>
      <c r="T205" s="17">
        <f t="shared" si="52"/>
        <v>295.56</v>
      </c>
      <c r="U205" s="17">
        <f t="shared" si="53"/>
        <v>16.663253946907659</v>
      </c>
      <c r="V205" s="25">
        <f>(0.75+2*10^(-5)*Dados!$B$7)*R205</f>
        <v>30.837122289261409</v>
      </c>
      <c r="W205" s="23">
        <f t="shared" si="54"/>
        <v>1.7005301984708725</v>
      </c>
      <c r="X205" s="25">
        <f>(1-Dados!$C$20)*U205</f>
        <v>12.830705539118897</v>
      </c>
      <c r="Y205" s="18">
        <f t="shared" si="55"/>
        <v>11.130175340648025</v>
      </c>
      <c r="Z205" s="27">
        <f>((0.408*I205*(Y205-0)+Dados!$C$35*(900/(H205+273))*J205*(M205-N205))/(I205+Dados!$C$35*(1+(0.34*J205))))</f>
        <v>3.6572544680051124</v>
      </c>
    </row>
    <row r="206" spans="1:26" x14ac:dyDescent="0.25">
      <c r="A206" s="1">
        <v>24876</v>
      </c>
      <c r="B206">
        <v>21</v>
      </c>
      <c r="C206">
        <v>36.200000000000003</v>
      </c>
      <c r="D206">
        <v>39</v>
      </c>
      <c r="E206">
        <v>1.3333330000000001</v>
      </c>
      <c r="F206">
        <v>50.5</v>
      </c>
      <c r="H206" s="22">
        <f t="shared" si="42"/>
        <v>28.6</v>
      </c>
      <c r="I206" s="23">
        <f t="shared" si="43"/>
        <v>0.22685958459062655</v>
      </c>
      <c r="J206" s="24">
        <f t="shared" si="44"/>
        <v>0.99726785090690051</v>
      </c>
      <c r="K206" s="25">
        <f t="shared" si="45"/>
        <v>6.0065013919942043</v>
      </c>
      <c r="L206" s="25">
        <f t="shared" si="46"/>
        <v>2.4870053972720654</v>
      </c>
      <c r="M206" s="25">
        <f t="shared" si="47"/>
        <v>4.2467533946331351</v>
      </c>
      <c r="N206" s="25">
        <f t="shared" si="48"/>
        <v>2.144610464289733</v>
      </c>
      <c r="O206" s="25">
        <f t="shared" si="49"/>
        <v>-0.26927172994258658</v>
      </c>
      <c r="P206" s="26">
        <f>ACOS(-TAN(Dados!$C$31)*TAN(O206))</f>
        <v>1.720574422132332</v>
      </c>
      <c r="Q206" s="25">
        <f t="shared" si="50"/>
        <v>1.0258383434213432</v>
      </c>
      <c r="R206" s="25">
        <f>(24*60/PI())*Dados!$C$28*Q206*(P206*SIN(Dados!$C$31)*SIN(O206)+COS(Dados!$C$31)*COS(O206)*SIN(P206))</f>
        <v>40.722612626680473</v>
      </c>
      <c r="S206" s="17">
        <f t="shared" si="51"/>
        <v>309.36</v>
      </c>
      <c r="T206" s="17">
        <f t="shared" si="52"/>
        <v>294.16000000000003</v>
      </c>
      <c r="U206" s="17">
        <f t="shared" si="53"/>
        <v>25.402555549156823</v>
      </c>
      <c r="V206" s="25">
        <f>(0.75+2*10^(-5)*Dados!$B$7)*R206</f>
        <v>30.741589861628867</v>
      </c>
      <c r="W206" s="23">
        <f t="shared" si="54"/>
        <v>4.216831349626033</v>
      </c>
      <c r="X206" s="25">
        <f>(1-Dados!$C$20)*U206</f>
        <v>19.559967772850754</v>
      </c>
      <c r="Y206" s="18">
        <f t="shared" si="55"/>
        <v>15.34313642322472</v>
      </c>
      <c r="Z206" s="27">
        <f>((0.408*I206*(Y206-0)+Dados!$C$35*(900/(H206+273))*J206*(M206-N206))/(I206+Dados!$C$35*(1+(0.34*J206))))</f>
        <v>5.8173597196804705</v>
      </c>
    </row>
    <row r="207" spans="1:26" x14ac:dyDescent="0.25">
      <c r="A207" s="1">
        <v>24877</v>
      </c>
      <c r="B207">
        <v>23.6</v>
      </c>
      <c r="C207">
        <v>37.6</v>
      </c>
      <c r="D207">
        <v>40</v>
      </c>
      <c r="E207">
        <v>1</v>
      </c>
      <c r="F207">
        <v>43.5</v>
      </c>
      <c r="H207" s="22">
        <f t="shared" si="42"/>
        <v>30.6</v>
      </c>
      <c r="I207" s="23">
        <f t="shared" si="43"/>
        <v>0.25073723833604161</v>
      </c>
      <c r="J207" s="24">
        <f t="shared" si="44"/>
        <v>0.74795107516794412</v>
      </c>
      <c r="K207" s="25">
        <f t="shared" si="45"/>
        <v>6.4828047854892876</v>
      </c>
      <c r="L207" s="25">
        <f t="shared" si="46"/>
        <v>2.9130230003400173</v>
      </c>
      <c r="M207" s="25">
        <f t="shared" si="47"/>
        <v>4.6979138929146522</v>
      </c>
      <c r="N207" s="25">
        <f t="shared" si="48"/>
        <v>2.0435925434178737</v>
      </c>
      <c r="O207" s="25">
        <f t="shared" si="49"/>
        <v>-0.26393264366523028</v>
      </c>
      <c r="P207" s="26">
        <f>ACOS(-TAN(Dados!$C$31)*TAN(O207))</f>
        <v>1.7174378768172527</v>
      </c>
      <c r="Q207" s="25">
        <f t="shared" si="50"/>
        <v>1.0254811672884725</v>
      </c>
      <c r="R207" s="25">
        <f>(24*60/PI())*Dados!$C$28*Q207*(P207*SIN(Dados!$C$31)*SIN(O207)+COS(Dados!$C$31)*COS(O207)*SIN(P207))</f>
        <v>40.593293506266015</v>
      </c>
      <c r="S207" s="17">
        <f t="shared" si="51"/>
        <v>310.76000000000005</v>
      </c>
      <c r="T207" s="17">
        <f t="shared" si="52"/>
        <v>296.76000000000005</v>
      </c>
      <c r="U207" s="17">
        <f t="shared" si="53"/>
        <v>24.301791440192467</v>
      </c>
      <c r="V207" s="25">
        <f>(0.75+2*10^(-5)*Dados!$B$7)*R207</f>
        <v>30.643966573125926</v>
      </c>
      <c r="W207" s="23">
        <f t="shared" si="54"/>
        <v>4.2205197986948439</v>
      </c>
      <c r="X207" s="25">
        <f>(1-Dados!$C$20)*U207</f>
        <v>18.712379408948202</v>
      </c>
      <c r="Y207" s="18">
        <f t="shared" si="55"/>
        <v>14.491859610253357</v>
      </c>
      <c r="Z207" s="27">
        <f>((0.408*I207*(Y207-0)+Dados!$C$35*(900/(H207+273))*J207*(M207-N207))/(I207+Dados!$C$35*(1+(0.34*J207))))</f>
        <v>5.6115773575775121</v>
      </c>
    </row>
    <row r="208" spans="1:26" x14ac:dyDescent="0.25">
      <c r="A208" s="1">
        <v>24878</v>
      </c>
      <c r="B208">
        <v>20.399999999999999</v>
      </c>
      <c r="C208">
        <v>32.5</v>
      </c>
      <c r="D208">
        <v>41</v>
      </c>
      <c r="E208">
        <v>1.3333330000000001</v>
      </c>
      <c r="F208">
        <v>85.75</v>
      </c>
      <c r="H208" s="22">
        <f t="shared" si="42"/>
        <v>26.45</v>
      </c>
      <c r="I208" s="23">
        <f t="shared" si="43"/>
        <v>0.20335056951978117</v>
      </c>
      <c r="J208" s="24">
        <f t="shared" si="44"/>
        <v>0.99726785090690051</v>
      </c>
      <c r="K208" s="25">
        <f t="shared" si="45"/>
        <v>4.8907789302521092</v>
      </c>
      <c r="L208" s="25">
        <f t="shared" si="46"/>
        <v>2.3968104104453793</v>
      </c>
      <c r="M208" s="25">
        <f t="shared" si="47"/>
        <v>3.6437946703487443</v>
      </c>
      <c r="N208" s="25">
        <f t="shared" si="48"/>
        <v>3.1245539298240486</v>
      </c>
      <c r="O208" s="25">
        <f t="shared" si="49"/>
        <v>-0.25851534844942292</v>
      </c>
      <c r="P208" s="26">
        <f>ACOS(-TAN(Dados!$C$31)*TAN(O208))</f>
        <v>1.7142661005366917</v>
      </c>
      <c r="Q208" s="25">
        <f t="shared" si="50"/>
        <v>1.0251164405358055</v>
      </c>
      <c r="R208" s="25">
        <f>(24*60/PI())*Dados!$C$28*Q208*(P208*SIN(Dados!$C$31)*SIN(O208)+COS(Dados!$C$31)*COS(O208)*SIN(P208))</f>
        <v>40.461212642078735</v>
      </c>
      <c r="S208" s="17">
        <f t="shared" si="51"/>
        <v>305.66000000000003</v>
      </c>
      <c r="T208" s="17">
        <f t="shared" si="52"/>
        <v>293.56</v>
      </c>
      <c r="U208" s="17">
        <f t="shared" si="53"/>
        <v>22.519127636080768</v>
      </c>
      <c r="V208" s="25">
        <f>(0.75+2*10^(-5)*Dados!$B$7)*R208</f>
        <v>30.544258438173049</v>
      </c>
      <c r="W208" s="23">
        <f t="shared" si="54"/>
        <v>2.3648122965423091</v>
      </c>
      <c r="X208" s="25">
        <f>(1-Dados!$C$20)*U208</f>
        <v>17.339728279782193</v>
      </c>
      <c r="Y208" s="18">
        <f t="shared" si="55"/>
        <v>14.974915983239883</v>
      </c>
      <c r="Z208" s="27">
        <f>((0.408*I208*(Y208-0)+Dados!$C$35*(900/(H208+273))*J208*(M208-N208))/(I208+Dados!$C$35*(1+(0.34*J208))))</f>
        <v>4.619494229121905</v>
      </c>
    </row>
    <row r="209" spans="1:26" x14ac:dyDescent="0.25">
      <c r="A209" s="1">
        <v>24879</v>
      </c>
      <c r="B209">
        <v>20.6</v>
      </c>
      <c r="C209">
        <v>28.5</v>
      </c>
      <c r="D209">
        <v>42</v>
      </c>
      <c r="E209">
        <v>1</v>
      </c>
      <c r="F209">
        <v>84.75</v>
      </c>
      <c r="H209" s="22">
        <f t="shared" si="42"/>
        <v>24.55</v>
      </c>
      <c r="I209" s="23">
        <f t="shared" si="43"/>
        <v>0.1843149194702603</v>
      </c>
      <c r="J209" s="24">
        <f t="shared" si="44"/>
        <v>0.74795107516794412</v>
      </c>
      <c r="K209" s="25">
        <f t="shared" si="45"/>
        <v>3.891379531185216</v>
      </c>
      <c r="L209" s="25">
        <f t="shared" si="46"/>
        <v>2.4265523121060211</v>
      </c>
      <c r="M209" s="25">
        <f t="shared" si="47"/>
        <v>3.1589659216456187</v>
      </c>
      <c r="N209" s="25">
        <f t="shared" si="48"/>
        <v>2.6772236185946618</v>
      </c>
      <c r="O209" s="25">
        <f t="shared" si="49"/>
        <v>-0.2530214495566519</v>
      </c>
      <c r="P209" s="26">
        <f>ACOS(-TAN(Dados!$C$31)*TAN(O209))</f>
        <v>1.7110602171599187</v>
      </c>
      <c r="Q209" s="25">
        <f t="shared" si="50"/>
        <v>1.0247442712397508</v>
      </c>
      <c r="R209" s="25">
        <f>(24*60/PI())*Dados!$C$28*Q209*(P209*SIN(Dados!$C$31)*SIN(O209)+COS(Dados!$C$31)*COS(O209)*SIN(P209))</f>
        <v>40.326379349888064</v>
      </c>
      <c r="S209" s="17">
        <f t="shared" si="51"/>
        <v>301.66000000000003</v>
      </c>
      <c r="T209" s="17">
        <f t="shared" si="52"/>
        <v>293.76000000000005</v>
      </c>
      <c r="U209" s="17">
        <f t="shared" si="53"/>
        <v>18.135217122668006</v>
      </c>
      <c r="V209" s="25">
        <f>(0.75+2*10^(-5)*Dados!$B$7)*R209</f>
        <v>30.442472489265068</v>
      </c>
      <c r="W209" s="23">
        <f t="shared" si="54"/>
        <v>1.9427100378552553</v>
      </c>
      <c r="X209" s="25">
        <f>(1-Dados!$C$20)*U209</f>
        <v>13.964117184454365</v>
      </c>
      <c r="Y209" s="18">
        <f t="shared" si="55"/>
        <v>12.02140714659911</v>
      </c>
      <c r="Z209" s="27">
        <f>((0.408*I209*(Y209-0)+Dados!$C$35*(900/(H209+273))*J209*(M209-N209))/(I209+Dados!$C$35*(1+(0.34*J209))))</f>
        <v>3.6609569829099295</v>
      </c>
    </row>
    <row r="210" spans="1:26" x14ac:dyDescent="0.25">
      <c r="A210" s="1">
        <v>24880</v>
      </c>
      <c r="B210">
        <v>21</v>
      </c>
      <c r="C210">
        <v>25.7</v>
      </c>
      <c r="D210">
        <v>43</v>
      </c>
      <c r="E210">
        <v>1</v>
      </c>
      <c r="F210">
        <v>94.25</v>
      </c>
      <c r="H210" s="22">
        <f t="shared" si="42"/>
        <v>23.35</v>
      </c>
      <c r="I210" s="23">
        <f t="shared" si="43"/>
        <v>0.1730841596541125</v>
      </c>
      <c r="J210" s="24">
        <f t="shared" si="44"/>
        <v>0.74795107516794412</v>
      </c>
      <c r="K210" s="25">
        <f t="shared" si="45"/>
        <v>3.3022863265902909</v>
      </c>
      <c r="L210" s="25">
        <f t="shared" si="46"/>
        <v>2.4870053972720654</v>
      </c>
      <c r="M210" s="25">
        <f t="shared" si="47"/>
        <v>2.8946458619311781</v>
      </c>
      <c r="N210" s="25">
        <f t="shared" si="48"/>
        <v>2.7282037248701352</v>
      </c>
      <c r="O210" s="25">
        <f t="shared" si="49"/>
        <v>-0.24745257494772704</v>
      </c>
      <c r="P210" s="26">
        <f>ACOS(-TAN(Dados!$C$31)*TAN(O210))</f>
        <v>1.7078213377914966</v>
      </c>
      <c r="Q210" s="25">
        <f t="shared" si="50"/>
        <v>1.0243647696821025</v>
      </c>
      <c r="R210" s="25">
        <f>(24*60/PI())*Dados!$C$28*Q210*(P210*SIN(Dados!$C$31)*SIN(O210)+COS(Dados!$C$31)*COS(O210)*SIN(P210))</f>
        <v>40.188804340285415</v>
      </c>
      <c r="S210" s="17">
        <f t="shared" si="51"/>
        <v>298.86</v>
      </c>
      <c r="T210" s="17">
        <f t="shared" si="52"/>
        <v>294.16000000000003</v>
      </c>
      <c r="U210" s="17">
        <f t="shared" si="53"/>
        <v>13.940360257697282</v>
      </c>
      <c r="V210" s="25">
        <f>(0.75+2*10^(-5)*Dados!$B$7)*R210</f>
        <v>30.338616811851008</v>
      </c>
      <c r="W210" s="23">
        <f t="shared" si="54"/>
        <v>1.1145875982748588</v>
      </c>
      <c r="X210" s="25">
        <f>(1-Dados!$C$20)*U210</f>
        <v>10.734077398426908</v>
      </c>
      <c r="Y210" s="18">
        <f t="shared" si="55"/>
        <v>9.6194898001520492</v>
      </c>
      <c r="Z210" s="27">
        <f>((0.408*I210*(Y210-0)+Dados!$C$35*(900/(H210+273))*J210*(M210-N210))/(I210+Dados!$C$35*(1+(0.34*J210))))</f>
        <v>2.7589590191476652</v>
      </c>
    </row>
    <row r="211" spans="1:26" x14ac:dyDescent="0.25">
      <c r="A211" s="1">
        <v>24881</v>
      </c>
      <c r="B211">
        <v>18</v>
      </c>
      <c r="C211">
        <v>30</v>
      </c>
      <c r="D211">
        <v>44</v>
      </c>
      <c r="E211">
        <v>0.66666700000000001</v>
      </c>
      <c r="F211">
        <v>67</v>
      </c>
      <c r="H211" s="22">
        <f t="shared" si="42"/>
        <v>24</v>
      </c>
      <c r="I211" s="23">
        <f t="shared" si="43"/>
        <v>0.17909354902640179</v>
      </c>
      <c r="J211" s="24">
        <f t="shared" si="44"/>
        <v>0.49863429942898779</v>
      </c>
      <c r="K211" s="25">
        <f t="shared" si="45"/>
        <v>4.2430650587590133</v>
      </c>
      <c r="L211" s="25">
        <f t="shared" si="46"/>
        <v>2.0639892026604851</v>
      </c>
      <c r="M211" s="25">
        <f t="shared" si="47"/>
        <v>3.1535271307097492</v>
      </c>
      <c r="N211" s="25">
        <f t="shared" si="48"/>
        <v>2.112863177575532</v>
      </c>
      <c r="O211" s="25">
        <f t="shared" si="49"/>
        <v>-0.24181037480038128</v>
      </c>
      <c r="P211" s="26">
        <f>ACOS(-TAN(Dados!$C$31)*TAN(O211))</f>
        <v>1.7045505602514042</v>
      </c>
      <c r="Q211" s="25">
        <f t="shared" si="50"/>
        <v>1.0239780483173626</v>
      </c>
      <c r="R211" s="25">
        <f>(24*60/PI())*Dados!$C$28*Q211*(P211*SIN(Dados!$C$31)*SIN(O211)+COS(Dados!$C$31)*COS(O211)*SIN(P211))</f>
        <v>40.048499763481836</v>
      </c>
      <c r="S211" s="17">
        <f t="shared" si="51"/>
        <v>303.16000000000003</v>
      </c>
      <c r="T211" s="17">
        <f t="shared" si="52"/>
        <v>291.16000000000003</v>
      </c>
      <c r="U211" s="17">
        <f t="shared" si="53"/>
        <v>22.197131634323426</v>
      </c>
      <c r="V211" s="25">
        <f>(0.75+2*10^(-5)*Dados!$B$7)*R211</f>
        <v>30.232700578151917</v>
      </c>
      <c r="W211" s="23">
        <f t="shared" si="54"/>
        <v>3.3542839344862023</v>
      </c>
      <c r="X211" s="25">
        <f>(1-Dados!$C$20)*U211</f>
        <v>17.091791358429038</v>
      </c>
      <c r="Y211" s="18">
        <f t="shared" si="55"/>
        <v>13.737507423942835</v>
      </c>
      <c r="Z211" s="27">
        <f>((0.408*I211*(Y211-0)+Dados!$C$35*(900/(H211+273))*J211*(M211-N211))/(I211+Dados!$C$35*(1+(0.34*J211))))</f>
        <v>4.3290801488736381</v>
      </c>
    </row>
    <row r="212" spans="1:26" x14ac:dyDescent="0.25">
      <c r="A212" s="1">
        <v>24882</v>
      </c>
      <c r="B212">
        <v>20.8</v>
      </c>
      <c r="C212">
        <v>30.3</v>
      </c>
      <c r="D212">
        <v>45</v>
      </c>
      <c r="E212">
        <v>1.3333330000000001</v>
      </c>
      <c r="F212">
        <v>50.75</v>
      </c>
      <c r="H212" s="22">
        <f t="shared" si="42"/>
        <v>25.55</v>
      </c>
      <c r="I212" s="23">
        <f t="shared" si="43"/>
        <v>0.19413722151601154</v>
      </c>
      <c r="J212" s="24">
        <f t="shared" si="44"/>
        <v>0.99726785090690051</v>
      </c>
      <c r="K212" s="25">
        <f t="shared" si="45"/>
        <v>4.3166253828706109</v>
      </c>
      <c r="L212" s="25">
        <f t="shared" si="46"/>
        <v>2.4566163260716172</v>
      </c>
      <c r="M212" s="25">
        <f t="shared" si="47"/>
        <v>3.3866208544711141</v>
      </c>
      <c r="N212" s="25">
        <f t="shared" si="48"/>
        <v>1.7187100836440903</v>
      </c>
      <c r="O212" s="25">
        <f t="shared" si="49"/>
        <v>-0.23609652102028686</v>
      </c>
      <c r="P212" s="26">
        <f>ACOS(-TAN(Dados!$C$31)*TAN(O212))</f>
        <v>1.701248968619907</v>
      </c>
      <c r="Q212" s="25">
        <f t="shared" si="50"/>
        <v>1.0235842217394178</v>
      </c>
      <c r="R212" s="25">
        <f>(24*60/PI())*Dados!$C$28*Q212*(P212*SIN(Dados!$C$31)*SIN(O212)+COS(Dados!$C$31)*COS(O212)*SIN(P212))</f>
        <v>39.905479252576548</v>
      </c>
      <c r="S212" s="17">
        <f t="shared" si="51"/>
        <v>303.46000000000004</v>
      </c>
      <c r="T212" s="17">
        <f t="shared" si="52"/>
        <v>293.96000000000004</v>
      </c>
      <c r="U212" s="17">
        <f t="shared" si="53"/>
        <v>19.679511607981667</v>
      </c>
      <c r="V212" s="25">
        <f>(0.75+2*10^(-5)*Dados!$B$7)*R212</f>
        <v>30.124734079824389</v>
      </c>
      <c r="W212" s="23">
        <f t="shared" si="54"/>
        <v>3.2535947704319672</v>
      </c>
      <c r="X212" s="25">
        <f>(1-Dados!$C$20)*U212</f>
        <v>15.153223938145883</v>
      </c>
      <c r="Y212" s="18">
        <f t="shared" si="55"/>
        <v>11.899629167713917</v>
      </c>
      <c r="Z212" s="27">
        <f>((0.408*I212*(Y212-0)+Dados!$C$35*(900/(H212+273))*J212*(M212-N212))/(I212+Dados!$C$35*(1+(0.34*J212))))</f>
        <v>4.5096310242288071</v>
      </c>
    </row>
    <row r="213" spans="1:26" x14ac:dyDescent="0.25">
      <c r="A213" s="1">
        <v>24883</v>
      </c>
      <c r="B213">
        <v>15</v>
      </c>
      <c r="C213">
        <v>29</v>
      </c>
      <c r="D213">
        <v>46</v>
      </c>
      <c r="E213">
        <v>1</v>
      </c>
      <c r="F213">
        <v>44.5</v>
      </c>
      <c r="H213" s="22">
        <f t="shared" si="42"/>
        <v>22</v>
      </c>
      <c r="I213" s="23">
        <f t="shared" si="43"/>
        <v>0.16114508692644333</v>
      </c>
      <c r="J213" s="24">
        <f t="shared" si="44"/>
        <v>0.74795107516794412</v>
      </c>
      <c r="K213" s="25">
        <f t="shared" si="45"/>
        <v>4.0056776000859209</v>
      </c>
      <c r="L213" s="25">
        <f t="shared" si="46"/>
        <v>1.7053462321157722</v>
      </c>
      <c r="M213" s="25">
        <f t="shared" si="47"/>
        <v>2.8555119161008466</v>
      </c>
      <c r="N213" s="25">
        <f t="shared" si="48"/>
        <v>1.2707028026648768</v>
      </c>
      <c r="O213" s="25">
        <f t="shared" si="49"/>
        <v>-0.23031270674563392</v>
      </c>
      <c r="P213" s="26">
        <f>ACOS(-TAN(Dados!$C$31)*TAN(O213))</f>
        <v>1.6979176328459811</v>
      </c>
      <c r="Q213" s="25">
        <f t="shared" si="50"/>
        <v>1.0231834066475822</v>
      </c>
      <c r="R213" s="25">
        <f>(24*60/PI())*Dados!$C$28*Q213*(P213*SIN(Dados!$C$31)*SIN(O213)+COS(Dados!$C$31)*COS(O213)*SIN(P213))</f>
        <v>39.759757965175694</v>
      </c>
      <c r="S213" s="17">
        <f t="shared" si="51"/>
        <v>302.16000000000003</v>
      </c>
      <c r="T213" s="17">
        <f t="shared" si="52"/>
        <v>288.16000000000003</v>
      </c>
      <c r="U213" s="17">
        <f t="shared" si="53"/>
        <v>23.802782733878992</v>
      </c>
      <c r="V213" s="25">
        <f>(0.75+2*10^(-5)*Dados!$B$7)*R213</f>
        <v>30.014728759378652</v>
      </c>
      <c r="W213" s="23">
        <f t="shared" si="54"/>
        <v>4.9018531104887364</v>
      </c>
      <c r="X213" s="25">
        <f>(1-Dados!$C$20)*U213</f>
        <v>18.328142705086822</v>
      </c>
      <c r="Y213" s="18">
        <f t="shared" si="55"/>
        <v>13.426289594598085</v>
      </c>
      <c r="Z213" s="27">
        <f>((0.408*I213*(Y213-0)+Dados!$C$35*(900/(H213+273))*J213*(M213-N213))/(I213+Dados!$C$35*(1+(0.34*J213))))</f>
        <v>4.6020931924187698</v>
      </c>
    </row>
    <row r="214" spans="1:26" x14ac:dyDescent="0.25">
      <c r="A214" s="1">
        <v>24884</v>
      </c>
      <c r="B214">
        <v>16.399999999999999</v>
      </c>
      <c r="C214">
        <v>32.1</v>
      </c>
      <c r="D214">
        <v>47</v>
      </c>
      <c r="E214">
        <v>1</v>
      </c>
      <c r="F214">
        <v>54.5</v>
      </c>
      <c r="H214" s="22">
        <f t="shared" si="42"/>
        <v>24.25</v>
      </c>
      <c r="I214" s="23">
        <f t="shared" si="43"/>
        <v>0.18145122404479402</v>
      </c>
      <c r="J214" s="24">
        <f t="shared" si="44"/>
        <v>0.74795107516794412</v>
      </c>
      <c r="K214" s="25">
        <f t="shared" si="45"/>
        <v>4.7817101702880001</v>
      </c>
      <c r="L214" s="25">
        <f t="shared" si="46"/>
        <v>1.8652661127239329</v>
      </c>
      <c r="M214" s="25">
        <f t="shared" si="47"/>
        <v>3.3234881415059663</v>
      </c>
      <c r="N214" s="25">
        <f t="shared" si="48"/>
        <v>1.8113010371207519</v>
      </c>
      <c r="O214" s="25">
        <f t="shared" si="49"/>
        <v>-0.22446064584541689</v>
      </c>
      <c r="P214" s="26">
        <f>ACOS(-TAN(Dados!$C$31)*TAN(O214))</f>
        <v>1.6945576084179677</v>
      </c>
      <c r="Q214" s="25">
        <f t="shared" si="50"/>
        <v>1.0227757218120181</v>
      </c>
      <c r="R214" s="25">
        <f>(24*60/PI())*Dados!$C$28*Q214*(P214*SIN(Dados!$C$31)*SIN(O214)+COS(Dados!$C$31)*COS(O214)*SIN(P214))</f>
        <v>39.61135262324327</v>
      </c>
      <c r="S214" s="17">
        <f t="shared" si="51"/>
        <v>305.26000000000005</v>
      </c>
      <c r="T214" s="17">
        <f t="shared" si="52"/>
        <v>289.56</v>
      </c>
      <c r="U214" s="17">
        <f t="shared" si="53"/>
        <v>25.112472925419414</v>
      </c>
      <c r="V214" s="25">
        <f>(0.75+2*10^(-5)*Dados!$B$7)*R214</f>
        <v>29.902697240262114</v>
      </c>
      <c r="W214" s="23">
        <f t="shared" si="54"/>
        <v>4.5762901826514328</v>
      </c>
      <c r="X214" s="25">
        <f>(1-Dados!$C$20)*U214</f>
        <v>19.336604152572949</v>
      </c>
      <c r="Y214" s="18">
        <f t="shared" si="55"/>
        <v>14.760313969921516</v>
      </c>
      <c r="Z214" s="27">
        <f>((0.408*I214*(Y214-0)+Dados!$C$35*(900/(H214+273))*J214*(M214-N214))/(I214+Dados!$C$35*(1+(0.34*J214))))</f>
        <v>4.9966477498161899</v>
      </c>
    </row>
    <row r="215" spans="1:26" x14ac:dyDescent="0.25">
      <c r="A215" s="1">
        <v>24885</v>
      </c>
      <c r="B215">
        <v>17.600000000000001</v>
      </c>
      <c r="C215">
        <v>32</v>
      </c>
      <c r="D215">
        <v>48</v>
      </c>
      <c r="E215">
        <v>1.6666669999999999</v>
      </c>
      <c r="F215">
        <v>55.25</v>
      </c>
      <c r="H215" s="22">
        <f t="shared" si="42"/>
        <v>24.8</v>
      </c>
      <c r="I215" s="23">
        <f t="shared" si="43"/>
        <v>0.18673033901982353</v>
      </c>
      <c r="J215" s="24">
        <f t="shared" si="44"/>
        <v>1.2465853745969318</v>
      </c>
      <c r="K215" s="25">
        <f t="shared" si="45"/>
        <v>4.7547753962618131</v>
      </c>
      <c r="L215" s="25">
        <f t="shared" si="46"/>
        <v>2.0126465426273383</v>
      </c>
      <c r="M215" s="25">
        <f t="shared" si="47"/>
        <v>3.3837109694445759</v>
      </c>
      <c r="N215" s="25">
        <f t="shared" si="48"/>
        <v>1.8695003106181283</v>
      </c>
      <c r="O215" s="25">
        <f t="shared" si="49"/>
        <v>-0.21854207241157836</v>
      </c>
      <c r="P215" s="26">
        <f>ACOS(-TAN(Dados!$C$31)*TAN(O215))</f>
        <v>1.6911699360950152</v>
      </c>
      <c r="Q215" s="25">
        <f t="shared" si="50"/>
        <v>1.0223612880385406</v>
      </c>
      <c r="R215" s="25">
        <f>(24*60/PI())*Dados!$C$28*Q215*(P215*SIN(Dados!$C$31)*SIN(O215)+COS(Dados!$C$31)*COS(O215)*SIN(P215))</f>
        <v>39.460281551069606</v>
      </c>
      <c r="S215" s="17">
        <f t="shared" si="51"/>
        <v>305.16000000000003</v>
      </c>
      <c r="T215" s="17">
        <f t="shared" si="52"/>
        <v>290.76000000000005</v>
      </c>
      <c r="U215" s="17">
        <f t="shared" si="53"/>
        <v>23.958598428077156</v>
      </c>
      <c r="V215" s="25">
        <f>(0.75+2*10^(-5)*Dados!$B$7)*R215</f>
        <v>29.788653355521856</v>
      </c>
      <c r="W215" s="23">
        <f t="shared" si="54"/>
        <v>4.2395548803419789</v>
      </c>
      <c r="X215" s="25">
        <f>(1-Dados!$C$20)*U215</f>
        <v>18.448120789619409</v>
      </c>
      <c r="Y215" s="18">
        <f t="shared" si="55"/>
        <v>14.20856590927743</v>
      </c>
      <c r="Z215" s="27">
        <f>((0.408*I215*(Y215-0)+Dados!$C$35*(900/(H215+273))*J215*(M215-N215))/(I215+Dados!$C$35*(1+(0.34*J215))))</f>
        <v>5.2009157274446869</v>
      </c>
    </row>
    <row r="216" spans="1:26" x14ac:dyDescent="0.25">
      <c r="A216" s="1">
        <v>24886</v>
      </c>
      <c r="B216">
        <v>19</v>
      </c>
      <c r="C216">
        <v>33.5</v>
      </c>
      <c r="D216">
        <v>49</v>
      </c>
      <c r="E216">
        <v>2</v>
      </c>
      <c r="F216">
        <v>51.75</v>
      </c>
      <c r="H216" s="22">
        <f t="shared" si="42"/>
        <v>26.25</v>
      </c>
      <c r="I216" s="23">
        <f t="shared" si="43"/>
        <v>0.2012719980595416</v>
      </c>
      <c r="J216" s="24">
        <f t="shared" si="44"/>
        <v>1.4959021503358882</v>
      </c>
      <c r="K216" s="25">
        <f t="shared" si="45"/>
        <v>5.1729513859624818</v>
      </c>
      <c r="L216" s="25">
        <f t="shared" si="46"/>
        <v>2.1973933238855259</v>
      </c>
      <c r="M216" s="25">
        <f t="shared" si="47"/>
        <v>3.6851723549240036</v>
      </c>
      <c r="N216" s="25">
        <f t="shared" si="48"/>
        <v>1.9070766936731718</v>
      </c>
      <c r="O216" s="25">
        <f t="shared" si="49"/>
        <v>-0.21255874024516014</v>
      </c>
      <c r="P216" s="26">
        <f>ACOS(-TAN(Dados!$C$31)*TAN(O216))</f>
        <v>1.6877556416977701</v>
      </c>
      <c r="Q216" s="25">
        <f t="shared" si="50"/>
        <v>1.0219402281328214</v>
      </c>
      <c r="R216" s="25">
        <f>(24*60/PI())*Dados!$C$28*Q216*(P216*SIN(Dados!$C$31)*SIN(O216)+COS(Dados!$C$31)*COS(O216)*SIN(P216))</f>
        <v>39.30656471124577</v>
      </c>
      <c r="S216" s="17">
        <f t="shared" si="51"/>
        <v>306.66000000000003</v>
      </c>
      <c r="T216" s="17">
        <f t="shared" si="52"/>
        <v>292.16000000000003</v>
      </c>
      <c r="U216" s="17">
        <f t="shared" si="53"/>
        <v>23.947990272944391</v>
      </c>
      <c r="V216" s="25">
        <f>(0.75+2*10^(-5)*Dados!$B$7)*R216</f>
        <v>29.672612174961795</v>
      </c>
      <c r="W216" s="23">
        <f t="shared" si="54"/>
        <v>4.2888823500384499</v>
      </c>
      <c r="X216" s="25">
        <f>(1-Dados!$C$20)*U216</f>
        <v>18.439952510167181</v>
      </c>
      <c r="Y216" s="18">
        <f t="shared" si="55"/>
        <v>14.151070160128732</v>
      </c>
      <c r="Z216" s="27">
        <f>((0.408*I216*(Y216-0)+Dados!$C$35*(900/(H216+273))*J216*(M216-N216))/(I216+Dados!$C$35*(1+(0.34*J216))))</f>
        <v>5.6186019873647064</v>
      </c>
    </row>
    <row r="217" spans="1:26" x14ac:dyDescent="0.25">
      <c r="A217" s="1">
        <v>24887</v>
      </c>
      <c r="B217">
        <v>20.399999999999999</v>
      </c>
      <c r="C217">
        <v>33</v>
      </c>
      <c r="D217">
        <v>50</v>
      </c>
      <c r="E217">
        <v>1.6666669999999999</v>
      </c>
      <c r="F217">
        <v>40.25</v>
      </c>
      <c r="H217" s="22">
        <f t="shared" si="42"/>
        <v>26.7</v>
      </c>
      <c r="I217" s="23">
        <f t="shared" si="43"/>
        <v>0.20597415419609683</v>
      </c>
      <c r="J217" s="24">
        <f t="shared" si="44"/>
        <v>1.2465853745969318</v>
      </c>
      <c r="K217" s="25">
        <f t="shared" si="45"/>
        <v>5.030147795606851</v>
      </c>
      <c r="L217" s="25">
        <f t="shared" si="46"/>
        <v>2.3968104104453793</v>
      </c>
      <c r="M217" s="25">
        <f t="shared" si="47"/>
        <v>3.7134791030261152</v>
      </c>
      <c r="N217" s="25">
        <f t="shared" si="48"/>
        <v>1.4946753389680114</v>
      </c>
      <c r="O217" s="25">
        <f t="shared" si="49"/>
        <v>-0.2065124223366139</v>
      </c>
      <c r="P217" s="26">
        <f>ACOS(-TAN(Dados!$C$31)*TAN(O217))</f>
        <v>1.6843157359566781</v>
      </c>
      <c r="Q217" s="25">
        <f t="shared" si="50"/>
        <v>1.0215126668639976</v>
      </c>
      <c r="R217" s="25">
        <f>(24*60/PI())*Dados!$C$28*Q217*(P217*SIN(Dados!$C$31)*SIN(O217)+COS(Dados!$C$31)*COS(O217)*SIN(P217))</f>
        <v>39.150223738536113</v>
      </c>
      <c r="S217" s="17">
        <f t="shared" si="51"/>
        <v>306.16000000000003</v>
      </c>
      <c r="T217" s="17">
        <f t="shared" si="52"/>
        <v>293.56</v>
      </c>
      <c r="U217" s="17">
        <f t="shared" si="53"/>
        <v>22.235121327684496</v>
      </c>
      <c r="V217" s="25">
        <f>(0.75+2*10^(-5)*Dados!$B$7)*R217</f>
        <v>29.554590030713136</v>
      </c>
      <c r="W217" s="23">
        <f t="shared" si="54"/>
        <v>4.4669739359729483</v>
      </c>
      <c r="X217" s="25">
        <f>(1-Dados!$C$20)*U217</f>
        <v>17.121043422317062</v>
      </c>
      <c r="Y217" s="18">
        <f t="shared" si="55"/>
        <v>12.654069486344113</v>
      </c>
      <c r="Z217" s="27">
        <f>((0.408*I217*(Y217-0)+Dados!$C$35*(900/(H217+273))*J217*(M217-N217))/(I217+Dados!$C$35*(1+(0.34*J217))))</f>
        <v>5.3718152651376636</v>
      </c>
    </row>
    <row r="218" spans="1:26" x14ac:dyDescent="0.25">
      <c r="A218" s="1">
        <v>24888</v>
      </c>
      <c r="B218">
        <v>19</v>
      </c>
      <c r="C218">
        <v>33.5</v>
      </c>
      <c r="D218">
        <v>51</v>
      </c>
      <c r="E218">
        <v>2</v>
      </c>
      <c r="F218">
        <v>45</v>
      </c>
      <c r="H218" s="22">
        <f t="shared" si="42"/>
        <v>26.25</v>
      </c>
      <c r="I218" s="23">
        <f t="shared" si="43"/>
        <v>0.2012719980595416</v>
      </c>
      <c r="J218" s="24">
        <f t="shared" si="44"/>
        <v>1.4959021503358882</v>
      </c>
      <c r="K218" s="25">
        <f t="shared" si="45"/>
        <v>5.1729513859624818</v>
      </c>
      <c r="L218" s="25">
        <f t="shared" si="46"/>
        <v>2.1973933238855259</v>
      </c>
      <c r="M218" s="25">
        <f t="shared" si="47"/>
        <v>3.6851723549240036</v>
      </c>
      <c r="N218" s="25">
        <f t="shared" si="48"/>
        <v>1.6583275597158016</v>
      </c>
      <c r="O218" s="25">
        <f t="shared" si="49"/>
        <v>-0.20040491034042626</v>
      </c>
      <c r="P218" s="26">
        <f>ACOS(-TAN(Dados!$C$31)*TAN(O218))</f>
        <v>1.6808512144161913</v>
      </c>
      <c r="Q218" s="25">
        <f t="shared" si="50"/>
        <v>1.0210787309277003</v>
      </c>
      <c r="R218" s="25">
        <f>(24*60/PI())*Dados!$C$28*Q218*(P218*SIN(Dados!$C$31)*SIN(O218)+COS(Dados!$C$31)*COS(O218)*SIN(P218))</f>
        <v>38.991281971545753</v>
      </c>
      <c r="S218" s="17">
        <f t="shared" si="51"/>
        <v>306.66000000000003</v>
      </c>
      <c r="T218" s="17">
        <f t="shared" si="52"/>
        <v>292.16000000000003</v>
      </c>
      <c r="U218" s="17">
        <f t="shared" si="53"/>
        <v>23.755900528164354</v>
      </c>
      <c r="V218" s="25">
        <f>(0.75+2*10^(-5)*Dados!$B$7)*R218</f>
        <v>29.434604541140224</v>
      </c>
      <c r="W218" s="23">
        <f t="shared" si="54"/>
        <v>4.6704791716989043</v>
      </c>
      <c r="X218" s="25">
        <f>(1-Dados!$C$20)*U218</f>
        <v>18.292043406686552</v>
      </c>
      <c r="Y218" s="18">
        <f t="shared" si="55"/>
        <v>13.621564234987648</v>
      </c>
      <c r="Z218" s="27">
        <f>((0.408*I218*(Y218-0)+Dados!$C$35*(900/(H218+273))*J218*(M218-N218))/(I218+Dados!$C$35*(1+(0.34*J218))))</f>
        <v>5.7178417783533666</v>
      </c>
    </row>
    <row r="219" spans="1:26" x14ac:dyDescent="0.25">
      <c r="A219" s="1">
        <v>24889</v>
      </c>
      <c r="B219">
        <v>19.8</v>
      </c>
      <c r="C219">
        <v>34</v>
      </c>
      <c r="D219">
        <v>52</v>
      </c>
      <c r="E219">
        <v>1</v>
      </c>
      <c r="F219">
        <v>46.75</v>
      </c>
      <c r="H219" s="22">
        <f t="shared" si="42"/>
        <v>26.9</v>
      </c>
      <c r="I219" s="23">
        <f t="shared" si="43"/>
        <v>0.20809346882072433</v>
      </c>
      <c r="J219" s="24">
        <f t="shared" si="44"/>
        <v>0.74795107516794412</v>
      </c>
      <c r="K219" s="25">
        <f t="shared" si="45"/>
        <v>5.3192602098598769</v>
      </c>
      <c r="L219" s="25">
        <f t="shared" si="46"/>
        <v>2.3094882494907831</v>
      </c>
      <c r="M219" s="25">
        <f t="shared" si="47"/>
        <v>3.8143742296753302</v>
      </c>
      <c r="N219" s="25">
        <f t="shared" si="48"/>
        <v>1.7832199523732171</v>
      </c>
      <c r="O219" s="25">
        <f t="shared" si="49"/>
        <v>-0.19423801404421251</v>
      </c>
      <c r="P219" s="26">
        <f>ACOS(-TAN(Dados!$C$31)*TAN(O219))</f>
        <v>1.677363057393106</v>
      </c>
      <c r="Q219" s="25">
        <f t="shared" si="50"/>
        <v>1.0206385489085132</v>
      </c>
      <c r="R219" s="25">
        <f>(24*60/PI())*Dados!$C$28*Q219*(P219*SIN(Dados!$C$31)*SIN(O219)+COS(Dados!$C$31)*COS(O219)*SIN(P219))</f>
        <v>38.829764482083824</v>
      </c>
      <c r="S219" s="17">
        <f t="shared" si="51"/>
        <v>307.16000000000003</v>
      </c>
      <c r="T219" s="17">
        <f t="shared" si="52"/>
        <v>292.96000000000004</v>
      </c>
      <c r="U219" s="17">
        <f t="shared" si="53"/>
        <v>23.411482260859511</v>
      </c>
      <c r="V219" s="25">
        <f>(0.75+2*10^(-5)*Dados!$B$7)*R219</f>
        <v>29.312674633006939</v>
      </c>
      <c r="W219" s="23">
        <f t="shared" si="54"/>
        <v>4.4446801674023</v>
      </c>
      <c r="X219" s="25">
        <f>(1-Dados!$C$20)*U219</f>
        <v>18.026841340861825</v>
      </c>
      <c r="Y219" s="18">
        <f t="shared" si="55"/>
        <v>13.582161173459525</v>
      </c>
      <c r="Z219" s="27">
        <f>((0.408*I219*(Y219-0)+Dados!$C$35*(900/(H219+273))*J219*(M219-N219))/(I219+Dados!$C$35*(1+(0.34*J219))))</f>
        <v>5.0020486405968825</v>
      </c>
    </row>
    <row r="220" spans="1:26" x14ac:dyDescent="0.25">
      <c r="A220" s="1">
        <v>24890</v>
      </c>
      <c r="B220">
        <v>20.399999999999999</v>
      </c>
      <c r="C220">
        <v>32.9</v>
      </c>
      <c r="D220">
        <v>53</v>
      </c>
      <c r="E220">
        <v>1.3333330000000001</v>
      </c>
      <c r="F220">
        <v>61.5</v>
      </c>
      <c r="H220" s="22">
        <f t="shared" si="42"/>
        <v>26.65</v>
      </c>
      <c r="I220" s="23">
        <f t="shared" si="43"/>
        <v>0.20544717183601532</v>
      </c>
      <c r="J220" s="24">
        <f t="shared" si="44"/>
        <v>0.99726785090690051</v>
      </c>
      <c r="K220" s="25">
        <f t="shared" si="45"/>
        <v>5.0020014811114493</v>
      </c>
      <c r="L220" s="25">
        <f t="shared" si="46"/>
        <v>2.3968104104453793</v>
      </c>
      <c r="M220" s="25">
        <f t="shared" si="47"/>
        <v>3.6994059457784143</v>
      </c>
      <c r="N220" s="25">
        <f t="shared" si="48"/>
        <v>2.2751346566537247</v>
      </c>
      <c r="O220" s="25">
        <f t="shared" si="49"/>
        <v>-0.18801356083243781</v>
      </c>
      <c r="P220" s="26">
        <f>ACOS(-TAN(Dados!$C$31)*TAN(O220))</f>
        <v>1.6738522299872023</v>
      </c>
      <c r="Q220" s="25">
        <f t="shared" si="50"/>
        <v>1.020192251241868</v>
      </c>
      <c r="R220" s="25">
        <f>(24*60/PI())*Dados!$C$28*Q220*(P220*SIN(Dados!$C$31)*SIN(O220)+COS(Dados!$C$31)*COS(O220)*SIN(P220))</f>
        <v>38.66569810212836</v>
      </c>
      <c r="S220" s="17">
        <f t="shared" si="51"/>
        <v>306.06</v>
      </c>
      <c r="T220" s="17">
        <f t="shared" si="52"/>
        <v>293.56</v>
      </c>
      <c r="U220" s="17">
        <f t="shared" si="53"/>
        <v>21.872621861861425</v>
      </c>
      <c r="V220" s="25">
        <f>(0.75+2*10^(-5)*Dados!$B$7)*R220</f>
        <v>29.188820561832522</v>
      </c>
      <c r="W220" s="23">
        <f t="shared" si="54"/>
        <v>3.3853614403590266</v>
      </c>
      <c r="X220" s="25">
        <f>(1-Dados!$C$20)*U220</f>
        <v>16.841918833633297</v>
      </c>
      <c r="Y220" s="18">
        <f t="shared" si="55"/>
        <v>13.45655739327427</v>
      </c>
      <c r="Z220" s="27">
        <f>((0.408*I220*(Y220-0)+Dados!$C$35*(900/(H220+273))*J220*(M220-N220))/(I220+Dados!$C$35*(1+(0.34*J220))))</f>
        <v>4.801120549939502</v>
      </c>
    </row>
    <row r="221" spans="1:26" x14ac:dyDescent="0.25">
      <c r="A221" s="1">
        <v>24891</v>
      </c>
      <c r="B221">
        <v>19.2</v>
      </c>
      <c r="C221">
        <v>26.7</v>
      </c>
      <c r="D221">
        <v>54</v>
      </c>
      <c r="E221">
        <v>1</v>
      </c>
      <c r="F221">
        <v>63.75</v>
      </c>
      <c r="H221" s="22">
        <f t="shared" si="42"/>
        <v>22.95</v>
      </c>
      <c r="I221" s="23">
        <f t="shared" si="43"/>
        <v>0.16947132392254763</v>
      </c>
      <c r="J221" s="24">
        <f t="shared" si="44"/>
        <v>0.74795107516794412</v>
      </c>
      <c r="K221" s="25">
        <f t="shared" si="45"/>
        <v>3.5030684848343494</v>
      </c>
      <c r="L221" s="25">
        <f t="shared" si="46"/>
        <v>2.2249611183378328</v>
      </c>
      <c r="M221" s="25">
        <f t="shared" si="47"/>
        <v>2.8640148015860909</v>
      </c>
      <c r="N221" s="25">
        <f t="shared" si="48"/>
        <v>1.8258094360111328</v>
      </c>
      <c r="O221" s="25">
        <f t="shared" si="49"/>
        <v>-0.18173339514492348</v>
      </c>
      <c r="P221" s="26">
        <f>ACOS(-TAN(Dados!$C$31)*TAN(O221))</f>
        <v>1.6703196821423145</v>
      </c>
      <c r="Q221" s="25">
        <f t="shared" si="50"/>
        <v>1.0197399701753953</v>
      </c>
      <c r="R221" s="25">
        <f>(24*60/PI())*Dados!$C$28*Q221*(P221*SIN(Dados!$C$31)*SIN(O221)+COS(Dados!$C$31)*COS(O221)*SIN(P221))</f>
        <v>38.499111448304127</v>
      </c>
      <c r="S221" s="17">
        <f t="shared" si="51"/>
        <v>299.86</v>
      </c>
      <c r="T221" s="17">
        <f t="shared" si="52"/>
        <v>292.36</v>
      </c>
      <c r="U221" s="17">
        <f t="shared" si="53"/>
        <v>16.869465427313244</v>
      </c>
      <c r="V221" s="25">
        <f>(0.75+2*10^(-5)*Dados!$B$7)*R221</f>
        <v>29.063063930369971</v>
      </c>
      <c r="W221" s="23">
        <f t="shared" si="54"/>
        <v>2.4675343712576816</v>
      </c>
      <c r="X221" s="25">
        <f>(1-Dados!$C$20)*U221</f>
        <v>12.989488379031199</v>
      </c>
      <c r="Y221" s="18">
        <f t="shared" si="55"/>
        <v>10.521954007773518</v>
      </c>
      <c r="Z221" s="27">
        <f>((0.408*I221*(Y221-0)+Dados!$C$35*(900/(H221+273))*J221*(M221-N221))/(I221+Dados!$C$35*(1+(0.34*J221))))</f>
        <v>3.5063255491752923</v>
      </c>
    </row>
    <row r="222" spans="1:26" x14ac:dyDescent="0.25">
      <c r="A222" s="1">
        <v>24892</v>
      </c>
      <c r="B222">
        <v>14.6</v>
      </c>
      <c r="C222">
        <v>27.9</v>
      </c>
      <c r="D222">
        <v>55</v>
      </c>
      <c r="E222">
        <v>1.6666669999999999</v>
      </c>
      <c r="F222">
        <v>57.75</v>
      </c>
      <c r="H222" s="22">
        <f t="shared" si="42"/>
        <v>21.25</v>
      </c>
      <c r="I222" s="23">
        <f t="shared" si="43"/>
        <v>0.15481827486152347</v>
      </c>
      <c r="J222" s="24">
        <f t="shared" si="44"/>
        <v>1.2465853745969318</v>
      </c>
      <c r="K222" s="25">
        <f t="shared" si="45"/>
        <v>3.7579771108740125</v>
      </c>
      <c r="L222" s="25">
        <f t="shared" si="46"/>
        <v>1.6619223807933985</v>
      </c>
      <c r="M222" s="25">
        <f t="shared" si="47"/>
        <v>2.7099497458337054</v>
      </c>
      <c r="N222" s="25">
        <f t="shared" si="48"/>
        <v>1.5649959782189649</v>
      </c>
      <c r="O222" s="25">
        <f t="shared" si="49"/>
        <v>-0.1753993779302998</v>
      </c>
      <c r="P222" s="26">
        <f>ACOS(-TAN(Dados!$C$31)*TAN(O222))</f>
        <v>1.6667663487559339</v>
      </c>
      <c r="Q222" s="25">
        <f t="shared" si="50"/>
        <v>1.0192818397297361</v>
      </c>
      <c r="R222" s="25">
        <f>(24*60/PI())*Dados!$C$28*Q222*(P222*SIN(Dados!$C$31)*SIN(O222)+COS(Dados!$C$31)*COS(O222)*SIN(P222))</f>
        <v>38.330034943789961</v>
      </c>
      <c r="S222" s="17">
        <f t="shared" si="51"/>
        <v>301.06</v>
      </c>
      <c r="T222" s="17">
        <f t="shared" si="52"/>
        <v>287.76000000000005</v>
      </c>
      <c r="U222" s="17">
        <f t="shared" si="53"/>
        <v>22.365829936471268</v>
      </c>
      <c r="V222" s="25">
        <f>(0.75+2*10^(-5)*Dados!$B$7)*R222</f>
        <v>28.935427705143915</v>
      </c>
      <c r="W222" s="23">
        <f t="shared" si="54"/>
        <v>4.224319760857373</v>
      </c>
      <c r="X222" s="25">
        <f>(1-Dados!$C$20)*U222</f>
        <v>17.221689051082876</v>
      </c>
      <c r="Y222" s="18">
        <f t="shared" si="55"/>
        <v>12.997369290225503</v>
      </c>
      <c r="Z222" s="27">
        <f>((0.408*I222*(Y222-0)+Dados!$C$35*(900/(H222+273))*J222*(M222-N222))/(I222+Dados!$C$35*(1+(0.34*J222))))</f>
        <v>4.4623201386439213</v>
      </c>
    </row>
    <row r="223" spans="1:26" x14ac:dyDescent="0.25">
      <c r="A223" s="1">
        <v>24893</v>
      </c>
      <c r="B223">
        <v>14.2</v>
      </c>
      <c r="C223">
        <v>30.9</v>
      </c>
      <c r="D223">
        <v>56</v>
      </c>
      <c r="E223">
        <v>1.6666669999999999</v>
      </c>
      <c r="F223">
        <v>55.75</v>
      </c>
      <c r="H223" s="22">
        <f t="shared" si="42"/>
        <v>22.549999999999997</v>
      </c>
      <c r="I223" s="23">
        <f t="shared" si="43"/>
        <v>0.16592233897104028</v>
      </c>
      <c r="J223" s="24">
        <f t="shared" si="44"/>
        <v>1.2465853745969318</v>
      </c>
      <c r="K223" s="25">
        <f t="shared" si="45"/>
        <v>4.4670786642686746</v>
      </c>
      <c r="L223" s="25">
        <f t="shared" si="46"/>
        <v>1.6194713704253727</v>
      </c>
      <c r="M223" s="25">
        <f t="shared" si="47"/>
        <v>3.0432750173470238</v>
      </c>
      <c r="N223" s="25">
        <f t="shared" si="48"/>
        <v>1.6966258221709658</v>
      </c>
      <c r="O223" s="25">
        <f t="shared" si="49"/>
        <v>-0.16901338609456681</v>
      </c>
      <c r="P223" s="26">
        <f>ACOS(-TAN(Dados!$C$31)*TAN(O223))</f>
        <v>1.6631931498354087</v>
      </c>
      <c r="Q223" s="25">
        <f t="shared" si="50"/>
        <v>1.018817995658829</v>
      </c>
      <c r="R223" s="25">
        <f>(24*60/PI())*Dados!$C$28*Q223*(P223*SIN(Dados!$C$31)*SIN(O223)+COS(Dados!$C$31)*COS(O223)*SIN(P223))</f>
        <v>38.158500837577961</v>
      </c>
      <c r="S223" s="17">
        <f t="shared" si="51"/>
        <v>304.06</v>
      </c>
      <c r="T223" s="17">
        <f t="shared" si="52"/>
        <v>287.36</v>
      </c>
      <c r="U223" s="17">
        <f t="shared" si="53"/>
        <v>24.94994095207468</v>
      </c>
      <c r="V223" s="25">
        <f>(0.75+2*10^(-5)*Dados!$B$7)*R223</f>
        <v>28.805936230989445</v>
      </c>
      <c r="W223" s="23">
        <f t="shared" si="54"/>
        <v>4.865321164361653</v>
      </c>
      <c r="X223" s="25">
        <f>(1-Dados!$C$20)*U223</f>
        <v>19.211454533097506</v>
      </c>
      <c r="Y223" s="18">
        <f t="shared" si="55"/>
        <v>14.346133368735853</v>
      </c>
      <c r="Z223" s="27">
        <f>((0.408*I223*(Y223-0)+Dados!$C$35*(900/(H223+273))*J223*(M223-N223))/(I223+Dados!$C$35*(1+(0.34*J223))))</f>
        <v>5.0392689153571322</v>
      </c>
    </row>
    <row r="224" spans="1:26" x14ac:dyDescent="0.25">
      <c r="A224" s="1">
        <v>24894</v>
      </c>
      <c r="B224">
        <v>14.8</v>
      </c>
      <c r="C224">
        <v>32.200000000000003</v>
      </c>
      <c r="D224">
        <v>57</v>
      </c>
      <c r="E224">
        <v>1.6666669999999999</v>
      </c>
      <c r="F224">
        <v>52.5</v>
      </c>
      <c r="H224" s="22">
        <f t="shared" si="42"/>
        <v>23.5</v>
      </c>
      <c r="I224" s="23">
        <f t="shared" si="43"/>
        <v>0.17445562008621771</v>
      </c>
      <c r="J224" s="24">
        <f t="shared" si="44"/>
        <v>1.2465853745969318</v>
      </c>
      <c r="K224" s="25">
        <f t="shared" si="45"/>
        <v>4.8087773652629577</v>
      </c>
      <c r="L224" s="25">
        <f t="shared" si="46"/>
        <v>1.6835115280330897</v>
      </c>
      <c r="M224" s="25">
        <f t="shared" si="47"/>
        <v>3.2461444466480236</v>
      </c>
      <c r="N224" s="25">
        <f t="shared" si="48"/>
        <v>1.7042258344902124</v>
      </c>
      <c r="O224" s="25">
        <f t="shared" si="49"/>
        <v>-0.16257731194492642</v>
      </c>
      <c r="P224" s="26">
        <f>ACOS(-TAN(Dados!$C$31)*TAN(O224))</f>
        <v>1.6596009906988067</v>
      </c>
      <c r="Q224" s="25">
        <f t="shared" si="50"/>
        <v>1.0183485754096824</v>
      </c>
      <c r="R224" s="25">
        <f>(24*60/PI())*Dados!$C$28*Q224*(P224*SIN(Dados!$C$31)*SIN(O224)+COS(Dados!$C$31)*COS(O224)*SIN(P224))</f>
        <v>37.98454322101324</v>
      </c>
      <c r="S224" s="17">
        <f t="shared" si="51"/>
        <v>305.36</v>
      </c>
      <c r="T224" s="17">
        <f t="shared" si="52"/>
        <v>287.96000000000004</v>
      </c>
      <c r="U224" s="17">
        <f t="shared" si="53"/>
        <v>25.351374741440498</v>
      </c>
      <c r="V224" s="25">
        <f>(0.75+2*10^(-5)*Dados!$B$7)*R224</f>
        <v>28.674615243537978</v>
      </c>
      <c r="W224" s="23">
        <f t="shared" si="54"/>
        <v>5.0628032733350699</v>
      </c>
      <c r="X224" s="25">
        <f>(1-Dados!$C$20)*U224</f>
        <v>19.520558550909183</v>
      </c>
      <c r="Y224" s="18">
        <f t="shared" si="55"/>
        <v>14.457755277574112</v>
      </c>
      <c r="Z224" s="27">
        <f>((0.408*I224*(Y224-0)+Dados!$C$35*(900/(H224+273))*J224*(M224-N224))/(I224+Dados!$C$35*(1+(0.34*J224))))</f>
        <v>5.2715994433132032</v>
      </c>
    </row>
    <row r="225" spans="1:26" x14ac:dyDescent="0.25">
      <c r="A225" s="1">
        <v>24895</v>
      </c>
      <c r="B225">
        <v>17.600000000000001</v>
      </c>
      <c r="C225">
        <v>33.5</v>
      </c>
      <c r="D225">
        <v>58</v>
      </c>
      <c r="E225">
        <v>1.3333330000000001</v>
      </c>
      <c r="F225">
        <v>50.25</v>
      </c>
      <c r="H225" s="22">
        <f t="shared" si="42"/>
        <v>25.55</v>
      </c>
      <c r="I225" s="23">
        <f t="shared" si="43"/>
        <v>0.19413722151601154</v>
      </c>
      <c r="J225" s="24">
        <f t="shared" si="44"/>
        <v>0.99726785090690051</v>
      </c>
      <c r="K225" s="25">
        <f t="shared" si="45"/>
        <v>5.1729513859624818</v>
      </c>
      <c r="L225" s="25">
        <f t="shared" si="46"/>
        <v>2.0126465426273383</v>
      </c>
      <c r="M225" s="25">
        <f t="shared" si="47"/>
        <v>3.5927989642949099</v>
      </c>
      <c r="N225" s="25">
        <f t="shared" si="48"/>
        <v>1.8053814795581919</v>
      </c>
      <c r="O225" s="25">
        <f t="shared" si="49"/>
        <v>-0.1560930626290509</v>
      </c>
      <c r="P225" s="26">
        <f>ACOS(-TAN(Dados!$C$31)*TAN(O225))</f>
        <v>1.655990762218486</v>
      </c>
      <c r="Q225" s="25">
        <f t="shared" si="50"/>
        <v>1.0178737180816473</v>
      </c>
      <c r="R225" s="25">
        <f>(24*60/PI())*Dados!$C$28*Q225*(P225*SIN(Dados!$C$31)*SIN(O225)+COS(Dados!$C$31)*COS(O225)*SIN(P225))</f>
        <v>37.808198041549083</v>
      </c>
      <c r="S225" s="17">
        <f t="shared" si="51"/>
        <v>306.66000000000003</v>
      </c>
      <c r="T225" s="17">
        <f t="shared" si="52"/>
        <v>290.76000000000005</v>
      </c>
      <c r="U225" s="17">
        <f t="shared" si="53"/>
        <v>24.121511829220143</v>
      </c>
      <c r="V225" s="25">
        <f>(0.75+2*10^(-5)*Dados!$B$7)*R225</f>
        <v>28.541491879601093</v>
      </c>
      <c r="W225" s="23">
        <f t="shared" si="54"/>
        <v>4.7094826589110719</v>
      </c>
      <c r="X225" s="25">
        <f>(1-Dados!$C$20)*U225</f>
        <v>18.573564108499511</v>
      </c>
      <c r="Y225" s="18">
        <f t="shared" si="55"/>
        <v>13.86408144958844</v>
      </c>
      <c r="Z225" s="27">
        <f>((0.408*I225*(Y225-0)+Dados!$C$35*(900/(H225+273))*J225*(M225-N225))/(I225+Dados!$C$35*(1+(0.34*J225))))</f>
        <v>5.1452704354202696</v>
      </c>
    </row>
    <row r="226" spans="1:26" x14ac:dyDescent="0.25">
      <c r="A226" s="1">
        <v>24896</v>
      </c>
      <c r="B226">
        <v>21.6</v>
      </c>
      <c r="C226">
        <v>34.700000000000003</v>
      </c>
      <c r="D226">
        <v>59</v>
      </c>
      <c r="E226">
        <v>1.6666669999999999</v>
      </c>
      <c r="F226">
        <v>44.5</v>
      </c>
      <c r="H226" s="22">
        <f t="shared" si="42"/>
        <v>28.150000000000002</v>
      </c>
      <c r="I226" s="23">
        <f t="shared" si="43"/>
        <v>0.22175898387159165</v>
      </c>
      <c r="J226" s="24">
        <f t="shared" si="44"/>
        <v>1.2465853745969318</v>
      </c>
      <c r="K226" s="25">
        <f t="shared" si="45"/>
        <v>5.5301179659422894</v>
      </c>
      <c r="L226" s="25">
        <f t="shared" si="46"/>
        <v>2.5801527260359443</v>
      </c>
      <c r="M226" s="25">
        <f t="shared" si="47"/>
        <v>4.0551353459891164</v>
      </c>
      <c r="N226" s="25">
        <f t="shared" si="48"/>
        <v>1.8045352289651568</v>
      </c>
      <c r="O226" s="25">
        <f t="shared" si="49"/>
        <v>-0.14956255956995423</v>
      </c>
      <c r="P226" s="26">
        <f>ACOS(-TAN(Dados!$C$31)*TAN(O226))</f>
        <v>1.652363341105423</v>
      </c>
      <c r="Q226" s="25">
        <f t="shared" si="50"/>
        <v>1.0173935643851983</v>
      </c>
      <c r="R226" s="25">
        <f>(24*60/PI())*Dados!$C$28*Q226*(P226*SIN(Dados!$C$31)*SIN(O226)+COS(Dados!$C$31)*COS(O226)*SIN(P226))</f>
        <v>37.629503113658799</v>
      </c>
      <c r="S226" s="17">
        <f t="shared" si="51"/>
        <v>307.86</v>
      </c>
      <c r="T226" s="17">
        <f t="shared" si="52"/>
        <v>294.76000000000005</v>
      </c>
      <c r="U226" s="17">
        <f t="shared" si="53"/>
        <v>21.791348894830637</v>
      </c>
      <c r="V226" s="25">
        <f>(0.75+2*10^(-5)*Dados!$B$7)*R226</f>
        <v>28.406594685407878</v>
      </c>
      <c r="W226" s="23">
        <f t="shared" si="54"/>
        <v>4.2216392932501954</v>
      </c>
      <c r="X226" s="25">
        <f>(1-Dados!$C$20)*U226</f>
        <v>16.779338649019593</v>
      </c>
      <c r="Y226" s="18">
        <f t="shared" si="55"/>
        <v>12.557699355769397</v>
      </c>
      <c r="Z226" s="27">
        <f>((0.408*I226*(Y226-0)+Dados!$C$35*(900/(H226+273))*J226*(M226-N226))/(I226+Dados!$C$35*(1+(0.34*J226))))</f>
        <v>5.349966912514807</v>
      </c>
    </row>
    <row r="227" spans="1:26" x14ac:dyDescent="0.25">
      <c r="A227" s="1">
        <v>24897</v>
      </c>
      <c r="B227">
        <v>19.399999999999999</v>
      </c>
      <c r="C227">
        <v>35.700000000000003</v>
      </c>
      <c r="D227">
        <v>60</v>
      </c>
      <c r="E227">
        <v>1</v>
      </c>
      <c r="F227">
        <v>52</v>
      </c>
      <c r="H227" s="22">
        <f t="shared" si="42"/>
        <v>27.55</v>
      </c>
      <c r="I227" s="23">
        <f t="shared" si="43"/>
        <v>0.21510833905626109</v>
      </c>
      <c r="J227" s="24">
        <f t="shared" si="44"/>
        <v>0.74795107516794412</v>
      </c>
      <c r="K227" s="25">
        <f t="shared" si="45"/>
        <v>5.8439030830807326</v>
      </c>
      <c r="L227" s="25">
        <f t="shared" si="46"/>
        <v>2.2528310020993629</v>
      </c>
      <c r="M227" s="25">
        <f t="shared" si="47"/>
        <v>4.0483670425900478</v>
      </c>
      <c r="N227" s="25">
        <f t="shared" si="48"/>
        <v>2.1051508621468251</v>
      </c>
      <c r="O227" s="25">
        <f t="shared" si="49"/>
        <v>-0.14298773789663263</v>
      </c>
      <c r="P227" s="26">
        <f>ACOS(-TAN(Dados!$C$31)*TAN(O227))</f>
        <v>1.6487195902323588</v>
      </c>
      <c r="Q227" s="25">
        <f t="shared" si="50"/>
        <v>1.0169082566002381</v>
      </c>
      <c r="R227" s="25">
        <f>(24*60/PI())*Dados!$C$28*Q227*(P227*SIN(Dados!$C$31)*SIN(O227)+COS(Dados!$C$31)*COS(O227)*SIN(P227))</f>
        <v>37.448498126852733</v>
      </c>
      <c r="S227" s="17">
        <f t="shared" si="51"/>
        <v>308.86</v>
      </c>
      <c r="T227" s="17">
        <f t="shared" si="52"/>
        <v>292.56</v>
      </c>
      <c r="U227" s="17">
        <f t="shared" si="53"/>
        <v>24.190686310838153</v>
      </c>
      <c r="V227" s="25">
        <f>(0.75+2*10^(-5)*Dados!$B$7)*R227</f>
        <v>28.269953622657006</v>
      </c>
      <c r="W227" s="23">
        <f t="shared" si="54"/>
        <v>4.4379417684714593</v>
      </c>
      <c r="X227" s="25">
        <f>(1-Dados!$C$20)*U227</f>
        <v>18.626828459345379</v>
      </c>
      <c r="Y227" s="18">
        <f t="shared" si="55"/>
        <v>14.18888669087392</v>
      </c>
      <c r="Z227" s="27">
        <f>((0.408*I227*(Y227-0)+Dados!$C$35*(900/(H227+273))*J227*(M227-N227))/(I227+Dados!$C$35*(1+(0.34*J227))))</f>
        <v>5.1483896789523165</v>
      </c>
    </row>
    <row r="228" spans="1:26" x14ac:dyDescent="0.25">
      <c r="A228" s="1">
        <v>25235</v>
      </c>
      <c r="B228">
        <v>22</v>
      </c>
      <c r="C228">
        <v>33.6</v>
      </c>
      <c r="D228">
        <v>32</v>
      </c>
      <c r="E228">
        <v>2.3333330000000001</v>
      </c>
      <c r="F228">
        <v>75</v>
      </c>
      <c r="H228" s="22">
        <f t="shared" si="42"/>
        <v>27.8</v>
      </c>
      <c r="I228" s="23">
        <f t="shared" si="43"/>
        <v>0.21785877242715079</v>
      </c>
      <c r="J228" s="24">
        <f t="shared" si="44"/>
        <v>1.7452189260748447</v>
      </c>
      <c r="K228" s="25">
        <f t="shared" si="45"/>
        <v>5.2019304560289008</v>
      </c>
      <c r="L228" s="25">
        <f t="shared" si="46"/>
        <v>2.6439311922105757</v>
      </c>
      <c r="M228" s="25">
        <f t="shared" si="47"/>
        <v>3.9229308241197383</v>
      </c>
      <c r="N228" s="25">
        <f t="shared" si="48"/>
        <v>2.9421981180898036</v>
      </c>
      <c r="O228" s="25">
        <f t="shared" si="49"/>
        <v>-0.30432562504334304</v>
      </c>
      <c r="P228" s="26">
        <f>ACOS(-TAN(Dados!$C$31)*TAN(O228))</f>
        <v>1.7414469882911801</v>
      </c>
      <c r="Q228" s="25">
        <f t="shared" si="50"/>
        <v>1.0281185581963432</v>
      </c>
      <c r="R228" s="25">
        <f>(24*60/PI())*Dados!$C$28*Q228*(P228*SIN(Dados!$C$31)*SIN(O228)+COS(Dados!$C$31)*COS(O228)*SIN(P228))</f>
        <v>41.550006134893529</v>
      </c>
      <c r="S228" s="17">
        <f t="shared" si="51"/>
        <v>306.76000000000005</v>
      </c>
      <c r="T228" s="17">
        <f t="shared" si="52"/>
        <v>295.16000000000003</v>
      </c>
      <c r="U228" s="17">
        <f t="shared" si="53"/>
        <v>22.642275455286857</v>
      </c>
      <c r="V228" s="25">
        <f>(0.75+2*10^(-5)*Dados!$B$7)*R228</f>
        <v>31.366191041244619</v>
      </c>
      <c r="W228" s="23">
        <f t="shared" si="54"/>
        <v>2.5142296151880377</v>
      </c>
      <c r="X228" s="25">
        <f>(1-Dados!$C$20)*U228</f>
        <v>17.43455210057088</v>
      </c>
      <c r="Y228" s="18">
        <f t="shared" si="55"/>
        <v>14.920322485382842</v>
      </c>
      <c r="Z228" s="27">
        <f>((0.408*I228*(Y228-0)+Dados!$C$35*(900/(H228+273))*J228*(M228-N228))/(I228+Dados!$C$35*(1+(0.34*J228))))</f>
        <v>5.157179302697033</v>
      </c>
    </row>
    <row r="229" spans="1:26" x14ac:dyDescent="0.25">
      <c r="A229" s="1">
        <v>25236</v>
      </c>
      <c r="B229">
        <v>19.7</v>
      </c>
      <c r="C229">
        <v>31.5</v>
      </c>
      <c r="D229">
        <v>33</v>
      </c>
      <c r="E229">
        <v>1.3333330000000001</v>
      </c>
      <c r="F229">
        <v>81</v>
      </c>
      <c r="H229" s="22">
        <f t="shared" si="42"/>
        <v>25.6</v>
      </c>
      <c r="I229" s="23">
        <f t="shared" si="43"/>
        <v>0.19463968475425519</v>
      </c>
      <c r="J229" s="24">
        <f t="shared" si="44"/>
        <v>0.99726785090690051</v>
      </c>
      <c r="K229" s="25">
        <f t="shared" si="45"/>
        <v>4.6220689030255047</v>
      </c>
      <c r="L229" s="25">
        <f t="shared" si="46"/>
        <v>2.2952083710657747</v>
      </c>
      <c r="M229" s="25">
        <f t="shared" si="47"/>
        <v>3.4586386370456399</v>
      </c>
      <c r="N229" s="25">
        <f t="shared" si="48"/>
        <v>2.8014972960069686</v>
      </c>
      <c r="O229" s="25">
        <f t="shared" si="49"/>
        <v>-0.2995769437816857</v>
      </c>
      <c r="P229" s="26">
        <f>ACOS(-TAN(Dados!$C$31)*TAN(O229))</f>
        <v>1.7385894603864445</v>
      </c>
      <c r="Q229" s="25">
        <f t="shared" si="50"/>
        <v>1.0278170707327079</v>
      </c>
      <c r="R229" s="25">
        <f>(24*60/PI())*Dados!$C$28*Q229*(P229*SIN(Dados!$C$31)*SIN(O229)+COS(Dados!$C$31)*COS(O229)*SIN(P229))</f>
        <v>41.440172896841275</v>
      </c>
      <c r="S229" s="17">
        <f t="shared" si="51"/>
        <v>304.66000000000003</v>
      </c>
      <c r="T229" s="17">
        <f t="shared" si="52"/>
        <v>292.86</v>
      </c>
      <c r="U229" s="17">
        <f t="shared" si="53"/>
        <v>22.776266985830826</v>
      </c>
      <c r="V229" s="25">
        <f>(0.75+2*10^(-5)*Dados!$B$7)*R229</f>
        <v>31.28327768820585</v>
      </c>
      <c r="W229" s="23">
        <f t="shared" si="54"/>
        <v>2.618520438077574</v>
      </c>
      <c r="X229" s="25">
        <f>(1-Dados!$C$20)*U229</f>
        <v>17.537725579089738</v>
      </c>
      <c r="Y229" s="18">
        <f t="shared" si="55"/>
        <v>14.919205141012164</v>
      </c>
      <c r="Z229" s="27">
        <f>((0.408*I229*(Y229-0)+Dados!$C$35*(900/(H229+273))*J229*(M229-N229))/(I229+Dados!$C$35*(1+(0.34*J229))))</f>
        <v>4.6549811445394296</v>
      </c>
    </row>
    <row r="230" spans="1:26" x14ac:dyDescent="0.25">
      <c r="A230" s="1">
        <v>25237</v>
      </c>
      <c r="B230">
        <v>17.2</v>
      </c>
      <c r="C230">
        <v>35.299999999999997</v>
      </c>
      <c r="D230">
        <v>34</v>
      </c>
      <c r="E230">
        <v>1.3333330000000001</v>
      </c>
      <c r="F230">
        <v>63.25</v>
      </c>
      <c r="H230" s="22">
        <f t="shared" si="42"/>
        <v>26.25</v>
      </c>
      <c r="I230" s="23">
        <f t="shared" si="43"/>
        <v>0.2012719980595416</v>
      </c>
      <c r="J230" s="24">
        <f t="shared" si="44"/>
        <v>0.99726785090690051</v>
      </c>
      <c r="K230" s="25">
        <f t="shared" si="45"/>
        <v>5.7165849731789038</v>
      </c>
      <c r="L230" s="25">
        <f t="shared" si="46"/>
        <v>1.9624256575788694</v>
      </c>
      <c r="M230" s="25">
        <f t="shared" si="47"/>
        <v>3.8395053153788865</v>
      </c>
      <c r="N230" s="25">
        <f t="shared" si="48"/>
        <v>2.4284871119771454</v>
      </c>
      <c r="O230" s="25">
        <f t="shared" si="49"/>
        <v>-0.29473949140618588</v>
      </c>
      <c r="P230" s="26">
        <f>ACOS(-TAN(Dados!$C$31)*TAN(O230))</f>
        <v>1.7356885346921167</v>
      </c>
      <c r="Q230" s="25">
        <f t="shared" si="50"/>
        <v>1.0275073404706727</v>
      </c>
      <c r="R230" s="25">
        <f>(24*60/PI())*Dados!$C$28*Q230*(P230*SIN(Dados!$C$31)*SIN(O230)+COS(Dados!$C$31)*COS(O230)*SIN(P230))</f>
        <v>41.327547732870002</v>
      </c>
      <c r="S230" s="17">
        <f t="shared" si="51"/>
        <v>308.46000000000004</v>
      </c>
      <c r="T230" s="17">
        <f t="shared" si="52"/>
        <v>290.36</v>
      </c>
      <c r="U230" s="17">
        <f t="shared" si="53"/>
        <v>28.131889719306749</v>
      </c>
      <c r="V230" s="25">
        <f>(0.75+2*10^(-5)*Dados!$B$7)*R230</f>
        <v>31.198256704148577</v>
      </c>
      <c r="W230" s="23">
        <f t="shared" si="54"/>
        <v>4.1862989041803624</v>
      </c>
      <c r="X230" s="25">
        <f>(1-Dados!$C$20)*U230</f>
        <v>21.661555083866197</v>
      </c>
      <c r="Y230" s="18">
        <f t="shared" si="55"/>
        <v>17.475256179685836</v>
      </c>
      <c r="Z230" s="27">
        <f>((0.408*I230*(Y230-0)+Dados!$C$35*(900/(H230+273))*J230*(M230-N230))/(I230+Dados!$C$35*(1+(0.34*J230))))</f>
        <v>5.9256425045937995</v>
      </c>
    </row>
    <row r="231" spans="1:26" x14ac:dyDescent="0.25">
      <c r="A231" s="1">
        <v>25238</v>
      </c>
      <c r="B231">
        <v>21.8</v>
      </c>
      <c r="C231">
        <v>36.799999999999997</v>
      </c>
      <c r="D231">
        <v>35</v>
      </c>
      <c r="E231">
        <v>1.3333330000000001</v>
      </c>
      <c r="F231">
        <v>71.25</v>
      </c>
      <c r="H231" s="22">
        <f t="shared" si="42"/>
        <v>29.299999999999997</v>
      </c>
      <c r="I231" s="23">
        <f t="shared" si="43"/>
        <v>0.23498950194987556</v>
      </c>
      <c r="J231" s="24">
        <f t="shared" si="44"/>
        <v>0.99726785090690051</v>
      </c>
      <c r="K231" s="25">
        <f t="shared" si="45"/>
        <v>6.2067817955104676</v>
      </c>
      <c r="L231" s="25">
        <f t="shared" si="46"/>
        <v>2.6118719061836697</v>
      </c>
      <c r="M231" s="25">
        <f t="shared" si="47"/>
        <v>4.4093268508470684</v>
      </c>
      <c r="N231" s="25">
        <f t="shared" si="48"/>
        <v>3.1416453812285363</v>
      </c>
      <c r="O231" s="25">
        <f t="shared" si="49"/>
        <v>-0.28981470135838328</v>
      </c>
      <c r="P231" s="26">
        <f>ACOS(-TAN(Dados!$C$31)*TAN(O231))</f>
        <v>1.7327454042581727</v>
      </c>
      <c r="Q231" s="25">
        <f t="shared" si="50"/>
        <v>1.0271894591899993</v>
      </c>
      <c r="R231" s="25">
        <f>(24*60/PI())*Dados!$C$28*Q231*(P231*SIN(Dados!$C$31)*SIN(O231)+COS(Dados!$C$31)*COS(O231)*SIN(P231))</f>
        <v>41.21213155165799</v>
      </c>
      <c r="S231" s="17">
        <f t="shared" si="51"/>
        <v>309.96000000000004</v>
      </c>
      <c r="T231" s="17">
        <f t="shared" si="52"/>
        <v>294.96000000000004</v>
      </c>
      <c r="U231" s="17">
        <f t="shared" si="53"/>
        <v>25.538223865804898</v>
      </c>
      <c r="V231" s="25">
        <f>(0.75+2*10^(-5)*Dados!$B$7)*R231</f>
        <v>31.111128775036029</v>
      </c>
      <c r="W231" s="23">
        <f t="shared" si="54"/>
        <v>2.8681571402576327</v>
      </c>
      <c r="X231" s="25">
        <f>(1-Dados!$C$20)*U231</f>
        <v>19.664432376669772</v>
      </c>
      <c r="Y231" s="18">
        <f t="shared" si="55"/>
        <v>16.796275236412139</v>
      </c>
      <c r="Z231" s="27">
        <f>((0.408*I231*(Y231-0)+Dados!$C$35*(900/(H231+273))*J231*(M231-N231))/(I231+Dados!$C$35*(1+(0.34*J231))))</f>
        <v>5.7547237384631815</v>
      </c>
    </row>
    <row r="232" spans="1:26" x14ac:dyDescent="0.25">
      <c r="A232" s="1">
        <v>25239</v>
      </c>
      <c r="B232">
        <v>25.2</v>
      </c>
      <c r="C232">
        <v>34.9</v>
      </c>
      <c r="D232">
        <v>36</v>
      </c>
      <c r="E232">
        <v>0.66666700000000001</v>
      </c>
      <c r="F232">
        <v>63</v>
      </c>
      <c r="H232" s="22">
        <f t="shared" si="42"/>
        <v>30.049999999999997</v>
      </c>
      <c r="I232" s="23">
        <f t="shared" si="43"/>
        <v>0.24397006559464809</v>
      </c>
      <c r="J232" s="24">
        <f t="shared" si="44"/>
        <v>0.49863429942898779</v>
      </c>
      <c r="K232" s="25">
        <f t="shared" si="45"/>
        <v>5.5916786681589672</v>
      </c>
      <c r="L232" s="25">
        <f t="shared" si="46"/>
        <v>3.2057122429156886</v>
      </c>
      <c r="M232" s="25">
        <f t="shared" si="47"/>
        <v>4.3986954555373279</v>
      </c>
      <c r="N232" s="25">
        <f t="shared" si="48"/>
        <v>2.7711781369885164</v>
      </c>
      <c r="O232" s="25">
        <f t="shared" si="49"/>
        <v>-0.28480403295985462</v>
      </c>
      <c r="P232" s="26">
        <f>ACOS(-TAN(Dados!$C$31)*TAN(O232))</f>
        <v>1.7297612548880501</v>
      </c>
      <c r="Q232" s="25">
        <f t="shared" si="50"/>
        <v>1.0268635210857713</v>
      </c>
      <c r="R232" s="25">
        <f>(24*60/PI())*Dados!$C$28*Q232*(P232*SIN(Dados!$C$31)*SIN(O232)+COS(Dados!$C$31)*COS(O232)*SIN(P232))</f>
        <v>41.093926310782344</v>
      </c>
      <c r="S232" s="17">
        <f t="shared" si="51"/>
        <v>308.06</v>
      </c>
      <c r="T232" s="17">
        <f t="shared" si="52"/>
        <v>298.36</v>
      </c>
      <c r="U232" s="17">
        <f t="shared" si="53"/>
        <v>20.477808984342388</v>
      </c>
      <c r="V232" s="25">
        <f>(0.75+2*10^(-5)*Dados!$B$7)*R232</f>
        <v>31.021895378647475</v>
      </c>
      <c r="W232" s="23">
        <f t="shared" si="54"/>
        <v>2.4020013379129734</v>
      </c>
      <c r="X232" s="25">
        <f>(1-Dados!$C$20)*U232</f>
        <v>15.76791291794364</v>
      </c>
      <c r="Y232" s="18">
        <f t="shared" si="55"/>
        <v>13.365911580030666</v>
      </c>
      <c r="Z232" s="27">
        <f>((0.408*I232*(Y232-0)+Dados!$C$35*(900/(H232+273))*J232*(M232-N232))/(I232+Dados!$C$35*(1+(0.34*J232))))</f>
        <v>4.6429836065005317</v>
      </c>
    </row>
    <row r="233" spans="1:26" x14ac:dyDescent="0.25">
      <c r="A233" s="1">
        <v>25240</v>
      </c>
      <c r="B233">
        <v>23.6</v>
      </c>
      <c r="C233">
        <v>34.6</v>
      </c>
      <c r="D233">
        <v>37</v>
      </c>
      <c r="E233">
        <v>1</v>
      </c>
      <c r="F233">
        <v>81</v>
      </c>
      <c r="H233" s="22">
        <f t="shared" si="42"/>
        <v>29.1</v>
      </c>
      <c r="I233" s="23">
        <f t="shared" si="43"/>
        <v>0.23264210672547564</v>
      </c>
      <c r="J233" s="24">
        <f t="shared" si="44"/>
        <v>0.74795107516794412</v>
      </c>
      <c r="K233" s="25">
        <f t="shared" si="45"/>
        <v>5.4995586494348254</v>
      </c>
      <c r="L233" s="25">
        <f t="shared" si="46"/>
        <v>2.9130230003400173</v>
      </c>
      <c r="M233" s="25">
        <f t="shared" si="47"/>
        <v>4.2062908248874216</v>
      </c>
      <c r="N233" s="25">
        <f t="shared" si="48"/>
        <v>3.4070955681588115</v>
      </c>
      <c r="O233" s="25">
        <f t="shared" si="49"/>
        <v>-0.27970897097978548</v>
      </c>
      <c r="P233" s="26">
        <f>ACOS(-TAN(Dados!$C$31)*TAN(O233))</f>
        <v>1.7267372641461627</v>
      </c>
      <c r="Q233" s="25">
        <f t="shared" si="50"/>
        <v>1.0265296227404832</v>
      </c>
      <c r="R233" s="25">
        <f>(24*60/PI())*Dados!$C$28*Q233*(P233*SIN(Dados!$C$31)*SIN(O233)+COS(Dados!$C$31)*COS(O233)*SIN(P233))</f>
        <v>40.972935068714811</v>
      </c>
      <c r="S233" s="17">
        <f t="shared" si="51"/>
        <v>307.76000000000005</v>
      </c>
      <c r="T233" s="17">
        <f t="shared" si="52"/>
        <v>296.76000000000005</v>
      </c>
      <c r="U233" s="17">
        <f t="shared" si="53"/>
        <v>21.742696349203467</v>
      </c>
      <c r="V233" s="25">
        <f>(0.75+2*10^(-5)*Dados!$B$7)*R233</f>
        <v>30.930558823829962</v>
      </c>
      <c r="W233" s="23">
        <f t="shared" si="54"/>
        <v>2.0038494525230197</v>
      </c>
      <c r="X233" s="25">
        <f>(1-Dados!$C$20)*U233</f>
        <v>16.741876188886671</v>
      </c>
      <c r="Y233" s="18">
        <f t="shared" si="55"/>
        <v>14.738026736363651</v>
      </c>
      <c r="Z233" s="27">
        <f>((0.408*I233*(Y233-0)+Dados!$C$35*(900/(H233+273))*J233*(M233-N233))/(I233+Dados!$C$35*(1+(0.34*J233))))</f>
        <v>4.8148740913633494</v>
      </c>
    </row>
    <row r="234" spans="1:26" x14ac:dyDescent="0.25">
      <c r="A234" s="1">
        <v>25241</v>
      </c>
      <c r="B234">
        <v>23.1</v>
      </c>
      <c r="C234">
        <v>32.799999999999997</v>
      </c>
      <c r="D234">
        <v>38</v>
      </c>
      <c r="E234">
        <v>1</v>
      </c>
      <c r="F234">
        <v>82</v>
      </c>
      <c r="H234" s="22">
        <f t="shared" si="42"/>
        <v>27.95</v>
      </c>
      <c r="I234" s="23">
        <f t="shared" si="43"/>
        <v>0.21952317339604846</v>
      </c>
      <c r="J234" s="24">
        <f t="shared" si="44"/>
        <v>0.74795107516794412</v>
      </c>
      <c r="K234" s="25">
        <f t="shared" si="45"/>
        <v>4.9739919933544527</v>
      </c>
      <c r="L234" s="25">
        <f t="shared" si="46"/>
        <v>2.8264752011366077</v>
      </c>
      <c r="M234" s="25">
        <f t="shared" si="47"/>
        <v>3.9002335972455304</v>
      </c>
      <c r="N234" s="25">
        <f t="shared" si="48"/>
        <v>3.1981915497413347</v>
      </c>
      <c r="O234" s="25">
        <f t="shared" si="49"/>
        <v>-0.27453102519500105</v>
      </c>
      <c r="P234" s="26">
        <f>ACOS(-TAN(Dados!$C$31)*TAN(O234))</f>
        <v>1.7236746004336272</v>
      </c>
      <c r="Q234" s="25">
        <f t="shared" si="50"/>
        <v>1.0261878630954209</v>
      </c>
      <c r="R234" s="25">
        <f>(24*60/PI())*Dados!$C$28*Q234*(P234*SIN(Dados!$C$31)*SIN(O234)+COS(Dados!$C$31)*COS(O234)*SIN(P234))</f>
        <v>40.849162036170263</v>
      </c>
      <c r="S234" s="17">
        <f t="shared" si="51"/>
        <v>305.96000000000004</v>
      </c>
      <c r="T234" s="17">
        <f t="shared" si="52"/>
        <v>296.26000000000005</v>
      </c>
      <c r="U234" s="17">
        <f t="shared" si="53"/>
        <v>20.35583874417134</v>
      </c>
      <c r="V234" s="25">
        <f>(0.75+2*10^(-5)*Dados!$B$7)*R234</f>
        <v>30.837122289261409</v>
      </c>
      <c r="W234" s="23">
        <f t="shared" si="54"/>
        <v>1.9579957269677843</v>
      </c>
      <c r="X234" s="25">
        <f>(1-Dados!$C$20)*U234</f>
        <v>15.673995833011933</v>
      </c>
      <c r="Y234" s="18">
        <f t="shared" si="55"/>
        <v>13.716000106044149</v>
      </c>
      <c r="Z234" s="27">
        <f>((0.408*I234*(Y234-0)+Dados!$C$35*(900/(H234+273))*J234*(M234-N234))/(I234+Dados!$C$35*(1+(0.34*J234))))</f>
        <v>4.4135956561502709</v>
      </c>
    </row>
    <row r="235" spans="1:26" x14ac:dyDescent="0.25">
      <c r="A235" s="1">
        <v>25242</v>
      </c>
      <c r="B235">
        <v>21.2</v>
      </c>
      <c r="C235">
        <v>26.4</v>
      </c>
      <c r="D235">
        <v>39</v>
      </c>
      <c r="E235">
        <v>1.3333330000000001</v>
      </c>
      <c r="F235">
        <v>94.5</v>
      </c>
      <c r="H235" s="22">
        <f t="shared" si="42"/>
        <v>23.799999999999997</v>
      </c>
      <c r="I235" s="23">
        <f t="shared" si="43"/>
        <v>0.17722605524927609</v>
      </c>
      <c r="J235" s="24">
        <f t="shared" si="44"/>
        <v>0.99726785090690051</v>
      </c>
      <c r="K235" s="25">
        <f t="shared" si="45"/>
        <v>3.4417464345283828</v>
      </c>
      <c r="L235" s="25">
        <f t="shared" si="46"/>
        <v>2.5177224920902961</v>
      </c>
      <c r="M235" s="25">
        <f t="shared" si="47"/>
        <v>2.9797344633093394</v>
      </c>
      <c r="N235" s="25">
        <f t="shared" si="48"/>
        <v>2.8158490678273256</v>
      </c>
      <c r="O235" s="25">
        <f t="shared" si="49"/>
        <v>-0.26927172994258658</v>
      </c>
      <c r="P235" s="26">
        <f>ACOS(-TAN(Dados!$C$31)*TAN(O235))</f>
        <v>1.720574422132332</v>
      </c>
      <c r="Q235" s="25">
        <f t="shared" si="50"/>
        <v>1.0258383434213432</v>
      </c>
      <c r="R235" s="25">
        <f>(24*60/PI())*Dados!$C$28*Q235*(P235*SIN(Dados!$C$31)*SIN(O235)+COS(Dados!$C$31)*COS(O235)*SIN(P235))</f>
        <v>40.722612626680473</v>
      </c>
      <c r="S235" s="17">
        <f t="shared" si="51"/>
        <v>299.56</v>
      </c>
      <c r="T235" s="17">
        <f t="shared" si="52"/>
        <v>294.36</v>
      </c>
      <c r="U235" s="17">
        <f t="shared" si="53"/>
        <v>14.857895092087336</v>
      </c>
      <c r="V235" s="25">
        <f>(0.75+2*10^(-5)*Dados!$B$7)*R235</f>
        <v>30.741589861628867</v>
      </c>
      <c r="W235" s="23">
        <f t="shared" si="54"/>
        <v>1.2123732716176754</v>
      </c>
      <c r="X235" s="25">
        <f>(1-Dados!$C$20)*U235</f>
        <v>11.440579220907249</v>
      </c>
      <c r="Y235" s="18">
        <f t="shared" si="55"/>
        <v>10.228205949289574</v>
      </c>
      <c r="Z235" s="27">
        <f>((0.408*I235*(Y235-0)+Dados!$C$35*(900/(H235+273))*J235*(M235-N235))/(I235+Dados!$C$35*(1+(0.34*J235))))</f>
        <v>2.914605858624935</v>
      </c>
    </row>
    <row r="236" spans="1:26" x14ac:dyDescent="0.25">
      <c r="A236" s="1">
        <v>25243</v>
      </c>
      <c r="B236">
        <v>21</v>
      </c>
      <c r="C236">
        <v>31.6</v>
      </c>
      <c r="D236">
        <v>40</v>
      </c>
      <c r="E236">
        <v>1</v>
      </c>
      <c r="F236">
        <v>81.25</v>
      </c>
      <c r="H236" s="22">
        <f t="shared" si="42"/>
        <v>26.3</v>
      </c>
      <c r="I236" s="23">
        <f t="shared" si="43"/>
        <v>0.20178995726388815</v>
      </c>
      <c r="J236" s="24">
        <f t="shared" si="44"/>
        <v>0.74795107516794412</v>
      </c>
      <c r="K236" s="25">
        <f t="shared" si="45"/>
        <v>4.6483496796026218</v>
      </c>
      <c r="L236" s="25">
        <f t="shared" si="46"/>
        <v>2.4870053972720654</v>
      </c>
      <c r="M236" s="25">
        <f t="shared" si="47"/>
        <v>3.5676775384373434</v>
      </c>
      <c r="N236" s="25">
        <f t="shared" si="48"/>
        <v>2.8987379999803413</v>
      </c>
      <c r="O236" s="25">
        <f t="shared" si="49"/>
        <v>-0.26393264366523028</v>
      </c>
      <c r="P236" s="26">
        <f>ACOS(-TAN(Dados!$C$31)*TAN(O236))</f>
        <v>1.7174378768172527</v>
      </c>
      <c r="Q236" s="25">
        <f t="shared" si="50"/>
        <v>1.0254811672884725</v>
      </c>
      <c r="R236" s="25">
        <f>(24*60/PI())*Dados!$C$28*Q236*(P236*SIN(Dados!$C$31)*SIN(O236)+COS(Dados!$C$31)*COS(O236)*SIN(P236))</f>
        <v>40.593293506266015</v>
      </c>
      <c r="S236" s="17">
        <f t="shared" si="51"/>
        <v>304.76000000000005</v>
      </c>
      <c r="T236" s="17">
        <f t="shared" si="52"/>
        <v>294.16000000000003</v>
      </c>
      <c r="U236" s="17">
        <f t="shared" si="53"/>
        <v>21.145950156586359</v>
      </c>
      <c r="V236" s="25">
        <f>(0.75+2*10^(-5)*Dados!$B$7)*R236</f>
        <v>30.643966573125926</v>
      </c>
      <c r="W236" s="23">
        <f t="shared" si="54"/>
        <v>2.3350820248634632</v>
      </c>
      <c r="X236" s="25">
        <f>(1-Dados!$C$20)*U236</f>
        <v>16.282381620571496</v>
      </c>
      <c r="Y236" s="18">
        <f t="shared" si="55"/>
        <v>13.947299595708031</v>
      </c>
      <c r="Z236" s="27">
        <f>((0.408*I236*(Y236-0)+Dados!$C$35*(900/(H236+273))*J236*(M236-N236))/(I236+Dados!$C$35*(1+(0.34*J236))))</f>
        <v>4.3916368953770624</v>
      </c>
    </row>
    <row r="237" spans="1:26" x14ac:dyDescent="0.25">
      <c r="A237" s="1">
        <v>25244</v>
      </c>
      <c r="B237">
        <v>22.9</v>
      </c>
      <c r="C237">
        <v>34.6</v>
      </c>
      <c r="D237">
        <v>41</v>
      </c>
      <c r="E237">
        <v>1</v>
      </c>
      <c r="F237">
        <v>66.5</v>
      </c>
      <c r="H237" s="22">
        <f t="shared" si="42"/>
        <v>28.75</v>
      </c>
      <c r="I237" s="23">
        <f t="shared" si="43"/>
        <v>0.22858152484442446</v>
      </c>
      <c r="J237" s="24">
        <f t="shared" si="44"/>
        <v>0.74795107516794412</v>
      </c>
      <c r="K237" s="25">
        <f t="shared" si="45"/>
        <v>5.4995586494348254</v>
      </c>
      <c r="L237" s="25">
        <f t="shared" si="46"/>
        <v>2.7924897662121242</v>
      </c>
      <c r="M237" s="25">
        <f t="shared" si="47"/>
        <v>4.1460242078234746</v>
      </c>
      <c r="N237" s="25">
        <f t="shared" si="48"/>
        <v>2.7571060982026108</v>
      </c>
      <c r="O237" s="25">
        <f t="shared" si="49"/>
        <v>-0.25851534844942292</v>
      </c>
      <c r="P237" s="26">
        <f>ACOS(-TAN(Dados!$C$31)*TAN(O237))</f>
        <v>1.7142661005366917</v>
      </c>
      <c r="Q237" s="25">
        <f t="shared" si="50"/>
        <v>1.0251164405358055</v>
      </c>
      <c r="R237" s="25">
        <f>(24*60/PI())*Dados!$C$28*Q237*(P237*SIN(Dados!$C$31)*SIN(O237)+COS(Dados!$C$31)*COS(O237)*SIN(P237))</f>
        <v>40.461212642078735</v>
      </c>
      <c r="S237" s="17">
        <f t="shared" si="51"/>
        <v>307.76000000000005</v>
      </c>
      <c r="T237" s="17">
        <f t="shared" si="52"/>
        <v>296.06</v>
      </c>
      <c r="U237" s="17">
        <f t="shared" si="53"/>
        <v>22.143782555620195</v>
      </c>
      <c r="V237" s="25">
        <f>(0.75+2*10^(-5)*Dados!$B$7)*R237</f>
        <v>30.544258438173049</v>
      </c>
      <c r="W237" s="23">
        <f t="shared" si="54"/>
        <v>2.7603141452201618</v>
      </c>
      <c r="X237" s="25">
        <f>(1-Dados!$C$20)*U237</f>
        <v>17.050712567827549</v>
      </c>
      <c r="Y237" s="18">
        <f t="shared" si="55"/>
        <v>14.290398422607387</v>
      </c>
      <c r="Z237" s="27">
        <f>((0.408*I237*(Y237-0)+Dados!$C$35*(900/(H237+273))*J237*(M237-N237))/(I237+Dados!$C$35*(1+(0.34*J237))))</f>
        <v>4.9424647014565304</v>
      </c>
    </row>
    <row r="238" spans="1:26" x14ac:dyDescent="0.25">
      <c r="A238" s="1">
        <v>25245</v>
      </c>
      <c r="B238">
        <v>22.4</v>
      </c>
      <c r="C238">
        <v>34.9</v>
      </c>
      <c r="D238">
        <v>42</v>
      </c>
      <c r="E238">
        <v>1.3333330000000001</v>
      </c>
      <c r="F238">
        <v>83</v>
      </c>
      <c r="H238" s="22">
        <f t="shared" si="42"/>
        <v>28.65</v>
      </c>
      <c r="I238" s="23">
        <f t="shared" si="43"/>
        <v>0.22743235016149782</v>
      </c>
      <c r="J238" s="24">
        <f t="shared" si="44"/>
        <v>0.99726785090690051</v>
      </c>
      <c r="K238" s="25">
        <f t="shared" si="45"/>
        <v>5.5916786681589672</v>
      </c>
      <c r="L238" s="25">
        <f t="shared" si="46"/>
        <v>2.7090824052161175</v>
      </c>
      <c r="M238" s="25">
        <f t="shared" si="47"/>
        <v>4.1503805366875426</v>
      </c>
      <c r="N238" s="25">
        <f t="shared" si="48"/>
        <v>3.4448158454506603</v>
      </c>
      <c r="O238" s="25">
        <f t="shared" si="49"/>
        <v>-0.2530214495566519</v>
      </c>
      <c r="P238" s="26">
        <f>ACOS(-TAN(Dados!$C$31)*TAN(O238))</f>
        <v>1.7110602171599187</v>
      </c>
      <c r="Q238" s="25">
        <f t="shared" si="50"/>
        <v>1.0247442712397508</v>
      </c>
      <c r="R238" s="25">
        <f>(24*60/PI())*Dados!$C$28*Q238*(P238*SIN(Dados!$C$31)*SIN(O238)+COS(Dados!$C$31)*COS(O238)*SIN(P238))</f>
        <v>40.326379349888064</v>
      </c>
      <c r="S238" s="17">
        <f t="shared" si="51"/>
        <v>308.06</v>
      </c>
      <c r="T238" s="17">
        <f t="shared" si="52"/>
        <v>295.56</v>
      </c>
      <c r="U238" s="17">
        <f t="shared" si="53"/>
        <v>22.812045039205607</v>
      </c>
      <c r="V238" s="25">
        <f>(0.75+2*10^(-5)*Dados!$B$7)*R238</f>
        <v>30.442472489265068</v>
      </c>
      <c r="W238" s="23">
        <f t="shared" si="54"/>
        <v>2.1630348486817348</v>
      </c>
      <c r="X238" s="25">
        <f>(1-Dados!$C$20)*U238</f>
        <v>17.565274680188317</v>
      </c>
      <c r="Y238" s="18">
        <f t="shared" si="55"/>
        <v>15.402239831506582</v>
      </c>
      <c r="Z238" s="27">
        <f>((0.408*I238*(Y238-0)+Dados!$C$35*(900/(H238+273))*J238*(M238-N238))/(I238+Dados!$C$35*(1+(0.34*J238))))</f>
        <v>4.9720577401283466</v>
      </c>
    </row>
    <row r="239" spans="1:26" x14ac:dyDescent="0.25">
      <c r="A239" s="1">
        <v>25246</v>
      </c>
      <c r="B239">
        <v>22</v>
      </c>
      <c r="C239">
        <v>29.1</v>
      </c>
      <c r="D239">
        <v>43</v>
      </c>
      <c r="E239">
        <v>2</v>
      </c>
      <c r="F239">
        <v>81.5</v>
      </c>
      <c r="H239" s="22">
        <f t="shared" si="42"/>
        <v>25.55</v>
      </c>
      <c r="I239" s="23">
        <f t="shared" si="43"/>
        <v>0.19413722151601154</v>
      </c>
      <c r="J239" s="24">
        <f t="shared" si="44"/>
        <v>1.4959021503358882</v>
      </c>
      <c r="K239" s="25">
        <f t="shared" si="45"/>
        <v>4.0288844232591545</v>
      </c>
      <c r="L239" s="25">
        <f t="shared" si="46"/>
        <v>2.6439311922105757</v>
      </c>
      <c r="M239" s="25">
        <f t="shared" si="47"/>
        <v>3.3364078077348651</v>
      </c>
      <c r="N239" s="25">
        <f t="shared" si="48"/>
        <v>2.7191723633039149</v>
      </c>
      <c r="O239" s="25">
        <f t="shared" si="49"/>
        <v>-0.24745257494772704</v>
      </c>
      <c r="P239" s="26">
        <f>ACOS(-TAN(Dados!$C$31)*TAN(O239))</f>
        <v>1.7078213377914966</v>
      </c>
      <c r="Q239" s="25">
        <f t="shared" si="50"/>
        <v>1.0243647696821025</v>
      </c>
      <c r="R239" s="25">
        <f>(24*60/PI())*Dados!$C$28*Q239*(P239*SIN(Dados!$C$31)*SIN(O239)+COS(Dados!$C$31)*COS(O239)*SIN(P239))</f>
        <v>40.188804340285415</v>
      </c>
      <c r="S239" s="17">
        <f t="shared" si="51"/>
        <v>302.26000000000005</v>
      </c>
      <c r="T239" s="17">
        <f t="shared" si="52"/>
        <v>295.16000000000003</v>
      </c>
      <c r="U239" s="17">
        <f t="shared" si="53"/>
        <v>17.133821680065573</v>
      </c>
      <c r="V239" s="25">
        <f>(0.75+2*10^(-5)*Dados!$B$7)*R239</f>
        <v>30.338616811851008</v>
      </c>
      <c r="W239" s="23">
        <f t="shared" si="54"/>
        <v>1.7585452753302928</v>
      </c>
      <c r="X239" s="25">
        <f>(1-Dados!$C$20)*U239</f>
        <v>13.193042693650492</v>
      </c>
      <c r="Y239" s="18">
        <f t="shared" si="55"/>
        <v>11.434497418320198</v>
      </c>
      <c r="Z239" s="27">
        <f>((0.408*I239*(Y239-0)+Dados!$C$35*(900/(H239+273))*J239*(M239-N239))/(I239+Dados!$C$35*(1+(0.34*J239))))</f>
        <v>3.7143786554122165</v>
      </c>
    </row>
    <row r="240" spans="1:26" x14ac:dyDescent="0.25">
      <c r="A240" s="1">
        <v>25247</v>
      </c>
      <c r="B240">
        <v>16.3</v>
      </c>
      <c r="C240">
        <v>32.4</v>
      </c>
      <c r="D240">
        <v>44</v>
      </c>
      <c r="E240">
        <v>1.3333330000000001</v>
      </c>
      <c r="F240">
        <v>70.75</v>
      </c>
      <c r="H240" s="22">
        <f t="shared" si="42"/>
        <v>24.35</v>
      </c>
      <c r="I240" s="23">
        <f t="shared" si="43"/>
        <v>0.1824015920751953</v>
      </c>
      <c r="J240" s="24">
        <f t="shared" si="44"/>
        <v>0.99726785090690051</v>
      </c>
      <c r="K240" s="25">
        <f t="shared" si="45"/>
        <v>4.8633111980528723</v>
      </c>
      <c r="L240" s="25">
        <f t="shared" si="46"/>
        <v>1.8534226492057391</v>
      </c>
      <c r="M240" s="25">
        <f t="shared" si="47"/>
        <v>3.3583669236293057</v>
      </c>
      <c r="N240" s="25">
        <f t="shared" si="48"/>
        <v>2.3760445984677339</v>
      </c>
      <c r="O240" s="25">
        <f t="shared" si="49"/>
        <v>-0.24181037480038128</v>
      </c>
      <c r="P240" s="26">
        <f>ACOS(-TAN(Dados!$C$31)*TAN(O240))</f>
        <v>1.7045505602514042</v>
      </c>
      <c r="Q240" s="25">
        <f t="shared" si="50"/>
        <v>1.0239780483173626</v>
      </c>
      <c r="R240" s="25">
        <f>(24*60/PI())*Dados!$C$28*Q240*(P240*SIN(Dados!$C$31)*SIN(O240)+COS(Dados!$C$31)*COS(O240)*SIN(P240))</f>
        <v>40.048499763481836</v>
      </c>
      <c r="S240" s="17">
        <f t="shared" si="51"/>
        <v>305.56</v>
      </c>
      <c r="T240" s="17">
        <f t="shared" si="52"/>
        <v>289.46000000000004</v>
      </c>
      <c r="U240" s="17">
        <f t="shared" si="53"/>
        <v>25.711012086171127</v>
      </c>
      <c r="V240" s="25">
        <f>(0.75+2*10^(-5)*Dados!$B$7)*R240</f>
        <v>30.232700578151917</v>
      </c>
      <c r="W240" s="23">
        <f t="shared" si="54"/>
        <v>3.8241839975613199</v>
      </c>
      <c r="X240" s="25">
        <f>(1-Dados!$C$20)*U240</f>
        <v>19.797479306351768</v>
      </c>
      <c r="Y240" s="18">
        <f t="shared" si="55"/>
        <v>15.973295308790448</v>
      </c>
      <c r="Z240" s="27">
        <f>((0.408*I240*(Y240-0)+Dados!$C$35*(900/(H240+273))*J240*(M240-N240))/(I240+Dados!$C$35*(1+(0.34*J240))))</f>
        <v>5.1204946858850473</v>
      </c>
    </row>
    <row r="241" spans="1:26" x14ac:dyDescent="0.25">
      <c r="A241" s="1">
        <v>25248</v>
      </c>
      <c r="B241">
        <v>24.2</v>
      </c>
      <c r="C241">
        <v>33.299999999999997</v>
      </c>
      <c r="D241">
        <v>45</v>
      </c>
      <c r="E241">
        <v>1.3333330000000001</v>
      </c>
      <c r="F241">
        <v>84</v>
      </c>
      <c r="H241" s="22">
        <f t="shared" si="42"/>
        <v>28.75</v>
      </c>
      <c r="I241" s="23">
        <f t="shared" si="43"/>
        <v>0.22858152484442446</v>
      </c>
      <c r="J241" s="24">
        <f t="shared" si="44"/>
        <v>0.99726785090690051</v>
      </c>
      <c r="K241" s="25">
        <f t="shared" si="45"/>
        <v>5.1154132953859861</v>
      </c>
      <c r="L241" s="25">
        <f t="shared" si="46"/>
        <v>3.0199258182559934</v>
      </c>
      <c r="M241" s="25">
        <f t="shared" si="47"/>
        <v>4.0676695568209897</v>
      </c>
      <c r="N241" s="25">
        <f t="shared" si="48"/>
        <v>3.4168424277296312</v>
      </c>
      <c r="O241" s="25">
        <f t="shared" si="49"/>
        <v>-0.23609652102028686</v>
      </c>
      <c r="P241" s="26">
        <f>ACOS(-TAN(Dados!$C$31)*TAN(O241))</f>
        <v>1.701248968619907</v>
      </c>
      <c r="Q241" s="25">
        <f t="shared" si="50"/>
        <v>1.0235842217394178</v>
      </c>
      <c r="R241" s="25">
        <f>(24*60/PI())*Dados!$C$28*Q241*(P241*SIN(Dados!$C$31)*SIN(O241)+COS(Dados!$C$31)*COS(O241)*SIN(P241))</f>
        <v>39.905479252576548</v>
      </c>
      <c r="S241" s="17">
        <f t="shared" si="51"/>
        <v>306.46000000000004</v>
      </c>
      <c r="T241" s="17">
        <f t="shared" si="52"/>
        <v>297.36</v>
      </c>
      <c r="U241" s="17">
        <f t="shared" si="53"/>
        <v>19.260750687318918</v>
      </c>
      <c r="V241" s="25">
        <f>(0.75+2*10^(-5)*Dados!$B$7)*R241</f>
        <v>30.124734079824389</v>
      </c>
      <c r="W241" s="23">
        <f t="shared" si="54"/>
        <v>1.6999462563984054</v>
      </c>
      <c r="X241" s="25">
        <f>(1-Dados!$C$20)*U241</f>
        <v>14.830778029235567</v>
      </c>
      <c r="Y241" s="18">
        <f t="shared" si="55"/>
        <v>13.130831772837162</v>
      </c>
      <c r="Z241" s="27">
        <f>((0.408*I241*(Y241-0)+Dados!$C$35*(900/(H241+273))*J241*(M241-N241))/(I241+Dados!$C$35*(1+(0.34*J241))))</f>
        <v>4.2731201423960989</v>
      </c>
    </row>
    <row r="242" spans="1:26" x14ac:dyDescent="0.25">
      <c r="A242" s="1">
        <v>25249</v>
      </c>
      <c r="B242">
        <v>21.6</v>
      </c>
      <c r="C242">
        <v>28.6</v>
      </c>
      <c r="D242">
        <v>46</v>
      </c>
      <c r="E242">
        <v>1.3333330000000001</v>
      </c>
      <c r="F242">
        <v>94</v>
      </c>
      <c r="H242" s="22">
        <f t="shared" si="42"/>
        <v>25.1</v>
      </c>
      <c r="I242" s="23">
        <f t="shared" si="43"/>
        <v>0.18966399559757055</v>
      </c>
      <c r="J242" s="24">
        <f t="shared" si="44"/>
        <v>0.99726785090690051</v>
      </c>
      <c r="K242" s="25">
        <f t="shared" si="45"/>
        <v>3.9140092986798436</v>
      </c>
      <c r="L242" s="25">
        <f t="shared" si="46"/>
        <v>2.5801527260359443</v>
      </c>
      <c r="M242" s="25">
        <f t="shared" si="47"/>
        <v>3.2470810123578939</v>
      </c>
      <c r="N242" s="25">
        <f t="shared" si="48"/>
        <v>3.0522561516164202</v>
      </c>
      <c r="O242" s="25">
        <f t="shared" si="49"/>
        <v>-0.23031270674563392</v>
      </c>
      <c r="P242" s="26">
        <f>ACOS(-TAN(Dados!$C$31)*TAN(O242))</f>
        <v>1.6979176328459811</v>
      </c>
      <c r="Q242" s="25">
        <f t="shared" si="50"/>
        <v>1.0231834066475822</v>
      </c>
      <c r="R242" s="25">
        <f>(24*60/PI())*Dados!$C$28*Q242*(P242*SIN(Dados!$C$31)*SIN(O242)+COS(Dados!$C$31)*COS(O242)*SIN(P242))</f>
        <v>39.759757965175694</v>
      </c>
      <c r="S242" s="17">
        <f t="shared" si="51"/>
        <v>301.76000000000005</v>
      </c>
      <c r="T242" s="17">
        <f t="shared" si="52"/>
        <v>294.76000000000005</v>
      </c>
      <c r="U242" s="17">
        <f t="shared" si="53"/>
        <v>16.831109082235905</v>
      </c>
      <c r="V242" s="25">
        <f>(0.75+2*10^(-5)*Dados!$B$7)*R242</f>
        <v>30.014728759378652</v>
      </c>
      <c r="W242" s="23">
        <f t="shared" si="54"/>
        <v>1.508063090242157</v>
      </c>
      <c r="X242" s="25">
        <f>(1-Dados!$C$20)*U242</f>
        <v>12.959953993321648</v>
      </c>
      <c r="Y242" s="18">
        <f t="shared" si="55"/>
        <v>11.451890903079491</v>
      </c>
      <c r="Z242" s="27">
        <f>((0.408*I242*(Y242-0)+Dados!$C$35*(900/(H242+273))*J242*(M242-N242))/(I242+Dados!$C$35*(1+(0.34*J242))))</f>
        <v>3.3339845989558032</v>
      </c>
    </row>
    <row r="243" spans="1:26" x14ac:dyDescent="0.25">
      <c r="A243" s="1">
        <v>25250</v>
      </c>
      <c r="B243">
        <v>21.5</v>
      </c>
      <c r="C243">
        <v>30</v>
      </c>
      <c r="D243">
        <v>47</v>
      </c>
      <c r="E243">
        <v>1</v>
      </c>
      <c r="F243">
        <v>81.75</v>
      </c>
      <c r="H243" s="22">
        <f t="shared" si="42"/>
        <v>25.75</v>
      </c>
      <c r="I243" s="23">
        <f t="shared" si="43"/>
        <v>0.19615364917180653</v>
      </c>
      <c r="J243" s="24">
        <f t="shared" si="44"/>
        <v>0.74795107516794412</v>
      </c>
      <c r="K243" s="25">
        <f t="shared" si="45"/>
        <v>4.2430650587590133</v>
      </c>
      <c r="L243" s="25">
        <f t="shared" si="46"/>
        <v>2.5644197206554633</v>
      </c>
      <c r="M243" s="25">
        <f t="shared" si="47"/>
        <v>3.4037423897072383</v>
      </c>
      <c r="N243" s="25">
        <f t="shared" si="48"/>
        <v>2.7825594035856671</v>
      </c>
      <c r="O243" s="25">
        <f t="shared" si="49"/>
        <v>-0.22446064584541689</v>
      </c>
      <c r="P243" s="26">
        <f>ACOS(-TAN(Dados!$C$31)*TAN(O243))</f>
        <v>1.6945576084179677</v>
      </c>
      <c r="Q243" s="25">
        <f t="shared" si="50"/>
        <v>1.0227757218120181</v>
      </c>
      <c r="R243" s="25">
        <f>(24*60/PI())*Dados!$C$28*Q243*(P243*SIN(Dados!$C$31)*SIN(O243)+COS(Dados!$C$31)*COS(O243)*SIN(P243))</f>
        <v>39.61135262324327</v>
      </c>
      <c r="S243" s="17">
        <f t="shared" si="51"/>
        <v>303.16000000000003</v>
      </c>
      <c r="T243" s="17">
        <f t="shared" si="52"/>
        <v>294.66000000000003</v>
      </c>
      <c r="U243" s="17">
        <f t="shared" si="53"/>
        <v>18.477751330870859</v>
      </c>
      <c r="V243" s="25">
        <f>(0.75+2*10^(-5)*Dados!$B$7)*R243</f>
        <v>29.902697240262114</v>
      </c>
      <c r="W243" s="23">
        <f t="shared" si="54"/>
        <v>2.02017781130463</v>
      </c>
      <c r="X243" s="25">
        <f>(1-Dados!$C$20)*U243</f>
        <v>14.227868524770562</v>
      </c>
      <c r="Y243" s="18">
        <f t="shared" si="55"/>
        <v>12.207690713465933</v>
      </c>
      <c r="Z243" s="27">
        <f>((0.408*I243*(Y243-0)+Dados!$C$35*(900/(H243+273))*J243*(M243-N243))/(I243+Dados!$C$35*(1+(0.34*J243))))</f>
        <v>3.8403346305719586</v>
      </c>
    </row>
    <row r="244" spans="1:26" x14ac:dyDescent="0.25">
      <c r="A244" s="1">
        <v>25251</v>
      </c>
      <c r="B244">
        <v>21.4</v>
      </c>
      <c r="C244">
        <v>30.2</v>
      </c>
      <c r="D244">
        <v>48</v>
      </c>
      <c r="E244">
        <v>1.6666669999999999</v>
      </c>
      <c r="F244">
        <v>91</v>
      </c>
      <c r="H244" s="22">
        <f t="shared" si="42"/>
        <v>25.799999999999997</v>
      </c>
      <c r="I244" s="23">
        <f t="shared" si="43"/>
        <v>0.19666050184576001</v>
      </c>
      <c r="J244" s="24">
        <f t="shared" si="44"/>
        <v>1.2465853745969318</v>
      </c>
      <c r="K244" s="25">
        <f t="shared" si="45"/>
        <v>4.2919830424837384</v>
      </c>
      <c r="L244" s="25">
        <f t="shared" si="46"/>
        <v>2.548770598472057</v>
      </c>
      <c r="M244" s="25">
        <f t="shared" si="47"/>
        <v>3.4203768204778977</v>
      </c>
      <c r="N244" s="25">
        <f t="shared" si="48"/>
        <v>3.1125429066348871</v>
      </c>
      <c r="O244" s="25">
        <f t="shared" si="49"/>
        <v>-0.21854207241157836</v>
      </c>
      <c r="P244" s="26">
        <f>ACOS(-TAN(Dados!$C$31)*TAN(O244))</f>
        <v>1.6911699360950152</v>
      </c>
      <c r="Q244" s="25">
        <f t="shared" si="50"/>
        <v>1.0223612880385406</v>
      </c>
      <c r="R244" s="25">
        <f>(24*60/PI())*Dados!$C$28*Q244*(P244*SIN(Dados!$C$31)*SIN(O244)+COS(Dados!$C$31)*COS(O244)*SIN(P244))</f>
        <v>39.460281551069606</v>
      </c>
      <c r="S244" s="17">
        <f t="shared" si="51"/>
        <v>303.36</v>
      </c>
      <c r="T244" s="17">
        <f t="shared" si="52"/>
        <v>294.56</v>
      </c>
      <c r="U244" s="17">
        <f t="shared" si="53"/>
        <v>18.729297941722326</v>
      </c>
      <c r="V244" s="25">
        <f>(0.75+2*10^(-5)*Dados!$B$7)*R244</f>
        <v>29.788653355521856</v>
      </c>
      <c r="W244" s="23">
        <f t="shared" si="54"/>
        <v>1.8193485931070903</v>
      </c>
      <c r="X244" s="25">
        <f>(1-Dados!$C$20)*U244</f>
        <v>14.421559415126191</v>
      </c>
      <c r="Y244" s="18">
        <f t="shared" si="55"/>
        <v>12.602210822019101</v>
      </c>
      <c r="Z244" s="27">
        <f>((0.408*I244*(Y244-0)+Dados!$C$35*(900/(H244+273))*J244*(M244-N244))/(I244+Dados!$C$35*(1+(0.34*J244))))</f>
        <v>3.749440872598413</v>
      </c>
    </row>
    <row r="245" spans="1:26" x14ac:dyDescent="0.25">
      <c r="A245" s="1">
        <v>25252</v>
      </c>
      <c r="B245">
        <v>15.2</v>
      </c>
      <c r="C245">
        <v>21.4</v>
      </c>
      <c r="D245">
        <v>49</v>
      </c>
      <c r="E245">
        <v>4.3333329999999997</v>
      </c>
      <c r="F245">
        <v>93</v>
      </c>
      <c r="H245" s="22">
        <f t="shared" si="42"/>
        <v>18.299999999999997</v>
      </c>
      <c r="I245" s="23">
        <f t="shared" si="43"/>
        <v>0.13192895965572127</v>
      </c>
      <c r="J245" s="24">
        <f t="shared" si="44"/>
        <v>3.2411210764107325</v>
      </c>
      <c r="K245" s="25">
        <f t="shared" si="45"/>
        <v>2.548770598472057</v>
      </c>
      <c r="L245" s="25">
        <f t="shared" si="46"/>
        <v>1.727428862466867</v>
      </c>
      <c r="M245" s="25">
        <f t="shared" si="47"/>
        <v>2.1380997304694622</v>
      </c>
      <c r="N245" s="25">
        <f t="shared" si="48"/>
        <v>1.9884327493366001</v>
      </c>
      <c r="O245" s="25">
        <f t="shared" si="49"/>
        <v>-0.21255874024516014</v>
      </c>
      <c r="P245" s="26">
        <f>ACOS(-TAN(Dados!$C$31)*TAN(O245))</f>
        <v>1.6877556416977701</v>
      </c>
      <c r="Q245" s="25">
        <f t="shared" si="50"/>
        <v>1.0219402281328214</v>
      </c>
      <c r="R245" s="25">
        <f>(24*60/PI())*Dados!$C$28*Q245*(P245*SIN(Dados!$C$31)*SIN(O245)+COS(Dados!$C$31)*COS(O245)*SIN(P245))</f>
        <v>39.30656471124577</v>
      </c>
      <c r="S245" s="17">
        <f t="shared" si="51"/>
        <v>294.56</v>
      </c>
      <c r="T245" s="17">
        <f t="shared" si="52"/>
        <v>288.36</v>
      </c>
      <c r="U245" s="17">
        <f t="shared" si="53"/>
        <v>15.659609094299418</v>
      </c>
      <c r="V245" s="25">
        <f>(0.75+2*10^(-5)*Dados!$B$7)*R245</f>
        <v>29.672612174961795</v>
      </c>
      <c r="W245" s="23">
        <f t="shared" si="54"/>
        <v>1.8297788954713321</v>
      </c>
      <c r="X245" s="25">
        <f>(1-Dados!$C$20)*U245</f>
        <v>12.057899002610553</v>
      </c>
      <c r="Y245" s="18">
        <f t="shared" si="55"/>
        <v>10.228120107139221</v>
      </c>
      <c r="Z245" s="27">
        <f>((0.408*I245*(Y245-0)+Dados!$C$35*(900/(H245+273))*J245*(M245-N245))/(I245+Dados!$C$35*(1+(0.34*J245))))</f>
        <v>2.4066675616141877</v>
      </c>
    </row>
    <row r="246" spans="1:26" x14ac:dyDescent="0.25">
      <c r="A246" s="1">
        <v>25253</v>
      </c>
      <c r="B246">
        <v>11.4</v>
      </c>
      <c r="C246">
        <v>23.5</v>
      </c>
      <c r="D246">
        <v>50</v>
      </c>
      <c r="E246">
        <v>2.6666669999999999</v>
      </c>
      <c r="F246">
        <v>66</v>
      </c>
      <c r="H246" s="22">
        <f t="shared" si="42"/>
        <v>17.45</v>
      </c>
      <c r="I246" s="23">
        <f t="shared" si="43"/>
        <v>0.12589247076368723</v>
      </c>
      <c r="J246" s="24">
        <f t="shared" si="44"/>
        <v>1.9945364497648759</v>
      </c>
      <c r="K246" s="25">
        <f t="shared" si="45"/>
        <v>2.8955307729089892</v>
      </c>
      <c r="L246" s="25">
        <f t="shared" si="46"/>
        <v>1.3480279711634873</v>
      </c>
      <c r="M246" s="25">
        <f t="shared" si="47"/>
        <v>2.1217793720362383</v>
      </c>
      <c r="N246" s="25">
        <f t="shared" si="48"/>
        <v>1.4003743855439175</v>
      </c>
      <c r="O246" s="25">
        <f t="shared" si="49"/>
        <v>-0.2065124223366139</v>
      </c>
      <c r="P246" s="26">
        <f>ACOS(-TAN(Dados!$C$31)*TAN(O246))</f>
        <v>1.6843157359566781</v>
      </c>
      <c r="Q246" s="25">
        <f t="shared" si="50"/>
        <v>1.0215126668639976</v>
      </c>
      <c r="R246" s="25">
        <f>(24*60/PI())*Dados!$C$28*Q246*(P246*SIN(Dados!$C$31)*SIN(O246)+COS(Dados!$C$31)*COS(O246)*SIN(P246))</f>
        <v>39.150223738536113</v>
      </c>
      <c r="S246" s="17">
        <f t="shared" si="51"/>
        <v>296.66000000000003</v>
      </c>
      <c r="T246" s="17">
        <f t="shared" si="52"/>
        <v>284.56</v>
      </c>
      <c r="U246" s="17">
        <f t="shared" si="53"/>
        <v>21.789482513738108</v>
      </c>
      <c r="V246" s="25">
        <f>(0.75+2*10^(-5)*Dados!$B$7)*R246</f>
        <v>29.554590030713136</v>
      </c>
      <c r="W246" s="23">
        <f t="shared" si="54"/>
        <v>3.944233488415974</v>
      </c>
      <c r="X246" s="25">
        <f>(1-Dados!$C$20)*U246</f>
        <v>16.777901535578344</v>
      </c>
      <c r="Y246" s="18">
        <f t="shared" si="55"/>
        <v>12.833668047162369</v>
      </c>
      <c r="Z246" s="27">
        <f>((0.408*I246*(Y246-0)+Dados!$C$35*(900/(H246+273))*J246*(M246-N246))/(I246+Dados!$C$35*(1+(0.34*J246))))</f>
        <v>4.0342378698508643</v>
      </c>
    </row>
    <row r="247" spans="1:26" x14ac:dyDescent="0.25">
      <c r="A247" s="1">
        <v>25254</v>
      </c>
      <c r="B247">
        <v>13.4</v>
      </c>
      <c r="C247">
        <v>26.2</v>
      </c>
      <c r="D247">
        <v>51</v>
      </c>
      <c r="E247">
        <v>2.3333330000000001</v>
      </c>
      <c r="F247">
        <v>67</v>
      </c>
      <c r="H247" s="22">
        <f t="shared" si="42"/>
        <v>19.8</v>
      </c>
      <c r="I247" s="23">
        <f t="shared" si="43"/>
        <v>0.14318039549850337</v>
      </c>
      <c r="J247" s="24">
        <f t="shared" si="44"/>
        <v>1.7452189260748447</v>
      </c>
      <c r="K247" s="25">
        <f t="shared" si="45"/>
        <v>3.4013866095362415</v>
      </c>
      <c r="L247" s="25">
        <f t="shared" si="46"/>
        <v>1.537413793359947</v>
      </c>
      <c r="M247" s="25">
        <f t="shared" si="47"/>
        <v>2.469400201448094</v>
      </c>
      <c r="N247" s="25">
        <f t="shared" si="48"/>
        <v>1.654498134970223</v>
      </c>
      <c r="O247" s="25">
        <f t="shared" si="49"/>
        <v>-0.20040491034042626</v>
      </c>
      <c r="P247" s="26">
        <f>ACOS(-TAN(Dados!$C$31)*TAN(O247))</f>
        <v>1.6808512144161913</v>
      </c>
      <c r="Q247" s="25">
        <f t="shared" si="50"/>
        <v>1.0210787309277003</v>
      </c>
      <c r="R247" s="25">
        <f>(24*60/PI())*Dados!$C$28*Q247*(P247*SIN(Dados!$C$31)*SIN(O247)+COS(Dados!$C$31)*COS(O247)*SIN(P247))</f>
        <v>38.991281971545753</v>
      </c>
      <c r="S247" s="17">
        <f t="shared" si="51"/>
        <v>299.36</v>
      </c>
      <c r="T247" s="17">
        <f t="shared" si="52"/>
        <v>286.56</v>
      </c>
      <c r="U247" s="17">
        <f t="shared" si="53"/>
        <v>22.319912196669012</v>
      </c>
      <c r="V247" s="25">
        <f>(0.75+2*10^(-5)*Dados!$B$7)*R247</f>
        <v>29.434604541140224</v>
      </c>
      <c r="W247" s="23">
        <f t="shared" si="54"/>
        <v>3.9021522957516992</v>
      </c>
      <c r="X247" s="25">
        <f>(1-Dados!$C$20)*U247</f>
        <v>17.18633239143514</v>
      </c>
      <c r="Y247" s="18">
        <f t="shared" si="55"/>
        <v>13.284180095683441</v>
      </c>
      <c r="Z247" s="27">
        <f>((0.408*I247*(Y247-0)+Dados!$C$35*(900/(H247+273))*J247*(M247-N247))/(I247+Dados!$C$35*(1+(0.34*J247))))</f>
        <v>4.2919609497291482</v>
      </c>
    </row>
    <row r="248" spans="1:26" x14ac:dyDescent="0.25">
      <c r="A248" s="1">
        <v>25255</v>
      </c>
      <c r="B248">
        <v>15.5</v>
      </c>
      <c r="C248">
        <v>27.7</v>
      </c>
      <c r="D248">
        <v>52</v>
      </c>
      <c r="E248">
        <v>1</v>
      </c>
      <c r="F248">
        <v>68</v>
      </c>
      <c r="H248" s="22">
        <f t="shared" si="42"/>
        <v>21.6</v>
      </c>
      <c r="I248" s="23">
        <f t="shared" si="43"/>
        <v>0.15774415171080333</v>
      </c>
      <c r="J248" s="24">
        <f t="shared" si="44"/>
        <v>0.74795107516794412</v>
      </c>
      <c r="K248" s="25">
        <f t="shared" si="45"/>
        <v>3.7144033809363424</v>
      </c>
      <c r="L248" s="25">
        <f t="shared" si="46"/>
        <v>1.761022898120093</v>
      </c>
      <c r="M248" s="25">
        <f t="shared" si="47"/>
        <v>2.7377131395282177</v>
      </c>
      <c r="N248" s="25">
        <f t="shared" si="48"/>
        <v>1.8616449348791881</v>
      </c>
      <c r="O248" s="25">
        <f t="shared" si="49"/>
        <v>-0.19423801404421251</v>
      </c>
      <c r="P248" s="26">
        <f>ACOS(-TAN(Dados!$C$31)*TAN(O248))</f>
        <v>1.677363057393106</v>
      </c>
      <c r="Q248" s="25">
        <f t="shared" si="50"/>
        <v>1.0206385489085132</v>
      </c>
      <c r="R248" s="25">
        <f>(24*60/PI())*Dados!$C$28*Q248*(P248*SIN(Dados!$C$31)*SIN(O248)+COS(Dados!$C$31)*COS(O248)*SIN(P248))</f>
        <v>38.829764482083824</v>
      </c>
      <c r="S248" s="17">
        <f t="shared" si="51"/>
        <v>300.86</v>
      </c>
      <c r="T248" s="17">
        <f t="shared" si="52"/>
        <v>288.66000000000003</v>
      </c>
      <c r="U248" s="17">
        <f t="shared" si="53"/>
        <v>21.700245861099216</v>
      </c>
      <c r="V248" s="25">
        <f>(0.75+2*10^(-5)*Dados!$B$7)*R248</f>
        <v>29.312674633006939</v>
      </c>
      <c r="W248" s="23">
        <f t="shared" si="54"/>
        <v>3.5900426495456381</v>
      </c>
      <c r="X248" s="25">
        <f>(1-Dados!$C$20)*U248</f>
        <v>16.709189313046398</v>
      </c>
      <c r="Y248" s="18">
        <f t="shared" si="55"/>
        <v>13.119146663500761</v>
      </c>
      <c r="Z248" s="27">
        <f>((0.408*I248*(Y248-0)+Dados!$C$35*(900/(H248+273))*J248*(M248-N248))/(I248+Dados!$C$35*(1+(0.34*J248))))</f>
        <v>4.066615895683328</v>
      </c>
    </row>
    <row r="249" spans="1:26" x14ac:dyDescent="0.25">
      <c r="A249" s="1">
        <v>25256</v>
      </c>
      <c r="B249">
        <v>18.600000000000001</v>
      </c>
      <c r="C249">
        <v>31.5</v>
      </c>
      <c r="D249">
        <v>53</v>
      </c>
      <c r="E249">
        <v>1</v>
      </c>
      <c r="F249">
        <v>62.25</v>
      </c>
      <c r="H249" s="22">
        <f t="shared" si="42"/>
        <v>25.05</v>
      </c>
      <c r="I249" s="23">
        <f t="shared" si="43"/>
        <v>0.18917237426716429</v>
      </c>
      <c r="J249" s="24">
        <f t="shared" si="44"/>
        <v>0.74795107516794412</v>
      </c>
      <c r="K249" s="25">
        <f t="shared" si="45"/>
        <v>4.6220689030255047</v>
      </c>
      <c r="L249" s="25">
        <f t="shared" si="46"/>
        <v>2.143152914469288</v>
      </c>
      <c r="M249" s="25">
        <f t="shared" si="47"/>
        <v>3.3826109087473961</v>
      </c>
      <c r="N249" s="25">
        <f t="shared" si="48"/>
        <v>2.1056752906952543</v>
      </c>
      <c r="O249" s="25">
        <f t="shared" si="49"/>
        <v>-0.18801356083243781</v>
      </c>
      <c r="P249" s="26">
        <f>ACOS(-TAN(Dados!$C$31)*TAN(O249))</f>
        <v>1.6738522299872023</v>
      </c>
      <c r="Q249" s="25">
        <f t="shared" si="50"/>
        <v>1.020192251241868</v>
      </c>
      <c r="R249" s="25">
        <f>(24*60/PI())*Dados!$C$28*Q249*(P249*SIN(Dados!$C$31)*SIN(O249)+COS(Dados!$C$31)*COS(O249)*SIN(P249))</f>
        <v>38.66569810212836</v>
      </c>
      <c r="S249" s="17">
        <f t="shared" si="51"/>
        <v>304.66000000000003</v>
      </c>
      <c r="T249" s="17">
        <f t="shared" si="52"/>
        <v>291.76000000000005</v>
      </c>
      <c r="U249" s="17">
        <f t="shared" si="53"/>
        <v>22.219828034878255</v>
      </c>
      <c r="V249" s="25">
        <f>(0.75+2*10^(-5)*Dados!$B$7)*R249</f>
        <v>29.188820561832522</v>
      </c>
      <c r="W249" s="23">
        <f t="shared" si="54"/>
        <v>3.6060134322049469</v>
      </c>
      <c r="X249" s="25">
        <f>(1-Dados!$C$20)*U249</f>
        <v>17.109267586856255</v>
      </c>
      <c r="Y249" s="18">
        <f t="shared" si="55"/>
        <v>13.503254154651309</v>
      </c>
      <c r="Z249" s="27">
        <f>((0.408*I249*(Y249-0)+Dados!$C$35*(900/(H249+273))*J249*(M249-N249))/(I249+Dados!$C$35*(1+(0.34*J249))))</f>
        <v>4.5377608026246126</v>
      </c>
    </row>
    <row r="250" spans="1:26" x14ac:dyDescent="0.25">
      <c r="A250" s="1">
        <v>25257</v>
      </c>
      <c r="B250">
        <v>19.7</v>
      </c>
      <c r="C250">
        <v>33.299999999999997</v>
      </c>
      <c r="D250">
        <v>54</v>
      </c>
      <c r="E250">
        <v>1.3333330000000001</v>
      </c>
      <c r="F250">
        <v>60.25</v>
      </c>
      <c r="H250" s="22">
        <f t="shared" ref="H250:H311" si="56">(C250+B250)/2</f>
        <v>26.5</v>
      </c>
      <c r="I250" s="23">
        <f t="shared" ref="I250:I311" si="57">4098*(0.6108*EXP(17.27*H250/(H250+237.3)))/(H250+237.3)^2</f>
        <v>0.20387302489183121</v>
      </c>
      <c r="J250" s="24">
        <f t="shared" ref="J250:J311" si="58">E250*(4.87/(LN(67.8*10-5.42)))</f>
        <v>0.99726785090690051</v>
      </c>
      <c r="K250" s="25">
        <f t="shared" ref="K250:K311" si="59">0.6108*EXP((17.27*C250)/(C250+237.3))</f>
        <v>5.1154132953859861</v>
      </c>
      <c r="L250" s="25">
        <f t="shared" ref="L250:L311" si="60">0.6108*EXP((17.27*B250)/(B250+237.3))</f>
        <v>2.2952083710657747</v>
      </c>
      <c r="M250" s="25">
        <f t="shared" ref="M250:M311" si="61">(K250+L250)/2</f>
        <v>3.7053108332258802</v>
      </c>
      <c r="N250" s="25">
        <f t="shared" ref="N250:N311" si="62">F250/100*((K250+L250)/2)</f>
        <v>2.2324497770185929</v>
      </c>
      <c r="O250" s="25">
        <f t="shared" ref="O250:O311" si="63">0.409*SIN((2*PI()/365*D250)-1.39)</f>
        <v>-0.18173339514492348</v>
      </c>
      <c r="P250" s="26">
        <f>ACOS(-TAN(Dados!$C$31)*TAN(O250))</f>
        <v>1.6703196821423145</v>
      </c>
      <c r="Q250" s="25">
        <f t="shared" ref="Q250:Q311" si="64">1+0.033*COS((2*PI()/365)*D250)</f>
        <v>1.0197399701753953</v>
      </c>
      <c r="R250" s="25">
        <f>(24*60/PI())*Dados!$C$28*Q250*(P250*SIN(Dados!$C$31)*SIN(O250)+COS(Dados!$C$31)*COS(O250)*SIN(P250))</f>
        <v>38.499111448304127</v>
      </c>
      <c r="S250" s="17">
        <f t="shared" ref="S250:S311" si="65">C250+273.16</f>
        <v>306.46000000000004</v>
      </c>
      <c r="T250" s="17">
        <f t="shared" ref="T250:T311" si="66">B250+273.16</f>
        <v>292.86</v>
      </c>
      <c r="U250" s="17">
        <f t="shared" ref="U250:U311" si="67">0.16*SQRT(C250-B250)*R250</f>
        <v>22.716433252090461</v>
      </c>
      <c r="V250" s="25">
        <f>(0.75+2*10^(-5)*Dados!$B$7)*R250</f>
        <v>29.063063930369971</v>
      </c>
      <c r="W250" s="23">
        <f t="shared" ref="W250:W311" si="68">(4.903*10^-9)*((S250^4+T250^4)/2)*(0.34-0.14*SQRT(N250))*(1.35*(U250/V250)-0.35)</f>
        <v>3.6584907134734452</v>
      </c>
      <c r="X250" s="25">
        <f>(1-Dados!$C$20)*U250</f>
        <v>17.491653604109654</v>
      </c>
      <c r="Y250" s="18">
        <f t="shared" ref="Y250:Y311" si="69">X250-W250</f>
        <v>13.83316289063621</v>
      </c>
      <c r="Z250" s="27">
        <f>((0.408*I250*(Y250-0)+Dados!$C$35*(900/(H250+273))*J250*(M250-N250))/(I250+Dados!$C$35*(1+(0.34*J250))))</f>
        <v>4.9380300154004031</v>
      </c>
    </row>
    <row r="251" spans="1:26" x14ac:dyDescent="0.25">
      <c r="A251" s="1">
        <v>25258</v>
      </c>
      <c r="B251">
        <v>20.399999999999999</v>
      </c>
      <c r="C251">
        <v>33</v>
      </c>
      <c r="D251">
        <v>55</v>
      </c>
      <c r="E251">
        <v>0.66666700000000001</v>
      </c>
      <c r="F251">
        <v>57.5</v>
      </c>
      <c r="H251" s="22">
        <f t="shared" si="56"/>
        <v>26.7</v>
      </c>
      <c r="I251" s="23">
        <f t="shared" si="57"/>
        <v>0.20597415419609683</v>
      </c>
      <c r="J251" s="24">
        <f t="shared" si="58"/>
        <v>0.49863429942898779</v>
      </c>
      <c r="K251" s="25">
        <f t="shared" si="59"/>
        <v>5.030147795606851</v>
      </c>
      <c r="L251" s="25">
        <f t="shared" si="60"/>
        <v>2.3968104104453793</v>
      </c>
      <c r="M251" s="25">
        <f t="shared" si="61"/>
        <v>3.7134791030261152</v>
      </c>
      <c r="N251" s="25">
        <f t="shared" si="62"/>
        <v>2.1352504842400162</v>
      </c>
      <c r="O251" s="25">
        <f t="shared" si="63"/>
        <v>-0.1753993779302998</v>
      </c>
      <c r="P251" s="26">
        <f>ACOS(-TAN(Dados!$C$31)*TAN(O251))</f>
        <v>1.6667663487559339</v>
      </c>
      <c r="Q251" s="25">
        <f t="shared" si="64"/>
        <v>1.0192818397297361</v>
      </c>
      <c r="R251" s="25">
        <f>(24*60/PI())*Dados!$C$28*Q251*(P251*SIN(Dados!$C$31)*SIN(O251)+COS(Dados!$C$31)*COS(O251)*SIN(P251))</f>
        <v>38.330034943789961</v>
      </c>
      <c r="S251" s="17">
        <f t="shared" si="65"/>
        <v>306.16000000000003</v>
      </c>
      <c r="T251" s="17">
        <f t="shared" si="66"/>
        <v>293.56</v>
      </c>
      <c r="U251" s="17">
        <f t="shared" si="67"/>
        <v>21.769300302379932</v>
      </c>
      <c r="V251" s="25">
        <f>(0.75+2*10^(-5)*Dados!$B$7)*R251</f>
        <v>28.935427705143915</v>
      </c>
      <c r="W251" s="23">
        <f t="shared" si="68"/>
        <v>3.5829130278046009</v>
      </c>
      <c r="X251" s="25">
        <f>(1-Dados!$C$20)*U251</f>
        <v>16.762361232832546</v>
      </c>
      <c r="Y251" s="18">
        <f t="shared" si="69"/>
        <v>13.179448205027946</v>
      </c>
      <c r="Z251" s="27">
        <f>((0.408*I251*(Y251-0)+Dados!$C$35*(900/(H251+273))*J251*(M251-N251))/(I251+Dados!$C$35*(1+(0.34*J251))))</f>
        <v>4.4676897687329911</v>
      </c>
    </row>
    <row r="252" spans="1:26" x14ac:dyDescent="0.25">
      <c r="A252" s="1">
        <v>25259</v>
      </c>
      <c r="B252">
        <v>21.6</v>
      </c>
      <c r="C252">
        <v>33.799999999999997</v>
      </c>
      <c r="D252">
        <v>56</v>
      </c>
      <c r="E252">
        <v>2</v>
      </c>
      <c r="F252">
        <v>75.25</v>
      </c>
      <c r="H252" s="22">
        <f t="shared" si="56"/>
        <v>27.7</v>
      </c>
      <c r="I252" s="23">
        <f t="shared" si="57"/>
        <v>0.2167550737640033</v>
      </c>
      <c r="J252" s="24">
        <f t="shared" si="58"/>
        <v>1.4959021503358882</v>
      </c>
      <c r="K252" s="25">
        <f t="shared" si="59"/>
        <v>5.2603114929926225</v>
      </c>
      <c r="L252" s="25">
        <f t="shared" si="60"/>
        <v>2.5801527260359443</v>
      </c>
      <c r="M252" s="25">
        <f t="shared" si="61"/>
        <v>3.9202321095142834</v>
      </c>
      <c r="N252" s="25">
        <f t="shared" si="62"/>
        <v>2.949974662409498</v>
      </c>
      <c r="O252" s="25">
        <f t="shared" si="63"/>
        <v>-0.16901338609456681</v>
      </c>
      <c r="P252" s="26">
        <f>ACOS(-TAN(Dados!$C$31)*TAN(O252))</f>
        <v>1.6631931498354087</v>
      </c>
      <c r="Q252" s="25">
        <f t="shared" si="64"/>
        <v>1.018817995658829</v>
      </c>
      <c r="R252" s="25">
        <f>(24*60/PI())*Dados!$C$28*Q252*(P252*SIN(Dados!$C$31)*SIN(O252)+COS(Dados!$C$31)*COS(O252)*SIN(P252))</f>
        <v>38.158500837577961</v>
      </c>
      <c r="S252" s="17">
        <f t="shared" si="65"/>
        <v>306.96000000000004</v>
      </c>
      <c r="T252" s="17">
        <f t="shared" si="66"/>
        <v>294.76000000000005</v>
      </c>
      <c r="U252" s="17">
        <f t="shared" si="67"/>
        <v>21.325106163043205</v>
      </c>
      <c r="V252" s="25">
        <f>(0.75+2*10^(-5)*Dados!$B$7)*R252</f>
        <v>28.805936230989445</v>
      </c>
      <c r="W252" s="23">
        <f t="shared" si="68"/>
        <v>2.6032677138433478</v>
      </c>
      <c r="X252" s="25">
        <f>(1-Dados!$C$20)*U252</f>
        <v>16.420331745543269</v>
      </c>
      <c r="Y252" s="18">
        <f t="shared" si="69"/>
        <v>13.817064031699921</v>
      </c>
      <c r="Z252" s="27">
        <f>((0.408*I252*(Y252-0)+Dados!$C$35*(900/(H252+273))*J252*(M252-N252))/(I252+Dados!$C$35*(1+(0.34*J252))))</f>
        <v>4.7741711194509877</v>
      </c>
    </row>
    <row r="253" spans="1:26" x14ac:dyDescent="0.25">
      <c r="A253" s="1">
        <v>25260</v>
      </c>
      <c r="B253">
        <v>20.7</v>
      </c>
      <c r="C253">
        <v>26.7</v>
      </c>
      <c r="D253">
        <v>57</v>
      </c>
      <c r="E253">
        <v>0.66666700000000001</v>
      </c>
      <c r="F253">
        <v>89</v>
      </c>
      <c r="H253" s="22">
        <f t="shared" si="56"/>
        <v>23.7</v>
      </c>
      <c r="I253" s="23">
        <f t="shared" si="57"/>
        <v>0.17629848389579808</v>
      </c>
      <c r="J253" s="24">
        <f t="shared" si="58"/>
        <v>0.49863429942898779</v>
      </c>
      <c r="K253" s="25">
        <f t="shared" si="59"/>
        <v>3.5030684848343494</v>
      </c>
      <c r="L253" s="25">
        <f t="shared" si="60"/>
        <v>2.4415438714941016</v>
      </c>
      <c r="M253" s="25">
        <f t="shared" si="61"/>
        <v>2.9723061781642253</v>
      </c>
      <c r="N253" s="25">
        <f t="shared" si="62"/>
        <v>2.6453524985661607</v>
      </c>
      <c r="O253" s="25">
        <f t="shared" si="63"/>
        <v>-0.16257731194492642</v>
      </c>
      <c r="P253" s="26">
        <f>ACOS(-TAN(Dados!$C$31)*TAN(O253))</f>
        <v>1.6596009906988067</v>
      </c>
      <c r="Q253" s="25">
        <f t="shared" si="64"/>
        <v>1.0183485754096824</v>
      </c>
      <c r="R253" s="25">
        <f>(24*60/PI())*Dados!$C$28*Q253*(P253*SIN(Dados!$C$31)*SIN(O253)+COS(Dados!$C$31)*COS(O253)*SIN(P253))</f>
        <v>37.98454322101324</v>
      </c>
      <c r="S253" s="17">
        <f t="shared" si="65"/>
        <v>299.86</v>
      </c>
      <c r="T253" s="17">
        <f t="shared" si="66"/>
        <v>293.86</v>
      </c>
      <c r="U253" s="17">
        <f t="shared" si="67"/>
        <v>14.886839840668197</v>
      </c>
      <c r="V253" s="25">
        <f>(0.75+2*10^(-5)*Dados!$B$7)*R253</f>
        <v>28.674615243537978</v>
      </c>
      <c r="W253" s="23">
        <f t="shared" si="68"/>
        <v>1.5012372692824563</v>
      </c>
      <c r="X253" s="25">
        <f>(1-Dados!$C$20)*U253</f>
        <v>11.462866677314512</v>
      </c>
      <c r="Y253" s="18">
        <f t="shared" si="69"/>
        <v>9.9616294080320564</v>
      </c>
      <c r="Z253" s="27">
        <f>((0.408*I253*(Y253-0)+Dados!$C$35*(900/(H253+273))*J253*(M253-N253))/(I253+Dados!$C$35*(1+(0.34*J253))))</f>
        <v>2.9618009064885622</v>
      </c>
    </row>
    <row r="254" spans="1:26" x14ac:dyDescent="0.25">
      <c r="A254" s="1">
        <v>25261</v>
      </c>
      <c r="B254">
        <v>21.5</v>
      </c>
      <c r="C254">
        <v>29.5</v>
      </c>
      <c r="D254">
        <v>58</v>
      </c>
      <c r="E254">
        <v>1.3333330000000001</v>
      </c>
      <c r="F254">
        <v>82</v>
      </c>
      <c r="H254" s="22">
        <f t="shared" si="56"/>
        <v>25.5</v>
      </c>
      <c r="I254" s="23">
        <f t="shared" si="57"/>
        <v>0.19363585091694491</v>
      </c>
      <c r="J254" s="24">
        <f t="shared" si="58"/>
        <v>0.99726785090690051</v>
      </c>
      <c r="K254" s="25">
        <f t="shared" si="59"/>
        <v>4.1228854693811812</v>
      </c>
      <c r="L254" s="25">
        <f t="shared" si="60"/>
        <v>2.5644197206554633</v>
      </c>
      <c r="M254" s="25">
        <f t="shared" si="61"/>
        <v>3.3436525950183222</v>
      </c>
      <c r="N254" s="25">
        <f t="shared" si="62"/>
        <v>2.7417951279150241</v>
      </c>
      <c r="O254" s="25">
        <f t="shared" si="63"/>
        <v>-0.1560930626290509</v>
      </c>
      <c r="P254" s="26">
        <f>ACOS(-TAN(Dados!$C$31)*TAN(O254))</f>
        <v>1.655990762218486</v>
      </c>
      <c r="Q254" s="25">
        <f t="shared" si="64"/>
        <v>1.0178737180816473</v>
      </c>
      <c r="R254" s="25">
        <f>(24*60/PI())*Dados!$C$28*Q254*(P254*SIN(Dados!$C$31)*SIN(O254)+COS(Dados!$C$31)*COS(O254)*SIN(P254))</f>
        <v>37.808198041549083</v>
      </c>
      <c r="S254" s="17">
        <f t="shared" si="65"/>
        <v>302.66000000000003</v>
      </c>
      <c r="T254" s="17">
        <f t="shared" si="66"/>
        <v>294.66000000000003</v>
      </c>
      <c r="U254" s="17">
        <f t="shared" si="67"/>
        <v>17.110037260558915</v>
      </c>
      <c r="V254" s="25">
        <f>(0.75+2*10^(-5)*Dados!$B$7)*R254</f>
        <v>28.541491879601093</v>
      </c>
      <c r="W254" s="23">
        <f t="shared" si="68"/>
        <v>1.9403926156355817</v>
      </c>
      <c r="X254" s="25">
        <f>(1-Dados!$C$20)*U254</f>
        <v>13.174728690630365</v>
      </c>
      <c r="Y254" s="18">
        <f t="shared" si="69"/>
        <v>11.234336074994783</v>
      </c>
      <c r="Z254" s="27">
        <f>((0.408*I254*(Y254-0)+Dados!$C$35*(900/(H254+273))*J254*(M254-N254))/(I254+Dados!$C$35*(1+(0.34*J254))))</f>
        <v>3.5764094825579962</v>
      </c>
    </row>
    <row r="255" spans="1:26" x14ac:dyDescent="0.25">
      <c r="A255" s="1">
        <v>25262</v>
      </c>
      <c r="B255">
        <v>21.6</v>
      </c>
      <c r="C255">
        <v>30</v>
      </c>
      <c r="D255">
        <v>59</v>
      </c>
      <c r="E255">
        <v>0.66666700000000001</v>
      </c>
      <c r="F255">
        <v>85</v>
      </c>
      <c r="H255" s="22">
        <f t="shared" si="56"/>
        <v>25.8</v>
      </c>
      <c r="I255" s="23">
        <f t="shared" si="57"/>
        <v>0.19666050184576003</v>
      </c>
      <c r="J255" s="24">
        <f t="shared" si="58"/>
        <v>0.49863429942898779</v>
      </c>
      <c r="K255" s="25">
        <f t="shared" si="59"/>
        <v>4.2430650587590133</v>
      </c>
      <c r="L255" s="25">
        <f t="shared" si="60"/>
        <v>2.5801527260359443</v>
      </c>
      <c r="M255" s="25">
        <f t="shared" si="61"/>
        <v>3.4116088923974788</v>
      </c>
      <c r="N255" s="25">
        <f t="shared" si="62"/>
        <v>2.8998675585378568</v>
      </c>
      <c r="O255" s="25">
        <f t="shared" si="63"/>
        <v>-0.14956255956995423</v>
      </c>
      <c r="P255" s="26">
        <f>ACOS(-TAN(Dados!$C$31)*TAN(O255))</f>
        <v>1.652363341105423</v>
      </c>
      <c r="Q255" s="25">
        <f t="shared" si="64"/>
        <v>1.0173935643851983</v>
      </c>
      <c r="R255" s="25">
        <f>(24*60/PI())*Dados!$C$28*Q255*(P255*SIN(Dados!$C$31)*SIN(O255)+COS(Dados!$C$31)*COS(O255)*SIN(P255))</f>
        <v>37.629503113658799</v>
      </c>
      <c r="S255" s="17">
        <f t="shared" si="65"/>
        <v>303.16000000000003</v>
      </c>
      <c r="T255" s="17">
        <f t="shared" si="66"/>
        <v>294.76000000000005</v>
      </c>
      <c r="U255" s="17">
        <f t="shared" si="67"/>
        <v>17.44970580454202</v>
      </c>
      <c r="V255" s="25">
        <f>(0.75+2*10^(-5)*Dados!$B$7)*R255</f>
        <v>28.406594685407878</v>
      </c>
      <c r="W255" s="23">
        <f t="shared" si="68"/>
        <v>1.9093624033178784</v>
      </c>
      <c r="X255" s="25">
        <f>(1-Dados!$C$20)*U255</f>
        <v>13.436273469497356</v>
      </c>
      <c r="Y255" s="18">
        <f t="shared" si="69"/>
        <v>11.526911066179478</v>
      </c>
      <c r="Z255" s="27">
        <f>((0.408*I255*(Y255-0)+Dados!$C$35*(900/(H255+273))*J255*(M255-N255))/(I255+Dados!$C$35*(1+(0.34*J255))))</f>
        <v>3.5693158470181814</v>
      </c>
    </row>
    <row r="256" spans="1:26" x14ac:dyDescent="0.25">
      <c r="A256" s="1">
        <v>25600</v>
      </c>
      <c r="B256">
        <v>22.8</v>
      </c>
      <c r="C256">
        <v>33.799999999999997</v>
      </c>
      <c r="D256">
        <v>32</v>
      </c>
      <c r="E256">
        <v>2.3333330000000001</v>
      </c>
      <c r="F256">
        <v>59.75</v>
      </c>
      <c r="H256" s="22">
        <f t="shared" si="56"/>
        <v>28.299999999999997</v>
      </c>
      <c r="I256" s="23">
        <f t="shared" si="57"/>
        <v>0.22344836855018338</v>
      </c>
      <c r="J256" s="24">
        <f t="shared" si="58"/>
        <v>1.7452189260748447</v>
      </c>
      <c r="K256" s="25">
        <f t="shared" si="59"/>
        <v>5.2603114929926225</v>
      </c>
      <c r="L256" s="25">
        <f t="shared" si="60"/>
        <v>2.7756312335019815</v>
      </c>
      <c r="M256" s="25">
        <f t="shared" si="61"/>
        <v>4.0179713632473018</v>
      </c>
      <c r="N256" s="25">
        <f t="shared" si="62"/>
        <v>2.4007378895402631</v>
      </c>
      <c r="O256" s="25">
        <f t="shared" si="63"/>
        <v>-0.30432562504334304</v>
      </c>
      <c r="P256" s="26">
        <f>ACOS(-TAN(Dados!$C$31)*TAN(O256))</f>
        <v>1.7414469882911801</v>
      </c>
      <c r="Q256" s="25">
        <f t="shared" si="64"/>
        <v>1.0281185581963432</v>
      </c>
      <c r="R256" s="25">
        <f>(24*60/PI())*Dados!$C$28*Q256*(P256*SIN(Dados!$C$31)*SIN(O256)+COS(Dados!$C$31)*COS(O256)*SIN(P256))</f>
        <v>41.550006134893529</v>
      </c>
      <c r="S256" s="17">
        <f t="shared" si="65"/>
        <v>306.96000000000004</v>
      </c>
      <c r="T256" s="17">
        <f t="shared" si="66"/>
        <v>295.96000000000004</v>
      </c>
      <c r="U256" s="17">
        <f t="shared" si="67"/>
        <v>22.048924861825089</v>
      </c>
      <c r="V256" s="25">
        <f>(0.75+2*10^(-5)*Dados!$B$7)*R256</f>
        <v>31.366191041244619</v>
      </c>
      <c r="W256" s="23">
        <f t="shared" si="68"/>
        <v>2.9912265550980646</v>
      </c>
      <c r="X256" s="25">
        <f>(1-Dados!$C$20)*U256</f>
        <v>16.977672143605318</v>
      </c>
      <c r="Y256" s="18">
        <f t="shared" si="69"/>
        <v>13.986445588507253</v>
      </c>
      <c r="Z256" s="27">
        <f>((0.408*I256*(Y256-0)+Dados!$C$35*(900/(H256+273))*J256*(M256-N256))/(I256+Dados!$C$35*(1+(0.34*J256))))</f>
        <v>5.5742924892780881</v>
      </c>
    </row>
    <row r="257" spans="1:26" x14ac:dyDescent="0.25">
      <c r="A257" s="1">
        <v>25601</v>
      </c>
      <c r="B257">
        <v>24</v>
      </c>
      <c r="C257">
        <v>31.5</v>
      </c>
      <c r="D257">
        <v>33</v>
      </c>
      <c r="E257">
        <v>2</v>
      </c>
      <c r="F257">
        <v>71.5</v>
      </c>
      <c r="H257" s="22">
        <f t="shared" si="56"/>
        <v>27.75</v>
      </c>
      <c r="I257" s="23">
        <f t="shared" si="57"/>
        <v>0.21730633422173207</v>
      </c>
      <c r="J257" s="24">
        <f t="shared" si="58"/>
        <v>1.4959021503358882</v>
      </c>
      <c r="K257" s="25">
        <f t="shared" si="59"/>
        <v>4.6220689030255047</v>
      </c>
      <c r="L257" s="25">
        <f t="shared" si="60"/>
        <v>2.9839174771655594</v>
      </c>
      <c r="M257" s="25">
        <f t="shared" si="61"/>
        <v>3.8029931900955321</v>
      </c>
      <c r="N257" s="25">
        <f t="shared" si="62"/>
        <v>2.7191401309183054</v>
      </c>
      <c r="O257" s="25">
        <f t="shared" si="63"/>
        <v>-0.2995769437816857</v>
      </c>
      <c r="P257" s="26">
        <f>ACOS(-TAN(Dados!$C$31)*TAN(O257))</f>
        <v>1.7385894603864445</v>
      </c>
      <c r="Q257" s="25">
        <f t="shared" si="64"/>
        <v>1.0278170707327079</v>
      </c>
      <c r="R257" s="25">
        <f>(24*60/PI())*Dados!$C$28*Q257*(P257*SIN(Dados!$C$31)*SIN(O257)+COS(Dados!$C$31)*COS(O257)*SIN(P257))</f>
        <v>41.440172896841275</v>
      </c>
      <c r="S257" s="17">
        <f t="shared" si="65"/>
        <v>304.66000000000003</v>
      </c>
      <c r="T257" s="17">
        <f t="shared" si="66"/>
        <v>297.16000000000003</v>
      </c>
      <c r="U257" s="17">
        <f t="shared" si="67"/>
        <v>18.158173986011338</v>
      </c>
      <c r="V257" s="25">
        <f>(0.75+2*10^(-5)*Dados!$B$7)*R257</f>
        <v>31.28327768820585</v>
      </c>
      <c r="W257" s="23">
        <f t="shared" si="68"/>
        <v>1.904123293456994</v>
      </c>
      <c r="X257" s="25">
        <f>(1-Dados!$C$20)*U257</f>
        <v>13.981793969228731</v>
      </c>
      <c r="Y257" s="18">
        <f t="shared" si="69"/>
        <v>12.077670675771737</v>
      </c>
      <c r="Z257" s="27">
        <f>((0.408*I257*(Y257-0)+Dados!$C$35*(900/(H257+273))*J257*(M257-N257))/(I257+Dados!$C$35*(1+(0.34*J257))))</f>
        <v>4.3929121864020253</v>
      </c>
    </row>
    <row r="258" spans="1:26" x14ac:dyDescent="0.25">
      <c r="A258" s="1">
        <v>25602</v>
      </c>
      <c r="B258">
        <v>20.399999999999999</v>
      </c>
      <c r="C258">
        <v>27.6</v>
      </c>
      <c r="D258">
        <v>34</v>
      </c>
      <c r="E258">
        <v>1</v>
      </c>
      <c r="F258">
        <v>92.25</v>
      </c>
      <c r="H258" s="22">
        <f t="shared" si="56"/>
        <v>24</v>
      </c>
      <c r="I258" s="23">
        <f t="shared" si="57"/>
        <v>0.17909354902640179</v>
      </c>
      <c r="J258" s="24">
        <f t="shared" si="58"/>
        <v>0.74795107516794412</v>
      </c>
      <c r="K258" s="25">
        <f t="shared" si="59"/>
        <v>3.6927819602923044</v>
      </c>
      <c r="L258" s="25">
        <f t="shared" si="60"/>
        <v>2.3968104104453793</v>
      </c>
      <c r="M258" s="25">
        <f t="shared" si="61"/>
        <v>3.0447961853688419</v>
      </c>
      <c r="N258" s="25">
        <f t="shared" si="62"/>
        <v>2.8088244810027567</v>
      </c>
      <c r="O258" s="25">
        <f t="shared" si="63"/>
        <v>-0.29473949140618588</v>
      </c>
      <c r="P258" s="26">
        <f>ACOS(-TAN(Dados!$C$31)*TAN(O258))</f>
        <v>1.7356885346921167</v>
      </c>
      <c r="Q258" s="25">
        <f t="shared" si="64"/>
        <v>1.0275073404706727</v>
      </c>
      <c r="R258" s="25">
        <f>(24*60/PI())*Dados!$C$28*Q258*(P258*SIN(Dados!$C$31)*SIN(O258)+COS(Dados!$C$31)*COS(O258)*SIN(P258))</f>
        <v>41.327547732870002</v>
      </c>
      <c r="S258" s="17">
        <f t="shared" si="65"/>
        <v>300.76000000000005</v>
      </c>
      <c r="T258" s="17">
        <f t="shared" si="66"/>
        <v>293.56</v>
      </c>
      <c r="U258" s="17">
        <f t="shared" si="67"/>
        <v>17.742951566220416</v>
      </c>
      <c r="V258" s="25">
        <f>(0.75+2*10^(-5)*Dados!$B$7)*R258</f>
        <v>31.198256704148577</v>
      </c>
      <c r="W258" s="23">
        <f t="shared" si="68"/>
        <v>1.6843847621468522</v>
      </c>
      <c r="X258" s="25">
        <f>(1-Dados!$C$20)*U258</f>
        <v>13.66207270598972</v>
      </c>
      <c r="Y258" s="18">
        <f t="shared" si="69"/>
        <v>11.977687943842868</v>
      </c>
      <c r="Z258" s="27">
        <f>((0.408*I258*(Y258-0)+Dados!$C$35*(900/(H258+273))*J258*(M258-N258))/(I258+Dados!$C$35*(1+(0.34*J258))))</f>
        <v>3.4847675277363739</v>
      </c>
    </row>
    <row r="259" spans="1:26" x14ac:dyDescent="0.25">
      <c r="A259" s="1">
        <v>25603</v>
      </c>
      <c r="B259">
        <v>19.8</v>
      </c>
      <c r="C259">
        <v>31.6</v>
      </c>
      <c r="D259">
        <v>35</v>
      </c>
      <c r="E259">
        <v>1</v>
      </c>
      <c r="F259">
        <v>80.5</v>
      </c>
      <c r="H259" s="22">
        <f t="shared" si="56"/>
        <v>25.700000000000003</v>
      </c>
      <c r="I259" s="23">
        <f t="shared" si="57"/>
        <v>0.19564789669312863</v>
      </c>
      <c r="J259" s="24">
        <f t="shared" si="58"/>
        <v>0.74795107516794412</v>
      </c>
      <c r="K259" s="25">
        <f t="shared" si="59"/>
        <v>4.6483496796026218</v>
      </c>
      <c r="L259" s="25">
        <f t="shared" si="60"/>
        <v>2.3094882494907831</v>
      </c>
      <c r="M259" s="25">
        <f t="shared" si="61"/>
        <v>3.4789189645467022</v>
      </c>
      <c r="N259" s="25">
        <f t="shared" si="62"/>
        <v>2.8005297664600954</v>
      </c>
      <c r="O259" s="25">
        <f t="shared" si="63"/>
        <v>-0.28981470135838328</v>
      </c>
      <c r="P259" s="26">
        <f>ACOS(-TAN(Dados!$C$31)*TAN(O259))</f>
        <v>1.7327454042581727</v>
      </c>
      <c r="Q259" s="25">
        <f t="shared" si="64"/>
        <v>1.0271894591899993</v>
      </c>
      <c r="R259" s="25">
        <f>(24*60/PI())*Dados!$C$28*Q259*(P259*SIN(Dados!$C$31)*SIN(O259)+COS(Dados!$C$31)*COS(O259)*SIN(P259))</f>
        <v>41.21213155165799</v>
      </c>
      <c r="S259" s="17">
        <f t="shared" si="65"/>
        <v>304.76000000000005</v>
      </c>
      <c r="T259" s="17">
        <f t="shared" si="66"/>
        <v>292.96000000000004</v>
      </c>
      <c r="U259" s="17">
        <f t="shared" si="67"/>
        <v>22.650931346555573</v>
      </c>
      <c r="V259" s="25">
        <f>(0.75+2*10^(-5)*Dados!$B$7)*R259</f>
        <v>31.111128775036029</v>
      </c>
      <c r="W259" s="23">
        <f t="shared" si="68"/>
        <v>2.6230280588232904</v>
      </c>
      <c r="X259" s="25">
        <f>(1-Dados!$C$20)*U259</f>
        <v>17.441217136847794</v>
      </c>
      <c r="Y259" s="18">
        <f t="shared" si="69"/>
        <v>14.818189078024503</v>
      </c>
      <c r="Z259" s="27">
        <f>((0.408*I259*(Y259-0)+Dados!$C$35*(900/(H259+273))*J259*(M259-N259))/(I259+Dados!$C$35*(1+(0.34*J259))))</f>
        <v>4.6189323954816839</v>
      </c>
    </row>
    <row r="260" spans="1:26" x14ac:dyDescent="0.25">
      <c r="A260" s="1">
        <v>25604</v>
      </c>
      <c r="B260">
        <v>20</v>
      </c>
      <c r="C260">
        <v>32</v>
      </c>
      <c r="D260">
        <v>36</v>
      </c>
      <c r="E260">
        <v>1.3333330000000001</v>
      </c>
      <c r="F260">
        <v>81.75</v>
      </c>
      <c r="H260" s="22">
        <f t="shared" si="56"/>
        <v>26</v>
      </c>
      <c r="I260" s="23">
        <f t="shared" si="57"/>
        <v>0.19869895242110683</v>
      </c>
      <c r="J260" s="24">
        <f t="shared" si="58"/>
        <v>0.99726785090690051</v>
      </c>
      <c r="K260" s="25">
        <f t="shared" si="59"/>
        <v>4.7547753962618131</v>
      </c>
      <c r="L260" s="25">
        <f t="shared" si="60"/>
        <v>2.3382812709274461</v>
      </c>
      <c r="M260" s="25">
        <f t="shared" si="61"/>
        <v>3.5465283335946296</v>
      </c>
      <c r="N260" s="25">
        <f t="shared" si="62"/>
        <v>2.8992869127136096</v>
      </c>
      <c r="O260" s="25">
        <f t="shared" si="63"/>
        <v>-0.28480403295985462</v>
      </c>
      <c r="P260" s="26">
        <f>ACOS(-TAN(Dados!$C$31)*TAN(O260))</f>
        <v>1.7297612548880501</v>
      </c>
      <c r="Q260" s="25">
        <f t="shared" si="64"/>
        <v>1.0268635210857713</v>
      </c>
      <c r="R260" s="25">
        <f>(24*60/PI())*Dados!$C$28*Q260*(P260*SIN(Dados!$C$31)*SIN(O260)+COS(Dados!$C$31)*COS(O260)*SIN(P260))</f>
        <v>41.093926310782344</v>
      </c>
      <c r="S260" s="17">
        <f t="shared" si="65"/>
        <v>305.16000000000003</v>
      </c>
      <c r="T260" s="17">
        <f t="shared" si="66"/>
        <v>293.16000000000003</v>
      </c>
      <c r="U260" s="17">
        <f t="shared" si="67"/>
        <v>22.776565840885279</v>
      </c>
      <c r="V260" s="25">
        <f>(0.75+2*10^(-5)*Dados!$B$7)*R260</f>
        <v>31.021895378647475</v>
      </c>
      <c r="W260" s="23">
        <f t="shared" si="68"/>
        <v>2.5649266558012438</v>
      </c>
      <c r="X260" s="25">
        <f>(1-Dados!$C$20)*U260</f>
        <v>17.537955697481667</v>
      </c>
      <c r="Y260" s="18">
        <f t="shared" si="69"/>
        <v>14.973029041680423</v>
      </c>
      <c r="Z260" s="27">
        <f>((0.408*I260*(Y260-0)+Dados!$C$35*(900/(H260+273))*J260*(M260-N260))/(I260+Dados!$C$35*(1+(0.34*J260))))</f>
        <v>4.6831219934404373</v>
      </c>
    </row>
    <row r="261" spans="1:26" x14ac:dyDescent="0.25">
      <c r="A261" s="1">
        <v>25605</v>
      </c>
      <c r="B261">
        <v>18.2</v>
      </c>
      <c r="C261">
        <v>25</v>
      </c>
      <c r="D261">
        <v>37</v>
      </c>
      <c r="E261">
        <v>2</v>
      </c>
      <c r="F261">
        <v>86.75</v>
      </c>
      <c r="H261" s="22">
        <f t="shared" si="56"/>
        <v>21.6</v>
      </c>
      <c r="I261" s="23">
        <f t="shared" si="57"/>
        <v>0.15774415171080333</v>
      </c>
      <c r="J261" s="24">
        <f t="shared" si="58"/>
        <v>1.4959021503358882</v>
      </c>
      <c r="K261" s="25">
        <f t="shared" si="59"/>
        <v>3.1677777175068473</v>
      </c>
      <c r="L261" s="25">
        <f t="shared" si="60"/>
        <v>2.0900878010879693</v>
      </c>
      <c r="M261" s="25">
        <f t="shared" si="61"/>
        <v>2.6289327592974083</v>
      </c>
      <c r="N261" s="25">
        <f t="shared" si="62"/>
        <v>2.2805991686905021</v>
      </c>
      <c r="O261" s="25">
        <f t="shared" si="63"/>
        <v>-0.27970897097978548</v>
      </c>
      <c r="P261" s="26">
        <f>ACOS(-TAN(Dados!$C$31)*TAN(O261))</f>
        <v>1.7267372641461627</v>
      </c>
      <c r="Q261" s="25">
        <f t="shared" si="64"/>
        <v>1.0265296227404832</v>
      </c>
      <c r="R261" s="25">
        <f>(24*60/PI())*Dados!$C$28*Q261*(P261*SIN(Dados!$C$31)*SIN(O261)+COS(Dados!$C$31)*COS(O261)*SIN(P261))</f>
        <v>40.972935068714811</v>
      </c>
      <c r="S261" s="17">
        <f t="shared" si="65"/>
        <v>298.16000000000003</v>
      </c>
      <c r="T261" s="17">
        <f t="shared" si="66"/>
        <v>291.36</v>
      </c>
      <c r="U261" s="17">
        <f t="shared" si="67"/>
        <v>17.095094838283366</v>
      </c>
      <c r="V261" s="25">
        <f>(0.75+2*10^(-5)*Dados!$B$7)*R261</f>
        <v>30.930558823829962</v>
      </c>
      <c r="W261" s="23">
        <f t="shared" si="68"/>
        <v>1.8866393411661246</v>
      </c>
      <c r="X261" s="25">
        <f>(1-Dados!$C$20)*U261</f>
        <v>13.163223025478192</v>
      </c>
      <c r="Y261" s="18">
        <f t="shared" si="69"/>
        <v>11.276583684312067</v>
      </c>
      <c r="Z261" s="27">
        <f>((0.408*I261*(Y261-0)+Dados!$C$35*(900/(H261+273))*J261*(M261-N261))/(I261+Dados!$C$35*(1+(0.34*J261))))</f>
        <v>3.235745327763297</v>
      </c>
    </row>
    <row r="262" spans="1:26" x14ac:dyDescent="0.25">
      <c r="A262" s="1">
        <v>25606</v>
      </c>
      <c r="B262">
        <v>15</v>
      </c>
      <c r="C262">
        <v>21.2</v>
      </c>
      <c r="D262">
        <v>38</v>
      </c>
      <c r="E262">
        <v>1.6666669999999999</v>
      </c>
      <c r="F262">
        <v>93.25</v>
      </c>
      <c r="H262" s="22">
        <f t="shared" si="56"/>
        <v>18.100000000000001</v>
      </c>
      <c r="I262" s="23">
        <f t="shared" si="57"/>
        <v>0.13048698973834097</v>
      </c>
      <c r="J262" s="24">
        <f t="shared" si="58"/>
        <v>1.2465853745969318</v>
      </c>
      <c r="K262" s="25">
        <f t="shared" si="59"/>
        <v>2.5177224920902961</v>
      </c>
      <c r="L262" s="25">
        <f t="shared" si="60"/>
        <v>1.7053462321157722</v>
      </c>
      <c r="M262" s="25">
        <f t="shared" si="61"/>
        <v>2.111534362103034</v>
      </c>
      <c r="N262" s="25">
        <f t="shared" si="62"/>
        <v>1.9690057926610791</v>
      </c>
      <c r="O262" s="25">
        <f t="shared" si="63"/>
        <v>-0.27453102519500105</v>
      </c>
      <c r="P262" s="26">
        <f>ACOS(-TAN(Dados!$C$31)*TAN(O262))</f>
        <v>1.7236746004336272</v>
      </c>
      <c r="Q262" s="25">
        <f t="shared" si="64"/>
        <v>1.0261878630954209</v>
      </c>
      <c r="R262" s="25">
        <f>(24*60/PI())*Dados!$C$28*Q262*(P262*SIN(Dados!$C$31)*SIN(O262)+COS(Dados!$C$31)*COS(O262)*SIN(P262))</f>
        <v>40.849162036170263</v>
      </c>
      <c r="S262" s="17">
        <f t="shared" si="65"/>
        <v>294.36</v>
      </c>
      <c r="T262" s="17">
        <f t="shared" si="66"/>
        <v>288.16000000000003</v>
      </c>
      <c r="U262" s="17">
        <f t="shared" si="67"/>
        <v>16.274174912393367</v>
      </c>
      <c r="V262" s="25">
        <f>(0.75+2*10^(-5)*Dados!$B$7)*R262</f>
        <v>30.837122289261409</v>
      </c>
      <c r="W262" s="23">
        <f t="shared" si="68"/>
        <v>1.8371356518048625</v>
      </c>
      <c r="X262" s="25">
        <f>(1-Dados!$C$20)*U262</f>
        <v>12.531114682542892</v>
      </c>
      <c r="Y262" s="18">
        <f t="shared" si="69"/>
        <v>10.69397903073803</v>
      </c>
      <c r="Z262" s="27">
        <f>((0.408*I262*(Y262-0)+Dados!$C$35*(900/(H262+273))*J262*(M262-N262))/(I262+Dados!$C$35*(1+(0.34*J262))))</f>
        <v>2.7059233691519382</v>
      </c>
    </row>
    <row r="263" spans="1:26" x14ac:dyDescent="0.25">
      <c r="A263" s="1">
        <v>25607</v>
      </c>
      <c r="B263">
        <v>14</v>
      </c>
      <c r="C263">
        <v>25</v>
      </c>
      <c r="D263">
        <v>39</v>
      </c>
      <c r="E263">
        <v>1</v>
      </c>
      <c r="F263">
        <v>66</v>
      </c>
      <c r="H263" s="22">
        <f t="shared" si="56"/>
        <v>19.5</v>
      </c>
      <c r="I263" s="23">
        <f t="shared" si="57"/>
        <v>0.14086738916150321</v>
      </c>
      <c r="J263" s="24">
        <f t="shared" si="58"/>
        <v>0.74795107516794412</v>
      </c>
      <c r="K263" s="25">
        <f t="shared" si="59"/>
        <v>3.1677777175068473</v>
      </c>
      <c r="L263" s="25">
        <f t="shared" si="60"/>
        <v>1.5986048594252917</v>
      </c>
      <c r="M263" s="25">
        <f t="shared" si="61"/>
        <v>2.3831912884660698</v>
      </c>
      <c r="N263" s="25">
        <f t="shared" si="62"/>
        <v>1.5729062503876061</v>
      </c>
      <c r="O263" s="25">
        <f t="shared" si="63"/>
        <v>-0.26927172994258658</v>
      </c>
      <c r="P263" s="26">
        <f>ACOS(-TAN(Dados!$C$31)*TAN(O263))</f>
        <v>1.720574422132332</v>
      </c>
      <c r="Q263" s="25">
        <f t="shared" si="64"/>
        <v>1.0258383434213432</v>
      </c>
      <c r="R263" s="25">
        <f>(24*60/PI())*Dados!$C$28*Q263*(P263*SIN(Dados!$C$31)*SIN(O263)+COS(Dados!$C$31)*COS(O263)*SIN(P263))</f>
        <v>40.722612626680473</v>
      </c>
      <c r="S263" s="17">
        <f t="shared" si="65"/>
        <v>298.16000000000003</v>
      </c>
      <c r="T263" s="17">
        <f t="shared" si="66"/>
        <v>287.16000000000003</v>
      </c>
      <c r="U263" s="17">
        <f t="shared" si="67"/>
        <v>21.609860250510124</v>
      </c>
      <c r="V263" s="25">
        <f>(0.75+2*10^(-5)*Dados!$B$7)*R263</f>
        <v>30.741589861628867</v>
      </c>
      <c r="W263" s="23">
        <f t="shared" si="68"/>
        <v>3.5497741686490305</v>
      </c>
      <c r="X263" s="25">
        <f>(1-Dados!$C$20)*U263</f>
        <v>16.639592392892794</v>
      </c>
      <c r="Y263" s="18">
        <f t="shared" si="69"/>
        <v>13.089818224243764</v>
      </c>
      <c r="Z263" s="27">
        <f>((0.408*I263*(Y263-0)+Dados!$C$35*(900/(H263+273))*J263*(M263-N263))/(I263+Dados!$C$35*(1+(0.34*J263))))</f>
        <v>3.9214939015642707</v>
      </c>
    </row>
    <row r="264" spans="1:26" x14ac:dyDescent="0.25">
      <c r="A264" s="1">
        <v>25608</v>
      </c>
      <c r="B264">
        <v>17</v>
      </c>
      <c r="C264">
        <v>28.2</v>
      </c>
      <c r="D264">
        <v>40</v>
      </c>
      <c r="E264">
        <v>1</v>
      </c>
      <c r="F264">
        <v>57</v>
      </c>
      <c r="H264" s="22">
        <f t="shared" si="56"/>
        <v>22.6</v>
      </c>
      <c r="I264" s="23">
        <f t="shared" si="57"/>
        <v>0.16636250114300036</v>
      </c>
      <c r="J264" s="24">
        <f t="shared" si="58"/>
        <v>0.74795107516794412</v>
      </c>
      <c r="K264" s="25">
        <f t="shared" si="59"/>
        <v>3.8241720180540506</v>
      </c>
      <c r="L264" s="25">
        <f t="shared" si="60"/>
        <v>1.9377293518704448</v>
      </c>
      <c r="M264" s="25">
        <f t="shared" si="61"/>
        <v>2.8809506849622477</v>
      </c>
      <c r="N264" s="25">
        <f t="shared" si="62"/>
        <v>1.642141890428481</v>
      </c>
      <c r="O264" s="25">
        <f t="shared" si="63"/>
        <v>-0.26393264366523028</v>
      </c>
      <c r="P264" s="26">
        <f>ACOS(-TAN(Dados!$C$31)*TAN(O264))</f>
        <v>1.7174378768172527</v>
      </c>
      <c r="Q264" s="25">
        <f t="shared" si="64"/>
        <v>1.0254811672884725</v>
      </c>
      <c r="R264" s="25">
        <f>(24*60/PI())*Dados!$C$28*Q264*(P264*SIN(Dados!$C$31)*SIN(O264)+COS(Dados!$C$31)*COS(O264)*SIN(P264))</f>
        <v>40.593293506266015</v>
      </c>
      <c r="S264" s="17">
        <f t="shared" si="65"/>
        <v>301.36</v>
      </c>
      <c r="T264" s="17">
        <f t="shared" si="66"/>
        <v>290.16000000000003</v>
      </c>
      <c r="U264" s="17">
        <f t="shared" si="67"/>
        <v>21.736183054117149</v>
      </c>
      <c r="V264" s="25">
        <f>(0.75+2*10^(-5)*Dados!$B$7)*R264</f>
        <v>30.643966573125926</v>
      </c>
      <c r="W264" s="23">
        <f t="shared" si="68"/>
        <v>3.6684698377967124</v>
      </c>
      <c r="X264" s="25">
        <f>(1-Dados!$C$20)*U264</f>
        <v>16.736860951670206</v>
      </c>
      <c r="Y264" s="18">
        <f t="shared" si="69"/>
        <v>13.068391113873494</v>
      </c>
      <c r="Z264" s="27">
        <f>((0.408*I264*(Y264-0)+Dados!$C$35*(900/(H264+273))*J264*(M264-N264))/(I264+Dados!$C$35*(1+(0.34*J264))))</f>
        <v>4.3131982827485302</v>
      </c>
    </row>
    <row r="265" spans="1:26" x14ac:dyDescent="0.25">
      <c r="A265" s="1">
        <v>25609</v>
      </c>
      <c r="B265">
        <v>17.8</v>
      </c>
      <c r="C265">
        <v>31</v>
      </c>
      <c r="D265">
        <v>41</v>
      </c>
      <c r="E265">
        <v>1</v>
      </c>
      <c r="F265">
        <v>56.75</v>
      </c>
      <c r="H265" s="22">
        <f t="shared" si="56"/>
        <v>24.4</v>
      </c>
      <c r="I265" s="23">
        <f t="shared" si="57"/>
        <v>0.18287834725832475</v>
      </c>
      <c r="J265" s="24">
        <f t="shared" si="58"/>
        <v>0.74795107516794412</v>
      </c>
      <c r="K265" s="25">
        <f t="shared" si="59"/>
        <v>4.492592251118583</v>
      </c>
      <c r="L265" s="25">
        <f t="shared" si="60"/>
        <v>2.038176335166181</v>
      </c>
      <c r="M265" s="25">
        <f t="shared" si="61"/>
        <v>3.265384293142382</v>
      </c>
      <c r="N265" s="25">
        <f t="shared" si="62"/>
        <v>1.8531055863583017</v>
      </c>
      <c r="O265" s="25">
        <f t="shared" si="63"/>
        <v>-0.25851534844942292</v>
      </c>
      <c r="P265" s="26">
        <f>ACOS(-TAN(Dados!$C$31)*TAN(O265))</f>
        <v>1.7142661005366917</v>
      </c>
      <c r="Q265" s="25">
        <f t="shared" si="64"/>
        <v>1.0251164405358055</v>
      </c>
      <c r="R265" s="25">
        <f>(24*60/PI())*Dados!$C$28*Q265*(P265*SIN(Dados!$C$31)*SIN(O265)+COS(Dados!$C$31)*COS(O265)*SIN(P265))</f>
        <v>40.461212642078735</v>
      </c>
      <c r="S265" s="17">
        <f t="shared" si="65"/>
        <v>304.16000000000003</v>
      </c>
      <c r="T265" s="17">
        <f t="shared" si="66"/>
        <v>290.96000000000004</v>
      </c>
      <c r="U265" s="17">
        <f t="shared" si="67"/>
        <v>23.520461718336691</v>
      </c>
      <c r="V265" s="25">
        <f>(0.75+2*10^(-5)*Dados!$B$7)*R265</f>
        <v>30.544258438173049</v>
      </c>
      <c r="W265" s="23">
        <f t="shared" si="68"/>
        <v>3.9721052631499716</v>
      </c>
      <c r="X265" s="25">
        <f>(1-Dados!$C$20)*U265</f>
        <v>18.110755523119252</v>
      </c>
      <c r="Y265" s="18">
        <f t="shared" si="69"/>
        <v>14.13865025996928</v>
      </c>
      <c r="Z265" s="27">
        <f>((0.408*I265*(Y265-0)+Dados!$C$35*(900/(H265+273))*J265*(M265-N265))/(I265+Dados!$C$35*(1+(0.34*J265))))</f>
        <v>4.7708326975388413</v>
      </c>
    </row>
    <row r="266" spans="1:26" x14ac:dyDescent="0.25">
      <c r="A266" s="1">
        <v>25610</v>
      </c>
      <c r="B266">
        <v>20</v>
      </c>
      <c r="C266">
        <v>33.299999999999997</v>
      </c>
      <c r="D266">
        <v>42</v>
      </c>
      <c r="E266">
        <v>1</v>
      </c>
      <c r="F266">
        <v>54.75</v>
      </c>
      <c r="H266" s="22">
        <f t="shared" si="56"/>
        <v>26.65</v>
      </c>
      <c r="I266" s="23">
        <f t="shared" si="57"/>
        <v>0.20544717183601532</v>
      </c>
      <c r="J266" s="24">
        <f t="shared" si="58"/>
        <v>0.74795107516794412</v>
      </c>
      <c r="K266" s="25">
        <f t="shared" si="59"/>
        <v>5.1154132953859861</v>
      </c>
      <c r="L266" s="25">
        <f t="shared" si="60"/>
        <v>2.3382812709274461</v>
      </c>
      <c r="M266" s="25">
        <f t="shared" si="61"/>
        <v>3.7268472831567161</v>
      </c>
      <c r="N266" s="25">
        <f t="shared" si="62"/>
        <v>2.040448887528302</v>
      </c>
      <c r="O266" s="25">
        <f t="shared" si="63"/>
        <v>-0.2530214495566519</v>
      </c>
      <c r="P266" s="26">
        <f>ACOS(-TAN(Dados!$C$31)*TAN(O266))</f>
        <v>1.7110602171599187</v>
      </c>
      <c r="Q266" s="25">
        <f t="shared" si="64"/>
        <v>1.0247442712397508</v>
      </c>
      <c r="R266" s="25">
        <f>(24*60/PI())*Dados!$C$28*Q266*(P266*SIN(Dados!$C$31)*SIN(O266)+COS(Dados!$C$31)*COS(O266)*SIN(P266))</f>
        <v>40.326379349888064</v>
      </c>
      <c r="S266" s="17">
        <f t="shared" si="65"/>
        <v>306.46000000000004</v>
      </c>
      <c r="T266" s="17">
        <f t="shared" si="66"/>
        <v>293.16000000000003</v>
      </c>
      <c r="U266" s="17">
        <f t="shared" si="67"/>
        <v>23.530710154996868</v>
      </c>
      <c r="V266" s="25">
        <f>(0.75+2*10^(-5)*Dados!$B$7)*R266</f>
        <v>30.442472489265068</v>
      </c>
      <c r="W266" s="23">
        <f t="shared" si="68"/>
        <v>3.8579050887188266</v>
      </c>
      <c r="X266" s="25">
        <f>(1-Dados!$C$20)*U266</f>
        <v>18.118646819347589</v>
      </c>
      <c r="Y266" s="18">
        <f t="shared" si="69"/>
        <v>14.260741730628762</v>
      </c>
      <c r="Z266" s="27">
        <f>((0.408*I266*(Y266-0)+Dados!$C$35*(900/(H266+273))*J266*(M266-N266))/(I266+Dados!$C$35*(1+(0.34*J266))))</f>
        <v>5.0194502995221626</v>
      </c>
    </row>
    <row r="267" spans="1:26" x14ac:dyDescent="0.25">
      <c r="A267" s="1">
        <v>25611</v>
      </c>
      <c r="B267">
        <v>21.6</v>
      </c>
      <c r="C267">
        <v>33</v>
      </c>
      <c r="D267">
        <v>43</v>
      </c>
      <c r="E267">
        <v>2.6666669999999999</v>
      </c>
      <c r="F267">
        <v>59.5</v>
      </c>
      <c r="H267" s="22">
        <f t="shared" si="56"/>
        <v>27.3</v>
      </c>
      <c r="I267" s="23">
        <f t="shared" si="57"/>
        <v>0.21238715151384185</v>
      </c>
      <c r="J267" s="24">
        <f t="shared" si="58"/>
        <v>1.9945364497648759</v>
      </c>
      <c r="K267" s="25">
        <f t="shared" si="59"/>
        <v>5.030147795606851</v>
      </c>
      <c r="L267" s="25">
        <f t="shared" si="60"/>
        <v>2.5801527260359443</v>
      </c>
      <c r="M267" s="25">
        <f t="shared" si="61"/>
        <v>3.8051502608213976</v>
      </c>
      <c r="N267" s="25">
        <f t="shared" si="62"/>
        <v>2.2640644051887313</v>
      </c>
      <c r="O267" s="25">
        <f t="shared" si="63"/>
        <v>-0.24745257494772704</v>
      </c>
      <c r="P267" s="26">
        <f>ACOS(-TAN(Dados!$C$31)*TAN(O267))</f>
        <v>1.7078213377914966</v>
      </c>
      <c r="Q267" s="25">
        <f t="shared" si="64"/>
        <v>1.0243647696821025</v>
      </c>
      <c r="R267" s="25">
        <f>(24*60/PI())*Dados!$C$28*Q267*(P267*SIN(Dados!$C$31)*SIN(O267)+COS(Dados!$C$31)*COS(O267)*SIN(P267))</f>
        <v>40.188804340285415</v>
      </c>
      <c r="S267" s="17">
        <f t="shared" si="65"/>
        <v>306.16000000000003</v>
      </c>
      <c r="T267" s="17">
        <f t="shared" si="66"/>
        <v>294.76000000000005</v>
      </c>
      <c r="U267" s="17">
        <f t="shared" si="67"/>
        <v>21.710883352296399</v>
      </c>
      <c r="V267" s="25">
        <f>(0.75+2*10^(-5)*Dados!$B$7)*R267</f>
        <v>30.338616811851008</v>
      </c>
      <c r="W267" s="23">
        <f t="shared" si="68"/>
        <v>3.1910590547286795</v>
      </c>
      <c r="X267" s="25">
        <f>(1-Dados!$C$20)*U267</f>
        <v>16.717380181268229</v>
      </c>
      <c r="Y267" s="18">
        <f t="shared" si="69"/>
        <v>13.52632112653955</v>
      </c>
      <c r="Z267" s="27">
        <f>((0.408*I267*(Y267-0)+Dados!$C$35*(900/(H267+273))*J267*(M267-N267))/(I267+Dados!$C$35*(1+(0.34*J267))))</f>
        <v>5.5087472614313846</v>
      </c>
    </row>
    <row r="268" spans="1:26" x14ac:dyDescent="0.25">
      <c r="A268" s="1">
        <v>25612</v>
      </c>
      <c r="B268">
        <v>19.899999999999999</v>
      </c>
      <c r="C268">
        <v>32.6</v>
      </c>
      <c r="D268">
        <v>44</v>
      </c>
      <c r="E268">
        <v>0.66666700000000001</v>
      </c>
      <c r="F268">
        <v>70.25</v>
      </c>
      <c r="H268" s="22">
        <f t="shared" si="56"/>
        <v>26.25</v>
      </c>
      <c r="I268" s="23">
        <f t="shared" si="57"/>
        <v>0.2012719980595416</v>
      </c>
      <c r="J268" s="24">
        <f t="shared" si="58"/>
        <v>0.49863429942898779</v>
      </c>
      <c r="K268" s="25">
        <f t="shared" si="59"/>
        <v>4.9183812721762612</v>
      </c>
      <c r="L268" s="25">
        <f t="shared" si="60"/>
        <v>2.3238457638211925</v>
      </c>
      <c r="M268" s="25">
        <f t="shared" si="61"/>
        <v>3.6211135179987268</v>
      </c>
      <c r="N268" s="25">
        <f t="shared" si="62"/>
        <v>2.5438322463941057</v>
      </c>
      <c r="O268" s="25">
        <f t="shared" si="63"/>
        <v>-0.24181037480038128</v>
      </c>
      <c r="P268" s="26">
        <f>ACOS(-TAN(Dados!$C$31)*TAN(O268))</f>
        <v>1.7045505602514042</v>
      </c>
      <c r="Q268" s="25">
        <f t="shared" si="64"/>
        <v>1.0239780483173626</v>
      </c>
      <c r="R268" s="25">
        <f>(24*60/PI())*Dados!$C$28*Q268*(P268*SIN(Dados!$C$31)*SIN(O268)+COS(Dados!$C$31)*COS(O268)*SIN(P268))</f>
        <v>40.048499763481836</v>
      </c>
      <c r="S268" s="17">
        <f t="shared" si="65"/>
        <v>305.76000000000005</v>
      </c>
      <c r="T268" s="17">
        <f t="shared" si="66"/>
        <v>293.06</v>
      </c>
      <c r="U268" s="17">
        <f t="shared" si="67"/>
        <v>22.835372215147235</v>
      </c>
      <c r="V268" s="25">
        <f>(0.75+2*10^(-5)*Dados!$B$7)*R268</f>
        <v>30.232700578151917</v>
      </c>
      <c r="W268" s="23">
        <f t="shared" si="68"/>
        <v>3.0879402384238674</v>
      </c>
      <c r="X268" s="25">
        <f>(1-Dados!$C$20)*U268</f>
        <v>17.58323660566337</v>
      </c>
      <c r="Y268" s="18">
        <f t="shared" si="69"/>
        <v>14.495296367239503</v>
      </c>
      <c r="Z268" s="27">
        <f>((0.408*I268*(Y268-0)+Dados!$C$35*(900/(H268+273))*J268*(M268-N268))/(I268+Dados!$C$35*(1+(0.34*J268))))</f>
        <v>4.6650604200253456</v>
      </c>
    </row>
    <row r="269" spans="1:26" x14ac:dyDescent="0.25">
      <c r="A269" s="1">
        <v>25613</v>
      </c>
      <c r="B269">
        <v>19</v>
      </c>
      <c r="C269">
        <v>32.6</v>
      </c>
      <c r="D269">
        <v>45</v>
      </c>
      <c r="E269">
        <v>1.3333330000000001</v>
      </c>
      <c r="F269">
        <v>63.75</v>
      </c>
      <c r="H269" s="22">
        <f t="shared" si="56"/>
        <v>25.8</v>
      </c>
      <c r="I269" s="23">
        <f t="shared" si="57"/>
        <v>0.19666050184576003</v>
      </c>
      <c r="J269" s="24">
        <f t="shared" si="58"/>
        <v>0.99726785090690051</v>
      </c>
      <c r="K269" s="25">
        <f t="shared" si="59"/>
        <v>4.9183812721762612</v>
      </c>
      <c r="L269" s="25">
        <f t="shared" si="60"/>
        <v>2.1973933238855259</v>
      </c>
      <c r="M269" s="25">
        <f t="shared" si="61"/>
        <v>3.5578872980308933</v>
      </c>
      <c r="N269" s="25">
        <f t="shared" si="62"/>
        <v>2.2681531524946945</v>
      </c>
      <c r="O269" s="25">
        <f t="shared" si="63"/>
        <v>-0.23609652102028686</v>
      </c>
      <c r="P269" s="26">
        <f>ACOS(-TAN(Dados!$C$31)*TAN(O269))</f>
        <v>1.701248968619907</v>
      </c>
      <c r="Q269" s="25">
        <f t="shared" si="64"/>
        <v>1.0235842217394178</v>
      </c>
      <c r="R269" s="25">
        <f>(24*60/PI())*Dados!$C$28*Q269*(P269*SIN(Dados!$C$31)*SIN(O269)+COS(Dados!$C$31)*COS(O269)*SIN(P269))</f>
        <v>39.905479252576548</v>
      </c>
      <c r="S269" s="17">
        <f t="shared" si="65"/>
        <v>305.76000000000005</v>
      </c>
      <c r="T269" s="17">
        <f t="shared" si="66"/>
        <v>292.16000000000003</v>
      </c>
      <c r="U269" s="17">
        <f t="shared" si="67"/>
        <v>23.546261763757339</v>
      </c>
      <c r="V269" s="25">
        <f>(0.75+2*10^(-5)*Dados!$B$7)*R269</f>
        <v>30.124734079824389</v>
      </c>
      <c r="W269" s="23">
        <f t="shared" si="68"/>
        <v>3.5783186539293581</v>
      </c>
      <c r="X269" s="25">
        <f>(1-Dados!$C$20)*U269</f>
        <v>18.130621558093154</v>
      </c>
      <c r="Y269" s="18">
        <f t="shared" si="69"/>
        <v>14.552302904163795</v>
      </c>
      <c r="Z269" s="27">
        <f>((0.408*I269*(Y269-0)+Dados!$C$35*(900/(H269+273))*J269*(M269-N269))/(I269+Dados!$C$35*(1+(0.34*J269))))</f>
        <v>4.9988051166478336</v>
      </c>
    </row>
    <row r="270" spans="1:26" x14ac:dyDescent="0.25">
      <c r="A270" s="1">
        <v>25614</v>
      </c>
      <c r="B270">
        <v>21.4</v>
      </c>
      <c r="C270">
        <v>32.299999999999997</v>
      </c>
      <c r="D270">
        <v>46</v>
      </c>
      <c r="E270">
        <v>1.3333330000000001</v>
      </c>
      <c r="F270">
        <v>80</v>
      </c>
      <c r="H270" s="22">
        <f t="shared" si="56"/>
        <v>26.849999999999998</v>
      </c>
      <c r="I270" s="23">
        <f t="shared" si="57"/>
        <v>0.20756192850716063</v>
      </c>
      <c r="J270" s="24">
        <f t="shared" si="58"/>
        <v>0.99726785090690051</v>
      </c>
      <c r="K270" s="25">
        <f t="shared" si="59"/>
        <v>4.8359775257467401</v>
      </c>
      <c r="L270" s="25">
        <f t="shared" si="60"/>
        <v>2.548770598472057</v>
      </c>
      <c r="M270" s="25">
        <f t="shared" si="61"/>
        <v>3.6923740621093986</v>
      </c>
      <c r="N270" s="25">
        <f t="shared" si="62"/>
        <v>2.9538992496875189</v>
      </c>
      <c r="O270" s="25">
        <f t="shared" si="63"/>
        <v>-0.23031270674563392</v>
      </c>
      <c r="P270" s="26">
        <f>ACOS(-TAN(Dados!$C$31)*TAN(O270))</f>
        <v>1.6979176328459811</v>
      </c>
      <c r="Q270" s="25">
        <f t="shared" si="64"/>
        <v>1.0231834066475822</v>
      </c>
      <c r="R270" s="25">
        <f>(24*60/PI())*Dados!$C$28*Q270*(P270*SIN(Dados!$C$31)*SIN(O270)+COS(Dados!$C$31)*COS(O270)*SIN(P270))</f>
        <v>39.759757965175694</v>
      </c>
      <c r="S270" s="17">
        <f t="shared" si="65"/>
        <v>305.46000000000004</v>
      </c>
      <c r="T270" s="17">
        <f t="shared" si="66"/>
        <v>294.56</v>
      </c>
      <c r="U270" s="17">
        <f t="shared" si="67"/>
        <v>21.002788723084066</v>
      </c>
      <c r="V270" s="25">
        <f>(0.75+2*10^(-5)*Dados!$B$7)*R270</f>
        <v>30.014728759378652</v>
      </c>
      <c r="W270" s="23">
        <f t="shared" si="68"/>
        <v>2.3520527224630254</v>
      </c>
      <c r="X270" s="25">
        <f>(1-Dados!$C$20)*U270</f>
        <v>16.17214731677473</v>
      </c>
      <c r="Y270" s="18">
        <f t="shared" si="69"/>
        <v>13.820094594311705</v>
      </c>
      <c r="Z270" s="27">
        <f>((0.408*I270*(Y270-0)+Dados!$C$35*(900/(H270+273))*J270*(M270-N270))/(I270+Dados!$C$35*(1+(0.34*J270))))</f>
        <v>4.4545338111197754</v>
      </c>
    </row>
    <row r="271" spans="1:26" x14ac:dyDescent="0.25">
      <c r="A271" s="1">
        <v>25615</v>
      </c>
      <c r="B271">
        <v>20.399999999999999</v>
      </c>
      <c r="C271">
        <v>31.5</v>
      </c>
      <c r="D271">
        <v>47</v>
      </c>
      <c r="E271">
        <v>1.3333330000000001</v>
      </c>
      <c r="F271">
        <v>76.25</v>
      </c>
      <c r="H271" s="22">
        <f t="shared" si="56"/>
        <v>25.95</v>
      </c>
      <c r="I271" s="23">
        <f t="shared" si="57"/>
        <v>0.19818767999703066</v>
      </c>
      <c r="J271" s="24">
        <f t="shared" si="58"/>
        <v>0.99726785090690051</v>
      </c>
      <c r="K271" s="25">
        <f t="shared" si="59"/>
        <v>4.6220689030255047</v>
      </c>
      <c r="L271" s="25">
        <f t="shared" si="60"/>
        <v>2.3968104104453793</v>
      </c>
      <c r="M271" s="25">
        <f t="shared" si="61"/>
        <v>3.509439656735442</v>
      </c>
      <c r="N271" s="25">
        <f t="shared" si="62"/>
        <v>2.6759477382607746</v>
      </c>
      <c r="O271" s="25">
        <f t="shared" si="63"/>
        <v>-0.22446064584541689</v>
      </c>
      <c r="P271" s="26">
        <f>ACOS(-TAN(Dados!$C$31)*TAN(O271))</f>
        <v>1.6945576084179677</v>
      </c>
      <c r="Q271" s="25">
        <f t="shared" si="64"/>
        <v>1.0227757218120181</v>
      </c>
      <c r="R271" s="25">
        <f>(24*60/PI())*Dados!$C$28*Q271*(P271*SIN(Dados!$C$31)*SIN(O271)+COS(Dados!$C$31)*COS(O271)*SIN(P271))</f>
        <v>39.61135262324327</v>
      </c>
      <c r="S271" s="17">
        <f t="shared" si="65"/>
        <v>304.66000000000003</v>
      </c>
      <c r="T271" s="17">
        <f t="shared" si="66"/>
        <v>293.56</v>
      </c>
      <c r="U271" s="17">
        <f t="shared" si="67"/>
        <v>21.115489062952168</v>
      </c>
      <c r="V271" s="25">
        <f>(0.75+2*10^(-5)*Dados!$B$7)*R271</f>
        <v>29.902697240262114</v>
      </c>
      <c r="W271" s="23">
        <f t="shared" si="68"/>
        <v>2.6330887939643048</v>
      </c>
      <c r="X271" s="25">
        <f>(1-Dados!$C$20)*U271</f>
        <v>16.258926578473169</v>
      </c>
      <c r="Y271" s="18">
        <f t="shared" si="69"/>
        <v>13.625837784508864</v>
      </c>
      <c r="Z271" s="27">
        <f>((0.408*I271*(Y271-0)+Dados!$C$35*(900/(H271+273))*J271*(M271-N271))/(I271+Dados!$C$35*(1+(0.34*J271))))</f>
        <v>4.4276029754839996</v>
      </c>
    </row>
    <row r="272" spans="1:26" x14ac:dyDescent="0.25">
      <c r="A272" s="1">
        <v>25616</v>
      </c>
      <c r="B272">
        <v>19.7</v>
      </c>
      <c r="C272">
        <v>31.7</v>
      </c>
      <c r="D272">
        <v>48</v>
      </c>
      <c r="E272">
        <v>2.3333330000000001</v>
      </c>
      <c r="F272">
        <v>73.25</v>
      </c>
      <c r="H272" s="22">
        <f t="shared" si="56"/>
        <v>25.7</v>
      </c>
      <c r="I272" s="23">
        <f t="shared" si="57"/>
        <v>0.1956478966931286</v>
      </c>
      <c r="J272" s="24">
        <f t="shared" si="58"/>
        <v>1.7452189260748447</v>
      </c>
      <c r="K272" s="25">
        <f t="shared" si="59"/>
        <v>4.6747601804976453</v>
      </c>
      <c r="L272" s="25">
        <f t="shared" si="60"/>
        <v>2.2952083710657747</v>
      </c>
      <c r="M272" s="25">
        <f t="shared" si="61"/>
        <v>3.4849842757817102</v>
      </c>
      <c r="N272" s="25">
        <f t="shared" si="62"/>
        <v>2.5527509820101031</v>
      </c>
      <c r="O272" s="25">
        <f t="shared" si="63"/>
        <v>-0.21854207241157836</v>
      </c>
      <c r="P272" s="26">
        <f>ACOS(-TAN(Dados!$C$31)*TAN(O272))</f>
        <v>1.6911699360950152</v>
      </c>
      <c r="Q272" s="25">
        <f t="shared" si="64"/>
        <v>1.0223612880385406</v>
      </c>
      <c r="R272" s="25">
        <f>(24*60/PI())*Dados!$C$28*Q272*(P272*SIN(Dados!$C$31)*SIN(O272)+COS(Dados!$C$31)*COS(O272)*SIN(P272))</f>
        <v>39.460281551069606</v>
      </c>
      <c r="S272" s="17">
        <f t="shared" si="65"/>
        <v>304.86</v>
      </c>
      <c r="T272" s="17">
        <f t="shared" si="66"/>
        <v>292.86</v>
      </c>
      <c r="U272" s="17">
        <f t="shared" si="67"/>
        <v>21.871108008776122</v>
      </c>
      <c r="V272" s="25">
        <f>(0.75+2*10^(-5)*Dados!$B$7)*R272</f>
        <v>29.788653355521856</v>
      </c>
      <c r="W272" s="23">
        <f t="shared" si="68"/>
        <v>2.9242093325273042</v>
      </c>
      <c r="X272" s="25">
        <f>(1-Dados!$C$20)*U272</f>
        <v>16.840753166757615</v>
      </c>
      <c r="Y272" s="18">
        <f t="shared" si="69"/>
        <v>13.91654383423031</v>
      </c>
      <c r="Z272" s="27">
        <f>((0.408*I272*(Y272-0)+Dados!$C$35*(900/(H272+273))*J272*(M272-N272))/(I272+Dados!$C$35*(1+(0.34*J272))))</f>
        <v>4.773360287740438</v>
      </c>
    </row>
    <row r="273" spans="1:26" x14ac:dyDescent="0.25">
      <c r="A273" s="1">
        <v>25617</v>
      </c>
      <c r="B273">
        <v>19.8</v>
      </c>
      <c r="C273">
        <v>29.6</v>
      </c>
      <c r="D273">
        <v>49</v>
      </c>
      <c r="E273">
        <v>2</v>
      </c>
      <c r="F273">
        <v>75.5</v>
      </c>
      <c r="H273" s="22">
        <f t="shared" si="56"/>
        <v>24.700000000000003</v>
      </c>
      <c r="I273" s="23">
        <f t="shared" si="57"/>
        <v>0.18576099026505452</v>
      </c>
      <c r="J273" s="24">
        <f t="shared" si="58"/>
        <v>1.4959021503358882</v>
      </c>
      <c r="K273" s="25">
        <f t="shared" si="59"/>
        <v>4.1466816501200547</v>
      </c>
      <c r="L273" s="25">
        <f t="shared" si="60"/>
        <v>2.3094882494907831</v>
      </c>
      <c r="M273" s="25">
        <f t="shared" si="61"/>
        <v>3.2280849498054192</v>
      </c>
      <c r="N273" s="25">
        <f t="shared" si="62"/>
        <v>2.4372041371030915</v>
      </c>
      <c r="O273" s="25">
        <f t="shared" si="63"/>
        <v>-0.21255874024516014</v>
      </c>
      <c r="P273" s="26">
        <f>ACOS(-TAN(Dados!$C$31)*TAN(O273))</f>
        <v>1.6877556416977701</v>
      </c>
      <c r="Q273" s="25">
        <f t="shared" si="64"/>
        <v>1.0219402281328214</v>
      </c>
      <c r="R273" s="25">
        <f>(24*60/PI())*Dados!$C$28*Q273*(P273*SIN(Dados!$C$31)*SIN(O273)+COS(Dados!$C$31)*COS(O273)*SIN(P273))</f>
        <v>39.30656471124577</v>
      </c>
      <c r="S273" s="17">
        <f t="shared" si="65"/>
        <v>302.76000000000005</v>
      </c>
      <c r="T273" s="17">
        <f t="shared" si="66"/>
        <v>292.96000000000004</v>
      </c>
      <c r="U273" s="17">
        <f t="shared" si="67"/>
        <v>19.687841747020144</v>
      </c>
      <c r="V273" s="25">
        <f>(0.75+2*10^(-5)*Dados!$B$7)*R273</f>
        <v>29.672612174961795</v>
      </c>
      <c r="W273" s="23">
        <f t="shared" si="68"/>
        <v>2.5618118908966845</v>
      </c>
      <c r="X273" s="25">
        <f>(1-Dados!$C$20)*U273</f>
        <v>15.159638145205511</v>
      </c>
      <c r="Y273" s="18">
        <f t="shared" si="69"/>
        <v>12.597826254308826</v>
      </c>
      <c r="Z273" s="27">
        <f>((0.408*I273*(Y273-0)+Dados!$C$35*(900/(H273+273))*J273*(M273-N273))/(I273+Dados!$C$35*(1+(0.34*J273))))</f>
        <v>4.1787827151240409</v>
      </c>
    </row>
    <row r="274" spans="1:26" x14ac:dyDescent="0.25">
      <c r="A274" s="1">
        <v>25618</v>
      </c>
      <c r="B274">
        <v>18.5</v>
      </c>
      <c r="C274">
        <v>29.4</v>
      </c>
      <c r="D274">
        <v>50</v>
      </c>
      <c r="E274">
        <v>2.3333330000000001</v>
      </c>
      <c r="F274">
        <v>70.25</v>
      </c>
      <c r="H274" s="22">
        <f t="shared" si="56"/>
        <v>23.95</v>
      </c>
      <c r="I274" s="23">
        <f t="shared" si="57"/>
        <v>0.17862512717512</v>
      </c>
      <c r="J274" s="24">
        <f t="shared" si="58"/>
        <v>1.7452189260748447</v>
      </c>
      <c r="K274" s="25">
        <f t="shared" si="59"/>
        <v>4.0992081541413299</v>
      </c>
      <c r="L274" s="25">
        <f t="shared" si="60"/>
        <v>2.1297773032821605</v>
      </c>
      <c r="M274" s="25">
        <f t="shared" si="61"/>
        <v>3.1144927287117454</v>
      </c>
      <c r="N274" s="25">
        <f t="shared" si="62"/>
        <v>2.1879311419200014</v>
      </c>
      <c r="O274" s="25">
        <f t="shared" si="63"/>
        <v>-0.2065124223366139</v>
      </c>
      <c r="P274" s="26">
        <f>ACOS(-TAN(Dados!$C$31)*TAN(O274))</f>
        <v>1.6843157359566781</v>
      </c>
      <c r="Q274" s="25">
        <f t="shared" si="64"/>
        <v>1.0215126668639976</v>
      </c>
      <c r="R274" s="25">
        <f>(24*60/PI())*Dados!$C$28*Q274*(P274*SIN(Dados!$C$31)*SIN(O274)+COS(Dados!$C$31)*COS(O274)*SIN(P274))</f>
        <v>39.150223738536113</v>
      </c>
      <c r="S274" s="17">
        <f t="shared" si="65"/>
        <v>302.56</v>
      </c>
      <c r="T274" s="17">
        <f t="shared" si="66"/>
        <v>291.66000000000003</v>
      </c>
      <c r="U274" s="17">
        <f t="shared" si="67"/>
        <v>20.680806919452053</v>
      </c>
      <c r="V274" s="25">
        <f>(0.75+2*10^(-5)*Dados!$B$7)*R274</f>
        <v>29.554590030713136</v>
      </c>
      <c r="W274" s="23">
        <f t="shared" si="68"/>
        <v>3.0259153906624316</v>
      </c>
      <c r="X274" s="25">
        <f>(1-Dados!$C$20)*U274</f>
        <v>15.924221327978081</v>
      </c>
      <c r="Y274" s="18">
        <f t="shared" si="69"/>
        <v>12.89830593731565</v>
      </c>
      <c r="Z274" s="27">
        <f>((0.408*I274*(Y274-0)+Dados!$C$35*(900/(H274+273))*J274*(M274-N274))/(I274+Dados!$C$35*(1+(0.34*J274))))</f>
        <v>4.4563900252900543</v>
      </c>
    </row>
    <row r="275" spans="1:26" x14ac:dyDescent="0.25">
      <c r="A275" s="1">
        <v>25619</v>
      </c>
      <c r="B275">
        <v>17</v>
      </c>
      <c r="C275">
        <v>31.3</v>
      </c>
      <c r="D275">
        <v>51</v>
      </c>
      <c r="E275">
        <v>1.3333330000000001</v>
      </c>
      <c r="F275">
        <v>59.75</v>
      </c>
      <c r="H275" s="22">
        <f t="shared" si="56"/>
        <v>24.15</v>
      </c>
      <c r="I275" s="23">
        <f t="shared" si="57"/>
        <v>0.18050503360802694</v>
      </c>
      <c r="J275" s="24">
        <f t="shared" si="58"/>
        <v>0.99726785090690051</v>
      </c>
      <c r="K275" s="25">
        <f t="shared" si="59"/>
        <v>4.5698943880770111</v>
      </c>
      <c r="L275" s="25">
        <f t="shared" si="60"/>
        <v>1.9377293518704448</v>
      </c>
      <c r="M275" s="25">
        <f t="shared" si="61"/>
        <v>3.253811869973728</v>
      </c>
      <c r="N275" s="25">
        <f t="shared" si="62"/>
        <v>1.9441525923093026</v>
      </c>
      <c r="O275" s="25">
        <f t="shared" si="63"/>
        <v>-0.20040491034042626</v>
      </c>
      <c r="P275" s="26">
        <f>ACOS(-TAN(Dados!$C$31)*TAN(O275))</f>
        <v>1.6808512144161913</v>
      </c>
      <c r="Q275" s="25">
        <f t="shared" si="64"/>
        <v>1.0210787309277003</v>
      </c>
      <c r="R275" s="25">
        <f>(24*60/PI())*Dados!$C$28*Q275*(P275*SIN(Dados!$C$31)*SIN(O275)+COS(Dados!$C$31)*COS(O275)*SIN(P275))</f>
        <v>38.991281971545753</v>
      </c>
      <c r="S275" s="17">
        <f t="shared" si="65"/>
        <v>304.46000000000004</v>
      </c>
      <c r="T275" s="17">
        <f t="shared" si="66"/>
        <v>290.16000000000003</v>
      </c>
      <c r="U275" s="17">
        <f t="shared" si="67"/>
        <v>23.591497857209966</v>
      </c>
      <c r="V275" s="25">
        <f>(0.75+2*10^(-5)*Dados!$B$7)*R275</f>
        <v>29.434604541140224</v>
      </c>
      <c r="W275" s="23">
        <f t="shared" si="68"/>
        <v>4.0744761163830221</v>
      </c>
      <c r="X275" s="25">
        <f>(1-Dados!$C$20)*U275</f>
        <v>18.165453350051674</v>
      </c>
      <c r="Y275" s="18">
        <f t="shared" si="69"/>
        <v>14.090977233668653</v>
      </c>
      <c r="Z275" s="27">
        <f>((0.408*I275*(Y275-0)+Dados!$C$35*(900/(H275+273))*J275*(M275-N275))/(I275+Dados!$C$35*(1+(0.34*J275))))</f>
        <v>4.8355093944670813</v>
      </c>
    </row>
    <row r="276" spans="1:26" x14ac:dyDescent="0.25">
      <c r="A276" s="1">
        <v>25620</v>
      </c>
      <c r="B276">
        <v>19.600000000000001</v>
      </c>
      <c r="C276">
        <v>31.6</v>
      </c>
      <c r="D276">
        <v>52</v>
      </c>
      <c r="E276">
        <v>0.66666700000000001</v>
      </c>
      <c r="F276">
        <v>58.75</v>
      </c>
      <c r="H276" s="22">
        <f t="shared" si="56"/>
        <v>25.6</v>
      </c>
      <c r="I276" s="23">
        <f t="shared" si="57"/>
        <v>0.19463968475425519</v>
      </c>
      <c r="J276" s="24">
        <f t="shared" si="58"/>
        <v>0.49863429942898779</v>
      </c>
      <c r="K276" s="25">
        <f t="shared" si="59"/>
        <v>4.6483496796026218</v>
      </c>
      <c r="L276" s="25">
        <f t="shared" si="60"/>
        <v>2.2810057729824531</v>
      </c>
      <c r="M276" s="25">
        <f t="shared" si="61"/>
        <v>3.4646777262925372</v>
      </c>
      <c r="N276" s="25">
        <f t="shared" si="62"/>
        <v>2.0354981641968659</v>
      </c>
      <c r="O276" s="25">
        <f t="shared" si="63"/>
        <v>-0.19423801404421251</v>
      </c>
      <c r="P276" s="26">
        <f>ACOS(-TAN(Dados!$C$31)*TAN(O276))</f>
        <v>1.677363057393106</v>
      </c>
      <c r="Q276" s="25">
        <f t="shared" si="64"/>
        <v>1.0206385489085132</v>
      </c>
      <c r="R276" s="25">
        <f>(24*60/PI())*Dados!$C$28*Q276*(P276*SIN(Dados!$C$31)*SIN(O276)+COS(Dados!$C$31)*COS(O276)*SIN(P276))</f>
        <v>38.829764482083824</v>
      </c>
      <c r="S276" s="17">
        <f t="shared" si="65"/>
        <v>304.76000000000005</v>
      </c>
      <c r="T276" s="17">
        <f t="shared" si="66"/>
        <v>292.76000000000005</v>
      </c>
      <c r="U276" s="17">
        <f t="shared" si="67"/>
        <v>21.521639977248832</v>
      </c>
      <c r="V276" s="25">
        <f>(0.75+2*10^(-5)*Dados!$B$7)*R276</f>
        <v>29.312674633006939</v>
      </c>
      <c r="W276" s="23">
        <f t="shared" si="68"/>
        <v>3.52143284789511</v>
      </c>
      <c r="X276" s="25">
        <f>(1-Dados!$C$20)*U276</f>
        <v>16.571662782481599</v>
      </c>
      <c r="Y276" s="18">
        <f t="shared" si="69"/>
        <v>13.05022993458649</v>
      </c>
      <c r="Z276" s="27">
        <f>((0.408*I276*(Y276-0)+Dados!$C$35*(900/(H276+273))*J276*(M276-N276))/(I276+Dados!$C$35*(1+(0.34*J276))))</f>
        <v>4.3398704134416581</v>
      </c>
    </row>
    <row r="277" spans="1:26" x14ac:dyDescent="0.25">
      <c r="A277" s="1">
        <v>25621</v>
      </c>
      <c r="B277">
        <v>20</v>
      </c>
      <c r="C277">
        <v>30.5</v>
      </c>
      <c r="D277">
        <v>53</v>
      </c>
      <c r="E277">
        <v>1.6666669999999999</v>
      </c>
      <c r="F277">
        <v>57.25</v>
      </c>
      <c r="H277" s="22">
        <f t="shared" si="56"/>
        <v>25.25</v>
      </c>
      <c r="I277" s="23">
        <f t="shared" si="57"/>
        <v>0.19114532166868012</v>
      </c>
      <c r="J277" s="24">
        <f t="shared" si="58"/>
        <v>1.2465853745969318</v>
      </c>
      <c r="K277" s="25">
        <f t="shared" si="59"/>
        <v>4.3662793205014685</v>
      </c>
      <c r="L277" s="25">
        <f t="shared" si="60"/>
        <v>2.3382812709274461</v>
      </c>
      <c r="M277" s="25">
        <f t="shared" si="61"/>
        <v>3.3522802957144573</v>
      </c>
      <c r="N277" s="25">
        <f t="shared" si="62"/>
        <v>1.9191804692965269</v>
      </c>
      <c r="O277" s="25">
        <f t="shared" si="63"/>
        <v>-0.18801356083243781</v>
      </c>
      <c r="P277" s="26">
        <f>ACOS(-TAN(Dados!$C$31)*TAN(O277))</f>
        <v>1.6738522299872023</v>
      </c>
      <c r="Q277" s="25">
        <f t="shared" si="64"/>
        <v>1.020192251241868</v>
      </c>
      <c r="R277" s="25">
        <f>(24*60/PI())*Dados!$C$28*Q277*(P277*SIN(Dados!$C$31)*SIN(O277)+COS(Dados!$C$31)*COS(O277)*SIN(P277))</f>
        <v>38.66569810212836</v>
      </c>
      <c r="S277" s="17">
        <f t="shared" si="65"/>
        <v>303.66000000000003</v>
      </c>
      <c r="T277" s="17">
        <f t="shared" si="66"/>
        <v>293.16000000000003</v>
      </c>
      <c r="U277" s="17">
        <f t="shared" si="67"/>
        <v>20.046589065825188</v>
      </c>
      <c r="V277" s="25">
        <f>(0.75+2*10^(-5)*Dados!$B$7)*R277</f>
        <v>29.188820561832522</v>
      </c>
      <c r="W277" s="23">
        <f t="shared" si="68"/>
        <v>3.2834390756493339</v>
      </c>
      <c r="X277" s="25">
        <f>(1-Dados!$C$20)*U277</f>
        <v>15.435873580685396</v>
      </c>
      <c r="Y277" s="18">
        <f t="shared" si="69"/>
        <v>12.152434505036062</v>
      </c>
      <c r="Z277" s="27">
        <f>((0.408*I277*(Y277-0)+Dados!$C$35*(900/(H277+273))*J277*(M277-N277))/(I277+Dados!$C$35*(1+(0.34*J277))))</f>
        <v>4.5740250514961085</v>
      </c>
    </row>
    <row r="278" spans="1:26" x14ac:dyDescent="0.25">
      <c r="A278" s="1">
        <v>25622</v>
      </c>
      <c r="B278">
        <v>15.2</v>
      </c>
      <c r="C278">
        <v>30.4</v>
      </c>
      <c r="D278">
        <v>54</v>
      </c>
      <c r="E278">
        <v>3</v>
      </c>
      <c r="F278">
        <v>47.5</v>
      </c>
      <c r="H278" s="22">
        <f t="shared" si="56"/>
        <v>22.799999999999997</v>
      </c>
      <c r="I278" s="23">
        <f t="shared" si="57"/>
        <v>0.16813302065808711</v>
      </c>
      <c r="J278" s="24">
        <f t="shared" si="58"/>
        <v>2.2438532255038321</v>
      </c>
      <c r="K278" s="25">
        <f t="shared" si="59"/>
        <v>4.3413906376622462</v>
      </c>
      <c r="L278" s="25">
        <f t="shared" si="60"/>
        <v>1.727428862466867</v>
      </c>
      <c r="M278" s="25">
        <f t="shared" si="61"/>
        <v>3.0344097500645564</v>
      </c>
      <c r="N278" s="25">
        <f t="shared" si="62"/>
        <v>1.4413446312806641</v>
      </c>
      <c r="O278" s="25">
        <f t="shared" si="63"/>
        <v>-0.18173339514492348</v>
      </c>
      <c r="P278" s="26">
        <f>ACOS(-TAN(Dados!$C$31)*TAN(O278))</f>
        <v>1.6703196821423145</v>
      </c>
      <c r="Q278" s="25">
        <f t="shared" si="64"/>
        <v>1.0197399701753953</v>
      </c>
      <c r="R278" s="25">
        <f>(24*60/PI())*Dados!$C$28*Q278*(P278*SIN(Dados!$C$31)*SIN(O278)+COS(Dados!$C$31)*COS(O278)*SIN(P278))</f>
        <v>38.499111448304127</v>
      </c>
      <c r="S278" s="17">
        <f t="shared" si="65"/>
        <v>303.56</v>
      </c>
      <c r="T278" s="17">
        <f t="shared" si="66"/>
        <v>288.36</v>
      </c>
      <c r="U278" s="17">
        <f t="shared" si="67"/>
        <v>24.015546991648044</v>
      </c>
      <c r="V278" s="25">
        <f>(0.75+2*10^(-5)*Dados!$B$7)*R278</f>
        <v>29.063063930369971</v>
      </c>
      <c r="W278" s="23">
        <f t="shared" si="68"/>
        <v>4.9705782429812029</v>
      </c>
      <c r="X278" s="25">
        <f>(1-Dados!$C$20)*U278</f>
        <v>18.491971183568996</v>
      </c>
      <c r="Y278" s="18">
        <f t="shared" si="69"/>
        <v>13.521392940587793</v>
      </c>
      <c r="Z278" s="27">
        <f>((0.408*I278*(Y278-0)+Dados!$C$35*(900/(H278+273))*J278*(M278-N278))/(I278+Dados!$C$35*(1+(0.34*J278))))</f>
        <v>5.7823659152288016</v>
      </c>
    </row>
    <row r="279" spans="1:26" x14ac:dyDescent="0.25">
      <c r="A279" s="1">
        <v>25623</v>
      </c>
      <c r="B279">
        <v>17.7</v>
      </c>
      <c r="C279">
        <v>33</v>
      </c>
      <c r="D279">
        <v>55</v>
      </c>
      <c r="E279">
        <v>1.6666669999999999</v>
      </c>
      <c r="F279">
        <v>52.5</v>
      </c>
      <c r="H279" s="22">
        <f t="shared" si="56"/>
        <v>25.35</v>
      </c>
      <c r="I279" s="23">
        <f t="shared" si="57"/>
        <v>0.1921382761319867</v>
      </c>
      <c r="J279" s="24">
        <f t="shared" si="58"/>
        <v>1.2465853745969318</v>
      </c>
      <c r="K279" s="25">
        <f t="shared" si="59"/>
        <v>5.030147795606851</v>
      </c>
      <c r="L279" s="25">
        <f t="shared" si="60"/>
        <v>2.0253762197498539</v>
      </c>
      <c r="M279" s="25">
        <f t="shared" si="61"/>
        <v>3.5277620076783522</v>
      </c>
      <c r="N279" s="25">
        <f t="shared" si="62"/>
        <v>1.852075054031135</v>
      </c>
      <c r="O279" s="25">
        <f t="shared" si="63"/>
        <v>-0.1753993779302998</v>
      </c>
      <c r="P279" s="26">
        <f>ACOS(-TAN(Dados!$C$31)*TAN(O279))</f>
        <v>1.6667663487559339</v>
      </c>
      <c r="Q279" s="25">
        <f t="shared" si="64"/>
        <v>1.0192818397297361</v>
      </c>
      <c r="R279" s="25">
        <f>(24*60/PI())*Dados!$C$28*Q279*(P279*SIN(Dados!$C$31)*SIN(O279)+COS(Dados!$C$31)*COS(O279)*SIN(P279))</f>
        <v>38.330034943789961</v>
      </c>
      <c r="S279" s="17">
        <f t="shared" si="65"/>
        <v>306.16000000000003</v>
      </c>
      <c r="T279" s="17">
        <f t="shared" si="66"/>
        <v>290.86</v>
      </c>
      <c r="U279" s="17">
        <f t="shared" si="67"/>
        <v>23.988600575717481</v>
      </c>
      <c r="V279" s="25">
        <f>(0.75+2*10^(-5)*Dados!$B$7)*R279</f>
        <v>28.935427705143915</v>
      </c>
      <c r="W279" s="23">
        <f t="shared" si="68"/>
        <v>4.4937425179274131</v>
      </c>
      <c r="X279" s="25">
        <f>(1-Dados!$C$20)*U279</f>
        <v>18.471222443302462</v>
      </c>
      <c r="Y279" s="18">
        <f t="shared" si="69"/>
        <v>13.97747992537505</v>
      </c>
      <c r="Z279" s="27">
        <f>((0.408*I279*(Y279-0)+Dados!$C$35*(900/(H279+273))*J279*(M279-N279))/(I279+Dados!$C$35*(1+(0.34*J279))))</f>
        <v>5.285617424684447</v>
      </c>
    </row>
    <row r="280" spans="1:26" x14ac:dyDescent="0.25">
      <c r="A280" s="1">
        <v>25624</v>
      </c>
      <c r="B280">
        <v>21.2</v>
      </c>
      <c r="C280">
        <v>34.200000000000003</v>
      </c>
      <c r="D280">
        <v>56</v>
      </c>
      <c r="E280">
        <v>1.3333330000000001</v>
      </c>
      <c r="F280">
        <v>53.75</v>
      </c>
      <c r="H280" s="22">
        <f t="shared" si="56"/>
        <v>27.700000000000003</v>
      </c>
      <c r="I280" s="23">
        <f t="shared" si="57"/>
        <v>0.21675507376400333</v>
      </c>
      <c r="J280" s="24">
        <f t="shared" si="58"/>
        <v>0.99726785090690051</v>
      </c>
      <c r="K280" s="25">
        <f t="shared" si="59"/>
        <v>5.3787812129973753</v>
      </c>
      <c r="L280" s="25">
        <f t="shared" si="60"/>
        <v>2.5177224920902961</v>
      </c>
      <c r="M280" s="25">
        <f t="shared" si="61"/>
        <v>3.9482518525438355</v>
      </c>
      <c r="N280" s="25">
        <f t="shared" si="62"/>
        <v>2.1221853707423115</v>
      </c>
      <c r="O280" s="25">
        <f t="shared" si="63"/>
        <v>-0.16901338609456681</v>
      </c>
      <c r="P280" s="26">
        <f>ACOS(-TAN(Dados!$C$31)*TAN(O280))</f>
        <v>1.6631931498354087</v>
      </c>
      <c r="Q280" s="25">
        <f t="shared" si="64"/>
        <v>1.018817995658829</v>
      </c>
      <c r="R280" s="25">
        <f>(24*60/PI())*Dados!$C$28*Q280*(P280*SIN(Dados!$C$31)*SIN(O280)+COS(Dados!$C$31)*COS(O280)*SIN(P280))</f>
        <v>38.158500837577961</v>
      </c>
      <c r="S280" s="17">
        <f t="shared" si="65"/>
        <v>307.36</v>
      </c>
      <c r="T280" s="17">
        <f t="shared" si="66"/>
        <v>294.36</v>
      </c>
      <c r="U280" s="17">
        <f t="shared" si="67"/>
        <v>22.013189018355671</v>
      </c>
      <c r="V280" s="25">
        <f>(0.75+2*10^(-5)*Dados!$B$7)*R280</f>
        <v>28.805936230989445</v>
      </c>
      <c r="W280" s="23">
        <f t="shared" si="68"/>
        <v>3.7359748085137472</v>
      </c>
      <c r="X280" s="25">
        <f>(1-Dados!$C$20)*U280</f>
        <v>16.950155544133867</v>
      </c>
      <c r="Y280" s="18">
        <f t="shared" si="69"/>
        <v>13.21418073562012</v>
      </c>
      <c r="Z280" s="27">
        <f>((0.408*I280*(Y280-0)+Dados!$C$35*(900/(H280+273))*J280*(M280-N280))/(I280+Dados!$C$35*(1+(0.34*J280))))</f>
        <v>5.0109970667996473</v>
      </c>
    </row>
    <row r="281" spans="1:26" x14ac:dyDescent="0.25">
      <c r="A281" s="1">
        <v>25625</v>
      </c>
      <c r="B281">
        <v>22.2</v>
      </c>
      <c r="C281">
        <v>35.200000000000003</v>
      </c>
      <c r="D281">
        <v>57</v>
      </c>
      <c r="E281">
        <v>1.6666669999999999</v>
      </c>
      <c r="F281">
        <v>51</v>
      </c>
      <c r="H281" s="22">
        <f t="shared" si="56"/>
        <v>28.700000000000003</v>
      </c>
      <c r="I281" s="23">
        <f t="shared" si="57"/>
        <v>0.2280063295704671</v>
      </c>
      <c r="J281" s="24">
        <f t="shared" si="58"/>
        <v>1.2465853745969318</v>
      </c>
      <c r="K281" s="25">
        <f t="shared" si="59"/>
        <v>5.6851337931165737</v>
      </c>
      <c r="L281" s="25">
        <f t="shared" si="60"/>
        <v>2.6763336594163714</v>
      </c>
      <c r="M281" s="25">
        <f t="shared" si="61"/>
        <v>4.1807337262664728</v>
      </c>
      <c r="N281" s="25">
        <f t="shared" si="62"/>
        <v>2.1321742003959012</v>
      </c>
      <c r="O281" s="25">
        <f t="shared" si="63"/>
        <v>-0.16257731194492642</v>
      </c>
      <c r="P281" s="26">
        <f>ACOS(-TAN(Dados!$C$31)*TAN(O281))</f>
        <v>1.6596009906988067</v>
      </c>
      <c r="Q281" s="25">
        <f t="shared" si="64"/>
        <v>1.0183485754096824</v>
      </c>
      <c r="R281" s="25">
        <f>(24*60/PI())*Dados!$C$28*Q281*(P281*SIN(Dados!$C$31)*SIN(O281)+COS(Dados!$C$31)*COS(O281)*SIN(P281))</f>
        <v>37.98454322101324</v>
      </c>
      <c r="S281" s="17">
        <f t="shared" si="65"/>
        <v>308.36</v>
      </c>
      <c r="T281" s="17">
        <f t="shared" si="66"/>
        <v>295.36</v>
      </c>
      <c r="U281" s="17">
        <f t="shared" si="67"/>
        <v>21.912834921350612</v>
      </c>
      <c r="V281" s="25">
        <f>(0.75+2*10^(-5)*Dados!$B$7)*R281</f>
        <v>28.674615243537978</v>
      </c>
      <c r="W281" s="23">
        <f t="shared" si="68"/>
        <v>3.7724833285679069</v>
      </c>
      <c r="X281" s="25">
        <f>(1-Dados!$C$20)*U281</f>
        <v>16.872882889439971</v>
      </c>
      <c r="Y281" s="18">
        <f t="shared" si="69"/>
        <v>13.100399560872065</v>
      </c>
      <c r="Z281" s="27">
        <f>((0.408*I281*(Y281-0)+Dados!$C$35*(900/(H281+273))*J281*(M281-N281))/(I281+Dados!$C$35*(1+(0.34*J281))))</f>
        <v>5.3465072959007101</v>
      </c>
    </row>
    <row r="282" spans="1:26" x14ac:dyDescent="0.25">
      <c r="A282" s="1">
        <v>25626</v>
      </c>
      <c r="B282">
        <v>23</v>
      </c>
      <c r="C282">
        <v>34.5</v>
      </c>
      <c r="D282">
        <v>58</v>
      </c>
      <c r="E282">
        <v>1.6666669999999999</v>
      </c>
      <c r="F282">
        <v>55.25</v>
      </c>
      <c r="H282" s="22">
        <f t="shared" si="56"/>
        <v>28.75</v>
      </c>
      <c r="I282" s="23">
        <f t="shared" si="57"/>
        <v>0.22858152484442446</v>
      </c>
      <c r="J282" s="24">
        <f t="shared" si="58"/>
        <v>1.2465853745969318</v>
      </c>
      <c r="K282" s="25">
        <f t="shared" si="59"/>
        <v>5.4691459026600384</v>
      </c>
      <c r="L282" s="25">
        <f t="shared" si="60"/>
        <v>2.809437622397069</v>
      </c>
      <c r="M282" s="25">
        <f t="shared" si="61"/>
        <v>4.1392917625285541</v>
      </c>
      <c r="N282" s="25">
        <f t="shared" si="62"/>
        <v>2.2869586987970263</v>
      </c>
      <c r="O282" s="25">
        <f t="shared" si="63"/>
        <v>-0.1560930626290509</v>
      </c>
      <c r="P282" s="26">
        <f>ACOS(-TAN(Dados!$C$31)*TAN(O282))</f>
        <v>1.655990762218486</v>
      </c>
      <c r="Q282" s="25">
        <f t="shared" si="64"/>
        <v>1.0178737180816473</v>
      </c>
      <c r="R282" s="25">
        <f>(24*60/PI())*Dados!$C$28*Q282*(P282*SIN(Dados!$C$31)*SIN(O282)+COS(Dados!$C$31)*COS(O282)*SIN(P282))</f>
        <v>37.808198041549083</v>
      </c>
      <c r="S282" s="17">
        <f t="shared" si="65"/>
        <v>307.66000000000003</v>
      </c>
      <c r="T282" s="17">
        <f t="shared" si="66"/>
        <v>296.16000000000003</v>
      </c>
      <c r="U282" s="17">
        <f t="shared" si="67"/>
        <v>20.514214014810911</v>
      </c>
      <c r="V282" s="25">
        <f>(0.75+2*10^(-5)*Dados!$B$7)*R282</f>
        <v>28.541491879601093</v>
      </c>
      <c r="W282" s="23">
        <f t="shared" si="68"/>
        <v>3.2485823185608025</v>
      </c>
      <c r="X282" s="25">
        <f>(1-Dados!$C$20)*U282</f>
        <v>15.795944791404402</v>
      </c>
      <c r="Y282" s="18">
        <f t="shared" si="69"/>
        <v>12.547362472843599</v>
      </c>
      <c r="Z282" s="27">
        <f>((0.408*I282*(Y282-0)+Dados!$C$35*(900/(H282+273))*J282*(M282-N282))/(I282+Dados!$C$35*(1+(0.34*J282))))</f>
        <v>5.0375474701008569</v>
      </c>
    </row>
    <row r="283" spans="1:26" x14ac:dyDescent="0.25">
      <c r="A283" s="1">
        <v>25627</v>
      </c>
      <c r="B283">
        <v>22.8</v>
      </c>
      <c r="C283">
        <v>34.5</v>
      </c>
      <c r="D283">
        <v>59</v>
      </c>
      <c r="E283">
        <v>1.3333330000000001</v>
      </c>
      <c r="F283">
        <v>66.25</v>
      </c>
      <c r="H283" s="22">
        <f t="shared" si="56"/>
        <v>28.65</v>
      </c>
      <c r="I283" s="23">
        <f t="shared" si="57"/>
        <v>0.22743235016149782</v>
      </c>
      <c r="J283" s="24">
        <f t="shared" si="58"/>
        <v>0.99726785090690051</v>
      </c>
      <c r="K283" s="25">
        <f t="shared" si="59"/>
        <v>5.4691459026600384</v>
      </c>
      <c r="L283" s="25">
        <f t="shared" si="60"/>
        <v>2.7756312335019815</v>
      </c>
      <c r="M283" s="25">
        <f t="shared" si="61"/>
        <v>4.1223885680810097</v>
      </c>
      <c r="N283" s="25">
        <f t="shared" si="62"/>
        <v>2.731082426353669</v>
      </c>
      <c r="O283" s="25">
        <f t="shared" si="63"/>
        <v>-0.14956255956995423</v>
      </c>
      <c r="P283" s="26">
        <f>ACOS(-TAN(Dados!$C$31)*TAN(O283))</f>
        <v>1.652363341105423</v>
      </c>
      <c r="Q283" s="25">
        <f t="shared" si="64"/>
        <v>1.0173935643851983</v>
      </c>
      <c r="R283" s="25">
        <f>(24*60/PI())*Dados!$C$28*Q283*(P283*SIN(Dados!$C$31)*SIN(O283)+COS(Dados!$C$31)*COS(O283)*SIN(P283))</f>
        <v>37.629503113658799</v>
      </c>
      <c r="S283" s="17">
        <f t="shared" si="65"/>
        <v>307.66000000000003</v>
      </c>
      <c r="T283" s="17">
        <f t="shared" si="66"/>
        <v>295.96000000000004</v>
      </c>
      <c r="U283" s="17">
        <f t="shared" si="67"/>
        <v>20.594032660264926</v>
      </c>
      <c r="V283" s="25">
        <f>(0.75+2*10^(-5)*Dados!$B$7)*R283</f>
        <v>28.406594685407878</v>
      </c>
      <c r="W283" s="23">
        <f t="shared" si="68"/>
        <v>2.7848530001200724</v>
      </c>
      <c r="X283" s="25">
        <f>(1-Dados!$C$20)*U283</f>
        <v>15.857405148403993</v>
      </c>
      <c r="Y283" s="18">
        <f t="shared" si="69"/>
        <v>13.07255214828392</v>
      </c>
      <c r="Z283" s="27">
        <f>((0.408*I283*(Y283-0)+Dados!$C$35*(900/(H283+273))*J283*(M283-N283))/(I283+Dados!$C$35*(1+(0.34*J283))))</f>
        <v>4.7098640599481394</v>
      </c>
    </row>
    <row r="284" spans="1:26" x14ac:dyDescent="0.25">
      <c r="A284" s="1">
        <v>25965</v>
      </c>
      <c r="B284">
        <v>19.600000000000001</v>
      </c>
      <c r="C284">
        <v>29.2</v>
      </c>
      <c r="D284">
        <v>32</v>
      </c>
      <c r="E284">
        <v>2.3333330000000001</v>
      </c>
      <c r="F284">
        <v>85.5</v>
      </c>
      <c r="H284" s="22">
        <f t="shared" si="56"/>
        <v>24.4</v>
      </c>
      <c r="I284" s="23">
        <f t="shared" si="57"/>
        <v>0.18287834725832475</v>
      </c>
      <c r="J284" s="24">
        <f t="shared" si="58"/>
        <v>1.7452189260748447</v>
      </c>
      <c r="K284" s="25">
        <f t="shared" si="59"/>
        <v>4.0522081272490516</v>
      </c>
      <c r="L284" s="25">
        <f t="shared" si="60"/>
        <v>2.2810057729824531</v>
      </c>
      <c r="M284" s="25">
        <f t="shared" si="61"/>
        <v>3.1666069501157521</v>
      </c>
      <c r="N284" s="25">
        <f t="shared" si="62"/>
        <v>2.707448942348968</v>
      </c>
      <c r="O284" s="25">
        <f t="shared" si="63"/>
        <v>-0.30432562504334304</v>
      </c>
      <c r="P284" s="26">
        <f>ACOS(-TAN(Dados!$C$31)*TAN(O284))</f>
        <v>1.7414469882911801</v>
      </c>
      <c r="Q284" s="25">
        <f t="shared" si="64"/>
        <v>1.0281185581963432</v>
      </c>
      <c r="R284" s="25">
        <f>(24*60/PI())*Dados!$C$28*Q284*(P284*SIN(Dados!$C$31)*SIN(O284)+COS(Dados!$C$31)*COS(O284)*SIN(P284))</f>
        <v>41.550006134893529</v>
      </c>
      <c r="S284" s="17">
        <f t="shared" si="65"/>
        <v>302.36</v>
      </c>
      <c r="T284" s="17">
        <f t="shared" si="66"/>
        <v>292.76000000000005</v>
      </c>
      <c r="U284" s="17">
        <f t="shared" si="67"/>
        <v>20.598077669793103</v>
      </c>
      <c r="V284" s="25">
        <f>(0.75+2*10^(-5)*Dados!$B$7)*R284</f>
        <v>31.366191041244619</v>
      </c>
      <c r="W284" s="23">
        <f t="shared" si="68"/>
        <v>2.2646809782539599</v>
      </c>
      <c r="X284" s="25">
        <f>(1-Dados!$C$20)*U284</f>
        <v>15.86051980574069</v>
      </c>
      <c r="Y284" s="18">
        <f t="shared" si="69"/>
        <v>13.59583882748673</v>
      </c>
      <c r="Z284" s="27">
        <f>((0.408*I284*(Y284-0)+Dados!$C$35*(900/(H284+273))*J284*(M284-N284))/(I284+Dados!$C$35*(1+(0.34*J284))))</f>
        <v>4.0851859745954018</v>
      </c>
    </row>
    <row r="285" spans="1:26" x14ac:dyDescent="0.25">
      <c r="A285" s="1">
        <v>25966</v>
      </c>
      <c r="B285">
        <v>19.5</v>
      </c>
      <c r="C285">
        <v>26.8</v>
      </c>
      <c r="D285">
        <v>33</v>
      </c>
      <c r="E285">
        <v>3</v>
      </c>
      <c r="F285">
        <v>80.5</v>
      </c>
      <c r="H285" s="22">
        <f t="shared" si="56"/>
        <v>23.15</v>
      </c>
      <c r="I285" s="23">
        <f t="shared" si="57"/>
        <v>0.17126970375880821</v>
      </c>
      <c r="J285" s="24">
        <f t="shared" si="58"/>
        <v>2.2438532255038321</v>
      </c>
      <c r="K285" s="25">
        <f t="shared" si="59"/>
        <v>3.5237195928099276</v>
      </c>
      <c r="L285" s="25">
        <f t="shared" si="60"/>
        <v>2.2668801009804516</v>
      </c>
      <c r="M285" s="25">
        <f t="shared" si="61"/>
        <v>2.8952998468951896</v>
      </c>
      <c r="N285" s="25">
        <f t="shared" si="62"/>
        <v>2.3307163767506278</v>
      </c>
      <c r="O285" s="25">
        <f t="shared" si="63"/>
        <v>-0.2995769437816857</v>
      </c>
      <c r="P285" s="26">
        <f>ACOS(-TAN(Dados!$C$31)*TAN(O285))</f>
        <v>1.7385894603864445</v>
      </c>
      <c r="Q285" s="25">
        <f t="shared" si="64"/>
        <v>1.0278170707327079</v>
      </c>
      <c r="R285" s="25">
        <f>(24*60/PI())*Dados!$C$28*Q285*(P285*SIN(Dados!$C$31)*SIN(O285)+COS(Dados!$C$31)*COS(O285)*SIN(P285))</f>
        <v>41.440172896841275</v>
      </c>
      <c r="S285" s="17">
        <f t="shared" si="65"/>
        <v>299.96000000000004</v>
      </c>
      <c r="T285" s="17">
        <f t="shared" si="66"/>
        <v>292.66000000000003</v>
      </c>
      <c r="U285" s="17">
        <f t="shared" si="67"/>
        <v>17.914429053310407</v>
      </c>
      <c r="V285" s="25">
        <f>(0.75+2*10^(-5)*Dados!$B$7)*R285</f>
        <v>31.28327768820585</v>
      </c>
      <c r="W285" s="23">
        <f t="shared" si="68"/>
        <v>2.020937237809763</v>
      </c>
      <c r="X285" s="25">
        <f>(1-Dados!$C$20)*U285</f>
        <v>13.794110371049014</v>
      </c>
      <c r="Y285" s="18">
        <f t="shared" si="69"/>
        <v>11.773173133239251</v>
      </c>
      <c r="Z285" s="27">
        <f>((0.408*I285*(Y285-0)+Dados!$C$35*(900/(H285+273))*J285*(M285-N285))/(I285+Dados!$C$35*(1+(0.34*J285))))</f>
        <v>3.7489235034501771</v>
      </c>
    </row>
    <row r="286" spans="1:26" x14ac:dyDescent="0.25">
      <c r="A286" s="1">
        <v>25967</v>
      </c>
      <c r="B286">
        <v>20.6</v>
      </c>
      <c r="C286">
        <v>34.5</v>
      </c>
      <c r="D286">
        <v>34</v>
      </c>
      <c r="E286">
        <v>2</v>
      </c>
      <c r="F286">
        <v>69.25</v>
      </c>
      <c r="H286" s="22">
        <f t="shared" si="56"/>
        <v>27.55</v>
      </c>
      <c r="I286" s="23">
        <f t="shared" si="57"/>
        <v>0.21510833905626109</v>
      </c>
      <c r="J286" s="24">
        <f t="shared" si="58"/>
        <v>1.4959021503358882</v>
      </c>
      <c r="K286" s="25">
        <f t="shared" si="59"/>
        <v>5.4691459026600384</v>
      </c>
      <c r="L286" s="25">
        <f t="shared" si="60"/>
        <v>2.4265523121060211</v>
      </c>
      <c r="M286" s="25">
        <f t="shared" si="61"/>
        <v>3.9478491073830297</v>
      </c>
      <c r="N286" s="25">
        <f t="shared" si="62"/>
        <v>2.7338855068627481</v>
      </c>
      <c r="O286" s="25">
        <f t="shared" si="63"/>
        <v>-0.29473949140618588</v>
      </c>
      <c r="P286" s="26">
        <f>ACOS(-TAN(Dados!$C$31)*TAN(O286))</f>
        <v>1.7356885346921167</v>
      </c>
      <c r="Q286" s="25">
        <f t="shared" si="64"/>
        <v>1.0275073404706727</v>
      </c>
      <c r="R286" s="25">
        <f>(24*60/PI())*Dados!$C$28*Q286*(P286*SIN(Dados!$C$31)*SIN(O286)+COS(Dados!$C$31)*COS(O286)*SIN(P286))</f>
        <v>41.327547732870002</v>
      </c>
      <c r="S286" s="17">
        <f t="shared" si="65"/>
        <v>307.66000000000003</v>
      </c>
      <c r="T286" s="17">
        <f t="shared" si="66"/>
        <v>293.76000000000005</v>
      </c>
      <c r="U286" s="17">
        <f t="shared" si="67"/>
        <v>24.652843511080924</v>
      </c>
      <c r="V286" s="25">
        <f>(0.75+2*10^(-5)*Dados!$B$7)*R286</f>
        <v>31.198256704148577</v>
      </c>
      <c r="W286" s="23">
        <f t="shared" si="68"/>
        <v>3.1283995246092235</v>
      </c>
      <c r="X286" s="25">
        <f>(1-Dados!$C$20)*U286</f>
        <v>18.982689503532313</v>
      </c>
      <c r="Y286" s="18">
        <f t="shared" si="69"/>
        <v>15.85428997892309</v>
      </c>
      <c r="Z286" s="27">
        <f>((0.408*I286*(Y286-0)+Dados!$C$35*(900/(H286+273))*J286*(M286-N286))/(I286+Dados!$C$35*(1+(0.34*J286))))</f>
        <v>5.5674420197990839</v>
      </c>
    </row>
    <row r="287" spans="1:26" x14ac:dyDescent="0.25">
      <c r="A287" s="1">
        <v>25968</v>
      </c>
      <c r="B287">
        <v>24.4</v>
      </c>
      <c r="C287">
        <v>35.299999999999997</v>
      </c>
      <c r="D287">
        <v>35</v>
      </c>
      <c r="E287">
        <v>1.6666669999999999</v>
      </c>
      <c r="F287">
        <v>62</v>
      </c>
      <c r="H287" s="22">
        <f t="shared" si="56"/>
        <v>29.849999999999998</v>
      </c>
      <c r="I287" s="23">
        <f t="shared" si="57"/>
        <v>0.24154756638329455</v>
      </c>
      <c r="J287" s="24">
        <f t="shared" si="58"/>
        <v>1.2465853745969318</v>
      </c>
      <c r="K287" s="25">
        <f t="shared" si="59"/>
        <v>5.7165849731789038</v>
      </c>
      <c r="L287" s="25">
        <f t="shared" si="60"/>
        <v>3.0563126530167612</v>
      </c>
      <c r="M287" s="25">
        <f t="shared" si="61"/>
        <v>4.3864488130978323</v>
      </c>
      <c r="N287" s="25">
        <f t="shared" si="62"/>
        <v>2.719598264120656</v>
      </c>
      <c r="O287" s="25">
        <f t="shared" si="63"/>
        <v>-0.28981470135838328</v>
      </c>
      <c r="P287" s="26">
        <f>ACOS(-TAN(Dados!$C$31)*TAN(O287))</f>
        <v>1.7327454042581727</v>
      </c>
      <c r="Q287" s="25">
        <f t="shared" si="64"/>
        <v>1.0271894591899993</v>
      </c>
      <c r="R287" s="25">
        <f>(24*60/PI())*Dados!$C$28*Q287*(P287*SIN(Dados!$C$31)*SIN(O287)+COS(Dados!$C$31)*COS(O287)*SIN(P287))</f>
        <v>41.21213155165799</v>
      </c>
      <c r="S287" s="17">
        <f t="shared" si="65"/>
        <v>308.46000000000004</v>
      </c>
      <c r="T287" s="17">
        <f t="shared" si="66"/>
        <v>297.56</v>
      </c>
      <c r="U287" s="17">
        <f t="shared" si="67"/>
        <v>21.769993986521357</v>
      </c>
      <c r="V287" s="25">
        <f>(0.75+2*10^(-5)*Dados!$B$7)*R287</f>
        <v>31.111128775036029</v>
      </c>
      <c r="W287" s="23">
        <f t="shared" si="68"/>
        <v>2.6873160968654055</v>
      </c>
      <c r="X287" s="25">
        <f>(1-Dados!$C$20)*U287</f>
        <v>16.762895369621447</v>
      </c>
      <c r="Y287" s="18">
        <f t="shared" si="69"/>
        <v>14.075579272756041</v>
      </c>
      <c r="Z287" s="27">
        <f>((0.408*I287*(Y287-0)+Dados!$C$35*(900/(H287+273))*J287*(M287-N287))/(I287+Dados!$C$35*(1+(0.34*J287))))</f>
        <v>5.3513653310686866</v>
      </c>
    </row>
    <row r="288" spans="1:26" x14ac:dyDescent="0.25">
      <c r="A288" s="1">
        <v>25969</v>
      </c>
      <c r="B288">
        <v>23.7</v>
      </c>
      <c r="C288">
        <v>35.799999999999997</v>
      </c>
      <c r="D288">
        <v>36</v>
      </c>
      <c r="E288">
        <v>2</v>
      </c>
      <c r="F288">
        <v>56.25</v>
      </c>
      <c r="H288" s="22">
        <f t="shared" si="56"/>
        <v>29.75</v>
      </c>
      <c r="I288" s="23">
        <f t="shared" si="57"/>
        <v>0.24034390384963236</v>
      </c>
      <c r="J288" s="24">
        <f t="shared" si="58"/>
        <v>1.4959021503358882</v>
      </c>
      <c r="K288" s="25">
        <f t="shared" si="59"/>
        <v>5.8761139848648147</v>
      </c>
      <c r="L288" s="25">
        <f t="shared" si="60"/>
        <v>2.9306073746865935</v>
      </c>
      <c r="M288" s="25">
        <f t="shared" si="61"/>
        <v>4.4033606797757043</v>
      </c>
      <c r="N288" s="25">
        <f t="shared" si="62"/>
        <v>2.4768903823738335</v>
      </c>
      <c r="O288" s="25">
        <f t="shared" si="63"/>
        <v>-0.28480403295985462</v>
      </c>
      <c r="P288" s="26">
        <f>ACOS(-TAN(Dados!$C$31)*TAN(O288))</f>
        <v>1.7297612548880501</v>
      </c>
      <c r="Q288" s="25">
        <f t="shared" si="64"/>
        <v>1.0268635210857713</v>
      </c>
      <c r="R288" s="25">
        <f>(24*60/PI())*Dados!$C$28*Q288*(P288*SIN(Dados!$C$31)*SIN(O288)+COS(Dados!$C$31)*COS(O288)*SIN(P288))</f>
        <v>41.093926310782344</v>
      </c>
      <c r="S288" s="17">
        <f t="shared" si="65"/>
        <v>308.96000000000004</v>
      </c>
      <c r="T288" s="17">
        <f t="shared" si="66"/>
        <v>296.86</v>
      </c>
      <c r="U288" s="17">
        <f t="shared" si="67"/>
        <v>22.871271304849898</v>
      </c>
      <c r="V288" s="25">
        <f>(0.75+2*10^(-5)*Dados!$B$7)*R288</f>
        <v>31.021895378647475</v>
      </c>
      <c r="W288" s="23">
        <f t="shared" si="68"/>
        <v>3.19514036248622</v>
      </c>
      <c r="X288" s="25">
        <f>(1-Dados!$C$20)*U288</f>
        <v>17.610878904734424</v>
      </c>
      <c r="Y288" s="18">
        <f t="shared" si="69"/>
        <v>14.415738542248203</v>
      </c>
      <c r="Z288" s="27">
        <f>((0.408*I288*(Y288-0)+Dados!$C$35*(900/(H288+273))*J288*(M288-N288))/(I288+Dados!$C$35*(1+(0.34*J288))))</f>
        <v>5.8225215178146774</v>
      </c>
    </row>
    <row r="289" spans="1:26" x14ac:dyDescent="0.25">
      <c r="A289" s="1">
        <v>25970</v>
      </c>
      <c r="B289">
        <v>25.3</v>
      </c>
      <c r="C289">
        <v>31.2</v>
      </c>
      <c r="D289">
        <v>37</v>
      </c>
      <c r="E289">
        <v>3.3333330000000001</v>
      </c>
      <c r="F289">
        <v>79.75</v>
      </c>
      <c r="H289" s="22">
        <f t="shared" si="56"/>
        <v>28.25</v>
      </c>
      <c r="I289" s="23">
        <f t="shared" si="57"/>
        <v>0.22288404328675204</v>
      </c>
      <c r="J289" s="24">
        <f t="shared" si="58"/>
        <v>2.4931700012427886</v>
      </c>
      <c r="K289" s="25">
        <f t="shared" si="59"/>
        <v>4.5439995866454055</v>
      </c>
      <c r="L289" s="25">
        <f t="shared" si="60"/>
        <v>3.2248275907111101</v>
      </c>
      <c r="M289" s="25">
        <f t="shared" si="61"/>
        <v>3.8844135886782576</v>
      </c>
      <c r="N289" s="25">
        <f t="shared" si="62"/>
        <v>3.0978198369709102</v>
      </c>
      <c r="O289" s="25">
        <f t="shared" si="63"/>
        <v>-0.27970897097978548</v>
      </c>
      <c r="P289" s="26">
        <f>ACOS(-TAN(Dados!$C$31)*TAN(O289))</f>
        <v>1.7267372641461627</v>
      </c>
      <c r="Q289" s="25">
        <f t="shared" si="64"/>
        <v>1.0265296227404832</v>
      </c>
      <c r="R289" s="25">
        <f>(24*60/PI())*Dados!$C$28*Q289*(P289*SIN(Dados!$C$31)*SIN(O289)+COS(Dados!$C$31)*COS(O289)*SIN(P289))</f>
        <v>40.972935068714811</v>
      </c>
      <c r="S289" s="17">
        <f t="shared" si="65"/>
        <v>304.36</v>
      </c>
      <c r="T289" s="17">
        <f t="shared" si="66"/>
        <v>298.46000000000004</v>
      </c>
      <c r="U289" s="17">
        <f t="shared" si="67"/>
        <v>15.923666157208865</v>
      </c>
      <c r="V289" s="25">
        <f>(0.75+2*10^(-5)*Dados!$B$7)*R289</f>
        <v>30.930558823829962</v>
      </c>
      <c r="W289" s="23">
        <f t="shared" si="68"/>
        <v>1.3073895905663686</v>
      </c>
      <c r="X289" s="25">
        <f>(1-Dados!$C$20)*U289</f>
        <v>12.261222941050827</v>
      </c>
      <c r="Y289" s="18">
        <f t="shared" si="69"/>
        <v>10.953833350484459</v>
      </c>
      <c r="Z289" s="27">
        <f>((0.408*I289*(Y289-0)+Dados!$C$35*(900/(H289+273))*J289*(M289-N289))/(I289+Dados!$C$35*(1+(0.34*J289))))</f>
        <v>4.0125015562701138</v>
      </c>
    </row>
    <row r="290" spans="1:26" x14ac:dyDescent="0.25">
      <c r="A290" s="1">
        <v>25971</v>
      </c>
      <c r="B290">
        <v>21.6</v>
      </c>
      <c r="C290">
        <v>33.6</v>
      </c>
      <c r="D290">
        <v>38</v>
      </c>
      <c r="E290">
        <v>1.3333330000000001</v>
      </c>
      <c r="F290">
        <v>62.75</v>
      </c>
      <c r="H290" s="22">
        <f t="shared" si="56"/>
        <v>27.6</v>
      </c>
      <c r="I290" s="23">
        <f t="shared" si="57"/>
        <v>0.21565607816104823</v>
      </c>
      <c r="J290" s="24">
        <f t="shared" si="58"/>
        <v>0.99726785090690051</v>
      </c>
      <c r="K290" s="25">
        <f t="shared" si="59"/>
        <v>5.2019304560289008</v>
      </c>
      <c r="L290" s="25">
        <f t="shared" si="60"/>
        <v>2.5801527260359443</v>
      </c>
      <c r="M290" s="25">
        <f t="shared" si="61"/>
        <v>3.8910415910324225</v>
      </c>
      <c r="N290" s="25">
        <f t="shared" si="62"/>
        <v>2.4416285983728447</v>
      </c>
      <c r="O290" s="25">
        <f t="shared" si="63"/>
        <v>-0.27453102519500105</v>
      </c>
      <c r="P290" s="26">
        <f>ACOS(-TAN(Dados!$C$31)*TAN(O290))</f>
        <v>1.7236746004336272</v>
      </c>
      <c r="Q290" s="25">
        <f t="shared" si="64"/>
        <v>1.0261878630954209</v>
      </c>
      <c r="R290" s="25">
        <f>(24*60/PI())*Dados!$C$28*Q290*(P290*SIN(Dados!$C$31)*SIN(O290)+COS(Dados!$C$31)*COS(O290)*SIN(P290))</f>
        <v>40.849162036170263</v>
      </c>
      <c r="S290" s="17">
        <f t="shared" si="65"/>
        <v>306.76000000000005</v>
      </c>
      <c r="T290" s="17">
        <f t="shared" si="66"/>
        <v>294.76000000000005</v>
      </c>
      <c r="U290" s="17">
        <f t="shared" si="67"/>
        <v>22.6409037098434</v>
      </c>
      <c r="V290" s="25">
        <f>(0.75+2*10^(-5)*Dados!$B$7)*R290</f>
        <v>30.837122289261409</v>
      </c>
      <c r="W290" s="23">
        <f t="shared" si="68"/>
        <v>3.1261217843858673</v>
      </c>
      <c r="X290" s="25">
        <f>(1-Dados!$C$20)*U290</f>
        <v>17.43349585657942</v>
      </c>
      <c r="Y290" s="18">
        <f t="shared" si="69"/>
        <v>14.307374072193552</v>
      </c>
      <c r="Z290" s="27">
        <f>((0.408*I290*(Y290-0)+Dados!$C$35*(900/(H290+273))*J290*(M290-N290))/(I290+Dados!$C$35*(1+(0.34*J290))))</f>
        <v>5.084421134111758</v>
      </c>
    </row>
    <row r="291" spans="1:26" x14ac:dyDescent="0.25">
      <c r="A291" s="1">
        <v>25972</v>
      </c>
      <c r="B291">
        <v>24.3</v>
      </c>
      <c r="C291">
        <v>33.6</v>
      </c>
      <c r="D291">
        <v>39</v>
      </c>
      <c r="E291">
        <v>0.66666700000000001</v>
      </c>
      <c r="F291">
        <v>79.25</v>
      </c>
      <c r="H291" s="22">
        <f t="shared" si="56"/>
        <v>28.950000000000003</v>
      </c>
      <c r="I291" s="23">
        <f t="shared" si="57"/>
        <v>0.23089450520873803</v>
      </c>
      <c r="J291" s="24">
        <f t="shared" si="58"/>
        <v>0.49863429942898779</v>
      </c>
      <c r="K291" s="25">
        <f t="shared" si="59"/>
        <v>5.2019304560289008</v>
      </c>
      <c r="L291" s="25">
        <f t="shared" si="60"/>
        <v>3.0380717152215446</v>
      </c>
      <c r="M291" s="25">
        <f t="shared" si="61"/>
        <v>4.1200010856252227</v>
      </c>
      <c r="N291" s="25">
        <f t="shared" si="62"/>
        <v>3.2651008603579887</v>
      </c>
      <c r="O291" s="25">
        <f t="shared" si="63"/>
        <v>-0.26927172994258658</v>
      </c>
      <c r="P291" s="26">
        <f>ACOS(-TAN(Dados!$C$31)*TAN(O291))</f>
        <v>1.720574422132332</v>
      </c>
      <c r="Q291" s="25">
        <f t="shared" si="64"/>
        <v>1.0258383434213432</v>
      </c>
      <c r="R291" s="25">
        <f>(24*60/PI())*Dados!$C$28*Q291*(P291*SIN(Dados!$C$31)*SIN(O291)+COS(Dados!$C$31)*COS(O291)*SIN(P291))</f>
        <v>40.722612626680473</v>
      </c>
      <c r="S291" s="17">
        <f t="shared" si="65"/>
        <v>306.76000000000005</v>
      </c>
      <c r="T291" s="17">
        <f t="shared" si="66"/>
        <v>297.46000000000004</v>
      </c>
      <c r="U291" s="17">
        <f t="shared" si="67"/>
        <v>19.869964447131967</v>
      </c>
      <c r="V291" s="25">
        <f>(0.75+2*10^(-5)*Dados!$B$7)*R291</f>
        <v>30.741589861628867</v>
      </c>
      <c r="W291" s="23">
        <f t="shared" si="68"/>
        <v>1.8601094743624609</v>
      </c>
      <c r="X291" s="25">
        <f>(1-Dados!$C$20)*U291</f>
        <v>15.299872624291615</v>
      </c>
      <c r="Y291" s="18">
        <f t="shared" si="69"/>
        <v>13.439763149929153</v>
      </c>
      <c r="Z291" s="27">
        <f>((0.408*I291*(Y291-0)+Dados!$C$35*(900/(H291+273))*J291*(M291-N291))/(I291+Dados!$C$35*(1+(0.34*J291))))</f>
        <v>4.3885352474600721</v>
      </c>
    </row>
    <row r="292" spans="1:26" x14ac:dyDescent="0.25">
      <c r="A292" s="1">
        <v>25973</v>
      </c>
      <c r="B292">
        <v>20.2</v>
      </c>
      <c r="C292">
        <v>25</v>
      </c>
      <c r="D292">
        <v>40</v>
      </c>
      <c r="E292">
        <v>2.3333330000000001</v>
      </c>
      <c r="F292">
        <v>88.25</v>
      </c>
      <c r="H292" s="22">
        <f t="shared" si="56"/>
        <v>22.6</v>
      </c>
      <c r="I292" s="23">
        <f t="shared" si="57"/>
        <v>0.16636250114300036</v>
      </c>
      <c r="J292" s="24">
        <f t="shared" si="58"/>
        <v>1.7452189260748447</v>
      </c>
      <c r="K292" s="25">
        <f t="shared" si="59"/>
        <v>3.1677777175068473</v>
      </c>
      <c r="L292" s="25">
        <f t="shared" si="60"/>
        <v>2.3673876975032684</v>
      </c>
      <c r="M292" s="25">
        <f t="shared" si="61"/>
        <v>2.7675827075050581</v>
      </c>
      <c r="N292" s="25">
        <f t="shared" si="62"/>
        <v>2.4423917393732135</v>
      </c>
      <c r="O292" s="25">
        <f t="shared" si="63"/>
        <v>-0.26393264366523028</v>
      </c>
      <c r="P292" s="26">
        <f>ACOS(-TAN(Dados!$C$31)*TAN(O292))</f>
        <v>1.7174378768172527</v>
      </c>
      <c r="Q292" s="25">
        <f t="shared" si="64"/>
        <v>1.0254811672884725</v>
      </c>
      <c r="R292" s="25">
        <f>(24*60/PI())*Dados!$C$28*Q292*(P292*SIN(Dados!$C$31)*SIN(O292)+COS(Dados!$C$31)*COS(O292)*SIN(P292))</f>
        <v>40.593293506266015</v>
      </c>
      <c r="S292" s="17">
        <f t="shared" si="65"/>
        <v>298.16000000000003</v>
      </c>
      <c r="T292" s="17">
        <f t="shared" si="66"/>
        <v>293.36</v>
      </c>
      <c r="U292" s="17">
        <f t="shared" si="67"/>
        <v>14.229672023558322</v>
      </c>
      <c r="V292" s="25">
        <f>(0.75+2*10^(-5)*Dados!$B$7)*R292</f>
        <v>30.643966573125926</v>
      </c>
      <c r="W292" s="23">
        <f t="shared" si="68"/>
        <v>1.2595189767942461</v>
      </c>
      <c r="X292" s="25">
        <f>(1-Dados!$C$20)*U292</f>
        <v>10.956847458139908</v>
      </c>
      <c r="Y292" s="18">
        <f t="shared" si="69"/>
        <v>9.6973284813456626</v>
      </c>
      <c r="Z292" s="27">
        <f>((0.408*I292*(Y292-0)+Dados!$C$35*(900/(H292+273))*J292*(M292-N292))/(I292+Dados!$C$35*(1+(0.34*J292))))</f>
        <v>2.84974430268502</v>
      </c>
    </row>
    <row r="293" spans="1:26" x14ac:dyDescent="0.25">
      <c r="A293" s="1">
        <v>25974</v>
      </c>
      <c r="B293">
        <v>18.600000000000001</v>
      </c>
      <c r="C293">
        <v>24.7</v>
      </c>
      <c r="D293">
        <v>41</v>
      </c>
      <c r="E293">
        <v>4.6666670000000003</v>
      </c>
      <c r="F293">
        <v>81.5</v>
      </c>
      <c r="H293" s="22">
        <f t="shared" si="56"/>
        <v>21.65</v>
      </c>
      <c r="I293" s="23">
        <f t="shared" si="57"/>
        <v>0.15816592320827616</v>
      </c>
      <c r="J293" s="24">
        <f t="shared" si="58"/>
        <v>3.4904386001007643</v>
      </c>
      <c r="K293" s="25">
        <f t="shared" si="59"/>
        <v>3.1116099111162523</v>
      </c>
      <c r="L293" s="25">
        <f t="shared" si="60"/>
        <v>2.143152914469288</v>
      </c>
      <c r="M293" s="25">
        <f t="shared" si="61"/>
        <v>2.6273814127927704</v>
      </c>
      <c r="N293" s="25">
        <f t="shared" si="62"/>
        <v>2.1413158514261079</v>
      </c>
      <c r="O293" s="25">
        <f t="shared" si="63"/>
        <v>-0.25851534844942292</v>
      </c>
      <c r="P293" s="26">
        <f>ACOS(-TAN(Dados!$C$31)*TAN(O293))</f>
        <v>1.7142661005366917</v>
      </c>
      <c r="Q293" s="25">
        <f t="shared" si="64"/>
        <v>1.0251164405358055</v>
      </c>
      <c r="R293" s="25">
        <f>(24*60/PI())*Dados!$C$28*Q293*(P293*SIN(Dados!$C$31)*SIN(O293)+COS(Dados!$C$31)*COS(O293)*SIN(P293))</f>
        <v>40.461212642078735</v>
      </c>
      <c r="S293" s="17">
        <f t="shared" si="65"/>
        <v>297.86</v>
      </c>
      <c r="T293" s="17">
        <f t="shared" si="66"/>
        <v>291.76000000000005</v>
      </c>
      <c r="U293" s="17">
        <f t="shared" si="67"/>
        <v>15.989091756490941</v>
      </c>
      <c r="V293" s="25">
        <f>(0.75+2*10^(-5)*Dados!$B$7)*R293</f>
        <v>30.544258438173049</v>
      </c>
      <c r="W293" s="23">
        <f t="shared" si="68"/>
        <v>1.7863454747783281</v>
      </c>
      <c r="X293" s="25">
        <f>(1-Dados!$C$20)*U293</f>
        <v>12.311600652498026</v>
      </c>
      <c r="Y293" s="18">
        <f t="shared" si="69"/>
        <v>10.525255177719698</v>
      </c>
      <c r="Z293" s="27">
        <f>((0.408*I293*(Y293-0)+Dados!$C$35*(900/(H293+273))*J293*(M293-N293))/(I293+Dados!$C$35*(1+(0.34*J293))))</f>
        <v>3.3800246064191493</v>
      </c>
    </row>
    <row r="294" spans="1:26" x14ac:dyDescent="0.25">
      <c r="A294" s="1">
        <v>25975</v>
      </c>
      <c r="B294">
        <v>18.100000000000001</v>
      </c>
      <c r="C294">
        <v>27.6</v>
      </c>
      <c r="D294">
        <v>42</v>
      </c>
      <c r="E294">
        <v>1.6666669999999999</v>
      </c>
      <c r="F294">
        <v>87.75</v>
      </c>
      <c r="H294" s="22">
        <f t="shared" si="56"/>
        <v>22.85</v>
      </c>
      <c r="I294" s="23">
        <f t="shared" si="57"/>
        <v>0.1685781270345493</v>
      </c>
      <c r="J294" s="24">
        <f t="shared" si="58"/>
        <v>1.2465853745969318</v>
      </c>
      <c r="K294" s="25">
        <f t="shared" si="59"/>
        <v>3.6927819602923044</v>
      </c>
      <c r="L294" s="25">
        <f t="shared" si="60"/>
        <v>2.0770026187312354</v>
      </c>
      <c r="M294" s="25">
        <f t="shared" si="61"/>
        <v>2.8848922895117699</v>
      </c>
      <c r="N294" s="25">
        <f t="shared" si="62"/>
        <v>2.5314929840465781</v>
      </c>
      <c r="O294" s="25">
        <f t="shared" si="63"/>
        <v>-0.2530214495566519</v>
      </c>
      <c r="P294" s="26">
        <f>ACOS(-TAN(Dados!$C$31)*TAN(O294))</f>
        <v>1.7110602171599187</v>
      </c>
      <c r="Q294" s="25">
        <f t="shared" si="64"/>
        <v>1.0247442712397508</v>
      </c>
      <c r="R294" s="25">
        <f>(24*60/PI())*Dados!$C$28*Q294*(P294*SIN(Dados!$C$31)*SIN(O294)+COS(Dados!$C$31)*COS(O294)*SIN(P294))</f>
        <v>40.326379349888064</v>
      </c>
      <c r="S294" s="17">
        <f t="shared" si="65"/>
        <v>300.76000000000005</v>
      </c>
      <c r="T294" s="17">
        <f t="shared" si="66"/>
        <v>291.26000000000005</v>
      </c>
      <c r="U294" s="17">
        <f t="shared" si="67"/>
        <v>19.887079804279118</v>
      </c>
      <c r="V294" s="25">
        <f>(0.75+2*10^(-5)*Dados!$B$7)*R294</f>
        <v>30.442472489265068</v>
      </c>
      <c r="W294" s="23">
        <f t="shared" si="68"/>
        <v>2.3513236124547658</v>
      </c>
      <c r="X294" s="25">
        <f>(1-Dados!$C$20)*U294</f>
        <v>15.313051449294921</v>
      </c>
      <c r="Y294" s="18">
        <f t="shared" si="69"/>
        <v>12.961727836840154</v>
      </c>
      <c r="Z294" s="27">
        <f>((0.408*I294*(Y294-0)+Dados!$C$35*(900/(H294+273))*J294*(M294-N294))/(I294+Dados!$C$35*(1+(0.34*J294))))</f>
        <v>3.7406360433315577</v>
      </c>
    </row>
    <row r="295" spans="1:26" x14ac:dyDescent="0.25">
      <c r="A295" s="1">
        <v>25976</v>
      </c>
      <c r="B295">
        <v>21.7</v>
      </c>
      <c r="C295">
        <v>29</v>
      </c>
      <c r="D295">
        <v>43</v>
      </c>
      <c r="E295">
        <v>1.6666669999999999</v>
      </c>
      <c r="F295">
        <v>85</v>
      </c>
      <c r="H295" s="22">
        <f t="shared" si="56"/>
        <v>25.35</v>
      </c>
      <c r="I295" s="23">
        <f t="shared" si="57"/>
        <v>0.1921382761319867</v>
      </c>
      <c r="J295" s="24">
        <f t="shared" si="58"/>
        <v>1.2465853745969318</v>
      </c>
      <c r="K295" s="25">
        <f t="shared" si="59"/>
        <v>4.0056776000859209</v>
      </c>
      <c r="L295" s="25">
        <f t="shared" si="60"/>
        <v>2.5959699942202965</v>
      </c>
      <c r="M295" s="25">
        <f t="shared" si="61"/>
        <v>3.3008237971531087</v>
      </c>
      <c r="N295" s="25">
        <f t="shared" si="62"/>
        <v>2.8057002275801421</v>
      </c>
      <c r="O295" s="25">
        <f t="shared" si="63"/>
        <v>-0.24745257494772704</v>
      </c>
      <c r="P295" s="26">
        <f>ACOS(-TAN(Dados!$C$31)*TAN(O295))</f>
        <v>1.7078213377914966</v>
      </c>
      <c r="Q295" s="25">
        <f t="shared" si="64"/>
        <v>1.0243647696821025</v>
      </c>
      <c r="R295" s="25">
        <f>(24*60/PI())*Dados!$C$28*Q295*(P295*SIN(Dados!$C$31)*SIN(O295)+COS(Dados!$C$31)*COS(O295)*SIN(P295))</f>
        <v>40.188804340285415</v>
      </c>
      <c r="S295" s="17">
        <f t="shared" si="65"/>
        <v>302.16000000000003</v>
      </c>
      <c r="T295" s="17">
        <f t="shared" si="66"/>
        <v>294.86</v>
      </c>
      <c r="U295" s="17">
        <f t="shared" si="67"/>
        <v>17.373467188074748</v>
      </c>
      <c r="V295" s="25">
        <f>(0.75+2*10^(-5)*Dados!$B$7)*R295</f>
        <v>30.338616811851008</v>
      </c>
      <c r="W295" s="23">
        <f t="shared" si="68"/>
        <v>1.7391977349490915</v>
      </c>
      <c r="X295" s="25">
        <f>(1-Dados!$C$20)*U295</f>
        <v>13.377569734817557</v>
      </c>
      <c r="Y295" s="18">
        <f t="shared" si="69"/>
        <v>11.638371999868466</v>
      </c>
      <c r="Z295" s="27">
        <f>((0.408*I295*(Y295-0)+Dados!$C$35*(900/(H295+273))*J295*(M295-N295))/(I295+Dados!$C$35*(1+(0.34*J295))))</f>
        <v>3.6245496794276657</v>
      </c>
    </row>
    <row r="296" spans="1:26" x14ac:dyDescent="0.25">
      <c r="A296" s="1">
        <v>25977</v>
      </c>
      <c r="B296">
        <v>22.4</v>
      </c>
      <c r="C296">
        <v>29</v>
      </c>
      <c r="D296">
        <v>44</v>
      </c>
      <c r="E296">
        <v>2</v>
      </c>
      <c r="F296">
        <v>92.25</v>
      </c>
      <c r="H296" s="22">
        <f t="shared" si="56"/>
        <v>25.7</v>
      </c>
      <c r="I296" s="23">
        <f t="shared" si="57"/>
        <v>0.1956478966931286</v>
      </c>
      <c r="J296" s="24">
        <f t="shared" si="58"/>
        <v>1.4959021503358882</v>
      </c>
      <c r="K296" s="25">
        <f t="shared" si="59"/>
        <v>4.0056776000859209</v>
      </c>
      <c r="L296" s="25">
        <f t="shared" si="60"/>
        <v>2.7090824052161175</v>
      </c>
      <c r="M296" s="25">
        <f t="shared" si="61"/>
        <v>3.357380002651019</v>
      </c>
      <c r="N296" s="25">
        <f t="shared" si="62"/>
        <v>3.097183052445565</v>
      </c>
      <c r="O296" s="25">
        <f t="shared" si="63"/>
        <v>-0.24181037480038128</v>
      </c>
      <c r="P296" s="26">
        <f>ACOS(-TAN(Dados!$C$31)*TAN(O296))</f>
        <v>1.7045505602514042</v>
      </c>
      <c r="Q296" s="25">
        <f t="shared" si="64"/>
        <v>1.0239780483173626</v>
      </c>
      <c r="R296" s="25">
        <f>(24*60/PI())*Dados!$C$28*Q296*(P296*SIN(Dados!$C$31)*SIN(O296)+COS(Dados!$C$31)*COS(O296)*SIN(P296))</f>
        <v>40.048499763481836</v>
      </c>
      <c r="S296" s="17">
        <f t="shared" si="65"/>
        <v>302.16000000000003</v>
      </c>
      <c r="T296" s="17">
        <f t="shared" si="66"/>
        <v>295.56</v>
      </c>
      <c r="U296" s="17">
        <f t="shared" si="67"/>
        <v>16.461833404433271</v>
      </c>
      <c r="V296" s="25">
        <f>(0.75+2*10^(-5)*Dados!$B$7)*R296</f>
        <v>30.232700578151917</v>
      </c>
      <c r="W296" s="23">
        <f t="shared" si="68"/>
        <v>1.4110916293819182</v>
      </c>
      <c r="X296" s="25">
        <f>(1-Dados!$C$20)*U296</f>
        <v>12.675611721413619</v>
      </c>
      <c r="Y296" s="18">
        <f t="shared" si="69"/>
        <v>11.264520092031701</v>
      </c>
      <c r="Z296" s="27">
        <f>((0.408*I296*(Y296-0)+Dados!$C$35*(900/(H296+273))*J296*(M296-N296))/(I296+Dados!$C$35*(1+(0.34*J296))))</f>
        <v>3.3150418842148648</v>
      </c>
    </row>
    <row r="297" spans="1:26" x14ac:dyDescent="0.25">
      <c r="A297" s="1">
        <v>25978</v>
      </c>
      <c r="B297">
        <v>21.6</v>
      </c>
      <c r="C297">
        <v>28.8</v>
      </c>
      <c r="D297">
        <v>45</v>
      </c>
      <c r="E297">
        <v>1.6666669999999999</v>
      </c>
      <c r="F297">
        <v>97.5</v>
      </c>
      <c r="H297" s="22">
        <f t="shared" si="56"/>
        <v>25.200000000000003</v>
      </c>
      <c r="I297" s="23">
        <f t="shared" si="57"/>
        <v>0.19065046743174238</v>
      </c>
      <c r="J297" s="24">
        <f t="shared" si="58"/>
        <v>1.2465853745969318</v>
      </c>
      <c r="K297" s="25">
        <f t="shared" si="59"/>
        <v>3.9596126295507381</v>
      </c>
      <c r="L297" s="25">
        <f t="shared" si="60"/>
        <v>2.5801527260359443</v>
      </c>
      <c r="M297" s="25">
        <f t="shared" si="61"/>
        <v>3.2698826777933414</v>
      </c>
      <c r="N297" s="25">
        <f t="shared" si="62"/>
        <v>3.1881356108485077</v>
      </c>
      <c r="O297" s="25">
        <f t="shared" si="63"/>
        <v>-0.23609652102028686</v>
      </c>
      <c r="P297" s="26">
        <f>ACOS(-TAN(Dados!$C$31)*TAN(O297))</f>
        <v>1.701248968619907</v>
      </c>
      <c r="Q297" s="25">
        <f t="shared" si="64"/>
        <v>1.0235842217394178</v>
      </c>
      <c r="R297" s="25">
        <f>(24*60/PI())*Dados!$C$28*Q297*(P297*SIN(Dados!$C$31)*SIN(O297)+COS(Dados!$C$31)*COS(O297)*SIN(P297))</f>
        <v>39.905479252576548</v>
      </c>
      <c r="S297" s="17">
        <f t="shared" si="65"/>
        <v>301.96000000000004</v>
      </c>
      <c r="T297" s="17">
        <f t="shared" si="66"/>
        <v>294.76000000000005</v>
      </c>
      <c r="U297" s="17">
        <f t="shared" si="67"/>
        <v>17.132421942425985</v>
      </c>
      <c r="V297" s="25">
        <f>(0.75+2*10^(-5)*Dados!$B$7)*R297</f>
        <v>30.124734079824389</v>
      </c>
      <c r="W297" s="23">
        <f t="shared" si="68"/>
        <v>1.4625170106166443</v>
      </c>
      <c r="X297" s="25">
        <f>(1-Dados!$C$20)*U297</f>
        <v>13.19196489566801</v>
      </c>
      <c r="Y297" s="18">
        <f t="shared" si="69"/>
        <v>11.729447885051366</v>
      </c>
      <c r="Z297" s="27">
        <f>((0.408*I297*(Y297-0)+Dados!$C$35*(900/(H297+273))*J297*(M297-N297))/(I297+Dados!$C$35*(1+(0.34*J297))))</f>
        <v>3.2851733437034851</v>
      </c>
    </row>
    <row r="298" spans="1:26" x14ac:dyDescent="0.25">
      <c r="A298" s="1">
        <v>25979</v>
      </c>
      <c r="B298">
        <v>21.4</v>
      </c>
      <c r="C298">
        <v>31.9</v>
      </c>
      <c r="D298">
        <v>46</v>
      </c>
      <c r="E298">
        <v>2</v>
      </c>
      <c r="F298">
        <v>79.75</v>
      </c>
      <c r="H298" s="22">
        <f t="shared" si="56"/>
        <v>26.65</v>
      </c>
      <c r="I298" s="23">
        <f t="shared" si="57"/>
        <v>0.20544717183601532</v>
      </c>
      <c r="J298" s="24">
        <f t="shared" si="58"/>
        <v>1.4959021503358882</v>
      </c>
      <c r="K298" s="25">
        <f t="shared" si="59"/>
        <v>4.727972500374011</v>
      </c>
      <c r="L298" s="25">
        <f t="shared" si="60"/>
        <v>2.548770598472057</v>
      </c>
      <c r="M298" s="25">
        <f t="shared" si="61"/>
        <v>3.638371549423034</v>
      </c>
      <c r="N298" s="25">
        <f t="shared" si="62"/>
        <v>2.9016013106648697</v>
      </c>
      <c r="O298" s="25">
        <f t="shared" si="63"/>
        <v>-0.23031270674563392</v>
      </c>
      <c r="P298" s="26">
        <f>ACOS(-TAN(Dados!$C$31)*TAN(O298))</f>
        <v>1.6979176328459811</v>
      </c>
      <c r="Q298" s="25">
        <f t="shared" si="64"/>
        <v>1.0231834066475822</v>
      </c>
      <c r="R298" s="25">
        <f>(24*60/PI())*Dados!$C$28*Q298*(P298*SIN(Dados!$C$31)*SIN(O298)+COS(Dados!$C$31)*COS(O298)*SIN(P298))</f>
        <v>39.759757965175694</v>
      </c>
      <c r="S298" s="17">
        <f t="shared" si="65"/>
        <v>305.06</v>
      </c>
      <c r="T298" s="17">
        <f t="shared" si="66"/>
        <v>294.56</v>
      </c>
      <c r="U298" s="17">
        <f t="shared" si="67"/>
        <v>20.613814528300818</v>
      </c>
      <c r="V298" s="25">
        <f>(0.75+2*10^(-5)*Dados!$B$7)*R298</f>
        <v>30.014728759378652</v>
      </c>
      <c r="W298" s="23">
        <f t="shared" si="68"/>
        <v>2.3254620504753456</v>
      </c>
      <c r="X298" s="25">
        <f>(1-Dados!$C$20)*U298</f>
        <v>15.87263718679163</v>
      </c>
      <c r="Y298" s="18">
        <f t="shared" si="69"/>
        <v>13.547175136316284</v>
      </c>
      <c r="Z298" s="27">
        <f>((0.408*I298*(Y298-0)+Dados!$C$35*(900/(H298+273))*J298*(M298-N298))/(I298+Dados!$C$35*(1+(0.34*J298))))</f>
        <v>4.4452509431698228</v>
      </c>
    </row>
    <row r="299" spans="1:26" x14ac:dyDescent="0.25">
      <c r="A299" s="1">
        <v>25980</v>
      </c>
      <c r="B299">
        <v>20.100000000000001</v>
      </c>
      <c r="C299">
        <v>33.799999999999997</v>
      </c>
      <c r="D299">
        <v>47</v>
      </c>
      <c r="E299">
        <v>2</v>
      </c>
      <c r="F299">
        <v>70.75</v>
      </c>
      <c r="H299" s="22">
        <f t="shared" si="56"/>
        <v>26.95</v>
      </c>
      <c r="I299" s="23">
        <f t="shared" si="57"/>
        <v>0.20862615347804067</v>
      </c>
      <c r="J299" s="24">
        <f t="shared" si="58"/>
        <v>1.4959021503358882</v>
      </c>
      <c r="K299" s="25">
        <f t="shared" si="59"/>
        <v>5.2603114929926225</v>
      </c>
      <c r="L299" s="25">
        <f t="shared" si="60"/>
        <v>2.3527951289901101</v>
      </c>
      <c r="M299" s="25">
        <f t="shared" si="61"/>
        <v>3.8065533109913661</v>
      </c>
      <c r="N299" s="25">
        <f t="shared" si="62"/>
        <v>2.6931364675263914</v>
      </c>
      <c r="O299" s="25">
        <f t="shared" si="63"/>
        <v>-0.22446064584541689</v>
      </c>
      <c r="P299" s="26">
        <f>ACOS(-TAN(Dados!$C$31)*TAN(O299))</f>
        <v>1.6945576084179677</v>
      </c>
      <c r="Q299" s="25">
        <f t="shared" si="64"/>
        <v>1.0227757218120181</v>
      </c>
      <c r="R299" s="25">
        <f>(24*60/PI())*Dados!$C$28*Q299*(P299*SIN(Dados!$C$31)*SIN(O299)+COS(Dados!$C$31)*COS(O299)*SIN(P299))</f>
        <v>39.61135262324327</v>
      </c>
      <c r="S299" s="17">
        <f t="shared" si="65"/>
        <v>306.96000000000004</v>
      </c>
      <c r="T299" s="17">
        <f t="shared" si="66"/>
        <v>293.26000000000005</v>
      </c>
      <c r="U299" s="17">
        <f t="shared" si="67"/>
        <v>23.458483806286488</v>
      </c>
      <c r="V299" s="25">
        <f>(0.75+2*10^(-5)*Dados!$B$7)*R299</f>
        <v>29.902697240262114</v>
      </c>
      <c r="W299" s="23">
        <f t="shared" si="68"/>
        <v>3.1189004325272176</v>
      </c>
      <c r="X299" s="25">
        <f>(1-Dados!$C$20)*U299</f>
        <v>18.063032530840594</v>
      </c>
      <c r="Y299" s="18">
        <f t="shared" si="69"/>
        <v>14.944132098313377</v>
      </c>
      <c r="Z299" s="27">
        <f>((0.408*I299*(Y299-0)+Dados!$C$35*(900/(H299+273))*J299*(M299-N299))/(I299+Dados!$C$35*(1+(0.34*J299))))</f>
        <v>5.2026053587807324</v>
      </c>
    </row>
    <row r="300" spans="1:26" x14ac:dyDescent="0.25">
      <c r="A300" s="1">
        <v>25981</v>
      </c>
      <c r="B300">
        <v>23.2</v>
      </c>
      <c r="C300">
        <v>34.4</v>
      </c>
      <c r="D300">
        <v>48</v>
      </c>
      <c r="E300">
        <v>1.3333330000000001</v>
      </c>
      <c r="F300">
        <v>64</v>
      </c>
      <c r="H300" s="22">
        <f t="shared" si="56"/>
        <v>28.799999999999997</v>
      </c>
      <c r="I300" s="23">
        <f t="shared" si="57"/>
        <v>0.22915793801256812</v>
      </c>
      <c r="J300" s="24">
        <f t="shared" si="58"/>
        <v>0.99726785090690051</v>
      </c>
      <c r="K300" s="25">
        <f t="shared" si="59"/>
        <v>5.4388791379242765</v>
      </c>
      <c r="L300" s="25">
        <f t="shared" si="60"/>
        <v>2.8436029029276386</v>
      </c>
      <c r="M300" s="25">
        <f t="shared" si="61"/>
        <v>4.1412410204259578</v>
      </c>
      <c r="N300" s="25">
        <f t="shared" si="62"/>
        <v>2.650394253072613</v>
      </c>
      <c r="O300" s="25">
        <f t="shared" si="63"/>
        <v>-0.21854207241157836</v>
      </c>
      <c r="P300" s="26">
        <f>ACOS(-TAN(Dados!$C$31)*TAN(O300))</f>
        <v>1.6911699360950152</v>
      </c>
      <c r="Q300" s="25">
        <f t="shared" si="64"/>
        <v>1.0223612880385406</v>
      </c>
      <c r="R300" s="25">
        <f>(24*60/PI())*Dados!$C$28*Q300*(P300*SIN(Dados!$C$31)*SIN(O300)+COS(Dados!$C$31)*COS(O300)*SIN(P300))</f>
        <v>39.460281551069606</v>
      </c>
      <c r="S300" s="17">
        <f t="shared" si="65"/>
        <v>307.56</v>
      </c>
      <c r="T300" s="17">
        <f t="shared" si="66"/>
        <v>296.36</v>
      </c>
      <c r="U300" s="17">
        <f t="shared" si="67"/>
        <v>21.129497734118395</v>
      </c>
      <c r="V300" s="25">
        <f>(0.75+2*10^(-5)*Dados!$B$7)*R300</f>
        <v>29.788653355521856</v>
      </c>
      <c r="W300" s="23">
        <f t="shared" si="68"/>
        <v>2.7815064203413709</v>
      </c>
      <c r="X300" s="25">
        <f>(1-Dados!$C$20)*U300</f>
        <v>16.269713255271164</v>
      </c>
      <c r="Y300" s="18">
        <f t="shared" si="69"/>
        <v>13.488206834929793</v>
      </c>
      <c r="Z300" s="27">
        <f>((0.408*I300*(Y300-0)+Dados!$C$35*(900/(H300+273))*J300*(M300-N300))/(I300+Dados!$C$35*(1+(0.34*J300))))</f>
        <v>4.8966678554244503</v>
      </c>
    </row>
    <row r="301" spans="1:26" x14ac:dyDescent="0.25">
      <c r="A301" s="1">
        <v>25982</v>
      </c>
      <c r="B301">
        <v>24.2</v>
      </c>
      <c r="C301">
        <v>34.799999999999997</v>
      </c>
      <c r="D301">
        <v>49</v>
      </c>
      <c r="E301">
        <v>1</v>
      </c>
      <c r="F301">
        <v>74</v>
      </c>
      <c r="H301" s="22">
        <f t="shared" si="56"/>
        <v>29.5</v>
      </c>
      <c r="I301" s="23">
        <f t="shared" si="57"/>
        <v>0.23735674310788871</v>
      </c>
      <c r="J301" s="24">
        <f t="shared" si="58"/>
        <v>0.74795107516794412</v>
      </c>
      <c r="K301" s="25">
        <f t="shared" si="59"/>
        <v>5.5608244417211337</v>
      </c>
      <c r="L301" s="25">
        <f t="shared" si="60"/>
        <v>3.0199258182559934</v>
      </c>
      <c r="M301" s="25">
        <f t="shared" si="61"/>
        <v>4.2903751299885631</v>
      </c>
      <c r="N301" s="25">
        <f t="shared" si="62"/>
        <v>3.1748775961915365</v>
      </c>
      <c r="O301" s="25">
        <f t="shared" si="63"/>
        <v>-0.21255874024516014</v>
      </c>
      <c r="P301" s="26">
        <f>ACOS(-TAN(Dados!$C$31)*TAN(O301))</f>
        <v>1.6877556416977701</v>
      </c>
      <c r="Q301" s="25">
        <f t="shared" si="64"/>
        <v>1.0219402281328214</v>
      </c>
      <c r="R301" s="25">
        <f>(24*60/PI())*Dados!$C$28*Q301*(P301*SIN(Dados!$C$31)*SIN(O301)+COS(Dados!$C$31)*COS(O301)*SIN(P301))</f>
        <v>39.30656471124577</v>
      </c>
      <c r="S301" s="17">
        <f t="shared" si="65"/>
        <v>307.96000000000004</v>
      </c>
      <c r="T301" s="17">
        <f t="shared" si="66"/>
        <v>297.36</v>
      </c>
      <c r="U301" s="17">
        <f t="shared" si="67"/>
        <v>20.475664485867313</v>
      </c>
      <c r="V301" s="25">
        <f>(0.75+2*10^(-5)*Dados!$B$7)*R301</f>
        <v>29.672612174961795</v>
      </c>
      <c r="W301" s="23">
        <f t="shared" si="68"/>
        <v>2.1704486712488729</v>
      </c>
      <c r="X301" s="25">
        <f>(1-Dados!$C$20)*U301</f>
        <v>15.766261654117832</v>
      </c>
      <c r="Y301" s="18">
        <f t="shared" si="69"/>
        <v>13.59581298286896</v>
      </c>
      <c r="Z301" s="27">
        <f>((0.408*I301*(Y301-0)+Dados!$C$35*(900/(H301+273))*J301*(M301-N301))/(I301+Dados!$C$35*(1+(0.34*J301))))</f>
        <v>4.6300537856431552</v>
      </c>
    </row>
    <row r="302" spans="1:26" x14ac:dyDescent="0.25">
      <c r="A302" s="1">
        <v>25983</v>
      </c>
      <c r="B302">
        <v>19.399999999999999</v>
      </c>
      <c r="C302">
        <v>26.8</v>
      </c>
      <c r="D302">
        <v>50</v>
      </c>
      <c r="E302">
        <v>2</v>
      </c>
      <c r="F302">
        <v>85.75</v>
      </c>
      <c r="H302" s="22">
        <f t="shared" si="56"/>
        <v>23.1</v>
      </c>
      <c r="I302" s="23">
        <f t="shared" si="57"/>
        <v>0.17081860611256544</v>
      </c>
      <c r="J302" s="24">
        <f t="shared" si="58"/>
        <v>1.4959021503358882</v>
      </c>
      <c r="K302" s="25">
        <f t="shared" si="59"/>
        <v>3.5237195928099276</v>
      </c>
      <c r="L302" s="25">
        <f t="shared" si="60"/>
        <v>2.2528310020993629</v>
      </c>
      <c r="M302" s="25">
        <f t="shared" si="61"/>
        <v>2.8882752974546451</v>
      </c>
      <c r="N302" s="25">
        <f t="shared" si="62"/>
        <v>2.4766960675673584</v>
      </c>
      <c r="O302" s="25">
        <f t="shared" si="63"/>
        <v>-0.2065124223366139</v>
      </c>
      <c r="P302" s="26">
        <f>ACOS(-TAN(Dados!$C$31)*TAN(O302))</f>
        <v>1.6843157359566781</v>
      </c>
      <c r="Q302" s="25">
        <f t="shared" si="64"/>
        <v>1.0215126668639976</v>
      </c>
      <c r="R302" s="25">
        <f>(24*60/PI())*Dados!$C$28*Q302*(P302*SIN(Dados!$C$31)*SIN(O302)+COS(Dados!$C$31)*COS(O302)*SIN(P302))</f>
        <v>39.150223738536113</v>
      </c>
      <c r="S302" s="17">
        <f t="shared" si="65"/>
        <v>299.96000000000004</v>
      </c>
      <c r="T302" s="17">
        <f t="shared" si="66"/>
        <v>292.56</v>
      </c>
      <c r="U302" s="17">
        <f t="shared" si="67"/>
        <v>17.040019634882984</v>
      </c>
      <c r="V302" s="25">
        <f>(0.75+2*10^(-5)*Dados!$B$7)*R302</f>
        <v>29.554590030713136</v>
      </c>
      <c r="W302" s="23">
        <f t="shared" si="68"/>
        <v>1.9380659512061515</v>
      </c>
      <c r="X302" s="25">
        <f>(1-Dados!$C$20)*U302</f>
        <v>13.120815118859898</v>
      </c>
      <c r="Y302" s="18">
        <f t="shared" si="69"/>
        <v>11.182749167653746</v>
      </c>
      <c r="Z302" s="27">
        <f>((0.408*I302*(Y302-0)+Dados!$C$35*(900/(H302+273))*J302*(M302-N302))/(I302+Dados!$C$35*(1+(0.34*J302))))</f>
        <v>3.3455654951035929</v>
      </c>
    </row>
    <row r="303" spans="1:26" x14ac:dyDescent="0.25">
      <c r="A303" s="1">
        <v>25984</v>
      </c>
      <c r="B303">
        <v>12.7</v>
      </c>
      <c r="C303">
        <v>26.7</v>
      </c>
      <c r="D303">
        <v>51</v>
      </c>
      <c r="E303">
        <v>1.3333330000000001</v>
      </c>
      <c r="F303">
        <v>72.75</v>
      </c>
      <c r="H303" s="22">
        <f t="shared" si="56"/>
        <v>19.7</v>
      </c>
      <c r="I303" s="23">
        <f t="shared" si="57"/>
        <v>0.14240584875815751</v>
      </c>
      <c r="J303" s="24">
        <f t="shared" si="58"/>
        <v>0.99726785090690051</v>
      </c>
      <c r="K303" s="25">
        <f t="shared" si="59"/>
        <v>3.5030684848343494</v>
      </c>
      <c r="L303" s="25">
        <f t="shared" si="60"/>
        <v>1.4686304419364882</v>
      </c>
      <c r="M303" s="25">
        <f t="shared" si="61"/>
        <v>2.4858494633854189</v>
      </c>
      <c r="N303" s="25">
        <f t="shared" si="62"/>
        <v>1.8084554846128924</v>
      </c>
      <c r="O303" s="25">
        <f t="shared" si="63"/>
        <v>-0.20040491034042626</v>
      </c>
      <c r="P303" s="26">
        <f>ACOS(-TAN(Dados!$C$31)*TAN(O303))</f>
        <v>1.6808512144161913</v>
      </c>
      <c r="Q303" s="25">
        <f t="shared" si="64"/>
        <v>1.0210787309277003</v>
      </c>
      <c r="R303" s="25">
        <f>(24*60/PI())*Dados!$C$28*Q303*(P303*SIN(Dados!$C$31)*SIN(O303)+COS(Dados!$C$31)*COS(O303)*SIN(P303))</f>
        <v>38.991281971545753</v>
      </c>
      <c r="S303" s="17">
        <f t="shared" si="65"/>
        <v>299.86</v>
      </c>
      <c r="T303" s="17">
        <f t="shared" si="66"/>
        <v>285.86</v>
      </c>
      <c r="U303" s="17">
        <f t="shared" si="67"/>
        <v>23.342722913379166</v>
      </c>
      <c r="V303" s="25">
        <f>(0.75+2*10^(-5)*Dados!$B$7)*R303</f>
        <v>29.434604541140224</v>
      </c>
      <c r="W303" s="23">
        <f t="shared" si="68"/>
        <v>3.956880084335499</v>
      </c>
      <c r="X303" s="25">
        <f>(1-Dados!$C$20)*U303</f>
        <v>17.973896643301959</v>
      </c>
      <c r="Y303" s="18">
        <f t="shared" si="69"/>
        <v>14.017016558966461</v>
      </c>
      <c r="Z303" s="27">
        <f>((0.408*I303*(Y303-0)+Dados!$C$35*(900/(H303+273))*J303*(M303-N303))/(I303+Dados!$C$35*(1+(0.34*J303))))</f>
        <v>4.1309961469687675</v>
      </c>
    </row>
    <row r="304" spans="1:26" x14ac:dyDescent="0.25">
      <c r="A304" s="1">
        <v>25985</v>
      </c>
      <c r="B304">
        <v>14.3</v>
      </c>
      <c r="C304">
        <v>28.4</v>
      </c>
      <c r="D304">
        <v>52</v>
      </c>
      <c r="E304">
        <v>2</v>
      </c>
      <c r="F304">
        <v>69.25</v>
      </c>
      <c r="H304" s="22">
        <f t="shared" si="56"/>
        <v>21.35</v>
      </c>
      <c r="I304" s="23">
        <f t="shared" si="57"/>
        <v>0.15564952035685375</v>
      </c>
      <c r="J304" s="24">
        <f t="shared" si="58"/>
        <v>1.4959021503358882</v>
      </c>
      <c r="K304" s="25">
        <f t="shared" si="59"/>
        <v>3.868863716528768</v>
      </c>
      <c r="L304" s="25">
        <f t="shared" si="60"/>
        <v>1.6299939408502728</v>
      </c>
      <c r="M304" s="25">
        <f t="shared" si="61"/>
        <v>2.7494288286895205</v>
      </c>
      <c r="N304" s="25">
        <f t="shared" si="62"/>
        <v>1.9039794638674929</v>
      </c>
      <c r="O304" s="25">
        <f t="shared" si="63"/>
        <v>-0.19423801404421251</v>
      </c>
      <c r="P304" s="26">
        <f>ACOS(-TAN(Dados!$C$31)*TAN(O304))</f>
        <v>1.677363057393106</v>
      </c>
      <c r="Q304" s="25">
        <f t="shared" si="64"/>
        <v>1.0206385489085132</v>
      </c>
      <c r="R304" s="25">
        <f>(24*60/PI())*Dados!$C$28*Q304*(P304*SIN(Dados!$C$31)*SIN(O304)+COS(Dados!$C$31)*COS(O304)*SIN(P304))</f>
        <v>38.829764482083824</v>
      </c>
      <c r="S304" s="17">
        <f t="shared" si="65"/>
        <v>301.56</v>
      </c>
      <c r="T304" s="17">
        <f t="shared" si="66"/>
        <v>287.46000000000004</v>
      </c>
      <c r="U304" s="17">
        <f t="shared" si="67"/>
        <v>23.328901819194577</v>
      </c>
      <c r="V304" s="25">
        <f>(0.75+2*10^(-5)*Dados!$B$7)*R304</f>
        <v>29.312674633006939</v>
      </c>
      <c r="W304" s="23">
        <f t="shared" si="68"/>
        <v>3.936681322461165</v>
      </c>
      <c r="X304" s="25">
        <f>(1-Dados!$C$20)*U304</f>
        <v>17.963254400779824</v>
      </c>
      <c r="Y304" s="18">
        <f t="shared" si="69"/>
        <v>14.026573078318659</v>
      </c>
      <c r="Z304" s="27">
        <f>((0.408*I304*(Y304-0)+Dados!$C$35*(900/(H304+273))*J304*(M304-N304))/(I304+Dados!$C$35*(1+(0.34*J304))))</f>
        <v>4.4963663234649029</v>
      </c>
    </row>
    <row r="305" spans="1:26" x14ac:dyDescent="0.25">
      <c r="A305" s="1">
        <v>25986</v>
      </c>
      <c r="B305">
        <v>16.399999999999999</v>
      </c>
      <c r="C305">
        <v>30</v>
      </c>
      <c r="D305">
        <v>53</v>
      </c>
      <c r="E305">
        <v>1</v>
      </c>
      <c r="F305">
        <v>71</v>
      </c>
      <c r="H305" s="22">
        <f t="shared" si="56"/>
        <v>23.2</v>
      </c>
      <c r="I305" s="23">
        <f t="shared" si="57"/>
        <v>0.17172180615599653</v>
      </c>
      <c r="J305" s="24">
        <f t="shared" si="58"/>
        <v>0.74795107516794412</v>
      </c>
      <c r="K305" s="25">
        <f t="shared" si="59"/>
        <v>4.2430650587590133</v>
      </c>
      <c r="L305" s="25">
        <f t="shared" si="60"/>
        <v>1.8652661127239329</v>
      </c>
      <c r="M305" s="25">
        <f t="shared" si="61"/>
        <v>3.0541655857414733</v>
      </c>
      <c r="N305" s="25">
        <f t="shared" si="62"/>
        <v>2.1684575658764458</v>
      </c>
      <c r="O305" s="25">
        <f t="shared" si="63"/>
        <v>-0.18801356083243781</v>
      </c>
      <c r="P305" s="26">
        <f>ACOS(-TAN(Dados!$C$31)*TAN(O305))</f>
        <v>1.6738522299872023</v>
      </c>
      <c r="Q305" s="25">
        <f t="shared" si="64"/>
        <v>1.020192251241868</v>
      </c>
      <c r="R305" s="25">
        <f>(24*60/PI())*Dados!$C$28*Q305*(P305*SIN(Dados!$C$31)*SIN(O305)+COS(Dados!$C$31)*COS(O305)*SIN(P305))</f>
        <v>38.66569810212836</v>
      </c>
      <c r="S305" s="17">
        <f t="shared" si="65"/>
        <v>303.16000000000003</v>
      </c>
      <c r="T305" s="17">
        <f t="shared" si="66"/>
        <v>289.56</v>
      </c>
      <c r="U305" s="17">
        <f t="shared" si="67"/>
        <v>22.814727847989609</v>
      </c>
      <c r="V305" s="25">
        <f>(0.75+2*10^(-5)*Dados!$B$7)*R305</f>
        <v>29.188820561832522</v>
      </c>
      <c r="W305" s="23">
        <f t="shared" si="68"/>
        <v>3.5810163377080921</v>
      </c>
      <c r="X305" s="25">
        <f>(1-Dados!$C$20)*U305</f>
        <v>17.567340442951998</v>
      </c>
      <c r="Y305" s="18">
        <f t="shared" si="69"/>
        <v>13.986324105243906</v>
      </c>
      <c r="Z305" s="27">
        <f>((0.408*I305*(Y305-0)+Dados!$C$35*(900/(H305+273))*J305*(M305-N305))/(I305+Dados!$C$35*(1+(0.34*J305))))</f>
        <v>4.3796544093010947</v>
      </c>
    </row>
    <row r="306" spans="1:26" x14ac:dyDescent="0.25">
      <c r="A306" s="1">
        <v>25987</v>
      </c>
      <c r="B306">
        <v>21.2</v>
      </c>
      <c r="C306">
        <v>28</v>
      </c>
      <c r="D306">
        <v>54</v>
      </c>
      <c r="E306">
        <v>0.66666700000000001</v>
      </c>
      <c r="F306">
        <v>82.5</v>
      </c>
      <c r="H306" s="22">
        <f t="shared" si="56"/>
        <v>24.6</v>
      </c>
      <c r="I306" s="23">
        <f t="shared" si="57"/>
        <v>0.1847958852166231</v>
      </c>
      <c r="J306" s="24">
        <f t="shared" si="58"/>
        <v>0.49863429942898779</v>
      </c>
      <c r="K306" s="25">
        <f t="shared" si="59"/>
        <v>3.7799303639952631</v>
      </c>
      <c r="L306" s="25">
        <f t="shared" si="60"/>
        <v>2.5177224920902961</v>
      </c>
      <c r="M306" s="25">
        <f t="shared" si="61"/>
        <v>3.1488264280427796</v>
      </c>
      <c r="N306" s="25">
        <f t="shared" si="62"/>
        <v>2.5977818031352928</v>
      </c>
      <c r="O306" s="25">
        <f t="shared" si="63"/>
        <v>-0.18173339514492348</v>
      </c>
      <c r="P306" s="26">
        <f>ACOS(-TAN(Dados!$C$31)*TAN(O306))</f>
        <v>1.6703196821423145</v>
      </c>
      <c r="Q306" s="25">
        <f t="shared" si="64"/>
        <v>1.0197399701753953</v>
      </c>
      <c r="R306" s="25">
        <f>(24*60/PI())*Dados!$C$28*Q306*(P306*SIN(Dados!$C$31)*SIN(O306)+COS(Dados!$C$31)*COS(O306)*SIN(P306))</f>
        <v>38.499111448304127</v>
      </c>
      <c r="S306" s="17">
        <f t="shared" si="65"/>
        <v>301.16000000000003</v>
      </c>
      <c r="T306" s="17">
        <f t="shared" si="66"/>
        <v>294.36</v>
      </c>
      <c r="U306" s="17">
        <f t="shared" si="67"/>
        <v>16.062943996924744</v>
      </c>
      <c r="V306" s="25">
        <f>(0.75+2*10^(-5)*Dados!$B$7)*R306</f>
        <v>29.063063930369971</v>
      </c>
      <c r="W306" s="23">
        <f t="shared" si="68"/>
        <v>1.7472630662922883</v>
      </c>
      <c r="X306" s="25">
        <f>(1-Dados!$C$20)*U306</f>
        <v>12.368466877632054</v>
      </c>
      <c r="Y306" s="18">
        <f t="shared" si="69"/>
        <v>10.621203811339765</v>
      </c>
      <c r="Z306" s="27">
        <f>((0.408*I306*(Y306-0)+Dados!$C$35*(900/(H306+273))*J306*(M306-N306))/(I306+Dados!$C$35*(1+(0.34*J306))))</f>
        <v>3.2721885661511942</v>
      </c>
    </row>
    <row r="307" spans="1:26" x14ac:dyDescent="0.25">
      <c r="A307" s="1">
        <v>25988</v>
      </c>
      <c r="B307">
        <v>14.5</v>
      </c>
      <c r="C307">
        <v>22.2</v>
      </c>
      <c r="D307">
        <v>55</v>
      </c>
      <c r="E307">
        <v>3.3333330000000001</v>
      </c>
      <c r="F307">
        <v>76.25</v>
      </c>
      <c r="H307" s="22">
        <f t="shared" si="56"/>
        <v>18.350000000000001</v>
      </c>
      <c r="I307" s="23">
        <f t="shared" si="57"/>
        <v>0.13229155434141279</v>
      </c>
      <c r="J307" s="24">
        <f t="shared" si="58"/>
        <v>2.4931700012427886</v>
      </c>
      <c r="K307" s="25">
        <f t="shared" si="59"/>
        <v>2.6763336594163714</v>
      </c>
      <c r="L307" s="25">
        <f t="shared" si="60"/>
        <v>1.6512191555446767</v>
      </c>
      <c r="M307" s="25">
        <f t="shared" si="61"/>
        <v>2.1637764074805239</v>
      </c>
      <c r="N307" s="25">
        <f t="shared" si="62"/>
        <v>1.6498795107038995</v>
      </c>
      <c r="O307" s="25">
        <f t="shared" si="63"/>
        <v>-0.1753993779302998</v>
      </c>
      <c r="P307" s="26">
        <f>ACOS(-TAN(Dados!$C$31)*TAN(O307))</f>
        <v>1.6667663487559339</v>
      </c>
      <c r="Q307" s="25">
        <f t="shared" si="64"/>
        <v>1.0192818397297361</v>
      </c>
      <c r="R307" s="25">
        <f>(24*60/PI())*Dados!$C$28*Q307*(P307*SIN(Dados!$C$31)*SIN(O307)+COS(Dados!$C$31)*COS(O307)*SIN(P307))</f>
        <v>38.330034943789961</v>
      </c>
      <c r="S307" s="17">
        <f t="shared" si="65"/>
        <v>295.36</v>
      </c>
      <c r="T307" s="17">
        <f t="shared" si="66"/>
        <v>287.66000000000003</v>
      </c>
      <c r="U307" s="17">
        <f t="shared" si="67"/>
        <v>17.017844869768627</v>
      </c>
      <c r="V307" s="25">
        <f>(0.75+2*10^(-5)*Dados!$B$7)*R307</f>
        <v>28.935427705143915</v>
      </c>
      <c r="W307" s="23">
        <f t="shared" si="68"/>
        <v>2.5204700082172136</v>
      </c>
      <c r="X307" s="25">
        <f>(1-Dados!$C$20)*U307</f>
        <v>13.103740549721843</v>
      </c>
      <c r="Y307" s="18">
        <f t="shared" si="69"/>
        <v>10.58327054150463</v>
      </c>
      <c r="Z307" s="27">
        <f>((0.408*I307*(Y307-0)+Dados!$C$35*(900/(H307+273))*J307*(M307-N307))/(I307+Dados!$C$35*(1+(0.34*J307))))</f>
        <v>3.2787410535599473</v>
      </c>
    </row>
    <row r="308" spans="1:26" x14ac:dyDescent="0.25">
      <c r="A308" s="1">
        <v>25989</v>
      </c>
      <c r="B308">
        <v>8.9</v>
      </c>
      <c r="C308">
        <v>22.2</v>
      </c>
      <c r="D308">
        <v>56</v>
      </c>
      <c r="E308">
        <v>3</v>
      </c>
      <c r="F308">
        <v>66.75</v>
      </c>
      <c r="H308" s="22">
        <f t="shared" si="56"/>
        <v>15.55</v>
      </c>
      <c r="I308" s="23">
        <f t="shared" si="57"/>
        <v>0.11324088372528475</v>
      </c>
      <c r="J308" s="24">
        <f t="shared" si="58"/>
        <v>2.2438532255038321</v>
      </c>
      <c r="K308" s="25">
        <f t="shared" si="59"/>
        <v>2.6763336594163714</v>
      </c>
      <c r="L308" s="25">
        <f t="shared" si="60"/>
        <v>1.1403276978496268</v>
      </c>
      <c r="M308" s="25">
        <f t="shared" si="61"/>
        <v>1.908330678632999</v>
      </c>
      <c r="N308" s="25">
        <f t="shared" si="62"/>
        <v>1.2738107279875268</v>
      </c>
      <c r="O308" s="25">
        <f t="shared" si="63"/>
        <v>-0.16901338609456681</v>
      </c>
      <c r="P308" s="26">
        <f>ACOS(-TAN(Dados!$C$31)*TAN(O308))</f>
        <v>1.6631931498354087</v>
      </c>
      <c r="Q308" s="25">
        <f t="shared" si="64"/>
        <v>1.018817995658829</v>
      </c>
      <c r="R308" s="25">
        <f>(24*60/PI())*Dados!$C$28*Q308*(P308*SIN(Dados!$C$31)*SIN(O308)+COS(Dados!$C$31)*COS(O308)*SIN(P308))</f>
        <v>38.158500837577961</v>
      </c>
      <c r="S308" s="17">
        <f t="shared" si="65"/>
        <v>295.36</v>
      </c>
      <c r="T308" s="17">
        <f t="shared" si="66"/>
        <v>282.06</v>
      </c>
      <c r="U308" s="17">
        <f t="shared" si="67"/>
        <v>22.265738646351956</v>
      </c>
      <c r="V308" s="25">
        <f>(0.75+2*10^(-5)*Dados!$B$7)*R308</f>
        <v>28.805936230989445</v>
      </c>
      <c r="W308" s="23">
        <f t="shared" si="68"/>
        <v>4.3130228295554662</v>
      </c>
      <c r="X308" s="25">
        <f>(1-Dados!$C$20)*U308</f>
        <v>17.144618757691006</v>
      </c>
      <c r="Y308" s="18">
        <f t="shared" si="69"/>
        <v>12.83159592813554</v>
      </c>
      <c r="Z308" s="27">
        <f>((0.408*I308*(Y308-0)+Dados!$C$35*(900/(H308+273))*J308*(M308-N308))/(I308+Dados!$C$35*(1+(0.34*J308))))</f>
        <v>3.8643285560714635</v>
      </c>
    </row>
    <row r="309" spans="1:26" x14ac:dyDescent="0.25">
      <c r="A309" s="1">
        <v>25990</v>
      </c>
      <c r="B309">
        <v>12.9</v>
      </c>
      <c r="C309">
        <v>27.5</v>
      </c>
      <c r="D309">
        <v>57</v>
      </c>
      <c r="E309">
        <v>3.6666669999999999</v>
      </c>
      <c r="F309">
        <v>59.5</v>
      </c>
      <c r="H309" s="22">
        <f t="shared" si="56"/>
        <v>20.2</v>
      </c>
      <c r="I309" s="23">
        <f t="shared" si="57"/>
        <v>0.14631433363172242</v>
      </c>
      <c r="J309" s="24">
        <f t="shared" si="58"/>
        <v>2.74248752493282</v>
      </c>
      <c r="K309" s="25">
        <f t="shared" si="59"/>
        <v>3.671270209291702</v>
      </c>
      <c r="L309" s="25">
        <f t="shared" si="60"/>
        <v>1.4880015210641748</v>
      </c>
      <c r="M309" s="25">
        <f t="shared" si="61"/>
        <v>2.5796358651779383</v>
      </c>
      <c r="N309" s="25">
        <f t="shared" si="62"/>
        <v>1.5348833397808732</v>
      </c>
      <c r="O309" s="25">
        <f t="shared" si="63"/>
        <v>-0.16257731194492642</v>
      </c>
      <c r="P309" s="26">
        <f>ACOS(-TAN(Dados!$C$31)*TAN(O309))</f>
        <v>1.6596009906988067</v>
      </c>
      <c r="Q309" s="25">
        <f t="shared" si="64"/>
        <v>1.0183485754096824</v>
      </c>
      <c r="R309" s="25">
        <f>(24*60/PI())*Dados!$C$28*Q309*(P309*SIN(Dados!$C$31)*SIN(O309)+COS(Dados!$C$31)*COS(O309)*SIN(P309))</f>
        <v>37.98454322101324</v>
      </c>
      <c r="S309" s="17">
        <f t="shared" si="65"/>
        <v>300.66000000000003</v>
      </c>
      <c r="T309" s="17">
        <f t="shared" si="66"/>
        <v>286.06</v>
      </c>
      <c r="U309" s="17">
        <f t="shared" si="67"/>
        <v>23.222197737111024</v>
      </c>
      <c r="V309" s="25">
        <f>(0.75+2*10^(-5)*Dados!$B$7)*R309</f>
        <v>28.674615243537978</v>
      </c>
      <c r="W309" s="23">
        <f t="shared" si="68"/>
        <v>4.5122599313722924</v>
      </c>
      <c r="X309" s="25">
        <f>(1-Dados!$C$20)*U309</f>
        <v>17.881092257575489</v>
      </c>
      <c r="Y309" s="18">
        <f t="shared" si="69"/>
        <v>13.368832326203197</v>
      </c>
      <c r="Z309" s="27">
        <f>((0.408*I309*(Y309-0)+Dados!$C$35*(900/(H309+273))*J309*(M309-N309))/(I309+Dados!$C$35*(1+(0.34*J309))))</f>
        <v>5.0356647066073057</v>
      </c>
    </row>
    <row r="310" spans="1:26" x14ac:dyDescent="0.25">
      <c r="A310" s="1">
        <v>25991</v>
      </c>
      <c r="B310">
        <v>16.2</v>
      </c>
      <c r="C310">
        <v>28.3</v>
      </c>
      <c r="D310">
        <v>58</v>
      </c>
      <c r="E310">
        <v>2</v>
      </c>
      <c r="F310">
        <v>77.75</v>
      </c>
      <c r="H310" s="22">
        <f t="shared" si="56"/>
        <v>22.25</v>
      </c>
      <c r="I310" s="23">
        <f t="shared" si="57"/>
        <v>0.16330195980137907</v>
      </c>
      <c r="J310" s="24">
        <f t="shared" si="58"/>
        <v>1.4959021503358882</v>
      </c>
      <c r="K310" s="25">
        <f t="shared" si="59"/>
        <v>3.8464613723885481</v>
      </c>
      <c r="L310" s="25">
        <f t="shared" si="60"/>
        <v>1.841645130417793</v>
      </c>
      <c r="M310" s="25">
        <f t="shared" si="61"/>
        <v>2.8440532514031704</v>
      </c>
      <c r="N310" s="25">
        <f t="shared" si="62"/>
        <v>2.2112514029659649</v>
      </c>
      <c r="O310" s="25">
        <f t="shared" si="63"/>
        <v>-0.1560930626290509</v>
      </c>
      <c r="P310" s="26">
        <f>ACOS(-TAN(Dados!$C$31)*TAN(O310))</f>
        <v>1.655990762218486</v>
      </c>
      <c r="Q310" s="25">
        <f t="shared" si="64"/>
        <v>1.0178737180816473</v>
      </c>
      <c r="R310" s="25">
        <f>(24*60/PI())*Dados!$C$28*Q310*(P310*SIN(Dados!$C$31)*SIN(O310)+COS(Dados!$C$31)*COS(O310)*SIN(P310))</f>
        <v>37.808198041549083</v>
      </c>
      <c r="S310" s="17">
        <f t="shared" si="65"/>
        <v>301.46000000000004</v>
      </c>
      <c r="T310" s="17">
        <f t="shared" si="66"/>
        <v>289.36</v>
      </c>
      <c r="U310" s="17">
        <f t="shared" si="67"/>
        <v>21.042563526690209</v>
      </c>
      <c r="V310" s="25">
        <f>(0.75+2*10^(-5)*Dados!$B$7)*R310</f>
        <v>28.541491879601093</v>
      </c>
      <c r="W310" s="23">
        <f t="shared" si="68"/>
        <v>3.1841035574780046</v>
      </c>
      <c r="X310" s="25">
        <f>(1-Dados!$C$20)*U310</f>
        <v>16.202773915551461</v>
      </c>
      <c r="Y310" s="18">
        <f t="shared" si="69"/>
        <v>13.018670358073457</v>
      </c>
      <c r="Z310" s="27">
        <f>((0.408*I310*(Y310-0)+Dados!$C$35*(900/(H310+273))*J310*(M310-N310))/(I310+Dados!$C$35*(1+(0.34*J310))))</f>
        <v>4.0307652689792777</v>
      </c>
    </row>
    <row r="311" spans="1:26" x14ac:dyDescent="0.25">
      <c r="A311" s="1">
        <v>25992</v>
      </c>
      <c r="B311">
        <v>18</v>
      </c>
      <c r="C311">
        <v>28.2</v>
      </c>
      <c r="D311">
        <v>59</v>
      </c>
      <c r="E311">
        <v>1.3333330000000001</v>
      </c>
      <c r="F311">
        <v>68.75</v>
      </c>
      <c r="H311" s="22">
        <f t="shared" si="56"/>
        <v>23.1</v>
      </c>
      <c r="I311" s="23">
        <f t="shared" si="57"/>
        <v>0.17081860611256544</v>
      </c>
      <c r="J311" s="24">
        <f t="shared" si="58"/>
        <v>0.99726785090690051</v>
      </c>
      <c r="K311" s="25">
        <f t="shared" si="59"/>
        <v>3.8241720180540506</v>
      </c>
      <c r="L311" s="25">
        <f t="shared" si="60"/>
        <v>2.0639892026604851</v>
      </c>
      <c r="M311" s="25">
        <f t="shared" si="61"/>
        <v>2.9440806103572679</v>
      </c>
      <c r="N311" s="25">
        <f t="shared" si="62"/>
        <v>2.0240554196206215</v>
      </c>
      <c r="O311" s="25">
        <f t="shared" si="63"/>
        <v>-0.14956255956995423</v>
      </c>
      <c r="P311" s="26">
        <f>ACOS(-TAN(Dados!$C$31)*TAN(O311))</f>
        <v>1.652363341105423</v>
      </c>
      <c r="Q311" s="25">
        <f t="shared" si="64"/>
        <v>1.0173935643851983</v>
      </c>
      <c r="R311" s="25">
        <f>(24*60/PI())*Dados!$C$28*Q311*(P311*SIN(Dados!$C$31)*SIN(O311)+COS(Dados!$C$31)*COS(O311)*SIN(P311))</f>
        <v>37.629503113658799</v>
      </c>
      <c r="S311" s="17">
        <f t="shared" si="65"/>
        <v>301.36</v>
      </c>
      <c r="T311" s="17">
        <f t="shared" si="66"/>
        <v>291.16000000000003</v>
      </c>
      <c r="U311" s="17">
        <f t="shared" si="67"/>
        <v>19.228639271569723</v>
      </c>
      <c r="V311" s="25">
        <f>(0.75+2*10^(-5)*Dados!$B$7)*R311</f>
        <v>28.406594685407878</v>
      </c>
      <c r="W311" s="23">
        <f t="shared" si="68"/>
        <v>3.0043017530902296</v>
      </c>
      <c r="X311" s="25">
        <f>(1-Dados!$C$20)*U311</f>
        <v>14.806052239108686</v>
      </c>
      <c r="Y311" s="18">
        <f t="shared" si="69"/>
        <v>11.801750486018456</v>
      </c>
      <c r="Z311" s="27">
        <f>((0.408*I311*(Y311-0)+Dados!$C$35*(900/(H311+273))*J311*(M311-N311))/(I311+Dados!$C$35*(1+(0.34*J311))))</f>
        <v>3.8884552618657833</v>
      </c>
    </row>
    <row r="312" spans="1:26" x14ac:dyDescent="0.25">
      <c r="A312" s="1">
        <v>26330</v>
      </c>
      <c r="B312">
        <v>18.8</v>
      </c>
      <c r="C312">
        <v>33.5</v>
      </c>
      <c r="D312">
        <v>32</v>
      </c>
      <c r="E312">
        <v>4.3333329999999997</v>
      </c>
      <c r="F312">
        <v>83.5</v>
      </c>
      <c r="H312" s="22">
        <f t="shared" ref="H312:H373" si="70">(C312+B312)/2</f>
        <v>26.15</v>
      </c>
      <c r="I312" s="23">
        <f t="shared" ref="I312:I373" si="71">4098*(0.6108*EXP(17.27*H312/(H312+237.3)))/(H312+237.3)^2</f>
        <v>0.20023943546559078</v>
      </c>
      <c r="J312" s="24">
        <f t="shared" ref="J312:J373" si="72">E312*(4.87/(LN(67.8*10-5.42)))</f>
        <v>3.2411210764107325</v>
      </c>
      <c r="K312" s="25">
        <f t="shared" ref="K312:K373" si="73">0.6108*EXP((17.27*C312)/(C312+237.3))</f>
        <v>5.1729513859624818</v>
      </c>
      <c r="L312" s="25">
        <f t="shared" ref="L312:L373" si="74">0.6108*EXP((17.27*B312)/(B312+237.3))</f>
        <v>2.1701248415136294</v>
      </c>
      <c r="M312" s="25">
        <f t="shared" ref="M312:M373" si="75">(K312+L312)/2</f>
        <v>3.6715381137380554</v>
      </c>
      <c r="N312" s="25">
        <f t="shared" ref="N312:N373" si="76">F312/100*((K312+L312)/2)</f>
        <v>3.0657343249712761</v>
      </c>
      <c r="O312" s="25">
        <f t="shared" ref="O312:O373" si="77">0.409*SIN((2*PI()/365*D312)-1.39)</f>
        <v>-0.30432562504334304</v>
      </c>
      <c r="P312" s="26">
        <f>ACOS(-TAN(Dados!$C$31)*TAN(O312))</f>
        <v>1.7414469882911801</v>
      </c>
      <c r="Q312" s="25">
        <f t="shared" ref="Q312:Q373" si="78">1+0.033*COS((2*PI()/365)*D312)</f>
        <v>1.0281185581963432</v>
      </c>
      <c r="R312" s="25">
        <f>(24*60/PI())*Dados!$C$28*Q312*(P312*SIN(Dados!$C$31)*SIN(O312)+COS(Dados!$C$31)*COS(O312)*SIN(P312))</f>
        <v>41.550006134893529</v>
      </c>
      <c r="S312" s="17">
        <f t="shared" ref="S312:S373" si="79">C312+273.16</f>
        <v>306.66000000000003</v>
      </c>
      <c r="T312" s="17">
        <f t="shared" ref="T312:T373" si="80">B312+273.16</f>
        <v>291.96000000000004</v>
      </c>
      <c r="U312" s="17">
        <f t="shared" ref="U312:U373" si="81">0.16*SQRT(C312-B312)*R312</f>
        <v>25.488820699506334</v>
      </c>
      <c r="V312" s="25">
        <f>(0.75+2*10^(-5)*Dados!$B$7)*R312</f>
        <v>31.366191041244619</v>
      </c>
      <c r="W312" s="23">
        <f t="shared" ref="W312:W373" si="82">(4.903*10^-9)*((S312^4+T312^4)/2)*(0.34-0.14*SQRT(N312))*(1.35*(U312/V312)-0.35)</f>
        <v>2.7989178868709343</v>
      </c>
      <c r="X312" s="25">
        <f>(1-Dados!$C$20)*U312</f>
        <v>19.626391938619879</v>
      </c>
      <c r="Y312" s="18">
        <f t="shared" ref="Y312:Y373" si="83">X312-W312</f>
        <v>16.827474051748943</v>
      </c>
      <c r="Z312" s="27">
        <f>((0.408*I312*(Y312-0)+Dados!$C$35*(900/(H312+273))*J312*(M312-N312))/(I312+Dados!$C$35*(1+(0.34*J312))))</f>
        <v>5.2139354661484978</v>
      </c>
    </row>
    <row r="313" spans="1:26" x14ac:dyDescent="0.25">
      <c r="A313" s="1">
        <v>26331</v>
      </c>
      <c r="B313">
        <v>12.1</v>
      </c>
      <c r="C313">
        <v>23.9</v>
      </c>
      <c r="D313">
        <v>33</v>
      </c>
      <c r="E313">
        <v>3.3333330000000001</v>
      </c>
      <c r="F313">
        <v>59.5</v>
      </c>
      <c r="H313" s="22">
        <f t="shared" si="70"/>
        <v>18</v>
      </c>
      <c r="I313" s="23">
        <f t="shared" si="71"/>
        <v>0.12977102815536121</v>
      </c>
      <c r="J313" s="24">
        <f t="shared" si="72"/>
        <v>2.4931700012427886</v>
      </c>
      <c r="K313" s="25">
        <f t="shared" si="73"/>
        <v>2.9660542018616081</v>
      </c>
      <c r="L313" s="25">
        <f t="shared" si="74"/>
        <v>1.4118391324838375</v>
      </c>
      <c r="M313" s="25">
        <f t="shared" si="75"/>
        <v>2.1889466671727229</v>
      </c>
      <c r="N313" s="25">
        <f t="shared" si="76"/>
        <v>1.30242326696777</v>
      </c>
      <c r="O313" s="25">
        <f t="shared" si="77"/>
        <v>-0.2995769437816857</v>
      </c>
      <c r="P313" s="26">
        <f>ACOS(-TAN(Dados!$C$31)*TAN(O313))</f>
        <v>1.7385894603864445</v>
      </c>
      <c r="Q313" s="25">
        <f t="shared" si="78"/>
        <v>1.0278170707327079</v>
      </c>
      <c r="R313" s="25">
        <f>(24*60/PI())*Dados!$C$28*Q313*(P313*SIN(Dados!$C$31)*SIN(O313)+COS(Dados!$C$31)*COS(O313)*SIN(P313))</f>
        <v>41.440172896841275</v>
      </c>
      <c r="S313" s="17">
        <f t="shared" si="79"/>
        <v>297.06</v>
      </c>
      <c r="T313" s="17">
        <f t="shared" si="80"/>
        <v>285.26000000000005</v>
      </c>
      <c r="U313" s="17">
        <f t="shared" si="81"/>
        <v>22.776266985830826</v>
      </c>
      <c r="V313" s="25">
        <f>(0.75+2*10^(-5)*Dados!$B$7)*R313</f>
        <v>31.28327768820585</v>
      </c>
      <c r="W313" s="23">
        <f t="shared" si="82"/>
        <v>4.0290587499561417</v>
      </c>
      <c r="X313" s="25">
        <f>(1-Dados!$C$20)*U313</f>
        <v>17.537725579089738</v>
      </c>
      <c r="Y313" s="18">
        <f t="shared" si="83"/>
        <v>13.508666829133595</v>
      </c>
      <c r="Z313" s="27">
        <f>((0.408*I313*(Y313-0)+Dados!$C$35*(900/(H313+273))*J313*(M313-N313))/(I313+Dados!$C$35*(1+(0.34*J313))))</f>
        <v>4.637490146098294</v>
      </c>
    </row>
    <row r="314" spans="1:26" x14ac:dyDescent="0.25">
      <c r="A314" s="1">
        <v>26332</v>
      </c>
      <c r="B314">
        <v>14.6</v>
      </c>
      <c r="C314">
        <v>27.6</v>
      </c>
      <c r="D314">
        <v>34</v>
      </c>
      <c r="E314">
        <v>1.6666669999999999</v>
      </c>
      <c r="F314">
        <v>52.25</v>
      </c>
      <c r="H314" s="22">
        <f t="shared" si="70"/>
        <v>21.1</v>
      </c>
      <c r="I314" s="23">
        <f t="shared" si="71"/>
        <v>0.15357844313412952</v>
      </c>
      <c r="J314" s="24">
        <f t="shared" si="72"/>
        <v>1.2465853745969318</v>
      </c>
      <c r="K314" s="25">
        <f t="shared" si="73"/>
        <v>3.6927819602923044</v>
      </c>
      <c r="L314" s="25">
        <f t="shared" si="74"/>
        <v>1.6619223807933985</v>
      </c>
      <c r="M314" s="25">
        <f t="shared" si="75"/>
        <v>2.6773521705428514</v>
      </c>
      <c r="N314" s="25">
        <f t="shared" si="76"/>
        <v>1.3989165091086397</v>
      </c>
      <c r="O314" s="25">
        <f t="shared" si="77"/>
        <v>-0.29473949140618588</v>
      </c>
      <c r="P314" s="26">
        <f>ACOS(-TAN(Dados!$C$31)*TAN(O314))</f>
        <v>1.7356885346921167</v>
      </c>
      <c r="Q314" s="25">
        <f t="shared" si="78"/>
        <v>1.0275073404706727</v>
      </c>
      <c r="R314" s="25">
        <f>(24*60/PI())*Dados!$C$28*Q314*(P314*SIN(Dados!$C$31)*SIN(O314)+COS(Dados!$C$31)*COS(O314)*SIN(P314))</f>
        <v>41.327547732870002</v>
      </c>
      <c r="S314" s="17">
        <f t="shared" si="79"/>
        <v>300.76000000000005</v>
      </c>
      <c r="T314" s="17">
        <f t="shared" si="80"/>
        <v>287.76000000000005</v>
      </c>
      <c r="U314" s="17">
        <f t="shared" si="81"/>
        <v>23.841374790407738</v>
      </c>
      <c r="V314" s="25">
        <f>(0.75+2*10^(-5)*Dados!$B$7)*R314</f>
        <v>31.198256704148577</v>
      </c>
      <c r="W314" s="23">
        <f t="shared" si="82"/>
        <v>4.3833137156572182</v>
      </c>
      <c r="X314" s="25">
        <f>(1-Dados!$C$20)*U314</f>
        <v>18.357858588613958</v>
      </c>
      <c r="Y314" s="18">
        <f t="shared" si="83"/>
        <v>13.97454487295674</v>
      </c>
      <c r="Z314" s="27">
        <f>((0.408*I314*(Y314-0)+Dados!$C$35*(900/(H314+273))*J314*(M314-N314))/(I314+Dados!$C$35*(1+(0.34*J314))))</f>
        <v>4.841867704865642</v>
      </c>
    </row>
    <row r="315" spans="1:26" x14ac:dyDescent="0.25">
      <c r="A315" s="1">
        <v>26333</v>
      </c>
      <c r="B315">
        <v>15</v>
      </c>
      <c r="C315">
        <v>31.4</v>
      </c>
      <c r="D315">
        <v>35</v>
      </c>
      <c r="E315">
        <v>1.6666669999999999</v>
      </c>
      <c r="F315">
        <v>51.75</v>
      </c>
      <c r="H315" s="22">
        <f t="shared" si="70"/>
        <v>23.2</v>
      </c>
      <c r="I315" s="23">
        <f t="shared" si="71"/>
        <v>0.17172180615599653</v>
      </c>
      <c r="J315" s="24">
        <f t="shared" si="72"/>
        <v>1.2465853745969318</v>
      </c>
      <c r="K315" s="25">
        <f t="shared" si="73"/>
        <v>4.5959173166475438</v>
      </c>
      <c r="L315" s="25">
        <f t="shared" si="74"/>
        <v>1.7053462321157722</v>
      </c>
      <c r="M315" s="25">
        <f t="shared" si="75"/>
        <v>3.1506317743816581</v>
      </c>
      <c r="N315" s="25">
        <f t="shared" si="76"/>
        <v>1.630451943242508</v>
      </c>
      <c r="O315" s="25">
        <f t="shared" si="77"/>
        <v>-0.28981470135838328</v>
      </c>
      <c r="P315" s="26">
        <f>ACOS(-TAN(Dados!$C$31)*TAN(O315))</f>
        <v>1.7327454042581727</v>
      </c>
      <c r="Q315" s="25">
        <f t="shared" si="78"/>
        <v>1.0271894591899993</v>
      </c>
      <c r="R315" s="25">
        <f>(24*60/PI())*Dados!$C$28*Q315*(P315*SIN(Dados!$C$31)*SIN(O315)+COS(Dados!$C$31)*COS(O315)*SIN(P315))</f>
        <v>41.21213155165799</v>
      </c>
      <c r="S315" s="17">
        <f t="shared" si="79"/>
        <v>304.56</v>
      </c>
      <c r="T315" s="17">
        <f t="shared" si="80"/>
        <v>288.16000000000003</v>
      </c>
      <c r="U315" s="17">
        <f t="shared" si="81"/>
        <v>26.703426000930364</v>
      </c>
      <c r="V315" s="25">
        <f>(0.75+2*10^(-5)*Dados!$B$7)*R315</f>
        <v>31.111128775036029</v>
      </c>
      <c r="W315" s="23">
        <f t="shared" si="82"/>
        <v>4.9544806205515624</v>
      </c>
      <c r="X315" s="25">
        <f>(1-Dados!$C$20)*U315</f>
        <v>20.56163802071638</v>
      </c>
      <c r="Y315" s="18">
        <f t="shared" si="83"/>
        <v>15.607157400164818</v>
      </c>
      <c r="Z315" s="27">
        <f>((0.408*I315*(Y315-0)+Dados!$C$35*(900/(H315+273))*J315*(M315-N315))/(I315+Dados!$C$35*(1+(0.34*J315))))</f>
        <v>5.5502137462275503</v>
      </c>
    </row>
    <row r="316" spans="1:26" x14ac:dyDescent="0.25">
      <c r="A316" s="1">
        <v>26334</v>
      </c>
      <c r="B316">
        <v>20</v>
      </c>
      <c r="C316">
        <v>33.6</v>
      </c>
      <c r="D316">
        <v>36</v>
      </c>
      <c r="E316">
        <v>1.6666669999999999</v>
      </c>
      <c r="F316">
        <v>51.5</v>
      </c>
      <c r="H316" s="22">
        <f t="shared" si="70"/>
        <v>26.8</v>
      </c>
      <c r="I316" s="23">
        <f t="shared" si="71"/>
        <v>0.20703153059292453</v>
      </c>
      <c r="J316" s="24">
        <f t="shared" si="72"/>
        <v>1.2465853745969318</v>
      </c>
      <c r="K316" s="25">
        <f t="shared" si="73"/>
        <v>5.2019304560289008</v>
      </c>
      <c r="L316" s="25">
        <f t="shared" si="74"/>
        <v>2.3382812709274461</v>
      </c>
      <c r="M316" s="25">
        <f t="shared" si="75"/>
        <v>3.7701058634781734</v>
      </c>
      <c r="N316" s="25">
        <f t="shared" si="76"/>
        <v>1.9416045196912595</v>
      </c>
      <c r="O316" s="25">
        <f t="shared" si="77"/>
        <v>-0.28480403295985462</v>
      </c>
      <c r="P316" s="26">
        <f>ACOS(-TAN(Dados!$C$31)*TAN(O316))</f>
        <v>1.7297612548880501</v>
      </c>
      <c r="Q316" s="25">
        <f t="shared" si="78"/>
        <v>1.0268635210857713</v>
      </c>
      <c r="R316" s="25">
        <f>(24*60/PI())*Dados!$C$28*Q316*(P316*SIN(Dados!$C$31)*SIN(O316)+COS(Dados!$C$31)*COS(O316)*SIN(P316))</f>
        <v>41.093926310782344</v>
      </c>
      <c r="S316" s="17">
        <f t="shared" si="79"/>
        <v>306.76000000000005</v>
      </c>
      <c r="T316" s="17">
        <f t="shared" si="80"/>
        <v>293.16000000000003</v>
      </c>
      <c r="U316" s="17">
        <f t="shared" si="81"/>
        <v>24.247505955006446</v>
      </c>
      <c r="V316" s="25">
        <f>(0.75+2*10^(-5)*Dados!$B$7)*R316</f>
        <v>31.021895378647475</v>
      </c>
      <c r="W316" s="23">
        <f t="shared" si="82"/>
        <v>4.0690734082402029</v>
      </c>
      <c r="X316" s="25">
        <f>(1-Dados!$C$20)*U316</f>
        <v>18.670579585354965</v>
      </c>
      <c r="Y316" s="18">
        <f t="shared" si="83"/>
        <v>14.601506177114761</v>
      </c>
      <c r="Z316" s="27">
        <f>((0.408*I316*(Y316-0)+Dados!$C$35*(900/(H316+273))*J316*(M316-N316))/(I316+Dados!$C$35*(1+(0.34*J316))))</f>
        <v>5.5999160036003888</v>
      </c>
    </row>
    <row r="317" spans="1:26" x14ac:dyDescent="0.25">
      <c r="A317" s="1">
        <v>26335</v>
      </c>
      <c r="B317">
        <v>22.6</v>
      </c>
      <c r="C317">
        <v>33.6</v>
      </c>
      <c r="D317">
        <v>37</v>
      </c>
      <c r="E317">
        <v>2</v>
      </c>
      <c r="F317">
        <v>51</v>
      </c>
      <c r="H317" s="22">
        <f t="shared" si="70"/>
        <v>28.1</v>
      </c>
      <c r="I317" s="23">
        <f t="shared" si="71"/>
        <v>0.22119824570984212</v>
      </c>
      <c r="J317" s="24">
        <f t="shared" si="72"/>
        <v>1.4959021503358882</v>
      </c>
      <c r="K317" s="25">
        <f t="shared" si="73"/>
        <v>5.2019304560289008</v>
      </c>
      <c r="L317" s="25">
        <f t="shared" si="74"/>
        <v>2.7421805492514406</v>
      </c>
      <c r="M317" s="25">
        <f t="shared" si="75"/>
        <v>3.9720555026401705</v>
      </c>
      <c r="N317" s="25">
        <f t="shared" si="76"/>
        <v>2.0257483063464869</v>
      </c>
      <c r="O317" s="25">
        <f t="shared" si="77"/>
        <v>-0.27970897097978548</v>
      </c>
      <c r="P317" s="26">
        <f>ACOS(-TAN(Dados!$C$31)*TAN(O317))</f>
        <v>1.7267372641461627</v>
      </c>
      <c r="Q317" s="25">
        <f t="shared" si="78"/>
        <v>1.0265296227404832</v>
      </c>
      <c r="R317" s="25">
        <f>(24*60/PI())*Dados!$C$28*Q317*(P317*SIN(Dados!$C$31)*SIN(O317)+COS(Dados!$C$31)*COS(O317)*SIN(P317))</f>
        <v>40.972935068714811</v>
      </c>
      <c r="S317" s="17">
        <f t="shared" si="79"/>
        <v>306.76000000000005</v>
      </c>
      <c r="T317" s="17">
        <f t="shared" si="80"/>
        <v>295.76000000000005</v>
      </c>
      <c r="U317" s="17">
        <f t="shared" si="81"/>
        <v>21.742696349203467</v>
      </c>
      <c r="V317" s="25">
        <f>(0.75+2*10^(-5)*Dados!$B$7)*R317</f>
        <v>30.930558823829962</v>
      </c>
      <c r="W317" s="23">
        <f t="shared" si="82"/>
        <v>3.4113645714596044</v>
      </c>
      <c r="X317" s="25">
        <f>(1-Dados!$C$20)*U317</f>
        <v>16.741876188886671</v>
      </c>
      <c r="Y317" s="18">
        <f t="shared" si="83"/>
        <v>13.330511617427067</v>
      </c>
      <c r="Z317" s="27">
        <f>((0.408*I317*(Y317-0)+Dados!$C$35*(900/(H317+273))*J317*(M317-N317))/(I317+Dados!$C$35*(1+(0.34*J317))))</f>
        <v>5.5406261706203592</v>
      </c>
    </row>
    <row r="318" spans="1:26" x14ac:dyDescent="0.25">
      <c r="A318" s="1">
        <v>26336</v>
      </c>
      <c r="B318">
        <v>22.6</v>
      </c>
      <c r="C318">
        <v>34.799999999999997</v>
      </c>
      <c r="D318">
        <v>38</v>
      </c>
      <c r="E318">
        <v>1.3333330000000001</v>
      </c>
      <c r="F318">
        <v>53.75</v>
      </c>
      <c r="H318" s="22">
        <f t="shared" si="70"/>
        <v>28.7</v>
      </c>
      <c r="I318" s="23">
        <f t="shared" si="71"/>
        <v>0.22800632957046707</v>
      </c>
      <c r="J318" s="24">
        <f t="shared" si="72"/>
        <v>0.99726785090690051</v>
      </c>
      <c r="K318" s="25">
        <f t="shared" si="73"/>
        <v>5.5608244417211337</v>
      </c>
      <c r="L318" s="25">
        <f t="shared" si="74"/>
        <v>2.7421805492514406</v>
      </c>
      <c r="M318" s="25">
        <f t="shared" si="75"/>
        <v>4.1515024954862874</v>
      </c>
      <c r="N318" s="25">
        <f t="shared" si="76"/>
        <v>2.2314325913238795</v>
      </c>
      <c r="O318" s="25">
        <f t="shared" si="77"/>
        <v>-0.27453102519500105</v>
      </c>
      <c r="P318" s="26">
        <f>ACOS(-TAN(Dados!$C$31)*TAN(O318))</f>
        <v>1.7236746004336272</v>
      </c>
      <c r="Q318" s="25">
        <f t="shared" si="78"/>
        <v>1.0261878630954209</v>
      </c>
      <c r="R318" s="25">
        <f>(24*60/PI())*Dados!$C$28*Q318*(P318*SIN(Dados!$C$31)*SIN(O318)+COS(Dados!$C$31)*COS(O318)*SIN(P318))</f>
        <v>40.849162036170263</v>
      </c>
      <c r="S318" s="17">
        <f t="shared" si="79"/>
        <v>307.96000000000004</v>
      </c>
      <c r="T318" s="17">
        <f t="shared" si="80"/>
        <v>295.76000000000005</v>
      </c>
      <c r="U318" s="17">
        <f t="shared" si="81"/>
        <v>22.828798248667709</v>
      </c>
      <c r="V318" s="25">
        <f>(0.75+2*10^(-5)*Dados!$B$7)*R318</f>
        <v>30.837122289261409</v>
      </c>
      <c r="W318" s="23">
        <f t="shared" si="82"/>
        <v>3.4681612774668769</v>
      </c>
      <c r="X318" s="25">
        <f>(1-Dados!$C$20)*U318</f>
        <v>17.578174651474136</v>
      </c>
      <c r="Y318" s="18">
        <f t="shared" si="83"/>
        <v>14.110013374007259</v>
      </c>
      <c r="Z318" s="27">
        <f>((0.408*I318*(Y318-0)+Dados!$C$35*(900/(H318+273))*J318*(M318-N318))/(I318+Dados!$C$35*(1+(0.34*J318))))</f>
        <v>5.3428068985088917</v>
      </c>
    </row>
    <row r="319" spans="1:26" x14ac:dyDescent="0.25">
      <c r="A319" s="1">
        <v>26337</v>
      </c>
      <c r="B319">
        <v>23.1</v>
      </c>
      <c r="C319">
        <v>33.4</v>
      </c>
      <c r="D319">
        <v>39</v>
      </c>
      <c r="E319">
        <v>1.3333330000000001</v>
      </c>
      <c r="F319">
        <v>65.25</v>
      </c>
      <c r="H319" s="22">
        <f t="shared" si="70"/>
        <v>28.25</v>
      </c>
      <c r="I319" s="23">
        <f t="shared" si="71"/>
        <v>0.22288404328675204</v>
      </c>
      <c r="J319" s="24">
        <f t="shared" si="72"/>
        <v>0.99726785090690051</v>
      </c>
      <c r="K319" s="25">
        <f t="shared" si="73"/>
        <v>5.1441125216319277</v>
      </c>
      <c r="L319" s="25">
        <f t="shared" si="74"/>
        <v>2.8264752011366077</v>
      </c>
      <c r="M319" s="25">
        <f t="shared" si="75"/>
        <v>3.9852938613842674</v>
      </c>
      <c r="N319" s="25">
        <f t="shared" si="76"/>
        <v>2.6004042445532343</v>
      </c>
      <c r="O319" s="25">
        <f t="shared" si="77"/>
        <v>-0.26927172994258658</v>
      </c>
      <c r="P319" s="26">
        <f>ACOS(-TAN(Dados!$C$31)*TAN(O319))</f>
        <v>1.720574422132332</v>
      </c>
      <c r="Q319" s="25">
        <f t="shared" si="78"/>
        <v>1.0258383434213432</v>
      </c>
      <c r="R319" s="25">
        <f>(24*60/PI())*Dados!$C$28*Q319*(P319*SIN(Dados!$C$31)*SIN(O319)+COS(Dados!$C$31)*COS(O319)*SIN(P319))</f>
        <v>40.722612626680473</v>
      </c>
      <c r="S319" s="17">
        <f t="shared" si="79"/>
        <v>306.56</v>
      </c>
      <c r="T319" s="17">
        <f t="shared" si="80"/>
        <v>296.26000000000005</v>
      </c>
      <c r="U319" s="17">
        <f t="shared" si="81"/>
        <v>20.910972366591199</v>
      </c>
      <c r="V319" s="25">
        <f>(0.75+2*10^(-5)*Dados!$B$7)*R319</f>
        <v>30.741589861628867</v>
      </c>
      <c r="W319" s="23">
        <f t="shared" si="82"/>
        <v>2.63172717787966</v>
      </c>
      <c r="X319" s="25">
        <f>(1-Dados!$C$20)*U319</f>
        <v>16.101448722275222</v>
      </c>
      <c r="Y319" s="18">
        <f t="shared" si="83"/>
        <v>13.469721544395561</v>
      </c>
      <c r="Z319" s="27">
        <f>((0.408*I319*(Y319-0)+Dados!$C$35*(900/(H319+273))*J319*(M319-N319))/(I319+Dados!$C$35*(1+(0.34*J319))))</f>
        <v>4.8141622706541831</v>
      </c>
    </row>
    <row r="320" spans="1:26" x14ac:dyDescent="0.25">
      <c r="A320" s="1">
        <v>26338</v>
      </c>
      <c r="B320">
        <v>18.600000000000001</v>
      </c>
      <c r="C320">
        <v>32</v>
      </c>
      <c r="D320">
        <v>40</v>
      </c>
      <c r="E320">
        <v>2</v>
      </c>
      <c r="F320">
        <v>88</v>
      </c>
      <c r="H320" s="22">
        <f t="shared" si="70"/>
        <v>25.3</v>
      </c>
      <c r="I320" s="23">
        <f t="shared" si="71"/>
        <v>0.19164125727803297</v>
      </c>
      <c r="J320" s="24">
        <f t="shared" si="72"/>
        <v>1.4959021503358882</v>
      </c>
      <c r="K320" s="25">
        <f t="shared" si="73"/>
        <v>4.7547753962618131</v>
      </c>
      <c r="L320" s="25">
        <f t="shared" si="74"/>
        <v>2.143152914469288</v>
      </c>
      <c r="M320" s="25">
        <f t="shared" si="75"/>
        <v>3.4489641553655508</v>
      </c>
      <c r="N320" s="25">
        <f t="shared" si="76"/>
        <v>3.0350884567216849</v>
      </c>
      <c r="O320" s="25">
        <f t="shared" si="77"/>
        <v>-0.26393264366523028</v>
      </c>
      <c r="P320" s="26">
        <f>ACOS(-TAN(Dados!$C$31)*TAN(O320))</f>
        <v>1.7174378768172527</v>
      </c>
      <c r="Q320" s="25">
        <f t="shared" si="78"/>
        <v>1.0254811672884725</v>
      </c>
      <c r="R320" s="25">
        <f>(24*60/PI())*Dados!$C$28*Q320*(P320*SIN(Dados!$C$31)*SIN(O320)+COS(Dados!$C$31)*COS(O320)*SIN(P320))</f>
        <v>40.593293506266015</v>
      </c>
      <c r="S320" s="17">
        <f t="shared" si="79"/>
        <v>305.16000000000003</v>
      </c>
      <c r="T320" s="17">
        <f t="shared" si="80"/>
        <v>291.76000000000005</v>
      </c>
      <c r="U320" s="17">
        <f t="shared" si="81"/>
        <v>23.7753364111921</v>
      </c>
      <c r="V320" s="25">
        <f>(0.75+2*10^(-5)*Dados!$B$7)*R320</f>
        <v>30.643966573125926</v>
      </c>
      <c r="W320" s="23">
        <f t="shared" si="82"/>
        <v>2.6153060870947176</v>
      </c>
      <c r="X320" s="25">
        <f>(1-Dados!$C$20)*U320</f>
        <v>18.307009036617917</v>
      </c>
      <c r="Y320" s="18">
        <f t="shared" si="83"/>
        <v>15.691702949523199</v>
      </c>
      <c r="Z320" s="27">
        <f>((0.408*I320*(Y320-0)+Dados!$C$35*(900/(H320+273))*J320*(M320-N320))/(I320+Dados!$C$35*(1+(0.34*J320))))</f>
        <v>4.6461047779977545</v>
      </c>
    </row>
    <row r="321" spans="1:26" x14ac:dyDescent="0.25">
      <c r="A321" s="1">
        <v>26339</v>
      </c>
      <c r="B321">
        <v>18.5</v>
      </c>
      <c r="C321">
        <v>24.3</v>
      </c>
      <c r="D321">
        <v>41</v>
      </c>
      <c r="E321">
        <v>1.3333330000000001</v>
      </c>
      <c r="F321">
        <v>93.75</v>
      </c>
      <c r="H321" s="22">
        <f t="shared" si="70"/>
        <v>21.4</v>
      </c>
      <c r="I321" s="23">
        <f t="shared" si="71"/>
        <v>0.15606655549667836</v>
      </c>
      <c r="J321" s="24">
        <f t="shared" si="72"/>
        <v>0.99726785090690051</v>
      </c>
      <c r="K321" s="25">
        <f t="shared" si="73"/>
        <v>3.0380717152215446</v>
      </c>
      <c r="L321" s="25">
        <f t="shared" si="74"/>
        <v>2.1297773032821605</v>
      </c>
      <c r="M321" s="25">
        <f t="shared" si="75"/>
        <v>2.5839245092518528</v>
      </c>
      <c r="N321" s="25">
        <f t="shared" si="76"/>
        <v>2.4224292274236121</v>
      </c>
      <c r="O321" s="25">
        <f t="shared" si="77"/>
        <v>-0.25851534844942292</v>
      </c>
      <c r="P321" s="26">
        <f>ACOS(-TAN(Dados!$C$31)*TAN(O321))</f>
        <v>1.7142661005366917</v>
      </c>
      <c r="Q321" s="25">
        <f t="shared" si="78"/>
        <v>1.0251164405358055</v>
      </c>
      <c r="R321" s="25">
        <f>(24*60/PI())*Dados!$C$28*Q321*(P321*SIN(Dados!$C$31)*SIN(O321)+COS(Dados!$C$31)*COS(O321)*SIN(P321))</f>
        <v>40.461212642078735</v>
      </c>
      <c r="S321" s="17">
        <f t="shared" si="79"/>
        <v>297.46000000000004</v>
      </c>
      <c r="T321" s="17">
        <f t="shared" si="80"/>
        <v>291.66000000000003</v>
      </c>
      <c r="U321" s="17">
        <f t="shared" si="81"/>
        <v>15.590960601670965</v>
      </c>
      <c r="V321" s="25">
        <f>(0.75+2*10^(-5)*Dados!$B$7)*R321</f>
        <v>30.544258438173049</v>
      </c>
      <c r="W321" s="23">
        <f t="shared" si="82"/>
        <v>1.5291457661237915</v>
      </c>
      <c r="X321" s="25">
        <f>(1-Dados!$C$20)*U321</f>
        <v>12.005039663286643</v>
      </c>
      <c r="Y321" s="18">
        <f t="shared" si="83"/>
        <v>10.475893897162852</v>
      </c>
      <c r="Z321" s="27">
        <f>((0.408*I321*(Y321-0)+Dados!$C$35*(900/(H321+273))*J321*(M321-N321))/(I321+Dados!$C$35*(1+(0.34*J321))))</f>
        <v>2.8691843361822418</v>
      </c>
    </row>
    <row r="322" spans="1:26" x14ac:dyDescent="0.25">
      <c r="A322" s="1">
        <v>26340</v>
      </c>
      <c r="B322">
        <v>19.8</v>
      </c>
      <c r="C322">
        <v>29.5</v>
      </c>
      <c r="D322">
        <v>42</v>
      </c>
      <c r="E322">
        <v>1.6666669999999999</v>
      </c>
      <c r="F322">
        <v>78.25</v>
      </c>
      <c r="H322" s="22">
        <f t="shared" si="70"/>
        <v>24.65</v>
      </c>
      <c r="I322" s="23">
        <f t="shared" si="71"/>
        <v>0.18527790820050849</v>
      </c>
      <c r="J322" s="24">
        <f t="shared" si="72"/>
        <v>1.2465853745969318</v>
      </c>
      <c r="K322" s="25">
        <f t="shared" si="73"/>
        <v>4.1228854693811812</v>
      </c>
      <c r="L322" s="25">
        <f t="shared" si="74"/>
        <v>2.3094882494907831</v>
      </c>
      <c r="M322" s="25">
        <f t="shared" si="75"/>
        <v>3.2161868594359824</v>
      </c>
      <c r="N322" s="25">
        <f t="shared" si="76"/>
        <v>2.5166662175086563</v>
      </c>
      <c r="O322" s="25">
        <f t="shared" si="77"/>
        <v>-0.2530214495566519</v>
      </c>
      <c r="P322" s="26">
        <f>ACOS(-TAN(Dados!$C$31)*TAN(O322))</f>
        <v>1.7110602171599187</v>
      </c>
      <c r="Q322" s="25">
        <f t="shared" si="78"/>
        <v>1.0247442712397508</v>
      </c>
      <c r="R322" s="25">
        <f>(24*60/PI())*Dados!$C$28*Q322*(P322*SIN(Dados!$C$31)*SIN(O322)+COS(Dados!$C$31)*COS(O322)*SIN(P322))</f>
        <v>40.326379349888064</v>
      </c>
      <c r="S322" s="17">
        <f t="shared" si="79"/>
        <v>302.66000000000003</v>
      </c>
      <c r="T322" s="17">
        <f t="shared" si="80"/>
        <v>292.96000000000004</v>
      </c>
      <c r="U322" s="17">
        <f t="shared" si="81"/>
        <v>20.095327156423661</v>
      </c>
      <c r="V322" s="25">
        <f>(0.75+2*10^(-5)*Dados!$B$7)*R322</f>
        <v>30.442472489265068</v>
      </c>
      <c r="W322" s="23">
        <f t="shared" si="82"/>
        <v>2.4646342248091955</v>
      </c>
      <c r="X322" s="25">
        <f>(1-Dados!$C$20)*U322</f>
        <v>15.473401910446219</v>
      </c>
      <c r="Y322" s="18">
        <f t="shared" si="83"/>
        <v>13.008767685637023</v>
      </c>
      <c r="Z322" s="27">
        <f>((0.408*I322*(Y322-0)+Dados!$C$35*(900/(H322+273))*J322*(M322-N322))/(I322+Dados!$C$35*(1+(0.34*J322))))</f>
        <v>4.1509794531506223</v>
      </c>
    </row>
    <row r="323" spans="1:26" x14ac:dyDescent="0.25">
      <c r="A323" s="1">
        <v>26341</v>
      </c>
      <c r="B323">
        <v>18.2</v>
      </c>
      <c r="C323">
        <v>30.2</v>
      </c>
      <c r="D323">
        <v>43</v>
      </c>
      <c r="E323">
        <v>2.6666669999999999</v>
      </c>
      <c r="F323">
        <v>77</v>
      </c>
      <c r="H323" s="22">
        <f t="shared" si="70"/>
        <v>24.2</v>
      </c>
      <c r="I323" s="23">
        <f t="shared" si="71"/>
        <v>0.18097760754015932</v>
      </c>
      <c r="J323" s="24">
        <f t="shared" si="72"/>
        <v>1.9945364497648759</v>
      </c>
      <c r="K323" s="25">
        <f t="shared" si="73"/>
        <v>4.2919830424837384</v>
      </c>
      <c r="L323" s="25">
        <f t="shared" si="74"/>
        <v>2.0900878010879693</v>
      </c>
      <c r="M323" s="25">
        <f t="shared" si="75"/>
        <v>3.1910354217858536</v>
      </c>
      <c r="N323" s="25">
        <f t="shared" si="76"/>
        <v>2.4570972747751072</v>
      </c>
      <c r="O323" s="25">
        <f t="shared" si="77"/>
        <v>-0.24745257494772704</v>
      </c>
      <c r="P323" s="26">
        <f>ACOS(-TAN(Dados!$C$31)*TAN(O323))</f>
        <v>1.7078213377914966</v>
      </c>
      <c r="Q323" s="25">
        <f t="shared" si="78"/>
        <v>1.0243647696821025</v>
      </c>
      <c r="R323" s="25">
        <f>(24*60/PI())*Dados!$C$28*Q323*(P323*SIN(Dados!$C$31)*SIN(O323)+COS(Dados!$C$31)*COS(O323)*SIN(P323))</f>
        <v>40.188804340285415</v>
      </c>
      <c r="S323" s="17">
        <f t="shared" si="79"/>
        <v>303.36</v>
      </c>
      <c r="T323" s="17">
        <f t="shared" si="80"/>
        <v>291.36</v>
      </c>
      <c r="U323" s="17">
        <f t="shared" si="81"/>
        <v>22.274896324102066</v>
      </c>
      <c r="V323" s="25">
        <f>(0.75+2*10^(-5)*Dados!$B$7)*R323</f>
        <v>30.338616811851008</v>
      </c>
      <c r="W323" s="23">
        <f t="shared" si="82"/>
        <v>2.9702576561992458</v>
      </c>
      <c r="X323" s="25">
        <f>(1-Dados!$C$20)*U323</f>
        <v>17.151670169558592</v>
      </c>
      <c r="Y323" s="18">
        <f t="shared" si="83"/>
        <v>14.181412513359346</v>
      </c>
      <c r="Z323" s="27">
        <f>((0.408*I323*(Y323-0)+Dados!$C$35*(900/(H323+273))*J323*(M323-N323))/(I323+Dados!$C$35*(1+(0.34*J323))))</f>
        <v>4.5983134730919515</v>
      </c>
    </row>
    <row r="324" spans="1:26" x14ac:dyDescent="0.25">
      <c r="A324" s="1">
        <v>26342</v>
      </c>
      <c r="B324">
        <v>21.3</v>
      </c>
      <c r="C324">
        <v>31.4</v>
      </c>
      <c r="D324">
        <v>44</v>
      </c>
      <c r="E324">
        <v>2</v>
      </c>
      <c r="F324">
        <v>72.75</v>
      </c>
      <c r="H324" s="22">
        <f t="shared" si="70"/>
        <v>26.35</v>
      </c>
      <c r="I324" s="23">
        <f t="shared" si="71"/>
        <v>0.20230903762868171</v>
      </c>
      <c r="J324" s="24">
        <f t="shared" si="72"/>
        <v>1.4959021503358882</v>
      </c>
      <c r="K324" s="25">
        <f t="shared" si="73"/>
        <v>4.5959173166475438</v>
      </c>
      <c r="L324" s="25">
        <f t="shared" si="74"/>
        <v>2.5332049812438213</v>
      </c>
      <c r="M324" s="25">
        <f t="shared" si="75"/>
        <v>3.5645611489456828</v>
      </c>
      <c r="N324" s="25">
        <f t="shared" si="76"/>
        <v>2.5932182358579845</v>
      </c>
      <c r="O324" s="25">
        <f t="shared" si="77"/>
        <v>-0.24181037480038128</v>
      </c>
      <c r="P324" s="26">
        <f>ACOS(-TAN(Dados!$C$31)*TAN(O324))</f>
        <v>1.7045505602514042</v>
      </c>
      <c r="Q324" s="25">
        <f t="shared" si="78"/>
        <v>1.0239780483173626</v>
      </c>
      <c r="R324" s="25">
        <f>(24*60/PI())*Dados!$C$28*Q324*(P324*SIN(Dados!$C$31)*SIN(O324)+COS(Dados!$C$31)*COS(O324)*SIN(P324))</f>
        <v>40.048499763481836</v>
      </c>
      <c r="S324" s="17">
        <f t="shared" si="79"/>
        <v>304.56</v>
      </c>
      <c r="T324" s="17">
        <f t="shared" si="80"/>
        <v>294.46000000000004</v>
      </c>
      <c r="U324" s="17">
        <f t="shared" si="81"/>
        <v>20.364179730583231</v>
      </c>
      <c r="V324" s="25">
        <f>(0.75+2*10^(-5)*Dados!$B$7)*R324</f>
        <v>30.232700578151917</v>
      </c>
      <c r="W324" s="23">
        <f t="shared" si="82"/>
        <v>2.5323252265695571</v>
      </c>
      <c r="X324" s="25">
        <f>(1-Dados!$C$20)*U324</f>
        <v>15.680418392549088</v>
      </c>
      <c r="Y324" s="18">
        <f t="shared" si="83"/>
        <v>13.148093165979532</v>
      </c>
      <c r="Z324" s="27">
        <f>((0.408*I324*(Y324-0)+Dados!$C$35*(900/(H324+273))*J324*(M324-N324))/(I324+Dados!$C$35*(1+(0.34*J324))))</f>
        <v>4.554661907628093</v>
      </c>
    </row>
    <row r="325" spans="1:26" x14ac:dyDescent="0.25">
      <c r="A325" s="1">
        <v>26343</v>
      </c>
      <c r="B325">
        <v>19.600000000000001</v>
      </c>
      <c r="C325">
        <v>29.4</v>
      </c>
      <c r="D325">
        <v>45</v>
      </c>
      <c r="E325">
        <v>3.6666669999999999</v>
      </c>
      <c r="F325">
        <v>70.25</v>
      </c>
      <c r="H325" s="22">
        <f t="shared" si="70"/>
        <v>24.5</v>
      </c>
      <c r="I325" s="23">
        <f t="shared" si="71"/>
        <v>0.18383500912050901</v>
      </c>
      <c r="J325" s="24">
        <f t="shared" si="72"/>
        <v>2.74248752493282</v>
      </c>
      <c r="K325" s="25">
        <f t="shared" si="73"/>
        <v>4.0992081541413299</v>
      </c>
      <c r="L325" s="25">
        <f t="shared" si="74"/>
        <v>2.2810057729824531</v>
      </c>
      <c r="M325" s="25">
        <f t="shared" si="75"/>
        <v>3.1901069635618917</v>
      </c>
      <c r="N325" s="25">
        <f t="shared" si="76"/>
        <v>2.2410501419022291</v>
      </c>
      <c r="O325" s="25">
        <f t="shared" si="77"/>
        <v>-0.23609652102028686</v>
      </c>
      <c r="P325" s="26">
        <f>ACOS(-TAN(Dados!$C$31)*TAN(O325))</f>
        <v>1.701248968619907</v>
      </c>
      <c r="Q325" s="25">
        <f t="shared" si="78"/>
        <v>1.0235842217394178</v>
      </c>
      <c r="R325" s="25">
        <f>(24*60/PI())*Dados!$C$28*Q325*(P325*SIN(Dados!$C$31)*SIN(O325)+COS(Dados!$C$31)*COS(O325)*SIN(P325))</f>
        <v>39.905479252576548</v>
      </c>
      <c r="S325" s="17">
        <f t="shared" si="79"/>
        <v>302.56</v>
      </c>
      <c r="T325" s="17">
        <f t="shared" si="80"/>
        <v>292.76000000000005</v>
      </c>
      <c r="U325" s="17">
        <f t="shared" si="81"/>
        <v>19.987825599496976</v>
      </c>
      <c r="V325" s="25">
        <f>(0.75+2*10^(-5)*Dados!$B$7)*R325</f>
        <v>30.124734079824389</v>
      </c>
      <c r="W325" s="23">
        <f t="shared" si="82"/>
        <v>2.7438687627800631</v>
      </c>
      <c r="X325" s="25">
        <f>(1-Dados!$C$20)*U325</f>
        <v>15.390625711612671</v>
      </c>
      <c r="Y325" s="18">
        <f t="shared" si="83"/>
        <v>12.646756948832607</v>
      </c>
      <c r="Z325" s="27">
        <f>((0.408*I325*(Y325-0)+Dados!$C$35*(900/(H325+273))*J325*(M325-N325))/(I325+Dados!$C$35*(1+(0.34*J325))))</f>
        <v>4.7174969921535732</v>
      </c>
    </row>
    <row r="326" spans="1:26" x14ac:dyDescent="0.25">
      <c r="A326" s="1">
        <v>26344</v>
      </c>
      <c r="B326">
        <v>18.600000000000001</v>
      </c>
      <c r="C326">
        <v>30</v>
      </c>
      <c r="D326">
        <v>46</v>
      </c>
      <c r="E326">
        <v>3</v>
      </c>
      <c r="F326">
        <v>69.25</v>
      </c>
      <c r="H326" s="22">
        <f t="shared" si="70"/>
        <v>24.3</v>
      </c>
      <c r="I326" s="23">
        <f t="shared" si="71"/>
        <v>0.18192588494728229</v>
      </c>
      <c r="J326" s="24">
        <f t="shared" si="72"/>
        <v>2.2438532255038321</v>
      </c>
      <c r="K326" s="25">
        <f t="shared" si="73"/>
        <v>4.2430650587590133</v>
      </c>
      <c r="L326" s="25">
        <f t="shared" si="74"/>
        <v>2.143152914469288</v>
      </c>
      <c r="M326" s="25">
        <f t="shared" si="75"/>
        <v>3.1931089866141509</v>
      </c>
      <c r="N326" s="25">
        <f t="shared" si="76"/>
        <v>2.2112279732302995</v>
      </c>
      <c r="O326" s="25">
        <f t="shared" si="77"/>
        <v>-0.23031270674563392</v>
      </c>
      <c r="P326" s="26">
        <f>ACOS(-TAN(Dados!$C$31)*TAN(O326))</f>
        <v>1.6979176328459811</v>
      </c>
      <c r="Q326" s="25">
        <f t="shared" si="78"/>
        <v>1.0231834066475822</v>
      </c>
      <c r="R326" s="25">
        <f>(24*60/PI())*Dados!$C$28*Q326*(P326*SIN(Dados!$C$31)*SIN(O326)+COS(Dados!$C$31)*COS(O326)*SIN(P326))</f>
        <v>39.759757965175694</v>
      </c>
      <c r="S326" s="17">
        <f t="shared" si="79"/>
        <v>303.16000000000003</v>
      </c>
      <c r="T326" s="17">
        <f t="shared" si="80"/>
        <v>291.76000000000005</v>
      </c>
      <c r="U326" s="17">
        <f t="shared" si="81"/>
        <v>21.479102985708199</v>
      </c>
      <c r="V326" s="25">
        <f>(0.75+2*10^(-5)*Dados!$B$7)*R326</f>
        <v>30.014728759378652</v>
      </c>
      <c r="W326" s="23">
        <f t="shared" si="82"/>
        <v>3.1242446518782359</v>
      </c>
      <c r="X326" s="25">
        <f>(1-Dados!$C$20)*U326</f>
        <v>16.538909298995314</v>
      </c>
      <c r="Y326" s="18">
        <f t="shared" si="83"/>
        <v>13.414664647117078</v>
      </c>
      <c r="Z326" s="27">
        <f>((0.408*I326*(Y326-0)+Dados!$C$35*(900/(H326+273))*J326*(M326-N326))/(I326+Dados!$C$35*(1+(0.34*J326))))</f>
        <v>4.8172949446332005</v>
      </c>
    </row>
    <row r="327" spans="1:26" x14ac:dyDescent="0.25">
      <c r="A327" s="1">
        <v>26345</v>
      </c>
      <c r="B327">
        <v>21.2</v>
      </c>
      <c r="C327">
        <v>30.6</v>
      </c>
      <c r="D327">
        <v>47</v>
      </c>
      <c r="E327">
        <v>1.6666669999999999</v>
      </c>
      <c r="F327">
        <v>76.75</v>
      </c>
      <c r="H327" s="22">
        <f t="shared" si="70"/>
        <v>25.9</v>
      </c>
      <c r="I327" s="23">
        <f t="shared" si="71"/>
        <v>0.19767751536034411</v>
      </c>
      <c r="J327" s="24">
        <f t="shared" si="72"/>
        <v>1.2465853745969318</v>
      </c>
      <c r="K327" s="25">
        <f t="shared" si="73"/>
        <v>4.3912919467167955</v>
      </c>
      <c r="L327" s="25">
        <f t="shared" si="74"/>
        <v>2.5177224920902961</v>
      </c>
      <c r="M327" s="25">
        <f t="shared" si="75"/>
        <v>3.4545072194035455</v>
      </c>
      <c r="N327" s="25">
        <f t="shared" si="76"/>
        <v>2.6513342908922213</v>
      </c>
      <c r="O327" s="25">
        <f t="shared" si="77"/>
        <v>-0.22446064584541689</v>
      </c>
      <c r="P327" s="26">
        <f>ACOS(-TAN(Dados!$C$31)*TAN(O327))</f>
        <v>1.6945576084179677</v>
      </c>
      <c r="Q327" s="25">
        <f t="shared" si="78"/>
        <v>1.0227757218120181</v>
      </c>
      <c r="R327" s="25">
        <f>(24*60/PI())*Dados!$C$28*Q327*(P327*SIN(Dados!$C$31)*SIN(O327)+COS(Dados!$C$31)*COS(O327)*SIN(P327))</f>
        <v>39.61135262324327</v>
      </c>
      <c r="S327" s="17">
        <f t="shared" si="79"/>
        <v>303.76000000000005</v>
      </c>
      <c r="T327" s="17">
        <f t="shared" si="80"/>
        <v>294.36</v>
      </c>
      <c r="U327" s="17">
        <f t="shared" si="81"/>
        <v>19.431377190476045</v>
      </c>
      <c r="V327" s="25">
        <f>(0.75+2*10^(-5)*Dados!$B$7)*R327</f>
        <v>29.902697240262114</v>
      </c>
      <c r="W327" s="23">
        <f t="shared" si="82"/>
        <v>2.3202283663206238</v>
      </c>
      <c r="X327" s="25">
        <f>(1-Dados!$C$20)*U327</f>
        <v>14.962160436666554</v>
      </c>
      <c r="Y327" s="18">
        <f t="shared" si="83"/>
        <v>12.641932070345931</v>
      </c>
      <c r="Z327" s="27">
        <f>((0.408*I327*(Y327-0)+Dados!$C$35*(900/(H327+273))*J327*(M327-N327))/(I327+Dados!$C$35*(1+(0.34*J327))))</f>
        <v>4.1836431229811994</v>
      </c>
    </row>
    <row r="328" spans="1:26" x14ac:dyDescent="0.25">
      <c r="A328" s="1">
        <v>26346</v>
      </c>
      <c r="B328">
        <v>21.5</v>
      </c>
      <c r="C328">
        <v>29</v>
      </c>
      <c r="D328">
        <v>48</v>
      </c>
      <c r="E328">
        <v>2</v>
      </c>
      <c r="F328">
        <v>89.5</v>
      </c>
      <c r="H328" s="22">
        <f t="shared" si="70"/>
        <v>25.25</v>
      </c>
      <c r="I328" s="23">
        <f t="shared" si="71"/>
        <v>0.19114532166868012</v>
      </c>
      <c r="J328" s="24">
        <f t="shared" si="72"/>
        <v>1.4959021503358882</v>
      </c>
      <c r="K328" s="25">
        <f t="shared" si="73"/>
        <v>4.0056776000859209</v>
      </c>
      <c r="L328" s="25">
        <f t="shared" si="74"/>
        <v>2.5644197206554633</v>
      </c>
      <c r="M328" s="25">
        <f t="shared" si="75"/>
        <v>3.2850486603706921</v>
      </c>
      <c r="N328" s="25">
        <f t="shared" si="76"/>
        <v>2.9401185510317696</v>
      </c>
      <c r="O328" s="25">
        <f t="shared" si="77"/>
        <v>-0.21854207241157836</v>
      </c>
      <c r="P328" s="26">
        <f>ACOS(-TAN(Dados!$C$31)*TAN(O328))</f>
        <v>1.6911699360950152</v>
      </c>
      <c r="Q328" s="25">
        <f t="shared" si="78"/>
        <v>1.0223612880385406</v>
      </c>
      <c r="R328" s="25">
        <f>(24*60/PI())*Dados!$C$28*Q328*(P328*SIN(Dados!$C$31)*SIN(O328)+COS(Dados!$C$31)*COS(O328)*SIN(P328))</f>
        <v>39.460281551069606</v>
      </c>
      <c r="S328" s="17">
        <f t="shared" si="79"/>
        <v>302.16000000000003</v>
      </c>
      <c r="T328" s="17">
        <f t="shared" si="80"/>
        <v>294.66000000000003</v>
      </c>
      <c r="U328" s="17">
        <f t="shared" si="81"/>
        <v>17.290629064820614</v>
      </c>
      <c r="V328" s="25">
        <f>(0.75+2*10^(-5)*Dados!$B$7)*R328</f>
        <v>29.788653355521856</v>
      </c>
      <c r="W328" s="23">
        <f t="shared" si="82"/>
        <v>1.6864615218438748</v>
      </c>
      <c r="X328" s="25">
        <f>(1-Dados!$C$20)*U328</f>
        <v>13.313784379911873</v>
      </c>
      <c r="Y328" s="18">
        <f t="shared" si="83"/>
        <v>11.627322858067998</v>
      </c>
      <c r="Z328" s="27">
        <f>((0.408*I328*(Y328-0)+Dados!$C$35*(900/(H328+273))*J328*(M328-N328))/(I328+Dados!$C$35*(1+(0.34*J328))))</f>
        <v>3.479514051530312</v>
      </c>
    </row>
    <row r="329" spans="1:26" x14ac:dyDescent="0.25">
      <c r="A329" s="1">
        <v>26347</v>
      </c>
      <c r="B329">
        <v>20.7</v>
      </c>
      <c r="C329">
        <v>29.4</v>
      </c>
      <c r="D329">
        <v>49</v>
      </c>
      <c r="E329">
        <v>3</v>
      </c>
      <c r="F329">
        <v>83.5</v>
      </c>
      <c r="H329" s="22">
        <f t="shared" si="70"/>
        <v>25.049999999999997</v>
      </c>
      <c r="I329" s="23">
        <f t="shared" si="71"/>
        <v>0.18917237426716424</v>
      </c>
      <c r="J329" s="24">
        <f t="shared" si="72"/>
        <v>2.2438532255038321</v>
      </c>
      <c r="K329" s="25">
        <f t="shared" si="73"/>
        <v>4.0992081541413299</v>
      </c>
      <c r="L329" s="25">
        <f t="shared" si="74"/>
        <v>2.4415438714941016</v>
      </c>
      <c r="M329" s="25">
        <f t="shared" si="75"/>
        <v>3.2703760128177155</v>
      </c>
      <c r="N329" s="25">
        <f t="shared" si="76"/>
        <v>2.7307639707027924</v>
      </c>
      <c r="O329" s="25">
        <f t="shared" si="77"/>
        <v>-0.21255874024516014</v>
      </c>
      <c r="P329" s="26">
        <f>ACOS(-TAN(Dados!$C$31)*TAN(O329))</f>
        <v>1.6877556416977701</v>
      </c>
      <c r="Q329" s="25">
        <f t="shared" si="78"/>
        <v>1.0219402281328214</v>
      </c>
      <c r="R329" s="25">
        <f>(24*60/PI())*Dados!$C$28*Q329*(P329*SIN(Dados!$C$31)*SIN(O329)+COS(Dados!$C$31)*COS(O329)*SIN(P329))</f>
        <v>39.30656471124577</v>
      </c>
      <c r="S329" s="17">
        <f t="shared" si="79"/>
        <v>302.56</v>
      </c>
      <c r="T329" s="17">
        <f t="shared" si="80"/>
        <v>293.86</v>
      </c>
      <c r="U329" s="17">
        <f t="shared" si="81"/>
        <v>18.550033500450166</v>
      </c>
      <c r="V329" s="25">
        <f>(0.75+2*10^(-5)*Dados!$B$7)*R329</f>
        <v>29.672612174961795</v>
      </c>
      <c r="W329" s="23">
        <f t="shared" si="82"/>
        <v>2.0836580149627117</v>
      </c>
      <c r="X329" s="25">
        <f>(1-Dados!$C$20)*U329</f>
        <v>14.283525795346629</v>
      </c>
      <c r="Y329" s="18">
        <f t="shared" si="83"/>
        <v>12.199867780383917</v>
      </c>
      <c r="Z329" s="27">
        <f>((0.408*I329*(Y329-0)+Dados!$C$35*(900/(H329+273))*J329*(M329-N329))/(I329+Dados!$C$35*(1+(0.34*J329))))</f>
        <v>3.8773989603697667</v>
      </c>
    </row>
    <row r="330" spans="1:26" x14ac:dyDescent="0.25">
      <c r="A330" s="1">
        <v>26348</v>
      </c>
      <c r="B330">
        <v>18</v>
      </c>
      <c r="C330">
        <v>26.8</v>
      </c>
      <c r="D330">
        <v>50</v>
      </c>
      <c r="E330">
        <v>3</v>
      </c>
      <c r="F330">
        <v>69.75</v>
      </c>
      <c r="H330" s="22">
        <f t="shared" si="70"/>
        <v>22.4</v>
      </c>
      <c r="I330" s="23">
        <f t="shared" si="71"/>
        <v>0.16460774689933025</v>
      </c>
      <c r="J330" s="24">
        <f t="shared" si="72"/>
        <v>2.2438532255038321</v>
      </c>
      <c r="K330" s="25">
        <f t="shared" si="73"/>
        <v>3.5237195928099276</v>
      </c>
      <c r="L330" s="25">
        <f t="shared" si="74"/>
        <v>2.0639892026604851</v>
      </c>
      <c r="M330" s="25">
        <f t="shared" si="75"/>
        <v>2.7938543977352062</v>
      </c>
      <c r="N330" s="25">
        <f t="shared" si="76"/>
        <v>1.9487134424203063</v>
      </c>
      <c r="O330" s="25">
        <f t="shared" si="77"/>
        <v>-0.2065124223366139</v>
      </c>
      <c r="P330" s="26">
        <f>ACOS(-TAN(Dados!$C$31)*TAN(O330))</f>
        <v>1.6843157359566781</v>
      </c>
      <c r="Q330" s="25">
        <f t="shared" si="78"/>
        <v>1.0215126668639976</v>
      </c>
      <c r="R330" s="25">
        <f>(24*60/PI())*Dados!$C$28*Q330*(P330*SIN(Dados!$C$31)*SIN(O330)+COS(Dados!$C$31)*COS(O330)*SIN(P330))</f>
        <v>39.150223738536113</v>
      </c>
      <c r="S330" s="17">
        <f t="shared" si="79"/>
        <v>299.96000000000004</v>
      </c>
      <c r="T330" s="17">
        <f t="shared" si="80"/>
        <v>291.16000000000003</v>
      </c>
      <c r="U330" s="17">
        <f t="shared" si="81"/>
        <v>18.582133123788047</v>
      </c>
      <c r="V330" s="25">
        <f>(0.75+2*10^(-5)*Dados!$B$7)*R330</f>
        <v>29.554590030713136</v>
      </c>
      <c r="W330" s="23">
        <f t="shared" si="82"/>
        <v>2.7015314921083928</v>
      </c>
      <c r="X330" s="25">
        <f>(1-Dados!$C$20)*U330</f>
        <v>14.308242505316796</v>
      </c>
      <c r="Y330" s="18">
        <f t="shared" si="83"/>
        <v>11.606711013208404</v>
      </c>
      <c r="Z330" s="27">
        <f>((0.408*I330*(Y330-0)+Dados!$C$35*(900/(H330+273))*J330*(M330-N330))/(I330+Dados!$C$35*(1+(0.34*J330))))</f>
        <v>4.1345810940142167</v>
      </c>
    </row>
    <row r="331" spans="1:26" x14ac:dyDescent="0.25">
      <c r="A331" s="1">
        <v>26349</v>
      </c>
      <c r="B331">
        <v>13.2</v>
      </c>
      <c r="C331">
        <v>27.1</v>
      </c>
      <c r="D331">
        <v>51</v>
      </c>
      <c r="E331">
        <v>3.3333330000000001</v>
      </c>
      <c r="F331">
        <v>63.5</v>
      </c>
      <c r="H331" s="22">
        <f t="shared" si="70"/>
        <v>20.149999999999999</v>
      </c>
      <c r="I331" s="23">
        <f t="shared" si="71"/>
        <v>0.14591944591504266</v>
      </c>
      <c r="J331" s="24">
        <f t="shared" si="72"/>
        <v>2.4931700012427886</v>
      </c>
      <c r="K331" s="25">
        <f t="shared" si="73"/>
        <v>3.5863105663510559</v>
      </c>
      <c r="L331" s="25">
        <f t="shared" si="74"/>
        <v>1.5174787226056794</v>
      </c>
      <c r="M331" s="25">
        <f t="shared" si="75"/>
        <v>2.5518946444783674</v>
      </c>
      <c r="N331" s="25">
        <f t="shared" si="76"/>
        <v>1.6204530992437634</v>
      </c>
      <c r="O331" s="25">
        <f t="shared" si="77"/>
        <v>-0.20040491034042626</v>
      </c>
      <c r="P331" s="26">
        <f>ACOS(-TAN(Dados!$C$31)*TAN(O331))</f>
        <v>1.6808512144161913</v>
      </c>
      <c r="Q331" s="25">
        <f t="shared" si="78"/>
        <v>1.0210787309277003</v>
      </c>
      <c r="R331" s="25">
        <f>(24*60/PI())*Dados!$C$28*Q331*(P331*SIN(Dados!$C$31)*SIN(O331)+COS(Dados!$C$31)*COS(O331)*SIN(P331))</f>
        <v>38.991281971545753</v>
      </c>
      <c r="S331" s="17">
        <f t="shared" si="79"/>
        <v>300.26000000000005</v>
      </c>
      <c r="T331" s="17">
        <f t="shared" si="80"/>
        <v>286.36</v>
      </c>
      <c r="U331" s="17">
        <f t="shared" si="81"/>
        <v>23.259206642363111</v>
      </c>
      <c r="V331" s="25">
        <f>(0.75+2*10^(-5)*Dados!$B$7)*R331</f>
        <v>29.434604541140224</v>
      </c>
      <c r="W331" s="23">
        <f t="shared" si="82"/>
        <v>4.222264472746005</v>
      </c>
      <c r="X331" s="25">
        <f>(1-Dados!$C$20)*U331</f>
        <v>17.909589114619596</v>
      </c>
      <c r="Y331" s="18">
        <f t="shared" si="83"/>
        <v>13.687324641873591</v>
      </c>
      <c r="Z331" s="27">
        <f>((0.408*I331*(Y331-0)+Dados!$C$35*(900/(H331+273))*J331*(M331-N331))/(I331+Dados!$C$35*(1+(0.34*J331))))</f>
        <v>4.8022726646588252</v>
      </c>
    </row>
    <row r="332" spans="1:26" x14ac:dyDescent="0.25">
      <c r="A332" s="1">
        <v>26350</v>
      </c>
      <c r="B332">
        <v>19</v>
      </c>
      <c r="C332">
        <v>31.2</v>
      </c>
      <c r="D332">
        <v>52</v>
      </c>
      <c r="E332">
        <v>2</v>
      </c>
      <c r="F332">
        <v>67</v>
      </c>
      <c r="H332" s="22">
        <f t="shared" si="70"/>
        <v>25.1</v>
      </c>
      <c r="I332" s="23">
        <f t="shared" si="71"/>
        <v>0.18966399559757055</v>
      </c>
      <c r="J332" s="24">
        <f t="shared" si="72"/>
        <v>1.4959021503358882</v>
      </c>
      <c r="K332" s="25">
        <f t="shared" si="73"/>
        <v>4.5439995866454055</v>
      </c>
      <c r="L332" s="25">
        <f t="shared" si="74"/>
        <v>2.1973933238855259</v>
      </c>
      <c r="M332" s="25">
        <f t="shared" si="75"/>
        <v>3.3706964552654659</v>
      </c>
      <c r="N332" s="25">
        <f t="shared" si="76"/>
        <v>2.2583666250278625</v>
      </c>
      <c r="O332" s="25">
        <f t="shared" si="77"/>
        <v>-0.19423801404421251</v>
      </c>
      <c r="P332" s="26">
        <f>ACOS(-TAN(Dados!$C$31)*TAN(O332))</f>
        <v>1.677363057393106</v>
      </c>
      <c r="Q332" s="25">
        <f t="shared" si="78"/>
        <v>1.0206385489085132</v>
      </c>
      <c r="R332" s="25">
        <f>(24*60/PI())*Dados!$C$28*Q332*(P332*SIN(Dados!$C$31)*SIN(O332)+COS(Dados!$C$31)*COS(O332)*SIN(P332))</f>
        <v>38.829764482083824</v>
      </c>
      <c r="S332" s="17">
        <f t="shared" si="79"/>
        <v>304.36</v>
      </c>
      <c r="T332" s="17">
        <f t="shared" si="80"/>
        <v>292.16000000000003</v>
      </c>
      <c r="U332" s="17">
        <f t="shared" si="81"/>
        <v>21.700245861099216</v>
      </c>
      <c r="V332" s="25">
        <f>(0.75+2*10^(-5)*Dados!$B$7)*R332</f>
        <v>29.312674633006939</v>
      </c>
      <c r="W332" s="23">
        <f t="shared" si="82"/>
        <v>3.2740606285588725</v>
      </c>
      <c r="X332" s="25">
        <f>(1-Dados!$C$20)*U332</f>
        <v>16.709189313046398</v>
      </c>
      <c r="Y332" s="18">
        <f t="shared" si="83"/>
        <v>13.435128684487525</v>
      </c>
      <c r="Z332" s="27">
        <f>((0.408*I332*(Y332-0)+Dados!$C$35*(900/(H332+273))*J332*(M332-N332))/(I332+Dados!$C$35*(1+(0.34*J332))))</f>
        <v>4.7448457638958139</v>
      </c>
    </row>
    <row r="333" spans="1:26" x14ac:dyDescent="0.25">
      <c r="A333" s="1">
        <v>26351</v>
      </c>
      <c r="B333">
        <v>21.6</v>
      </c>
      <c r="C333">
        <v>30</v>
      </c>
      <c r="D333">
        <v>53</v>
      </c>
      <c r="E333">
        <v>2.6666669999999999</v>
      </c>
      <c r="F333">
        <v>67.5</v>
      </c>
      <c r="H333" s="22">
        <f t="shared" si="70"/>
        <v>25.8</v>
      </c>
      <c r="I333" s="23">
        <f t="shared" si="71"/>
        <v>0.19666050184576003</v>
      </c>
      <c r="J333" s="24">
        <f t="shared" si="72"/>
        <v>1.9945364497648759</v>
      </c>
      <c r="K333" s="25">
        <f t="shared" si="73"/>
        <v>4.2430650587590133</v>
      </c>
      <c r="L333" s="25">
        <f t="shared" si="74"/>
        <v>2.5801527260359443</v>
      </c>
      <c r="M333" s="25">
        <f t="shared" si="75"/>
        <v>3.4116088923974788</v>
      </c>
      <c r="N333" s="25">
        <f t="shared" si="76"/>
        <v>2.3028360023682981</v>
      </c>
      <c r="O333" s="25">
        <f t="shared" si="77"/>
        <v>-0.18801356083243781</v>
      </c>
      <c r="P333" s="26">
        <f>ACOS(-TAN(Dados!$C$31)*TAN(O333))</f>
        <v>1.6738522299872023</v>
      </c>
      <c r="Q333" s="25">
        <f t="shared" si="78"/>
        <v>1.020192251241868</v>
      </c>
      <c r="R333" s="25">
        <f>(24*60/PI())*Dados!$C$28*Q333*(P333*SIN(Dados!$C$31)*SIN(O333)+COS(Dados!$C$31)*COS(O333)*SIN(P333))</f>
        <v>38.66569810212836</v>
      </c>
      <c r="S333" s="17">
        <f t="shared" si="79"/>
        <v>303.16000000000003</v>
      </c>
      <c r="T333" s="17">
        <f t="shared" si="80"/>
        <v>294.76000000000005</v>
      </c>
      <c r="U333" s="17">
        <f t="shared" si="81"/>
        <v>17.930214347275648</v>
      </c>
      <c r="V333" s="25">
        <f>(0.75+2*10^(-5)*Dados!$B$7)*R333</f>
        <v>29.188820561832522</v>
      </c>
      <c r="W333" s="23">
        <f t="shared" si="82"/>
        <v>2.3971540659854389</v>
      </c>
      <c r="X333" s="25">
        <f>(1-Dados!$C$20)*U333</f>
        <v>13.806265047402249</v>
      </c>
      <c r="Y333" s="18">
        <f t="shared" si="83"/>
        <v>11.409110981416809</v>
      </c>
      <c r="Z333" s="27">
        <f>((0.408*I333*(Y333-0)+Dados!$C$35*(900/(H333+273))*J333*(M333-N333))/(I333+Dados!$C$35*(1+(0.34*J333))))</f>
        <v>4.4092103023539204</v>
      </c>
    </row>
    <row r="334" spans="1:26" x14ac:dyDescent="0.25">
      <c r="A334" s="1">
        <v>26352</v>
      </c>
      <c r="B334">
        <v>16.600000000000001</v>
      </c>
      <c r="C334">
        <v>28.6</v>
      </c>
      <c r="D334">
        <v>54</v>
      </c>
      <c r="E334">
        <v>2.3333330000000001</v>
      </c>
      <c r="F334">
        <v>63.25</v>
      </c>
      <c r="H334" s="22">
        <f t="shared" si="70"/>
        <v>22.6</v>
      </c>
      <c r="I334" s="23">
        <f t="shared" si="71"/>
        <v>0.16636250114300036</v>
      </c>
      <c r="J334" s="24">
        <f t="shared" si="72"/>
        <v>1.7452189260748447</v>
      </c>
      <c r="K334" s="25">
        <f t="shared" si="73"/>
        <v>3.9140092986798436</v>
      </c>
      <c r="L334" s="25">
        <f t="shared" si="74"/>
        <v>1.889152127641528</v>
      </c>
      <c r="M334" s="25">
        <f t="shared" si="75"/>
        <v>2.9015807131606857</v>
      </c>
      <c r="N334" s="25">
        <f t="shared" si="76"/>
        <v>1.8352498010741336</v>
      </c>
      <c r="O334" s="25">
        <f t="shared" si="77"/>
        <v>-0.18173339514492348</v>
      </c>
      <c r="P334" s="26">
        <f>ACOS(-TAN(Dados!$C$31)*TAN(O334))</f>
        <v>1.6703196821423145</v>
      </c>
      <c r="Q334" s="25">
        <f t="shared" si="78"/>
        <v>1.0197399701753953</v>
      </c>
      <c r="R334" s="25">
        <f>(24*60/PI())*Dados!$C$28*Q334*(P334*SIN(Dados!$C$31)*SIN(O334)+COS(Dados!$C$31)*COS(O334)*SIN(P334))</f>
        <v>38.499111448304127</v>
      </c>
      <c r="S334" s="17">
        <f t="shared" si="79"/>
        <v>301.76000000000005</v>
      </c>
      <c r="T334" s="17">
        <f t="shared" si="80"/>
        <v>289.76000000000005</v>
      </c>
      <c r="U334" s="17">
        <f t="shared" si="81"/>
        <v>21.338373463910198</v>
      </c>
      <c r="V334" s="25">
        <f>(0.75+2*10^(-5)*Dados!$B$7)*R334</f>
        <v>29.063063930369971</v>
      </c>
      <c r="W334" s="23">
        <f t="shared" si="82"/>
        <v>3.6253274937575646</v>
      </c>
      <c r="X334" s="25">
        <f>(1-Dados!$C$20)*U334</f>
        <v>16.430547567210851</v>
      </c>
      <c r="Y334" s="18">
        <f t="shared" si="83"/>
        <v>12.805220073453286</v>
      </c>
      <c r="Z334" s="27">
        <f>((0.408*I334*(Y334-0)+Dados!$C$35*(900/(H334+273))*J334*(M334-N334))/(I334+Dados!$C$35*(1+(0.34*J334))))</f>
        <v>4.5815534908265487</v>
      </c>
    </row>
    <row r="335" spans="1:26" x14ac:dyDescent="0.25">
      <c r="A335" s="1">
        <v>26353</v>
      </c>
      <c r="B335">
        <v>16.600000000000001</v>
      </c>
      <c r="C335">
        <v>29.8</v>
      </c>
      <c r="D335">
        <v>55</v>
      </c>
      <c r="E335">
        <v>2</v>
      </c>
      <c r="F335">
        <v>71</v>
      </c>
      <c r="H335" s="22">
        <f t="shared" si="70"/>
        <v>23.200000000000003</v>
      </c>
      <c r="I335" s="23">
        <f t="shared" si="71"/>
        <v>0.17172180615599655</v>
      </c>
      <c r="J335" s="24">
        <f t="shared" si="72"/>
        <v>1.4959021503358882</v>
      </c>
      <c r="K335" s="25">
        <f t="shared" si="73"/>
        <v>4.1946326109173357</v>
      </c>
      <c r="L335" s="25">
        <f t="shared" si="74"/>
        <v>1.889152127641528</v>
      </c>
      <c r="M335" s="25">
        <f t="shared" si="75"/>
        <v>3.0418923692794317</v>
      </c>
      <c r="N335" s="25">
        <f t="shared" si="76"/>
        <v>2.1597435821883963</v>
      </c>
      <c r="O335" s="25">
        <f t="shared" si="77"/>
        <v>-0.1753993779302998</v>
      </c>
      <c r="P335" s="26">
        <f>ACOS(-TAN(Dados!$C$31)*TAN(O335))</f>
        <v>1.6667663487559339</v>
      </c>
      <c r="Q335" s="25">
        <f t="shared" si="78"/>
        <v>1.0192818397297361</v>
      </c>
      <c r="R335" s="25">
        <f>(24*60/PI())*Dados!$C$28*Q335*(P335*SIN(Dados!$C$31)*SIN(O335)+COS(Dados!$C$31)*COS(O335)*SIN(P335))</f>
        <v>38.330034943789961</v>
      </c>
      <c r="S335" s="17">
        <f t="shared" si="79"/>
        <v>302.96000000000004</v>
      </c>
      <c r="T335" s="17">
        <f t="shared" si="80"/>
        <v>289.76000000000005</v>
      </c>
      <c r="U335" s="17">
        <f t="shared" si="81"/>
        <v>22.281589223065904</v>
      </c>
      <c r="V335" s="25">
        <f>(0.75+2*10^(-5)*Dados!$B$7)*R335</f>
        <v>28.935427705143915</v>
      </c>
      <c r="W335" s="23">
        <f t="shared" si="82"/>
        <v>3.511836278481046</v>
      </c>
      <c r="X335" s="25">
        <f>(1-Dados!$C$20)*U335</f>
        <v>17.156823701760747</v>
      </c>
      <c r="Y335" s="18">
        <f t="shared" si="83"/>
        <v>13.644987423279701</v>
      </c>
      <c r="Z335" s="27">
        <f>((0.408*I335*(Y335-0)+Dados!$C$35*(900/(H335+273))*J335*(M335-N335))/(I335+Dados!$C$35*(1+(0.34*J335))))</f>
        <v>4.504928069784321</v>
      </c>
    </row>
    <row r="336" spans="1:26" x14ac:dyDescent="0.25">
      <c r="A336" s="1">
        <v>26354</v>
      </c>
      <c r="B336">
        <v>20.5</v>
      </c>
      <c r="C336">
        <v>29.7</v>
      </c>
      <c r="D336">
        <v>56</v>
      </c>
      <c r="E336">
        <v>2</v>
      </c>
      <c r="F336">
        <v>83.75</v>
      </c>
      <c r="H336" s="22">
        <f t="shared" si="70"/>
        <v>25.1</v>
      </c>
      <c r="I336" s="23">
        <f t="shared" si="71"/>
        <v>0.18966399559757055</v>
      </c>
      <c r="J336" s="24">
        <f t="shared" si="72"/>
        <v>1.4959021503358882</v>
      </c>
      <c r="K336" s="25">
        <f t="shared" si="73"/>
        <v>4.1705971966496023</v>
      </c>
      <c r="L336" s="25">
        <f t="shared" si="74"/>
        <v>2.4116412804606884</v>
      </c>
      <c r="M336" s="25">
        <f t="shared" si="75"/>
        <v>3.2911192385551455</v>
      </c>
      <c r="N336" s="25">
        <f t="shared" si="76"/>
        <v>2.7563123622899344</v>
      </c>
      <c r="O336" s="25">
        <f t="shared" si="77"/>
        <v>-0.16901338609456681</v>
      </c>
      <c r="P336" s="26">
        <f>ACOS(-TAN(Dados!$C$31)*TAN(O336))</f>
        <v>1.6631931498354087</v>
      </c>
      <c r="Q336" s="25">
        <f t="shared" si="78"/>
        <v>1.018817995658829</v>
      </c>
      <c r="R336" s="25">
        <f>(24*60/PI())*Dados!$C$28*Q336*(P336*SIN(Dados!$C$31)*SIN(O336)+COS(Dados!$C$31)*COS(O336)*SIN(P336))</f>
        <v>38.158500837577961</v>
      </c>
      <c r="S336" s="17">
        <f t="shared" si="79"/>
        <v>302.86</v>
      </c>
      <c r="T336" s="17">
        <f t="shared" si="80"/>
        <v>293.66000000000003</v>
      </c>
      <c r="U336" s="17">
        <f t="shared" si="81"/>
        <v>18.518474174917788</v>
      </c>
      <c r="V336" s="25">
        <f>(0.75+2*10^(-5)*Dados!$B$7)*R336</f>
        <v>28.805936230989445</v>
      </c>
      <c r="W336" s="23">
        <f t="shared" si="82"/>
        <v>2.1645965647701475</v>
      </c>
      <c r="X336" s="25">
        <f>(1-Dados!$C$20)*U336</f>
        <v>14.259225114686696</v>
      </c>
      <c r="Y336" s="18">
        <f t="shared" si="83"/>
        <v>12.09462854991655</v>
      </c>
      <c r="Z336" s="27">
        <f>((0.408*I336*(Y336-0)+Dados!$C$35*(900/(H336+273))*J336*(M336-N336))/(I336+Dados!$C$35*(1+(0.34*J336))))</f>
        <v>3.793206709402734</v>
      </c>
    </row>
    <row r="337" spans="1:26" x14ac:dyDescent="0.25">
      <c r="A337" s="1">
        <v>26355</v>
      </c>
      <c r="B337">
        <v>19.2</v>
      </c>
      <c r="C337">
        <v>28.4</v>
      </c>
      <c r="D337">
        <v>57</v>
      </c>
      <c r="E337">
        <v>2.3333330000000001</v>
      </c>
      <c r="F337">
        <v>76.75</v>
      </c>
      <c r="H337" s="22">
        <f t="shared" si="70"/>
        <v>23.799999999999997</v>
      </c>
      <c r="I337" s="23">
        <f t="shared" si="71"/>
        <v>0.17722605524927609</v>
      </c>
      <c r="J337" s="24">
        <f t="shared" si="72"/>
        <v>1.7452189260748447</v>
      </c>
      <c r="K337" s="25">
        <f t="shared" si="73"/>
        <v>3.868863716528768</v>
      </c>
      <c r="L337" s="25">
        <f t="shared" si="74"/>
        <v>2.2249611183378328</v>
      </c>
      <c r="M337" s="25">
        <f t="shared" si="75"/>
        <v>3.0469124174333002</v>
      </c>
      <c r="N337" s="25">
        <f t="shared" si="76"/>
        <v>2.3385052803800579</v>
      </c>
      <c r="O337" s="25">
        <f t="shared" si="77"/>
        <v>-0.16257731194492642</v>
      </c>
      <c r="P337" s="26">
        <f>ACOS(-TAN(Dados!$C$31)*TAN(O337))</f>
        <v>1.6596009906988067</v>
      </c>
      <c r="Q337" s="25">
        <f t="shared" si="78"/>
        <v>1.0183485754096824</v>
      </c>
      <c r="R337" s="25">
        <f>(24*60/PI())*Dados!$C$28*Q337*(P337*SIN(Dados!$C$31)*SIN(O337)+COS(Dados!$C$31)*COS(O337)*SIN(P337))</f>
        <v>37.98454322101324</v>
      </c>
      <c r="S337" s="17">
        <f t="shared" si="79"/>
        <v>301.56</v>
      </c>
      <c r="T337" s="17">
        <f t="shared" si="80"/>
        <v>292.36</v>
      </c>
      <c r="U337" s="17">
        <f t="shared" si="81"/>
        <v>18.434051842824708</v>
      </c>
      <c r="V337" s="25">
        <f>(0.75+2*10^(-5)*Dados!$B$7)*R337</f>
        <v>28.674615243537978</v>
      </c>
      <c r="W337" s="23">
        <f t="shared" si="82"/>
        <v>2.4897856165557504</v>
      </c>
      <c r="X337" s="25">
        <f>(1-Dados!$C$20)*U337</f>
        <v>14.194219918975026</v>
      </c>
      <c r="Y337" s="18">
        <f t="shared" si="83"/>
        <v>11.704434302419276</v>
      </c>
      <c r="Z337" s="27">
        <f>((0.408*I337*(Y337-0)+Dados!$C$35*(900/(H337+273))*J337*(M337-N337))/(I337+Dados!$C$35*(1+(0.34*J337))))</f>
        <v>3.8778843374995979</v>
      </c>
    </row>
    <row r="338" spans="1:26" x14ac:dyDescent="0.25">
      <c r="A338" s="1">
        <v>26356</v>
      </c>
      <c r="B338">
        <v>15.3</v>
      </c>
      <c r="C338">
        <v>28</v>
      </c>
      <c r="D338">
        <v>58</v>
      </c>
      <c r="E338">
        <v>3</v>
      </c>
      <c r="F338">
        <v>63.75</v>
      </c>
      <c r="H338" s="22">
        <f t="shared" si="70"/>
        <v>21.65</v>
      </c>
      <c r="I338" s="23">
        <f t="shared" si="71"/>
        <v>0.15816592320827616</v>
      </c>
      <c r="J338" s="24">
        <f t="shared" si="72"/>
        <v>2.2438532255038321</v>
      </c>
      <c r="K338" s="25">
        <f t="shared" si="73"/>
        <v>3.7799303639952631</v>
      </c>
      <c r="L338" s="25">
        <f t="shared" si="74"/>
        <v>1.7385638954612772</v>
      </c>
      <c r="M338" s="25">
        <f t="shared" si="75"/>
        <v>2.7592471297282701</v>
      </c>
      <c r="N338" s="25">
        <f t="shared" si="76"/>
        <v>1.7590200452017721</v>
      </c>
      <c r="O338" s="25">
        <f t="shared" si="77"/>
        <v>-0.1560930626290509</v>
      </c>
      <c r="P338" s="26">
        <f>ACOS(-TAN(Dados!$C$31)*TAN(O338))</f>
        <v>1.655990762218486</v>
      </c>
      <c r="Q338" s="25">
        <f t="shared" si="78"/>
        <v>1.0178737180816473</v>
      </c>
      <c r="R338" s="25">
        <f>(24*60/PI())*Dados!$C$28*Q338*(P338*SIN(Dados!$C$31)*SIN(O338)+COS(Dados!$C$31)*COS(O338)*SIN(P338))</f>
        <v>37.808198041549083</v>
      </c>
      <c r="S338" s="17">
        <f t="shared" si="79"/>
        <v>301.16000000000003</v>
      </c>
      <c r="T338" s="17">
        <f t="shared" si="80"/>
        <v>288.46000000000004</v>
      </c>
      <c r="U338" s="17">
        <f t="shared" si="81"/>
        <v>21.55796796787957</v>
      </c>
      <c r="V338" s="25">
        <f>(0.75+2*10^(-5)*Dados!$B$7)*R338</f>
        <v>28.541491879601093</v>
      </c>
      <c r="W338" s="23">
        <f t="shared" si="82"/>
        <v>3.8382319052566949</v>
      </c>
      <c r="X338" s="25">
        <f>(1-Dados!$C$20)*U338</f>
        <v>16.599635335267269</v>
      </c>
      <c r="Y338" s="18">
        <f t="shared" si="83"/>
        <v>12.761403430010574</v>
      </c>
      <c r="Z338" s="27">
        <f>((0.408*I338*(Y338-0)+Dados!$C$35*(900/(H338+273))*J338*(M338-N338))/(I338+Dados!$C$35*(1+(0.34*J338))))</f>
        <v>4.6506718303363819</v>
      </c>
    </row>
    <row r="339" spans="1:26" x14ac:dyDescent="0.25">
      <c r="A339" s="1">
        <v>26357</v>
      </c>
      <c r="B339">
        <v>14.5</v>
      </c>
      <c r="C339">
        <v>27.2</v>
      </c>
      <c r="D339">
        <v>59</v>
      </c>
      <c r="E339">
        <v>3.3333330000000001</v>
      </c>
      <c r="F339">
        <v>62.25</v>
      </c>
      <c r="H339" s="22">
        <f t="shared" si="70"/>
        <v>20.85</v>
      </c>
      <c r="I339" s="23">
        <f t="shared" si="71"/>
        <v>0.15153070826801171</v>
      </c>
      <c r="J339" s="24">
        <f t="shared" si="72"/>
        <v>2.4931700012427886</v>
      </c>
      <c r="K339" s="25">
        <f t="shared" si="73"/>
        <v>3.6073883025255133</v>
      </c>
      <c r="L339" s="25">
        <f t="shared" si="74"/>
        <v>1.6512191555446767</v>
      </c>
      <c r="M339" s="25">
        <f t="shared" si="75"/>
        <v>2.6293037290350951</v>
      </c>
      <c r="N339" s="25">
        <f t="shared" si="76"/>
        <v>1.6367415713243469</v>
      </c>
      <c r="O339" s="25">
        <f t="shared" si="77"/>
        <v>-0.14956255956995423</v>
      </c>
      <c r="P339" s="26">
        <f>ACOS(-TAN(Dados!$C$31)*TAN(O339))</f>
        <v>1.652363341105423</v>
      </c>
      <c r="Q339" s="25">
        <f t="shared" si="78"/>
        <v>1.0173935643851983</v>
      </c>
      <c r="R339" s="25">
        <f>(24*60/PI())*Dados!$C$28*Q339*(P339*SIN(Dados!$C$31)*SIN(O339)+COS(Dados!$C$31)*COS(O339)*SIN(P339))</f>
        <v>37.629503113658799</v>
      </c>
      <c r="S339" s="17">
        <f t="shared" si="79"/>
        <v>300.36</v>
      </c>
      <c r="T339" s="17">
        <f t="shared" si="80"/>
        <v>287.66000000000003</v>
      </c>
      <c r="U339" s="17">
        <f t="shared" si="81"/>
        <v>21.456077379831768</v>
      </c>
      <c r="V339" s="25">
        <f>(0.75+2*10^(-5)*Dados!$B$7)*R339</f>
        <v>28.406594685407878</v>
      </c>
      <c r="W339" s="23">
        <f t="shared" si="82"/>
        <v>3.9584401273601015</v>
      </c>
      <c r="X339" s="25">
        <f>(1-Dados!$C$20)*U339</f>
        <v>16.521179582470463</v>
      </c>
      <c r="Y339" s="18">
        <f t="shared" si="83"/>
        <v>12.562739455110361</v>
      </c>
      <c r="Z339" s="27">
        <f>((0.408*I339*(Y339-0)+Dados!$C$35*(900/(H339+273))*J339*(M339-N339))/(I339+Dados!$C$35*(1+(0.34*J339))))</f>
        <v>4.6712597074679119</v>
      </c>
    </row>
    <row r="340" spans="1:26" x14ac:dyDescent="0.25">
      <c r="A340" s="1">
        <v>26358</v>
      </c>
      <c r="B340">
        <v>13.6</v>
      </c>
      <c r="C340">
        <v>26.9</v>
      </c>
      <c r="D340">
        <v>60</v>
      </c>
      <c r="E340">
        <v>2.3333330000000001</v>
      </c>
      <c r="F340">
        <v>62.5</v>
      </c>
      <c r="H340" s="22">
        <f t="shared" si="70"/>
        <v>20.25</v>
      </c>
      <c r="I340" s="23">
        <f t="shared" si="71"/>
        <v>0.14671012498663891</v>
      </c>
      <c r="J340" s="24">
        <f t="shared" si="72"/>
        <v>1.7452189260748447</v>
      </c>
      <c r="K340" s="25">
        <f t="shared" si="73"/>
        <v>3.5444766708090345</v>
      </c>
      <c r="L340" s="25">
        <f t="shared" si="74"/>
        <v>1.5575783410613051</v>
      </c>
      <c r="M340" s="25">
        <f t="shared" si="75"/>
        <v>2.5510275059351697</v>
      </c>
      <c r="N340" s="25">
        <f t="shared" si="76"/>
        <v>1.5943921912094812</v>
      </c>
      <c r="O340" s="25">
        <f t="shared" si="77"/>
        <v>-0.14298773789663263</v>
      </c>
      <c r="P340" s="26">
        <f>ACOS(-TAN(Dados!$C$31)*TAN(O340))</f>
        <v>1.6487195902323588</v>
      </c>
      <c r="Q340" s="25">
        <f t="shared" si="78"/>
        <v>1.0169082566002381</v>
      </c>
      <c r="R340" s="25">
        <f>(24*60/PI())*Dados!$C$28*Q340*(P340*SIN(Dados!$C$31)*SIN(O340)+COS(Dados!$C$31)*COS(O340)*SIN(P340))</f>
        <v>37.448498126852733</v>
      </c>
      <c r="S340" s="17">
        <f t="shared" si="79"/>
        <v>300.06</v>
      </c>
      <c r="T340" s="17">
        <f t="shared" si="80"/>
        <v>286.76000000000005</v>
      </c>
      <c r="U340" s="17">
        <f t="shared" si="81"/>
        <v>21.85144734957121</v>
      </c>
      <c r="V340" s="25">
        <f>(0.75+2*10^(-5)*Dados!$B$7)*R340</f>
        <v>28.269953622657006</v>
      </c>
      <c r="W340" s="23">
        <f t="shared" si="82"/>
        <v>4.1259192980743844</v>
      </c>
      <c r="X340" s="25">
        <f>(1-Dados!$C$20)*U340</f>
        <v>16.825614459169831</v>
      </c>
      <c r="Y340" s="18">
        <f t="shared" si="83"/>
        <v>12.699695161095446</v>
      </c>
      <c r="Z340" s="27">
        <f>((0.408*I340*(Y340-0)+Dados!$C$35*(900/(H340+273))*J340*(M340-N340))/(I340+Dados!$C$35*(1+(0.34*J340))))</f>
        <v>4.3646672343183868</v>
      </c>
    </row>
    <row r="341" spans="1:26" x14ac:dyDescent="0.25">
      <c r="A341" s="1">
        <v>26696</v>
      </c>
      <c r="B341">
        <v>23</v>
      </c>
      <c r="C341">
        <v>33.6</v>
      </c>
      <c r="D341">
        <v>32</v>
      </c>
      <c r="E341">
        <v>1.3333330000000001</v>
      </c>
      <c r="F341">
        <v>61.5</v>
      </c>
      <c r="H341" s="22">
        <f t="shared" si="70"/>
        <v>28.3</v>
      </c>
      <c r="I341" s="23">
        <f t="shared" si="71"/>
        <v>0.22344836855018341</v>
      </c>
      <c r="J341" s="24">
        <f t="shared" si="72"/>
        <v>0.99726785090690051</v>
      </c>
      <c r="K341" s="25">
        <f t="shared" si="73"/>
        <v>5.2019304560289008</v>
      </c>
      <c r="L341" s="25">
        <f t="shared" si="74"/>
        <v>2.809437622397069</v>
      </c>
      <c r="M341" s="25">
        <f t="shared" si="75"/>
        <v>4.0056840392129853</v>
      </c>
      <c r="N341" s="25">
        <f t="shared" si="76"/>
        <v>2.4634956841159861</v>
      </c>
      <c r="O341" s="25">
        <f t="shared" si="77"/>
        <v>-0.30432562504334304</v>
      </c>
      <c r="P341" s="26">
        <f>ACOS(-TAN(Dados!$C$31)*TAN(O341))</f>
        <v>1.7414469882911801</v>
      </c>
      <c r="Q341" s="25">
        <f t="shared" si="78"/>
        <v>1.0281185581963432</v>
      </c>
      <c r="R341" s="25">
        <f>(24*60/PI())*Dados!$C$28*Q341*(P341*SIN(Dados!$C$31)*SIN(O341)+COS(Dados!$C$31)*COS(O341)*SIN(P341))</f>
        <v>41.550006134893529</v>
      </c>
      <c r="S341" s="17">
        <f t="shared" si="79"/>
        <v>306.76000000000005</v>
      </c>
      <c r="T341" s="17">
        <f t="shared" si="80"/>
        <v>296.16000000000003</v>
      </c>
      <c r="U341" s="17">
        <f t="shared" si="81"/>
        <v>21.644323060376767</v>
      </c>
      <c r="V341" s="25">
        <f>(0.75+2*10^(-5)*Dados!$B$7)*R341</f>
        <v>31.366191041244619</v>
      </c>
      <c r="W341" s="23">
        <f t="shared" si="82"/>
        <v>2.8373888618243335</v>
      </c>
      <c r="X341" s="25">
        <f>(1-Dados!$C$20)*U341</f>
        <v>16.66612875649011</v>
      </c>
      <c r="Y341" s="18">
        <f t="shared" si="83"/>
        <v>13.828739894665777</v>
      </c>
      <c r="Z341" s="27">
        <f>((0.408*I341*(Y341-0)+Dados!$C$35*(900/(H341+273))*J341*(M341-N341))/(I341+Dados!$C$35*(1+(0.34*J341))))</f>
        <v>5.0190563541882289</v>
      </c>
    </row>
    <row r="342" spans="1:26" x14ac:dyDescent="0.25">
      <c r="A342" s="1">
        <v>26697</v>
      </c>
      <c r="B342">
        <v>23.7</v>
      </c>
      <c r="C342">
        <v>33.799999999999997</v>
      </c>
      <c r="D342">
        <v>33</v>
      </c>
      <c r="E342">
        <v>2.3333330000000001</v>
      </c>
      <c r="F342">
        <v>68.75</v>
      </c>
      <c r="H342" s="22">
        <f t="shared" si="70"/>
        <v>28.75</v>
      </c>
      <c r="I342" s="23">
        <f t="shared" si="71"/>
        <v>0.22858152484442446</v>
      </c>
      <c r="J342" s="24">
        <f t="shared" si="72"/>
        <v>1.7452189260748447</v>
      </c>
      <c r="K342" s="25">
        <f t="shared" si="73"/>
        <v>5.2603114929926225</v>
      </c>
      <c r="L342" s="25">
        <f t="shared" si="74"/>
        <v>2.9306073746865935</v>
      </c>
      <c r="M342" s="25">
        <f t="shared" si="75"/>
        <v>4.0954594338396078</v>
      </c>
      <c r="N342" s="25">
        <f t="shared" si="76"/>
        <v>2.8156283607647303</v>
      </c>
      <c r="O342" s="25">
        <f t="shared" si="77"/>
        <v>-0.2995769437816857</v>
      </c>
      <c r="P342" s="26">
        <f>ACOS(-TAN(Dados!$C$31)*TAN(O342))</f>
        <v>1.7385894603864445</v>
      </c>
      <c r="Q342" s="25">
        <f t="shared" si="78"/>
        <v>1.0278170707327079</v>
      </c>
      <c r="R342" s="25">
        <f>(24*60/PI())*Dados!$C$28*Q342*(P342*SIN(Dados!$C$31)*SIN(O342)+COS(Dados!$C$31)*COS(O342)*SIN(P342))</f>
        <v>41.440172896841275</v>
      </c>
      <c r="S342" s="17">
        <f t="shared" si="79"/>
        <v>306.96000000000004</v>
      </c>
      <c r="T342" s="17">
        <f t="shared" si="80"/>
        <v>296.86</v>
      </c>
      <c r="U342" s="17">
        <f t="shared" si="81"/>
        <v>21.071828755673494</v>
      </c>
      <c r="V342" s="25">
        <f>(0.75+2*10^(-5)*Dados!$B$7)*R342</f>
        <v>31.28327768820585</v>
      </c>
      <c r="W342" s="23">
        <f t="shared" si="82"/>
        <v>2.3982903554676276</v>
      </c>
      <c r="X342" s="25">
        <f>(1-Dados!$C$20)*U342</f>
        <v>16.225308141868592</v>
      </c>
      <c r="Y342" s="18">
        <f t="shared" si="83"/>
        <v>13.827017786400964</v>
      </c>
      <c r="Z342" s="27">
        <f>((0.408*I342*(Y342-0)+Dados!$C$35*(900/(H342+273))*J342*(M342-N342))/(I342+Dados!$C$35*(1+(0.34*J342))))</f>
        <v>5.1838293172577812</v>
      </c>
    </row>
    <row r="343" spans="1:26" x14ac:dyDescent="0.25">
      <c r="A343" s="1">
        <v>26698</v>
      </c>
      <c r="B343">
        <v>24</v>
      </c>
      <c r="C343">
        <v>33</v>
      </c>
      <c r="D343">
        <v>34</v>
      </c>
      <c r="E343">
        <v>2.3333330000000001</v>
      </c>
      <c r="F343">
        <v>80.25</v>
      </c>
      <c r="H343" s="22">
        <f t="shared" si="70"/>
        <v>28.5</v>
      </c>
      <c r="I343" s="23">
        <f t="shared" si="71"/>
        <v>0.22571768686715199</v>
      </c>
      <c r="J343" s="24">
        <f t="shared" si="72"/>
        <v>1.7452189260748447</v>
      </c>
      <c r="K343" s="25">
        <f t="shared" si="73"/>
        <v>5.030147795606851</v>
      </c>
      <c r="L343" s="25">
        <f t="shared" si="74"/>
        <v>2.9839174771655594</v>
      </c>
      <c r="M343" s="25">
        <f t="shared" si="75"/>
        <v>4.0070326363862048</v>
      </c>
      <c r="N343" s="25">
        <f t="shared" si="76"/>
        <v>3.2156436906999293</v>
      </c>
      <c r="O343" s="25">
        <f t="shared" si="77"/>
        <v>-0.29473949140618588</v>
      </c>
      <c r="P343" s="26">
        <f>ACOS(-TAN(Dados!$C$31)*TAN(O343))</f>
        <v>1.7356885346921167</v>
      </c>
      <c r="Q343" s="25">
        <f t="shared" si="78"/>
        <v>1.0275073404706727</v>
      </c>
      <c r="R343" s="25">
        <f>(24*60/PI())*Dados!$C$28*Q343*(P343*SIN(Dados!$C$31)*SIN(O343)+COS(Dados!$C$31)*COS(O343)*SIN(P343))</f>
        <v>41.327547732870002</v>
      </c>
      <c r="S343" s="17">
        <f t="shared" si="79"/>
        <v>306.16000000000003</v>
      </c>
      <c r="T343" s="17">
        <f t="shared" si="80"/>
        <v>297.16000000000003</v>
      </c>
      <c r="U343" s="17">
        <f t="shared" si="81"/>
        <v>19.837222911777602</v>
      </c>
      <c r="V343" s="25">
        <f>(0.75+2*10^(-5)*Dados!$B$7)*R343</f>
        <v>31.198256704148577</v>
      </c>
      <c r="W343" s="23">
        <f t="shared" si="82"/>
        <v>1.8384409602696736</v>
      </c>
      <c r="X343" s="25">
        <f>(1-Dados!$C$20)*U343</f>
        <v>15.274661642068754</v>
      </c>
      <c r="Y343" s="18">
        <f t="shared" si="83"/>
        <v>13.43622068179908</v>
      </c>
      <c r="Z343" s="27">
        <f>((0.408*I343*(Y343-0)+Dados!$C$35*(900/(H343+273))*J343*(M343-N343))/(I343+Dados!$C$35*(1+(0.34*J343))))</f>
        <v>4.5671775296053791</v>
      </c>
    </row>
    <row r="344" spans="1:26" x14ac:dyDescent="0.25">
      <c r="A344" s="1">
        <v>26699</v>
      </c>
      <c r="B344">
        <v>19.2</v>
      </c>
      <c r="C344">
        <v>27.4</v>
      </c>
      <c r="D344">
        <v>35</v>
      </c>
      <c r="E344">
        <v>3.3333330000000001</v>
      </c>
      <c r="F344">
        <v>80.5</v>
      </c>
      <c r="H344" s="22">
        <f t="shared" si="70"/>
        <v>23.299999999999997</v>
      </c>
      <c r="I344" s="23">
        <f t="shared" si="71"/>
        <v>0.17262903232136367</v>
      </c>
      <c r="J344" s="24">
        <f t="shared" si="72"/>
        <v>2.4931700012427886</v>
      </c>
      <c r="K344" s="25">
        <f t="shared" si="73"/>
        <v>3.6498676599831983</v>
      </c>
      <c r="L344" s="25">
        <f t="shared" si="74"/>
        <v>2.2249611183378328</v>
      </c>
      <c r="M344" s="25">
        <f t="shared" si="75"/>
        <v>2.9374143891605158</v>
      </c>
      <c r="N344" s="25">
        <f t="shared" si="76"/>
        <v>2.3646185832742153</v>
      </c>
      <c r="O344" s="25">
        <f t="shared" si="77"/>
        <v>-0.28981470135838328</v>
      </c>
      <c r="P344" s="26">
        <f>ACOS(-TAN(Dados!$C$31)*TAN(O344))</f>
        <v>1.7327454042581727</v>
      </c>
      <c r="Q344" s="25">
        <f t="shared" si="78"/>
        <v>1.0271894591899993</v>
      </c>
      <c r="R344" s="25">
        <f>(24*60/PI())*Dados!$C$28*Q344*(P344*SIN(Dados!$C$31)*SIN(O344)+COS(Dados!$C$31)*COS(O344)*SIN(P344))</f>
        <v>41.21213155165799</v>
      </c>
      <c r="S344" s="17">
        <f t="shared" si="79"/>
        <v>300.56</v>
      </c>
      <c r="T344" s="17">
        <f t="shared" si="80"/>
        <v>292.36</v>
      </c>
      <c r="U344" s="17">
        <f t="shared" si="81"/>
        <v>18.88217360617103</v>
      </c>
      <c r="V344" s="25">
        <f>(0.75+2*10^(-5)*Dados!$B$7)*R344</f>
        <v>31.111128775036029</v>
      </c>
      <c r="W344" s="23">
        <f t="shared" si="82"/>
        <v>2.2194727682383291</v>
      </c>
      <c r="X344" s="25">
        <f>(1-Dados!$C$20)*U344</f>
        <v>14.539273676751693</v>
      </c>
      <c r="Y344" s="18">
        <f t="shared" si="83"/>
        <v>12.319800908513363</v>
      </c>
      <c r="Z344" s="27">
        <f>((0.408*I344*(Y344-0)+Dados!$C$35*(900/(H344+273))*J344*(M344-N344))/(I344+Dados!$C$35*(1+(0.34*J344))))</f>
        <v>3.9228555936255121</v>
      </c>
    </row>
    <row r="345" spans="1:26" x14ac:dyDescent="0.25">
      <c r="A345" s="1">
        <v>26700</v>
      </c>
      <c r="B345">
        <v>17.100000000000001</v>
      </c>
      <c r="C345">
        <v>28.3</v>
      </c>
      <c r="D345">
        <v>36</v>
      </c>
      <c r="E345">
        <v>4</v>
      </c>
      <c r="F345">
        <v>73</v>
      </c>
      <c r="H345" s="22">
        <f t="shared" si="70"/>
        <v>22.700000000000003</v>
      </c>
      <c r="I345" s="23">
        <f t="shared" si="71"/>
        <v>0.16724578322202141</v>
      </c>
      <c r="J345" s="24">
        <f t="shared" si="72"/>
        <v>2.9918043006717765</v>
      </c>
      <c r="K345" s="25">
        <f t="shared" si="73"/>
        <v>3.8464613723885481</v>
      </c>
      <c r="L345" s="25">
        <f t="shared" si="74"/>
        <v>1.9500432630582893</v>
      </c>
      <c r="M345" s="25">
        <f t="shared" si="75"/>
        <v>2.8982523177234185</v>
      </c>
      <c r="N345" s="25">
        <f t="shared" si="76"/>
        <v>2.1157241919380954</v>
      </c>
      <c r="O345" s="25">
        <f t="shared" si="77"/>
        <v>-0.28480403295985462</v>
      </c>
      <c r="P345" s="26">
        <f>ACOS(-TAN(Dados!$C$31)*TAN(O345))</f>
        <v>1.7297612548880501</v>
      </c>
      <c r="Q345" s="25">
        <f t="shared" si="78"/>
        <v>1.0268635210857713</v>
      </c>
      <c r="R345" s="25">
        <f>(24*60/PI())*Dados!$C$28*Q345*(P345*SIN(Dados!$C$31)*SIN(O345)+COS(Dados!$C$31)*COS(O345)*SIN(P345))</f>
        <v>41.093926310782344</v>
      </c>
      <c r="S345" s="17">
        <f t="shared" si="79"/>
        <v>301.46000000000004</v>
      </c>
      <c r="T345" s="17">
        <f t="shared" si="80"/>
        <v>290.26000000000005</v>
      </c>
      <c r="U345" s="17">
        <f t="shared" si="81"/>
        <v>22.004253105643844</v>
      </c>
      <c r="V345" s="25">
        <f>(0.75+2*10^(-5)*Dados!$B$7)*R345</f>
        <v>31.021895378647475</v>
      </c>
      <c r="W345" s="23">
        <f t="shared" si="82"/>
        <v>3.1191302209175746</v>
      </c>
      <c r="X345" s="25">
        <f>(1-Dados!$C$20)*U345</f>
        <v>16.943274891345759</v>
      </c>
      <c r="Y345" s="18">
        <f t="shared" si="83"/>
        <v>13.824144670428185</v>
      </c>
      <c r="Z345" s="27">
        <f>((0.408*I345*(Y345-0)+Dados!$C$35*(900/(H345+273))*J345*(M345-N345))/(I345+Dados!$C$35*(1+(0.34*J345))))</f>
        <v>4.7102845914204829</v>
      </c>
    </row>
    <row r="346" spans="1:26" x14ac:dyDescent="0.25">
      <c r="A346" s="1">
        <v>26701</v>
      </c>
      <c r="B346">
        <v>18.600000000000001</v>
      </c>
      <c r="C346">
        <v>33.4</v>
      </c>
      <c r="D346">
        <v>37</v>
      </c>
      <c r="E346">
        <v>2</v>
      </c>
      <c r="F346">
        <v>68.5</v>
      </c>
      <c r="H346" s="22">
        <f t="shared" si="70"/>
        <v>26</v>
      </c>
      <c r="I346" s="23">
        <f t="shared" si="71"/>
        <v>0.19869895242110683</v>
      </c>
      <c r="J346" s="24">
        <f t="shared" si="72"/>
        <v>1.4959021503358882</v>
      </c>
      <c r="K346" s="25">
        <f t="shared" si="73"/>
        <v>5.1441125216319277</v>
      </c>
      <c r="L346" s="25">
        <f t="shared" si="74"/>
        <v>2.143152914469288</v>
      </c>
      <c r="M346" s="25">
        <f t="shared" si="75"/>
        <v>3.6436327180506076</v>
      </c>
      <c r="N346" s="25">
        <f t="shared" si="76"/>
        <v>2.4958884118646663</v>
      </c>
      <c r="O346" s="25">
        <f t="shared" si="77"/>
        <v>-0.27970897097978548</v>
      </c>
      <c r="P346" s="26">
        <f>ACOS(-TAN(Dados!$C$31)*TAN(O346))</f>
        <v>1.7267372641461627</v>
      </c>
      <c r="Q346" s="25">
        <f t="shared" si="78"/>
        <v>1.0265296227404832</v>
      </c>
      <c r="R346" s="25">
        <f>(24*60/PI())*Dados!$C$28*Q346*(P346*SIN(Dados!$C$31)*SIN(O346)+COS(Dados!$C$31)*COS(O346)*SIN(P346))</f>
        <v>40.972935068714811</v>
      </c>
      <c r="S346" s="17">
        <f t="shared" si="79"/>
        <v>306.56</v>
      </c>
      <c r="T346" s="17">
        <f t="shared" si="80"/>
        <v>291.76000000000005</v>
      </c>
      <c r="U346" s="17">
        <f t="shared" si="81"/>
        <v>25.220164549780854</v>
      </c>
      <c r="V346" s="25">
        <f>(0.75+2*10^(-5)*Dados!$B$7)*R346</f>
        <v>30.930558823829962</v>
      </c>
      <c r="W346" s="23">
        <f t="shared" si="82"/>
        <v>3.5161703561215827</v>
      </c>
      <c r="X346" s="25">
        <f>(1-Dados!$C$20)*U346</f>
        <v>19.419526703331258</v>
      </c>
      <c r="Y346" s="18">
        <f t="shared" si="83"/>
        <v>15.903356347209675</v>
      </c>
      <c r="Z346" s="27">
        <f>((0.408*I346*(Y346-0)+Dados!$C$35*(900/(H346+273))*J346*(M346-N346))/(I346+Dados!$C$35*(1+(0.34*J346))))</f>
        <v>5.4716904545732561</v>
      </c>
    </row>
    <row r="347" spans="1:26" x14ac:dyDescent="0.25">
      <c r="A347" s="1">
        <v>26702</v>
      </c>
      <c r="B347">
        <v>23.4</v>
      </c>
      <c r="C347">
        <v>34</v>
      </c>
      <c r="D347">
        <v>38</v>
      </c>
      <c r="E347">
        <v>3</v>
      </c>
      <c r="F347">
        <v>68</v>
      </c>
      <c r="H347" s="22">
        <f t="shared" si="70"/>
        <v>28.7</v>
      </c>
      <c r="I347" s="23">
        <f t="shared" si="71"/>
        <v>0.22800632957046707</v>
      </c>
      <c r="J347" s="24">
        <f t="shared" si="72"/>
        <v>2.2438532255038321</v>
      </c>
      <c r="K347" s="25">
        <f t="shared" si="73"/>
        <v>5.3192602098598769</v>
      </c>
      <c r="L347" s="25">
        <f t="shared" si="74"/>
        <v>2.878130284758361</v>
      </c>
      <c r="M347" s="25">
        <f t="shared" si="75"/>
        <v>4.0986952473091192</v>
      </c>
      <c r="N347" s="25">
        <f t="shared" si="76"/>
        <v>2.7871127681702013</v>
      </c>
      <c r="O347" s="25">
        <f t="shared" si="77"/>
        <v>-0.27453102519500105</v>
      </c>
      <c r="P347" s="26">
        <f>ACOS(-TAN(Dados!$C$31)*TAN(O347))</f>
        <v>1.7236746004336272</v>
      </c>
      <c r="Q347" s="25">
        <f t="shared" si="78"/>
        <v>1.0261878630954209</v>
      </c>
      <c r="R347" s="25">
        <f>(24*60/PI())*Dados!$C$28*Q347*(P347*SIN(Dados!$C$31)*SIN(O347)+COS(Dados!$C$31)*COS(O347)*SIN(P347))</f>
        <v>40.849162036170263</v>
      </c>
      <c r="S347" s="17">
        <f t="shared" si="79"/>
        <v>307.16000000000003</v>
      </c>
      <c r="T347" s="17">
        <f t="shared" si="80"/>
        <v>296.56</v>
      </c>
      <c r="U347" s="17">
        <f t="shared" si="81"/>
        <v>21.279237769210326</v>
      </c>
      <c r="V347" s="25">
        <f>(0.75+2*10^(-5)*Dados!$B$7)*R347</f>
        <v>30.837122289261409</v>
      </c>
      <c r="W347" s="23">
        <f t="shared" si="82"/>
        <v>2.520695379793346</v>
      </c>
      <c r="X347" s="25">
        <f>(1-Dados!$C$20)*U347</f>
        <v>16.385013082291952</v>
      </c>
      <c r="Y347" s="18">
        <f t="shared" si="83"/>
        <v>13.864317702498607</v>
      </c>
      <c r="Z347" s="27">
        <f>((0.408*I347*(Y347-0)+Dados!$C$35*(900/(H347+273))*J347*(M347-N347))/(I347+Dados!$C$35*(1+(0.34*J347))))</f>
        <v>5.4292508631674865</v>
      </c>
    </row>
    <row r="348" spans="1:26" x14ac:dyDescent="0.25">
      <c r="A348" s="1">
        <v>26703</v>
      </c>
      <c r="B348">
        <v>21.6</v>
      </c>
      <c r="C348">
        <v>33</v>
      </c>
      <c r="D348">
        <v>39</v>
      </c>
      <c r="E348">
        <v>3</v>
      </c>
      <c r="F348">
        <v>80.5</v>
      </c>
      <c r="H348" s="22">
        <f t="shared" si="70"/>
        <v>27.3</v>
      </c>
      <c r="I348" s="23">
        <f t="shared" si="71"/>
        <v>0.21238715151384185</v>
      </c>
      <c r="J348" s="24">
        <f t="shared" si="72"/>
        <v>2.2438532255038321</v>
      </c>
      <c r="K348" s="25">
        <f t="shared" si="73"/>
        <v>5.030147795606851</v>
      </c>
      <c r="L348" s="25">
        <f t="shared" si="74"/>
        <v>2.5801527260359443</v>
      </c>
      <c r="M348" s="25">
        <f t="shared" si="75"/>
        <v>3.8051502608213976</v>
      </c>
      <c r="N348" s="25">
        <f t="shared" si="76"/>
        <v>3.0631459599612252</v>
      </c>
      <c r="O348" s="25">
        <f t="shared" si="77"/>
        <v>-0.26927172994258658</v>
      </c>
      <c r="P348" s="26">
        <f>ACOS(-TAN(Dados!$C$31)*TAN(O348))</f>
        <v>1.720574422132332</v>
      </c>
      <c r="Q348" s="25">
        <f t="shared" si="78"/>
        <v>1.0258383434213432</v>
      </c>
      <c r="R348" s="25">
        <f>(24*60/PI())*Dados!$C$28*Q348*(P348*SIN(Dados!$C$31)*SIN(O348)+COS(Dados!$C$31)*COS(O348)*SIN(P348))</f>
        <v>40.722612626680473</v>
      </c>
      <c r="S348" s="17">
        <f t="shared" si="79"/>
        <v>306.16000000000003</v>
      </c>
      <c r="T348" s="17">
        <f t="shared" si="80"/>
        <v>294.76000000000005</v>
      </c>
      <c r="U348" s="17">
        <f t="shared" si="81"/>
        <v>21.999258426615167</v>
      </c>
      <c r="V348" s="25">
        <f>(0.75+2*10^(-5)*Dados!$B$7)*R348</f>
        <v>30.741589861628867</v>
      </c>
      <c r="W348" s="23">
        <f t="shared" si="82"/>
        <v>2.3431049064759528</v>
      </c>
      <c r="X348" s="25">
        <f>(1-Dados!$C$20)*U348</f>
        <v>16.939428988493681</v>
      </c>
      <c r="Y348" s="18">
        <f t="shared" si="83"/>
        <v>14.596324082017729</v>
      </c>
      <c r="Z348" s="27">
        <f>((0.408*I348*(Y348-0)+Dados!$C$35*(900/(H348+273))*J348*(M348-N348))/(I348+Dados!$C$35*(1+(0.34*J348))))</f>
        <v>4.8551780879696809</v>
      </c>
    </row>
    <row r="349" spans="1:26" x14ac:dyDescent="0.25">
      <c r="A349" s="1">
        <v>26704</v>
      </c>
      <c r="B349">
        <v>21.6</v>
      </c>
      <c r="C349">
        <v>33.799999999999997</v>
      </c>
      <c r="D349">
        <v>40</v>
      </c>
      <c r="E349">
        <v>2.6666669999999999</v>
      </c>
      <c r="F349">
        <v>68</v>
      </c>
      <c r="H349" s="22">
        <f t="shared" si="70"/>
        <v>27.7</v>
      </c>
      <c r="I349" s="23">
        <f t="shared" si="71"/>
        <v>0.2167550737640033</v>
      </c>
      <c r="J349" s="24">
        <f t="shared" si="72"/>
        <v>1.9945364497648759</v>
      </c>
      <c r="K349" s="25">
        <f t="shared" si="73"/>
        <v>5.2603114929926225</v>
      </c>
      <c r="L349" s="25">
        <f t="shared" si="74"/>
        <v>2.5801527260359443</v>
      </c>
      <c r="M349" s="25">
        <f t="shared" si="75"/>
        <v>3.9202321095142834</v>
      </c>
      <c r="N349" s="25">
        <f t="shared" si="76"/>
        <v>2.665757834469713</v>
      </c>
      <c r="O349" s="25">
        <f t="shared" si="77"/>
        <v>-0.26393264366523028</v>
      </c>
      <c r="P349" s="26">
        <f>ACOS(-TAN(Dados!$C$31)*TAN(O349))</f>
        <v>1.7174378768172527</v>
      </c>
      <c r="Q349" s="25">
        <f t="shared" si="78"/>
        <v>1.0254811672884725</v>
      </c>
      <c r="R349" s="25">
        <f>(24*60/PI())*Dados!$C$28*Q349*(P349*SIN(Dados!$C$31)*SIN(O349)+COS(Dados!$C$31)*COS(O349)*SIN(P349))</f>
        <v>40.593293506266015</v>
      </c>
      <c r="S349" s="17">
        <f t="shared" si="79"/>
        <v>306.96000000000004</v>
      </c>
      <c r="T349" s="17">
        <f t="shared" si="80"/>
        <v>294.76000000000005</v>
      </c>
      <c r="U349" s="17">
        <f t="shared" si="81"/>
        <v>22.685804592097835</v>
      </c>
      <c r="V349" s="25">
        <f>(0.75+2*10^(-5)*Dados!$B$7)*R349</f>
        <v>30.643966573125926</v>
      </c>
      <c r="W349" s="23">
        <f t="shared" si="82"/>
        <v>2.9138711957370309</v>
      </c>
      <c r="X349" s="25">
        <f>(1-Dados!$C$20)*U349</f>
        <v>17.468069535915333</v>
      </c>
      <c r="Y349" s="18">
        <f t="shared" si="83"/>
        <v>14.554198340178303</v>
      </c>
      <c r="Z349" s="27">
        <f>((0.408*I349*(Y349-0)+Dados!$C$35*(900/(H349+273))*J349*(M349-N349))/(I349+Dados!$C$35*(1+(0.34*J349))))</f>
        <v>5.4418235250105891</v>
      </c>
    </row>
    <row r="350" spans="1:26" x14ac:dyDescent="0.25">
      <c r="A350" s="1">
        <v>26705</v>
      </c>
      <c r="B350">
        <v>25.6</v>
      </c>
      <c r="C350">
        <v>33.200000000000003</v>
      </c>
      <c r="D350">
        <v>41</v>
      </c>
      <c r="E350">
        <v>3.3333330000000001</v>
      </c>
      <c r="F350">
        <v>66</v>
      </c>
      <c r="H350" s="22">
        <f t="shared" si="70"/>
        <v>29.400000000000002</v>
      </c>
      <c r="I350" s="23">
        <f t="shared" si="71"/>
        <v>0.23617063355931989</v>
      </c>
      <c r="J350" s="24">
        <f t="shared" si="72"/>
        <v>2.4931700012427886</v>
      </c>
      <c r="K350" s="25">
        <f t="shared" si="73"/>
        <v>5.0868531413725142</v>
      </c>
      <c r="L350" s="25">
        <f t="shared" si="74"/>
        <v>3.2827711697769288</v>
      </c>
      <c r="M350" s="25">
        <f t="shared" si="75"/>
        <v>4.184812155574722</v>
      </c>
      <c r="N350" s="25">
        <f t="shared" si="76"/>
        <v>2.7619760226793164</v>
      </c>
      <c r="O350" s="25">
        <f t="shared" si="77"/>
        <v>-0.25851534844942292</v>
      </c>
      <c r="P350" s="26">
        <f>ACOS(-TAN(Dados!$C$31)*TAN(O350))</f>
        <v>1.7142661005366917</v>
      </c>
      <c r="Q350" s="25">
        <f t="shared" si="78"/>
        <v>1.0251164405358055</v>
      </c>
      <c r="R350" s="25">
        <f>(24*60/PI())*Dados!$C$28*Q350*(P350*SIN(Dados!$C$31)*SIN(O350)+COS(Dados!$C$31)*COS(O350)*SIN(P350))</f>
        <v>40.461212642078735</v>
      </c>
      <c r="S350" s="17">
        <f t="shared" si="79"/>
        <v>306.36</v>
      </c>
      <c r="T350" s="17">
        <f t="shared" si="80"/>
        <v>298.76000000000005</v>
      </c>
      <c r="U350" s="17">
        <f t="shared" si="81"/>
        <v>17.847018484067281</v>
      </c>
      <c r="V350" s="25">
        <f>(0.75+2*10^(-5)*Dados!$B$7)*R350</f>
        <v>30.544258438173049</v>
      </c>
      <c r="W350" s="23">
        <f t="shared" si="82"/>
        <v>1.9369439692026935</v>
      </c>
      <c r="X350" s="25">
        <f>(1-Dados!$C$20)*U350</f>
        <v>13.742204232731806</v>
      </c>
      <c r="Y350" s="18">
        <f t="shared" si="83"/>
        <v>11.805260263529114</v>
      </c>
      <c r="Z350" s="27">
        <f>((0.408*I350*(Y350-0)+Dados!$C$35*(900/(H350+273))*J350*(M350-N350))/(I350+Dados!$C$35*(1+(0.34*J350))))</f>
        <v>5.1204995134279168</v>
      </c>
    </row>
    <row r="351" spans="1:26" x14ac:dyDescent="0.25">
      <c r="A351" s="1">
        <v>26706</v>
      </c>
      <c r="B351">
        <v>20.2</v>
      </c>
      <c r="C351">
        <v>29.1</v>
      </c>
      <c r="D351">
        <v>42</v>
      </c>
      <c r="E351">
        <v>2.6666669999999999</v>
      </c>
      <c r="F351">
        <v>83.75</v>
      </c>
      <c r="H351" s="22">
        <f t="shared" si="70"/>
        <v>24.65</v>
      </c>
      <c r="I351" s="23">
        <f t="shared" si="71"/>
        <v>0.18527790820050849</v>
      </c>
      <c r="J351" s="24">
        <f t="shared" si="72"/>
        <v>1.9945364497648759</v>
      </c>
      <c r="K351" s="25">
        <f t="shared" si="73"/>
        <v>4.0288844232591545</v>
      </c>
      <c r="L351" s="25">
        <f t="shared" si="74"/>
        <v>2.3673876975032684</v>
      </c>
      <c r="M351" s="25">
        <f t="shared" si="75"/>
        <v>3.1981360603812115</v>
      </c>
      <c r="N351" s="25">
        <f t="shared" si="76"/>
        <v>2.6784389505692645</v>
      </c>
      <c r="O351" s="25">
        <f t="shared" si="77"/>
        <v>-0.2530214495566519</v>
      </c>
      <c r="P351" s="26">
        <f>ACOS(-TAN(Dados!$C$31)*TAN(O351))</f>
        <v>1.7110602171599187</v>
      </c>
      <c r="Q351" s="25">
        <f t="shared" si="78"/>
        <v>1.0247442712397508</v>
      </c>
      <c r="R351" s="25">
        <f>(24*60/PI())*Dados!$C$28*Q351*(P351*SIN(Dados!$C$31)*SIN(O351)+COS(Dados!$C$31)*COS(O351)*SIN(P351))</f>
        <v>40.326379349888064</v>
      </c>
      <c r="S351" s="17">
        <f t="shared" si="79"/>
        <v>302.26000000000005</v>
      </c>
      <c r="T351" s="17">
        <f t="shared" si="80"/>
        <v>293.36</v>
      </c>
      <c r="U351" s="17">
        <f t="shared" si="81"/>
        <v>19.248824691288835</v>
      </c>
      <c r="V351" s="25">
        <f>(0.75+2*10^(-5)*Dados!$B$7)*R351</f>
        <v>30.442472489265068</v>
      </c>
      <c r="W351" s="23">
        <f t="shared" si="82"/>
        <v>2.1564200390870627</v>
      </c>
      <c r="X351" s="25">
        <f>(1-Dados!$C$20)*U351</f>
        <v>14.821595012292404</v>
      </c>
      <c r="Y351" s="18">
        <f t="shared" si="83"/>
        <v>12.665174973205341</v>
      </c>
      <c r="Z351" s="27">
        <f>((0.408*I351*(Y351-0)+Dados!$C$35*(900/(H351+273))*J351*(M351-N351))/(I351+Dados!$C$35*(1+(0.34*J351))))</f>
        <v>3.9391893293666964</v>
      </c>
    </row>
    <row r="352" spans="1:26" x14ac:dyDescent="0.25">
      <c r="A352" s="1">
        <v>26707</v>
      </c>
      <c r="B352">
        <v>18.399999999999999</v>
      </c>
      <c r="C352">
        <v>27.7</v>
      </c>
      <c r="D352">
        <v>43</v>
      </c>
      <c r="E352">
        <v>1.6666669999999999</v>
      </c>
      <c r="F352">
        <v>82.75</v>
      </c>
      <c r="H352" s="22">
        <f t="shared" si="70"/>
        <v>23.049999999999997</v>
      </c>
      <c r="I352" s="23">
        <f t="shared" si="71"/>
        <v>0.17036851144047488</v>
      </c>
      <c r="J352" s="24">
        <f t="shared" si="72"/>
        <v>1.2465853745969318</v>
      </c>
      <c r="K352" s="25">
        <f t="shared" si="73"/>
        <v>3.7144033809363424</v>
      </c>
      <c r="L352" s="25">
        <f t="shared" si="74"/>
        <v>2.1164748063682803</v>
      </c>
      <c r="M352" s="25">
        <f t="shared" si="75"/>
        <v>2.9154390936523114</v>
      </c>
      <c r="N352" s="25">
        <f t="shared" si="76"/>
        <v>2.4125258499972877</v>
      </c>
      <c r="O352" s="25">
        <f t="shared" si="77"/>
        <v>-0.24745257494772704</v>
      </c>
      <c r="P352" s="26">
        <f>ACOS(-TAN(Dados!$C$31)*TAN(O352))</f>
        <v>1.7078213377914966</v>
      </c>
      <c r="Q352" s="25">
        <f t="shared" si="78"/>
        <v>1.0243647696821025</v>
      </c>
      <c r="R352" s="25">
        <f>(24*60/PI())*Dados!$C$28*Q352*(P352*SIN(Dados!$C$31)*SIN(O352)+COS(Dados!$C$31)*COS(O352)*SIN(P352))</f>
        <v>40.188804340285415</v>
      </c>
      <c r="S352" s="17">
        <f t="shared" si="79"/>
        <v>300.86</v>
      </c>
      <c r="T352" s="17">
        <f t="shared" si="80"/>
        <v>291.56</v>
      </c>
      <c r="U352" s="17">
        <f t="shared" si="81"/>
        <v>19.609501009545326</v>
      </c>
      <c r="V352" s="25">
        <f>(0.75+2*10^(-5)*Dados!$B$7)*R352</f>
        <v>30.338616811851008</v>
      </c>
      <c r="W352" s="23">
        <f t="shared" si="82"/>
        <v>2.4208015195563859</v>
      </c>
      <c r="X352" s="25">
        <f>(1-Dados!$C$20)*U352</f>
        <v>15.099315777349901</v>
      </c>
      <c r="Y352" s="18">
        <f t="shared" si="83"/>
        <v>12.678514257793514</v>
      </c>
      <c r="Z352" s="27">
        <f>((0.408*I352*(Y352-0)+Dados!$C$35*(900/(H352+273))*J352*(M352-N352))/(I352+Dados!$C$35*(1+(0.34*J352))))</f>
        <v>3.8169546508406462</v>
      </c>
    </row>
    <row r="353" spans="1:26" x14ac:dyDescent="0.25">
      <c r="A353" s="1">
        <v>26708</v>
      </c>
      <c r="B353">
        <v>20.9</v>
      </c>
      <c r="C353">
        <v>26.6</v>
      </c>
      <c r="D353">
        <v>44</v>
      </c>
      <c r="E353">
        <v>1.3333330000000001</v>
      </c>
      <c r="F353">
        <v>88.25</v>
      </c>
      <c r="H353" s="22">
        <f t="shared" si="70"/>
        <v>23.75</v>
      </c>
      <c r="I353" s="23">
        <f t="shared" si="71"/>
        <v>0.17676175645051403</v>
      </c>
      <c r="J353" s="24">
        <f t="shared" si="72"/>
        <v>0.99726785090690051</v>
      </c>
      <c r="K353" s="25">
        <f t="shared" si="73"/>
        <v>3.482522891456</v>
      </c>
      <c r="L353" s="25">
        <f t="shared" si="74"/>
        <v>2.4717700446226427</v>
      </c>
      <c r="M353" s="25">
        <f t="shared" si="75"/>
        <v>2.9771464680393214</v>
      </c>
      <c r="N353" s="25">
        <f t="shared" si="76"/>
        <v>2.6273317580447011</v>
      </c>
      <c r="O353" s="25">
        <f t="shared" si="77"/>
        <v>-0.24181037480038128</v>
      </c>
      <c r="P353" s="26">
        <f>ACOS(-TAN(Dados!$C$31)*TAN(O353))</f>
        <v>1.7045505602514042</v>
      </c>
      <c r="Q353" s="25">
        <f t="shared" si="78"/>
        <v>1.0239780483173626</v>
      </c>
      <c r="R353" s="25">
        <f>(24*60/PI())*Dados!$C$28*Q353*(P353*SIN(Dados!$C$31)*SIN(O353)+COS(Dados!$C$31)*COS(O353)*SIN(P353))</f>
        <v>40.048499763481836</v>
      </c>
      <c r="S353" s="17">
        <f t="shared" si="79"/>
        <v>299.76000000000005</v>
      </c>
      <c r="T353" s="17">
        <f t="shared" si="80"/>
        <v>294.06</v>
      </c>
      <c r="U353" s="17">
        <f t="shared" si="81"/>
        <v>15.298317230203914</v>
      </c>
      <c r="V353" s="25">
        <f>(0.75+2*10^(-5)*Dados!$B$7)*R353</f>
        <v>30.232700578151917</v>
      </c>
      <c r="W353" s="23">
        <f t="shared" si="82"/>
        <v>1.4360493242297212</v>
      </c>
      <c r="X353" s="25">
        <f>(1-Dados!$C$20)*U353</f>
        <v>11.779704267257014</v>
      </c>
      <c r="Y353" s="18">
        <f t="shared" si="83"/>
        <v>10.343654943027293</v>
      </c>
      <c r="Z353" s="27">
        <f>((0.408*I353*(Y353-0)+Dados!$C$35*(900/(H353+273))*J353*(M353-N353))/(I353+Dados!$C$35*(1+(0.34*J353))))</f>
        <v>3.0831235585026353</v>
      </c>
    </row>
    <row r="354" spans="1:26" x14ac:dyDescent="0.25">
      <c r="A354" s="1">
        <v>26709</v>
      </c>
      <c r="B354">
        <v>18.399999999999999</v>
      </c>
      <c r="C354">
        <v>26.4</v>
      </c>
      <c r="D354">
        <v>45</v>
      </c>
      <c r="E354">
        <v>2.6666669999999999</v>
      </c>
      <c r="F354">
        <v>78.5</v>
      </c>
      <c r="H354" s="22">
        <f t="shared" si="70"/>
        <v>22.4</v>
      </c>
      <c r="I354" s="23">
        <f t="shared" si="71"/>
        <v>0.16460774689933025</v>
      </c>
      <c r="J354" s="24">
        <f t="shared" si="72"/>
        <v>1.9945364497648759</v>
      </c>
      <c r="K354" s="25">
        <f t="shared" si="73"/>
        <v>3.4417464345283828</v>
      </c>
      <c r="L354" s="25">
        <f t="shared" si="74"/>
        <v>2.1164748063682803</v>
      </c>
      <c r="M354" s="25">
        <f t="shared" si="75"/>
        <v>2.7791106204483316</v>
      </c>
      <c r="N354" s="25">
        <f t="shared" si="76"/>
        <v>2.1816018370519403</v>
      </c>
      <c r="O354" s="25">
        <f t="shared" si="77"/>
        <v>-0.23609652102028686</v>
      </c>
      <c r="P354" s="26">
        <f>ACOS(-TAN(Dados!$C$31)*TAN(O354))</f>
        <v>1.701248968619907</v>
      </c>
      <c r="Q354" s="25">
        <f t="shared" si="78"/>
        <v>1.0235842217394178</v>
      </c>
      <c r="R354" s="25">
        <f>(24*60/PI())*Dados!$C$28*Q354*(P354*SIN(Dados!$C$31)*SIN(O354)+COS(Dados!$C$31)*COS(O354)*SIN(P354))</f>
        <v>39.905479252576548</v>
      </c>
      <c r="S354" s="17">
        <f t="shared" si="79"/>
        <v>299.56</v>
      </c>
      <c r="T354" s="17">
        <f t="shared" si="80"/>
        <v>291.56</v>
      </c>
      <c r="U354" s="17">
        <f t="shared" si="81"/>
        <v>18.059158391037414</v>
      </c>
      <c r="V354" s="25">
        <f>(0.75+2*10^(-5)*Dados!$B$7)*R354</f>
        <v>30.124734079824389</v>
      </c>
      <c r="W354" s="23">
        <f t="shared" si="82"/>
        <v>2.291783291887513</v>
      </c>
      <c r="X354" s="25">
        <f>(1-Dados!$C$20)*U354</f>
        <v>13.905551961098809</v>
      </c>
      <c r="Y354" s="18">
        <f t="shared" si="83"/>
        <v>11.613768669211296</v>
      </c>
      <c r="Z354" s="27">
        <f>((0.408*I354*(Y354-0)+Dados!$C$35*(900/(H354+273))*J354*(M354-N354))/(I354+Dados!$C$35*(1+(0.34*J354))))</f>
        <v>3.7078816690560856</v>
      </c>
    </row>
    <row r="355" spans="1:26" x14ac:dyDescent="0.25">
      <c r="A355" s="1">
        <v>26710</v>
      </c>
      <c r="B355">
        <v>15.9</v>
      </c>
      <c r="C355">
        <v>22.8</v>
      </c>
      <c r="D355">
        <v>46</v>
      </c>
      <c r="E355">
        <v>3.6666669999999999</v>
      </c>
      <c r="F355">
        <v>80</v>
      </c>
      <c r="H355" s="22">
        <f t="shared" si="70"/>
        <v>19.350000000000001</v>
      </c>
      <c r="I355" s="23">
        <f t="shared" si="71"/>
        <v>0.13972279794531864</v>
      </c>
      <c r="J355" s="24">
        <f t="shared" si="72"/>
        <v>2.74248752493282</v>
      </c>
      <c r="K355" s="25">
        <f t="shared" si="73"/>
        <v>2.7756312335019815</v>
      </c>
      <c r="L355" s="25">
        <f t="shared" si="74"/>
        <v>1.8067051290327525</v>
      </c>
      <c r="M355" s="25">
        <f t="shared" si="75"/>
        <v>2.2911681812673672</v>
      </c>
      <c r="N355" s="25">
        <f t="shared" si="76"/>
        <v>1.8329345450138939</v>
      </c>
      <c r="O355" s="25">
        <f t="shared" si="77"/>
        <v>-0.23031270674563392</v>
      </c>
      <c r="P355" s="26">
        <f>ACOS(-TAN(Dados!$C$31)*TAN(O355))</f>
        <v>1.6979176328459811</v>
      </c>
      <c r="Q355" s="25">
        <f t="shared" si="78"/>
        <v>1.0231834066475822</v>
      </c>
      <c r="R355" s="25">
        <f>(24*60/PI())*Dados!$C$28*Q355*(P355*SIN(Dados!$C$31)*SIN(O355)+COS(Dados!$C$31)*COS(O355)*SIN(P355))</f>
        <v>39.759757965175694</v>
      </c>
      <c r="S355" s="17">
        <f t="shared" si="79"/>
        <v>295.96000000000004</v>
      </c>
      <c r="T355" s="17">
        <f t="shared" si="80"/>
        <v>289.06</v>
      </c>
      <c r="U355" s="17">
        <f t="shared" si="81"/>
        <v>16.710454414925213</v>
      </c>
      <c r="V355" s="25">
        <f>(0.75+2*10^(-5)*Dados!$B$7)*R355</f>
        <v>30.014728759378652</v>
      </c>
      <c r="W355" s="23">
        <f t="shared" si="82"/>
        <v>2.1707141042831255</v>
      </c>
      <c r="X355" s="25">
        <f>(1-Dados!$C$20)*U355</f>
        <v>12.867049899492415</v>
      </c>
      <c r="Y355" s="18">
        <f t="shared" si="83"/>
        <v>10.69633579520929</v>
      </c>
      <c r="Z355" s="27">
        <f>((0.408*I355*(Y355-0)+Dados!$C$35*(900/(H355+273))*J355*(M355-N355))/(I355+Dados!$C$35*(1+(0.34*J355))))</f>
        <v>3.2417227529102504</v>
      </c>
    </row>
    <row r="356" spans="1:26" x14ac:dyDescent="0.25">
      <c r="A356" s="1">
        <v>26711</v>
      </c>
      <c r="B356">
        <v>18.2</v>
      </c>
      <c r="C356">
        <v>29</v>
      </c>
      <c r="D356">
        <v>47</v>
      </c>
      <c r="E356">
        <v>1.6666669999999999</v>
      </c>
      <c r="F356">
        <v>74</v>
      </c>
      <c r="H356" s="22">
        <f t="shared" si="70"/>
        <v>23.6</v>
      </c>
      <c r="I356" s="23">
        <f t="shared" si="71"/>
        <v>0.17537501030785449</v>
      </c>
      <c r="J356" s="24">
        <f t="shared" si="72"/>
        <v>1.2465853745969318</v>
      </c>
      <c r="K356" s="25">
        <f t="shared" si="73"/>
        <v>4.0056776000859209</v>
      </c>
      <c r="L356" s="25">
        <f t="shared" si="74"/>
        <v>2.0900878010879693</v>
      </c>
      <c r="M356" s="25">
        <f t="shared" si="75"/>
        <v>3.0478827005869453</v>
      </c>
      <c r="N356" s="25">
        <f t="shared" si="76"/>
        <v>2.2554331984343396</v>
      </c>
      <c r="O356" s="25">
        <f t="shared" si="77"/>
        <v>-0.22446064584541689</v>
      </c>
      <c r="P356" s="26">
        <f>ACOS(-TAN(Dados!$C$31)*TAN(O356))</f>
        <v>1.6945576084179677</v>
      </c>
      <c r="Q356" s="25">
        <f t="shared" si="78"/>
        <v>1.0227757218120181</v>
      </c>
      <c r="R356" s="25">
        <f>(24*60/PI())*Dados!$C$28*Q356*(P356*SIN(Dados!$C$31)*SIN(O356)+COS(Dados!$C$31)*COS(O356)*SIN(P356))</f>
        <v>39.61135262324327</v>
      </c>
      <c r="S356" s="17">
        <f t="shared" si="79"/>
        <v>302.16000000000003</v>
      </c>
      <c r="T356" s="17">
        <f t="shared" si="80"/>
        <v>291.36</v>
      </c>
      <c r="U356" s="17">
        <f t="shared" si="81"/>
        <v>20.828190110440104</v>
      </c>
      <c r="V356" s="25">
        <f>(0.75+2*10^(-5)*Dados!$B$7)*R356</f>
        <v>29.902697240262114</v>
      </c>
      <c r="W356" s="23">
        <f t="shared" si="82"/>
        <v>2.9182847305256217</v>
      </c>
      <c r="X356" s="25">
        <f>(1-Dados!$C$20)*U356</f>
        <v>16.037706385038881</v>
      </c>
      <c r="Y356" s="18">
        <f t="shared" si="83"/>
        <v>13.119421654513259</v>
      </c>
      <c r="Z356" s="27">
        <f>((0.408*I356*(Y356-0)+Dados!$C$35*(900/(H356+273))*J356*(M356-N356))/(I356+Dados!$C$35*(1+(0.34*J356))))</f>
        <v>4.2257622825772128</v>
      </c>
    </row>
    <row r="357" spans="1:26" x14ac:dyDescent="0.25">
      <c r="A357" s="1">
        <v>26712</v>
      </c>
      <c r="B357">
        <v>18.3</v>
      </c>
      <c r="C357">
        <v>31.7</v>
      </c>
      <c r="D357">
        <v>48</v>
      </c>
      <c r="E357">
        <v>1.3333330000000001</v>
      </c>
      <c r="F357">
        <v>66.75</v>
      </c>
      <c r="H357" s="22">
        <f t="shared" si="70"/>
        <v>25</v>
      </c>
      <c r="I357" s="23">
        <f t="shared" si="71"/>
        <v>0.18868182684282603</v>
      </c>
      <c r="J357" s="24">
        <f t="shared" si="72"/>
        <v>0.99726785090690051</v>
      </c>
      <c r="K357" s="25">
        <f t="shared" si="73"/>
        <v>4.6747601804976453</v>
      </c>
      <c r="L357" s="25">
        <f t="shared" si="74"/>
        <v>2.1032450848446573</v>
      </c>
      <c r="M357" s="25">
        <f t="shared" si="75"/>
        <v>3.3890026326711515</v>
      </c>
      <c r="N357" s="25">
        <f t="shared" si="76"/>
        <v>2.2621592573079936</v>
      </c>
      <c r="O357" s="25">
        <f t="shared" si="77"/>
        <v>-0.21854207241157836</v>
      </c>
      <c r="P357" s="26">
        <f>ACOS(-TAN(Dados!$C$31)*TAN(O357))</f>
        <v>1.6911699360950152</v>
      </c>
      <c r="Q357" s="25">
        <f t="shared" si="78"/>
        <v>1.0223612880385406</v>
      </c>
      <c r="R357" s="25">
        <f>(24*60/PI())*Dados!$C$28*Q357*(P357*SIN(Dados!$C$31)*SIN(O357)+COS(Dados!$C$31)*COS(O357)*SIN(P357))</f>
        <v>39.460281551069606</v>
      </c>
      <c r="S357" s="17">
        <f t="shared" si="79"/>
        <v>304.86</v>
      </c>
      <c r="T357" s="17">
        <f t="shared" si="80"/>
        <v>291.46000000000004</v>
      </c>
      <c r="U357" s="17">
        <f t="shared" si="81"/>
        <v>23.111735651905619</v>
      </c>
      <c r="V357" s="25">
        <f>(0.75+2*10^(-5)*Dados!$B$7)*R357</f>
        <v>29.788653355521856</v>
      </c>
      <c r="W357" s="23">
        <f t="shared" si="82"/>
        <v>3.5083728304900053</v>
      </c>
      <c r="X357" s="25">
        <f>(1-Dados!$C$20)*U357</f>
        <v>17.796036451967328</v>
      </c>
      <c r="Y357" s="18">
        <f t="shared" si="83"/>
        <v>14.287663621477323</v>
      </c>
      <c r="Z357" s="27">
        <f>((0.408*I357*(Y357-0)+Dados!$C$35*(900/(H357+273))*J357*(M357-N357))/(I357+Dados!$C$35*(1+(0.34*J357))))</f>
        <v>4.7842299504867478</v>
      </c>
    </row>
    <row r="358" spans="1:26" x14ac:dyDescent="0.25">
      <c r="A358" s="1">
        <v>26713</v>
      </c>
      <c r="B358">
        <v>20</v>
      </c>
      <c r="C358">
        <v>32.299999999999997</v>
      </c>
      <c r="D358">
        <v>49</v>
      </c>
      <c r="E358">
        <v>1.3333330000000001</v>
      </c>
      <c r="F358">
        <v>72</v>
      </c>
      <c r="H358" s="22">
        <f t="shared" si="70"/>
        <v>26.15</v>
      </c>
      <c r="I358" s="23">
        <f t="shared" si="71"/>
        <v>0.20023943546559078</v>
      </c>
      <c r="J358" s="24">
        <f t="shared" si="72"/>
        <v>0.99726785090690051</v>
      </c>
      <c r="K358" s="25">
        <f t="shared" si="73"/>
        <v>4.8359775257467401</v>
      </c>
      <c r="L358" s="25">
        <f t="shared" si="74"/>
        <v>2.3382812709274461</v>
      </c>
      <c r="M358" s="25">
        <f t="shared" si="75"/>
        <v>3.5871293983370931</v>
      </c>
      <c r="N358" s="25">
        <f t="shared" si="76"/>
        <v>2.5827331668027069</v>
      </c>
      <c r="O358" s="25">
        <f t="shared" si="77"/>
        <v>-0.21255874024516014</v>
      </c>
      <c r="P358" s="26">
        <f>ACOS(-TAN(Dados!$C$31)*TAN(O358))</f>
        <v>1.6877556416977701</v>
      </c>
      <c r="Q358" s="25">
        <f t="shared" si="78"/>
        <v>1.0219402281328214</v>
      </c>
      <c r="R358" s="25">
        <f>(24*60/PI())*Dados!$C$28*Q358*(P358*SIN(Dados!$C$31)*SIN(O358)+COS(Dados!$C$31)*COS(O358)*SIN(P358))</f>
        <v>39.30656471124577</v>
      </c>
      <c r="S358" s="17">
        <f t="shared" si="79"/>
        <v>305.46000000000004</v>
      </c>
      <c r="T358" s="17">
        <f t="shared" si="80"/>
        <v>293.16000000000003</v>
      </c>
      <c r="U358" s="17">
        <f t="shared" si="81"/>
        <v>22.056552281289743</v>
      </c>
      <c r="V358" s="25">
        <f>(0.75+2*10^(-5)*Dados!$B$7)*R358</f>
        <v>29.672612174961795</v>
      </c>
      <c r="W358" s="23">
        <f t="shared" si="82"/>
        <v>2.9649346647020187</v>
      </c>
      <c r="X358" s="25">
        <f>(1-Dados!$C$20)*U358</f>
        <v>16.983545256593104</v>
      </c>
      <c r="Y358" s="18">
        <f t="shared" si="83"/>
        <v>14.018610591891084</v>
      </c>
      <c r="Z358" s="27">
        <f>((0.408*I358*(Y358-0)+Dados!$C$35*(900/(H358+273))*J358*(M358-N358))/(I358+Dados!$C$35*(1+(0.34*J358))))</f>
        <v>4.6633373366683486</v>
      </c>
    </row>
    <row r="359" spans="1:26" x14ac:dyDescent="0.25">
      <c r="A359" s="1">
        <v>26714</v>
      </c>
      <c r="B359">
        <v>20.9</v>
      </c>
      <c r="C359">
        <v>32.799999999999997</v>
      </c>
      <c r="D359">
        <v>50</v>
      </c>
      <c r="E359">
        <v>2.3333330000000001</v>
      </c>
      <c r="F359">
        <v>79</v>
      </c>
      <c r="H359" s="22">
        <f t="shared" si="70"/>
        <v>26.849999999999998</v>
      </c>
      <c r="I359" s="23">
        <f t="shared" si="71"/>
        <v>0.20756192850716063</v>
      </c>
      <c r="J359" s="24">
        <f t="shared" si="72"/>
        <v>1.7452189260748447</v>
      </c>
      <c r="K359" s="25">
        <f t="shared" si="73"/>
        <v>4.9739919933544527</v>
      </c>
      <c r="L359" s="25">
        <f t="shared" si="74"/>
        <v>2.4717700446226427</v>
      </c>
      <c r="M359" s="25">
        <f t="shared" si="75"/>
        <v>3.7228810189885477</v>
      </c>
      <c r="N359" s="25">
        <f t="shared" si="76"/>
        <v>2.9410760050009528</v>
      </c>
      <c r="O359" s="25">
        <f t="shared" si="77"/>
        <v>-0.2065124223366139</v>
      </c>
      <c r="P359" s="26">
        <f>ACOS(-TAN(Dados!$C$31)*TAN(O359))</f>
        <v>1.6843157359566781</v>
      </c>
      <c r="Q359" s="25">
        <f t="shared" si="78"/>
        <v>1.0215126668639976</v>
      </c>
      <c r="R359" s="25">
        <f>(24*60/PI())*Dados!$C$28*Q359*(P359*SIN(Dados!$C$31)*SIN(O359)+COS(Dados!$C$31)*COS(O359)*SIN(P359))</f>
        <v>39.150223738536113</v>
      </c>
      <c r="S359" s="17">
        <f t="shared" si="79"/>
        <v>305.96000000000004</v>
      </c>
      <c r="T359" s="17">
        <f t="shared" si="80"/>
        <v>294.06</v>
      </c>
      <c r="U359" s="17">
        <f t="shared" si="81"/>
        <v>21.608653806296175</v>
      </c>
      <c r="V359" s="25">
        <f>(0.75+2*10^(-5)*Dados!$B$7)*R359</f>
        <v>29.554590030713136</v>
      </c>
      <c r="W359" s="23">
        <f t="shared" si="82"/>
        <v>2.533903165500027</v>
      </c>
      <c r="X359" s="25">
        <f>(1-Dados!$C$20)*U359</f>
        <v>16.638663430848055</v>
      </c>
      <c r="Y359" s="18">
        <f t="shared" si="83"/>
        <v>14.104760265348029</v>
      </c>
      <c r="Z359" s="27">
        <f>((0.408*I359*(Y359-0)+Dados!$C$35*(900/(H359+273))*J359*(M359-N359))/(I359+Dados!$C$35*(1+(0.34*J359))))</f>
        <v>4.6896838764687239</v>
      </c>
    </row>
    <row r="360" spans="1:26" x14ac:dyDescent="0.25">
      <c r="A360" s="1">
        <v>26715</v>
      </c>
      <c r="B360">
        <v>20.8</v>
      </c>
      <c r="C360">
        <v>33</v>
      </c>
      <c r="D360">
        <v>51</v>
      </c>
      <c r="E360">
        <v>2</v>
      </c>
      <c r="F360">
        <v>71.25</v>
      </c>
      <c r="H360" s="22">
        <f t="shared" si="70"/>
        <v>26.9</v>
      </c>
      <c r="I360" s="23">
        <f t="shared" si="71"/>
        <v>0.20809346882072433</v>
      </c>
      <c r="J360" s="24">
        <f t="shared" si="72"/>
        <v>1.4959021503358882</v>
      </c>
      <c r="K360" s="25">
        <f t="shared" si="73"/>
        <v>5.030147795606851</v>
      </c>
      <c r="L360" s="25">
        <f t="shared" si="74"/>
        <v>2.4566163260716172</v>
      </c>
      <c r="M360" s="25">
        <f t="shared" si="75"/>
        <v>3.7433820608392341</v>
      </c>
      <c r="N360" s="25">
        <f t="shared" si="76"/>
        <v>2.6671597183479543</v>
      </c>
      <c r="O360" s="25">
        <f t="shared" si="77"/>
        <v>-0.20040491034042626</v>
      </c>
      <c r="P360" s="26">
        <f>ACOS(-TAN(Dados!$C$31)*TAN(O360))</f>
        <v>1.6808512144161913</v>
      </c>
      <c r="Q360" s="25">
        <f t="shared" si="78"/>
        <v>1.0210787309277003</v>
      </c>
      <c r="R360" s="25">
        <f>(24*60/PI())*Dados!$C$28*Q360*(P360*SIN(Dados!$C$31)*SIN(O360)+COS(Dados!$C$31)*COS(O360)*SIN(P360))</f>
        <v>38.991281971545753</v>
      </c>
      <c r="S360" s="17">
        <f t="shared" si="79"/>
        <v>306.16000000000003</v>
      </c>
      <c r="T360" s="17">
        <f t="shared" si="80"/>
        <v>293.96000000000004</v>
      </c>
      <c r="U360" s="17">
        <f t="shared" si="81"/>
        <v>21.790510875037391</v>
      </c>
      <c r="V360" s="25">
        <f>(0.75+2*10^(-5)*Dados!$B$7)*R360</f>
        <v>29.434604541140224</v>
      </c>
      <c r="W360" s="23">
        <f t="shared" si="82"/>
        <v>2.8814850238733882</v>
      </c>
      <c r="X360" s="25">
        <f>(1-Dados!$C$20)*U360</f>
        <v>16.778693373778793</v>
      </c>
      <c r="Y360" s="18">
        <f t="shared" si="83"/>
        <v>13.897208349905405</v>
      </c>
      <c r="Z360" s="27">
        <f>((0.408*I360*(Y360-0)+Dados!$C$35*(900/(H360+273))*J360*(M360-N360))/(I360+Dados!$C$35*(1+(0.34*J360))))</f>
        <v>4.8759336975879011</v>
      </c>
    </row>
    <row r="361" spans="1:26" x14ac:dyDescent="0.25">
      <c r="A361" s="1">
        <v>26716</v>
      </c>
      <c r="B361">
        <v>18.600000000000001</v>
      </c>
      <c r="C361">
        <v>28.7</v>
      </c>
      <c r="D361">
        <v>52</v>
      </c>
      <c r="E361">
        <v>2.3333330000000001</v>
      </c>
      <c r="F361">
        <v>95.75</v>
      </c>
      <c r="H361" s="22">
        <f t="shared" si="70"/>
        <v>23.65</v>
      </c>
      <c r="I361" s="23">
        <f t="shared" si="71"/>
        <v>0.17583623578191379</v>
      </c>
      <c r="J361" s="24">
        <f t="shared" si="72"/>
        <v>1.7452189260748447</v>
      </c>
      <c r="K361" s="25">
        <f t="shared" si="73"/>
        <v>3.9367535029497236</v>
      </c>
      <c r="L361" s="25">
        <f t="shared" si="74"/>
        <v>2.143152914469288</v>
      </c>
      <c r="M361" s="25">
        <f t="shared" si="75"/>
        <v>3.0399532087095058</v>
      </c>
      <c r="N361" s="25">
        <f t="shared" si="76"/>
        <v>2.910755197339352</v>
      </c>
      <c r="O361" s="25">
        <f t="shared" si="77"/>
        <v>-0.19423801404421251</v>
      </c>
      <c r="P361" s="26">
        <f>ACOS(-TAN(Dados!$C$31)*TAN(O361))</f>
        <v>1.677363057393106</v>
      </c>
      <c r="Q361" s="25">
        <f t="shared" si="78"/>
        <v>1.0206385489085132</v>
      </c>
      <c r="R361" s="25">
        <f>(24*60/PI())*Dados!$C$28*Q361*(P361*SIN(Dados!$C$31)*SIN(O361)+COS(Dados!$C$31)*COS(O361)*SIN(P361))</f>
        <v>38.829764482083824</v>
      </c>
      <c r="S361" s="17">
        <f t="shared" si="79"/>
        <v>301.86</v>
      </c>
      <c r="T361" s="17">
        <f t="shared" si="80"/>
        <v>291.76000000000005</v>
      </c>
      <c r="U361" s="17">
        <f t="shared" si="81"/>
        <v>19.744467520114295</v>
      </c>
      <c r="V361" s="25">
        <f>(0.75+2*10^(-5)*Dados!$B$7)*R361</f>
        <v>29.312674633006939</v>
      </c>
      <c r="W361" s="23">
        <f t="shared" si="82"/>
        <v>2.1565227620897787</v>
      </c>
      <c r="X361" s="25">
        <f>(1-Dados!$C$20)*U361</f>
        <v>15.203239990488008</v>
      </c>
      <c r="Y361" s="18">
        <f t="shared" si="83"/>
        <v>13.046717228398229</v>
      </c>
      <c r="Z361" s="27">
        <f>((0.408*I361*(Y361-0)+Dados!$C$35*(900/(H361+273))*J361*(M361-N361))/(I361+Dados!$C$35*(1+(0.34*J361))))</f>
        <v>3.5010064792218989</v>
      </c>
    </row>
    <row r="362" spans="1:26" x14ac:dyDescent="0.25">
      <c r="A362" s="1">
        <v>26717</v>
      </c>
      <c r="B362">
        <v>20.399999999999999</v>
      </c>
      <c r="C362">
        <v>33</v>
      </c>
      <c r="D362">
        <v>53</v>
      </c>
      <c r="E362">
        <v>2.3333330000000001</v>
      </c>
      <c r="F362">
        <v>81.75</v>
      </c>
      <c r="H362" s="22">
        <f t="shared" si="70"/>
        <v>26.7</v>
      </c>
      <c r="I362" s="23">
        <f t="shared" si="71"/>
        <v>0.20597415419609683</v>
      </c>
      <c r="J362" s="24">
        <f t="shared" si="72"/>
        <v>1.7452189260748447</v>
      </c>
      <c r="K362" s="25">
        <f t="shared" si="73"/>
        <v>5.030147795606851</v>
      </c>
      <c r="L362" s="25">
        <f t="shared" si="74"/>
        <v>2.3968104104453793</v>
      </c>
      <c r="M362" s="25">
        <f t="shared" si="75"/>
        <v>3.7134791030261152</v>
      </c>
      <c r="N362" s="25">
        <f t="shared" si="76"/>
        <v>3.0357691667238491</v>
      </c>
      <c r="O362" s="25">
        <f t="shared" si="77"/>
        <v>-0.18801356083243781</v>
      </c>
      <c r="P362" s="26">
        <f>ACOS(-TAN(Dados!$C$31)*TAN(O362))</f>
        <v>1.6738522299872023</v>
      </c>
      <c r="Q362" s="25">
        <f t="shared" si="78"/>
        <v>1.020192251241868</v>
      </c>
      <c r="R362" s="25">
        <f>(24*60/PI())*Dados!$C$28*Q362*(P362*SIN(Dados!$C$31)*SIN(O362)+COS(Dados!$C$31)*COS(O362)*SIN(P362))</f>
        <v>38.66569810212836</v>
      </c>
      <c r="S362" s="17">
        <f t="shared" si="79"/>
        <v>306.16000000000003</v>
      </c>
      <c r="T362" s="17">
        <f t="shared" si="80"/>
        <v>293.56</v>
      </c>
      <c r="U362" s="17">
        <f t="shared" si="81"/>
        <v>21.959938064777742</v>
      </c>
      <c r="V362" s="25">
        <f>(0.75+2*10^(-5)*Dados!$B$7)*R362</f>
        <v>29.188820561832522</v>
      </c>
      <c r="W362" s="23">
        <f t="shared" si="82"/>
        <v>2.5417461521922644</v>
      </c>
      <c r="X362" s="25">
        <f>(1-Dados!$C$20)*U362</f>
        <v>16.909152309878863</v>
      </c>
      <c r="Y362" s="18">
        <f t="shared" si="83"/>
        <v>14.367406157686599</v>
      </c>
      <c r="Z362" s="27">
        <f>((0.408*I362*(Y362-0)+Dados!$C$35*(900/(H362+273))*J362*(M362-N362))/(I362+Dados!$C$35*(1+(0.34*J362))))</f>
        <v>4.6407062935639321</v>
      </c>
    </row>
    <row r="363" spans="1:26" x14ac:dyDescent="0.25">
      <c r="A363" s="1">
        <v>26718</v>
      </c>
      <c r="B363">
        <v>20.399999999999999</v>
      </c>
      <c r="C363">
        <v>35</v>
      </c>
      <c r="D363">
        <v>54</v>
      </c>
      <c r="E363">
        <v>1.6666669999999999</v>
      </c>
      <c r="F363">
        <v>65</v>
      </c>
      <c r="H363" s="22">
        <f t="shared" si="70"/>
        <v>27.7</v>
      </c>
      <c r="I363" s="23">
        <f t="shared" si="71"/>
        <v>0.2167550737640033</v>
      </c>
      <c r="J363" s="24">
        <f t="shared" si="72"/>
        <v>1.2465853745969318</v>
      </c>
      <c r="K363" s="25">
        <f t="shared" si="73"/>
        <v>5.6226812384961216</v>
      </c>
      <c r="L363" s="25">
        <f t="shared" si="74"/>
        <v>2.3968104104453793</v>
      </c>
      <c r="M363" s="25">
        <f t="shared" si="75"/>
        <v>4.00974582447075</v>
      </c>
      <c r="N363" s="25">
        <f t="shared" si="76"/>
        <v>2.6063347859059878</v>
      </c>
      <c r="O363" s="25">
        <f t="shared" si="77"/>
        <v>-0.18173339514492348</v>
      </c>
      <c r="P363" s="26">
        <f>ACOS(-TAN(Dados!$C$31)*TAN(O363))</f>
        <v>1.6703196821423145</v>
      </c>
      <c r="Q363" s="25">
        <f t="shared" si="78"/>
        <v>1.0197399701753953</v>
      </c>
      <c r="R363" s="25">
        <f>(24*60/PI())*Dados!$C$28*Q363*(P363*SIN(Dados!$C$31)*SIN(O363)+COS(Dados!$C$31)*COS(O363)*SIN(P363))</f>
        <v>38.499111448304127</v>
      </c>
      <c r="S363" s="17">
        <f t="shared" si="79"/>
        <v>308.16000000000003</v>
      </c>
      <c r="T363" s="17">
        <f t="shared" si="80"/>
        <v>293.56</v>
      </c>
      <c r="U363" s="17">
        <f t="shared" si="81"/>
        <v>23.536783726834688</v>
      </c>
      <c r="V363" s="25">
        <f>(0.75+2*10^(-5)*Dados!$B$7)*R363</f>
        <v>29.063063930369971</v>
      </c>
      <c r="W363" s="23">
        <f t="shared" si="82"/>
        <v>3.4154791393738098</v>
      </c>
      <c r="X363" s="25">
        <f>(1-Dados!$C$20)*U363</f>
        <v>18.123323469662711</v>
      </c>
      <c r="Y363" s="18">
        <f t="shared" si="83"/>
        <v>14.707844330288902</v>
      </c>
      <c r="Z363" s="27">
        <f>((0.408*I363*(Y363-0)+Dados!$C$35*(900/(H363+273))*J363*(M363-N363))/(I363+Dados!$C$35*(1+(0.34*J363))))</f>
        <v>5.3021931943293712</v>
      </c>
    </row>
    <row r="364" spans="1:26" x14ac:dyDescent="0.25">
      <c r="A364" s="1">
        <v>26719</v>
      </c>
      <c r="B364">
        <v>22.6</v>
      </c>
      <c r="C364">
        <v>33.700000000000003</v>
      </c>
      <c r="D364">
        <v>55</v>
      </c>
      <c r="E364">
        <v>1.3333330000000001</v>
      </c>
      <c r="F364">
        <v>69</v>
      </c>
      <c r="H364" s="22">
        <f t="shared" si="70"/>
        <v>28.150000000000002</v>
      </c>
      <c r="I364" s="23">
        <f t="shared" si="71"/>
        <v>0.22175898387159165</v>
      </c>
      <c r="J364" s="24">
        <f t="shared" si="72"/>
        <v>0.99726785090690051</v>
      </c>
      <c r="K364" s="25">
        <f t="shared" si="73"/>
        <v>5.2310503012853271</v>
      </c>
      <c r="L364" s="25">
        <f t="shared" si="74"/>
        <v>2.7421805492514406</v>
      </c>
      <c r="M364" s="25">
        <f t="shared" si="75"/>
        <v>3.9866154252683836</v>
      </c>
      <c r="N364" s="25">
        <f t="shared" si="76"/>
        <v>2.7507646434351845</v>
      </c>
      <c r="O364" s="25">
        <f t="shared" si="77"/>
        <v>-0.1753993779302998</v>
      </c>
      <c r="P364" s="26">
        <f>ACOS(-TAN(Dados!$C$31)*TAN(O364))</f>
        <v>1.6667663487559339</v>
      </c>
      <c r="Q364" s="25">
        <f t="shared" si="78"/>
        <v>1.0192818397297361</v>
      </c>
      <c r="R364" s="25">
        <f>(24*60/PI())*Dados!$C$28*Q364*(P364*SIN(Dados!$C$31)*SIN(O364)+COS(Dados!$C$31)*COS(O364)*SIN(P364))</f>
        <v>38.330034943789961</v>
      </c>
      <c r="S364" s="17">
        <f t="shared" si="79"/>
        <v>306.86</v>
      </c>
      <c r="T364" s="17">
        <f t="shared" si="80"/>
        <v>295.76000000000005</v>
      </c>
      <c r="U364" s="17">
        <f t="shared" si="81"/>
        <v>20.432461404088841</v>
      </c>
      <c r="V364" s="25">
        <f>(0.75+2*10^(-5)*Dados!$B$7)*R364</f>
        <v>28.935427705143915</v>
      </c>
      <c r="W364" s="23">
        <f t="shared" si="82"/>
        <v>2.6336587614938733</v>
      </c>
      <c r="X364" s="25">
        <f>(1-Dados!$C$20)*U364</f>
        <v>15.732995281148408</v>
      </c>
      <c r="Y364" s="18">
        <f t="shared" si="83"/>
        <v>13.099336519654535</v>
      </c>
      <c r="Z364" s="27">
        <f>((0.408*I364*(Y364-0)+Dados!$C$35*(900/(H364+273))*J364*(M364-N364))/(I364+Dados!$C$35*(1+(0.34*J364))))</f>
        <v>4.6096941900399289</v>
      </c>
    </row>
    <row r="365" spans="1:26" x14ac:dyDescent="0.25">
      <c r="A365" s="1">
        <v>26720</v>
      </c>
      <c r="B365">
        <v>19.399999999999999</v>
      </c>
      <c r="C365">
        <v>30.2</v>
      </c>
      <c r="D365">
        <v>56</v>
      </c>
      <c r="E365">
        <v>3.3333330000000001</v>
      </c>
      <c r="F365">
        <v>81.75</v>
      </c>
      <c r="H365" s="22">
        <f t="shared" si="70"/>
        <v>24.799999999999997</v>
      </c>
      <c r="I365" s="23">
        <f t="shared" si="71"/>
        <v>0.18673033901982347</v>
      </c>
      <c r="J365" s="24">
        <f t="shared" si="72"/>
        <v>2.4931700012427886</v>
      </c>
      <c r="K365" s="25">
        <f t="shared" si="73"/>
        <v>4.2919830424837384</v>
      </c>
      <c r="L365" s="25">
        <f t="shared" si="74"/>
        <v>2.2528310020993629</v>
      </c>
      <c r="M365" s="25">
        <f t="shared" si="75"/>
        <v>3.2724070222915507</v>
      </c>
      <c r="N365" s="25">
        <f t="shared" si="76"/>
        <v>2.6751927407233427</v>
      </c>
      <c r="O365" s="25">
        <f t="shared" si="77"/>
        <v>-0.16901338609456681</v>
      </c>
      <c r="P365" s="26">
        <f>ACOS(-TAN(Dados!$C$31)*TAN(O365))</f>
        <v>1.6631931498354087</v>
      </c>
      <c r="Q365" s="25">
        <f t="shared" si="78"/>
        <v>1.018817995658829</v>
      </c>
      <c r="R365" s="25">
        <f>(24*60/PI())*Dados!$C$28*Q365*(P365*SIN(Dados!$C$31)*SIN(O365)+COS(Dados!$C$31)*COS(O365)*SIN(P365))</f>
        <v>38.158500837577961</v>
      </c>
      <c r="S365" s="17">
        <f t="shared" si="79"/>
        <v>303.36</v>
      </c>
      <c r="T365" s="17">
        <f t="shared" si="80"/>
        <v>292.56</v>
      </c>
      <c r="U365" s="17">
        <f t="shared" si="81"/>
        <v>20.064260802548375</v>
      </c>
      <c r="V365" s="25">
        <f>(0.75+2*10^(-5)*Dados!$B$7)*R365</f>
        <v>28.805936230989445</v>
      </c>
      <c r="W365" s="23">
        <f t="shared" si="82"/>
        <v>2.5375805043263577</v>
      </c>
      <c r="X365" s="25">
        <f>(1-Dados!$C$20)*U365</f>
        <v>15.449480817962248</v>
      </c>
      <c r="Y365" s="18">
        <f t="shared" si="83"/>
        <v>12.91190031363589</v>
      </c>
      <c r="Z365" s="27">
        <f>((0.408*I365*(Y365-0)+Dados!$C$35*(900/(H365+273))*J365*(M365-N365))/(I365+Dados!$C$35*(1+(0.34*J365))))</f>
        <v>4.1545442474207768</v>
      </c>
    </row>
    <row r="366" spans="1:26" x14ac:dyDescent="0.25">
      <c r="A366" s="1">
        <v>26721</v>
      </c>
      <c r="B366">
        <v>19.600000000000001</v>
      </c>
      <c r="C366">
        <v>30</v>
      </c>
      <c r="D366">
        <v>57</v>
      </c>
      <c r="E366">
        <v>2</v>
      </c>
      <c r="F366">
        <v>84</v>
      </c>
      <c r="H366" s="22">
        <f t="shared" si="70"/>
        <v>24.8</v>
      </c>
      <c r="I366" s="23">
        <f t="shared" si="71"/>
        <v>0.18673033901982353</v>
      </c>
      <c r="J366" s="24">
        <f t="shared" si="72"/>
        <v>1.4959021503358882</v>
      </c>
      <c r="K366" s="25">
        <f t="shared" si="73"/>
        <v>4.2430650587590133</v>
      </c>
      <c r="L366" s="25">
        <f t="shared" si="74"/>
        <v>2.2810057729824531</v>
      </c>
      <c r="M366" s="25">
        <f t="shared" si="75"/>
        <v>3.2620354158707334</v>
      </c>
      <c r="N366" s="25">
        <f t="shared" si="76"/>
        <v>2.7401097493314159</v>
      </c>
      <c r="O366" s="25">
        <f t="shared" si="77"/>
        <v>-0.16257731194492642</v>
      </c>
      <c r="P366" s="26">
        <f>ACOS(-TAN(Dados!$C$31)*TAN(O366))</f>
        <v>1.6596009906988067</v>
      </c>
      <c r="Q366" s="25">
        <f t="shared" si="78"/>
        <v>1.0183485754096824</v>
      </c>
      <c r="R366" s="25">
        <f>(24*60/PI())*Dados!$C$28*Q366*(P366*SIN(Dados!$C$31)*SIN(O366)+COS(Dados!$C$31)*COS(O366)*SIN(P366))</f>
        <v>37.98454322101324</v>
      </c>
      <c r="S366" s="17">
        <f t="shared" si="79"/>
        <v>303.16000000000003</v>
      </c>
      <c r="T366" s="17">
        <f t="shared" si="80"/>
        <v>292.76000000000005</v>
      </c>
      <c r="U366" s="17">
        <f t="shared" si="81"/>
        <v>19.599435385548489</v>
      </c>
      <c r="V366" s="25">
        <f>(0.75+2*10^(-5)*Dados!$B$7)*R366</f>
        <v>28.674615243537978</v>
      </c>
      <c r="W366" s="23">
        <f t="shared" si="82"/>
        <v>2.4004313917239979</v>
      </c>
      <c r="X366" s="25">
        <f>(1-Dados!$C$20)*U366</f>
        <v>15.091565246872337</v>
      </c>
      <c r="Y366" s="18">
        <f t="shared" si="83"/>
        <v>12.691133855148339</v>
      </c>
      <c r="Z366" s="27">
        <f>((0.408*I366*(Y366-0)+Dados!$C$35*(900/(H366+273))*J366*(M366-N366))/(I366+Dados!$C$35*(1+(0.34*J366))))</f>
        <v>3.9278698797214076</v>
      </c>
    </row>
    <row r="367" spans="1:26" x14ac:dyDescent="0.25">
      <c r="A367" s="1">
        <v>26722</v>
      </c>
      <c r="B367">
        <v>19.7</v>
      </c>
      <c r="C367">
        <v>30.6</v>
      </c>
      <c r="D367">
        <v>58</v>
      </c>
      <c r="E367">
        <v>1</v>
      </c>
      <c r="F367">
        <v>82.25</v>
      </c>
      <c r="H367" s="22">
        <f t="shared" si="70"/>
        <v>25.15</v>
      </c>
      <c r="I367" s="23">
        <f t="shared" si="71"/>
        <v>0.19015669269727434</v>
      </c>
      <c r="J367" s="24">
        <f t="shared" si="72"/>
        <v>0.74795107516794412</v>
      </c>
      <c r="K367" s="25">
        <f t="shared" si="73"/>
        <v>4.3912919467167955</v>
      </c>
      <c r="L367" s="25">
        <f t="shared" si="74"/>
        <v>2.2952083710657747</v>
      </c>
      <c r="M367" s="25">
        <f t="shared" si="75"/>
        <v>3.3432501588912853</v>
      </c>
      <c r="N367" s="25">
        <f t="shared" si="76"/>
        <v>2.7498232556880824</v>
      </c>
      <c r="O367" s="25">
        <f t="shared" si="77"/>
        <v>-0.1560930626290509</v>
      </c>
      <c r="P367" s="26">
        <f>ACOS(-TAN(Dados!$C$31)*TAN(O367))</f>
        <v>1.655990762218486</v>
      </c>
      <c r="Q367" s="25">
        <f t="shared" si="78"/>
        <v>1.0178737180816473</v>
      </c>
      <c r="R367" s="25">
        <f>(24*60/PI())*Dados!$C$28*Q367*(P367*SIN(Dados!$C$31)*SIN(O367)+COS(Dados!$C$31)*COS(O367)*SIN(P367))</f>
        <v>37.808198041549083</v>
      </c>
      <c r="S367" s="17">
        <f t="shared" si="79"/>
        <v>303.76000000000005</v>
      </c>
      <c r="T367" s="17">
        <f t="shared" si="80"/>
        <v>292.86</v>
      </c>
      <c r="U367" s="17">
        <f t="shared" si="81"/>
        <v>19.971892086533412</v>
      </c>
      <c r="V367" s="25">
        <f>(0.75+2*10^(-5)*Dados!$B$7)*R367</f>
        <v>28.541491879601093</v>
      </c>
      <c r="W367" s="23">
        <f t="shared" si="82"/>
        <v>2.4949791425160366</v>
      </c>
      <c r="X367" s="25">
        <f>(1-Dados!$C$20)*U367</f>
        <v>15.378356906630728</v>
      </c>
      <c r="Y367" s="18">
        <f t="shared" si="83"/>
        <v>12.883377764114691</v>
      </c>
      <c r="Z367" s="27">
        <f>((0.408*I367*(Y367-0)+Dados!$C$35*(900/(H367+273))*J367*(M367-N367))/(I367+Dados!$C$35*(1+(0.34*J367))))</f>
        <v>3.9933692441389925</v>
      </c>
    </row>
    <row r="368" spans="1:26" x14ac:dyDescent="0.25">
      <c r="A368" s="1">
        <v>26723</v>
      </c>
      <c r="B368">
        <v>22.6</v>
      </c>
      <c r="C368">
        <v>33.700000000000003</v>
      </c>
      <c r="D368">
        <v>59</v>
      </c>
      <c r="E368">
        <v>1.6666669999999999</v>
      </c>
      <c r="F368">
        <v>74</v>
      </c>
      <c r="H368" s="22">
        <f t="shared" si="70"/>
        <v>28.150000000000002</v>
      </c>
      <c r="I368" s="23">
        <f t="shared" si="71"/>
        <v>0.22175898387159165</v>
      </c>
      <c r="J368" s="24">
        <f t="shared" si="72"/>
        <v>1.2465853745969318</v>
      </c>
      <c r="K368" s="25">
        <f t="shared" si="73"/>
        <v>5.2310503012853271</v>
      </c>
      <c r="L368" s="25">
        <f t="shared" si="74"/>
        <v>2.7421805492514406</v>
      </c>
      <c r="M368" s="25">
        <f t="shared" si="75"/>
        <v>3.9866154252683836</v>
      </c>
      <c r="N368" s="25">
        <f t="shared" si="76"/>
        <v>2.950095414698604</v>
      </c>
      <c r="O368" s="25">
        <f t="shared" si="77"/>
        <v>-0.14956255956995423</v>
      </c>
      <c r="P368" s="26">
        <f>ACOS(-TAN(Dados!$C$31)*TAN(O368))</f>
        <v>1.652363341105423</v>
      </c>
      <c r="Q368" s="25">
        <f t="shared" si="78"/>
        <v>1.0173935643851983</v>
      </c>
      <c r="R368" s="25">
        <f>(24*60/PI())*Dados!$C$28*Q368*(P368*SIN(Dados!$C$31)*SIN(O368)+COS(Dados!$C$31)*COS(O368)*SIN(P368))</f>
        <v>37.629503113658799</v>
      </c>
      <c r="S368" s="17">
        <f t="shared" si="79"/>
        <v>306.86</v>
      </c>
      <c r="T368" s="17">
        <f t="shared" si="80"/>
        <v>295.76000000000005</v>
      </c>
      <c r="U368" s="17">
        <f t="shared" si="81"/>
        <v>20.059031283232411</v>
      </c>
      <c r="V368" s="25">
        <f>(0.75+2*10^(-5)*Dados!$B$7)*R368</f>
        <v>28.406594685407878</v>
      </c>
      <c r="W368" s="23">
        <f t="shared" si="82"/>
        <v>2.4317253130505856</v>
      </c>
      <c r="X368" s="25">
        <f>(1-Dados!$C$20)*U368</f>
        <v>15.445454088088956</v>
      </c>
      <c r="Y368" s="18">
        <f t="shared" si="83"/>
        <v>13.01372877503837</v>
      </c>
      <c r="Z368" s="27">
        <f>((0.408*I368*(Y368-0)+Dados!$C$35*(900/(H368+273))*J368*(M368-N368))/(I368+Dados!$C$35*(1+(0.34*J368))))</f>
        <v>4.54093167158236</v>
      </c>
    </row>
    <row r="369" spans="1:26" x14ac:dyDescent="0.25">
      <c r="A369" s="1">
        <v>27061</v>
      </c>
      <c r="B369">
        <v>18.8</v>
      </c>
      <c r="C369">
        <v>31.2</v>
      </c>
      <c r="D369">
        <v>32</v>
      </c>
      <c r="E369">
        <v>2</v>
      </c>
      <c r="F369">
        <v>67.25</v>
      </c>
      <c r="H369" s="22">
        <f t="shared" si="70"/>
        <v>25</v>
      </c>
      <c r="I369" s="23">
        <f t="shared" si="71"/>
        <v>0.18868182684282603</v>
      </c>
      <c r="J369" s="24">
        <f t="shared" si="72"/>
        <v>1.4959021503358882</v>
      </c>
      <c r="K369" s="25">
        <f t="shared" si="73"/>
        <v>4.5439995866454055</v>
      </c>
      <c r="L369" s="25">
        <f t="shared" si="74"/>
        <v>2.1701248415136294</v>
      </c>
      <c r="M369" s="25">
        <f t="shared" si="75"/>
        <v>3.3570622140795177</v>
      </c>
      <c r="N369" s="25">
        <f t="shared" si="76"/>
        <v>2.2576243389684754</v>
      </c>
      <c r="O369" s="25">
        <f t="shared" si="77"/>
        <v>-0.30432562504334304</v>
      </c>
      <c r="P369" s="26">
        <f>ACOS(-TAN(Dados!$C$31)*TAN(O369))</f>
        <v>1.7414469882911801</v>
      </c>
      <c r="Q369" s="25">
        <f t="shared" si="78"/>
        <v>1.0281185581963432</v>
      </c>
      <c r="R369" s="25">
        <f>(24*60/PI())*Dados!$C$28*Q369*(P369*SIN(Dados!$C$31)*SIN(O369)+COS(Dados!$C$31)*COS(O369)*SIN(P369))</f>
        <v>41.550006134893529</v>
      </c>
      <c r="S369" s="17">
        <f t="shared" si="79"/>
        <v>304.36</v>
      </c>
      <c r="T369" s="17">
        <f t="shared" si="80"/>
        <v>291.96000000000004</v>
      </c>
      <c r="U369" s="17">
        <f t="shared" si="81"/>
        <v>23.410027155772116</v>
      </c>
      <c r="V369" s="25">
        <f>(0.75+2*10^(-5)*Dados!$B$7)*R369</f>
        <v>31.366191041244619</v>
      </c>
      <c r="W369" s="23">
        <f t="shared" si="82"/>
        <v>3.311912218444339</v>
      </c>
      <c r="X369" s="25">
        <f>(1-Dados!$C$20)*U369</f>
        <v>18.025720909944528</v>
      </c>
      <c r="Y369" s="18">
        <f t="shared" si="83"/>
        <v>14.713808691500189</v>
      </c>
      <c r="Z369" s="27">
        <f>((0.408*I369*(Y369-0)+Dados!$C$35*(900/(H369+273))*J369*(M369-N369))/(I369+Dados!$C$35*(1+(0.34*J369))))</f>
        <v>5.0719100200689793</v>
      </c>
    </row>
    <row r="370" spans="1:26" x14ac:dyDescent="0.25">
      <c r="A370" s="1">
        <v>27062</v>
      </c>
      <c r="B370">
        <v>21.6</v>
      </c>
      <c r="C370">
        <v>33.200000000000003</v>
      </c>
      <c r="D370">
        <v>33</v>
      </c>
      <c r="E370">
        <v>1</v>
      </c>
      <c r="F370">
        <v>68.5</v>
      </c>
      <c r="H370" s="22">
        <f t="shared" si="70"/>
        <v>27.400000000000002</v>
      </c>
      <c r="I370" s="23">
        <f t="shared" si="71"/>
        <v>0.21347213281933031</v>
      </c>
      <c r="J370" s="24">
        <f t="shared" si="72"/>
        <v>0.74795107516794412</v>
      </c>
      <c r="K370" s="25">
        <f t="shared" si="73"/>
        <v>5.0868531413725142</v>
      </c>
      <c r="L370" s="25">
        <f t="shared" si="74"/>
        <v>2.5801527260359443</v>
      </c>
      <c r="M370" s="25">
        <f t="shared" si="75"/>
        <v>3.8335029337042292</v>
      </c>
      <c r="N370" s="25">
        <f t="shared" si="76"/>
        <v>2.625949509587397</v>
      </c>
      <c r="O370" s="25">
        <f t="shared" si="77"/>
        <v>-0.2995769437816857</v>
      </c>
      <c r="P370" s="26">
        <f>ACOS(-TAN(Dados!$C$31)*TAN(O370))</f>
        <v>1.7385894603864445</v>
      </c>
      <c r="Q370" s="25">
        <f t="shared" si="78"/>
        <v>1.0278170707327079</v>
      </c>
      <c r="R370" s="25">
        <f>(24*60/PI())*Dados!$C$28*Q370*(P370*SIN(Dados!$C$31)*SIN(O370)+COS(Dados!$C$31)*COS(O370)*SIN(P370))</f>
        <v>41.440172896841275</v>
      </c>
      <c r="S370" s="17">
        <f t="shared" si="79"/>
        <v>306.36</v>
      </c>
      <c r="T370" s="17">
        <f t="shared" si="80"/>
        <v>294.76000000000005</v>
      </c>
      <c r="U370" s="17">
        <f t="shared" si="81"/>
        <v>22.582422890595254</v>
      </c>
      <c r="V370" s="25">
        <f>(0.75+2*10^(-5)*Dados!$B$7)*R370</f>
        <v>31.28327768820585</v>
      </c>
      <c r="W370" s="23">
        <f t="shared" si="82"/>
        <v>2.833308375081069</v>
      </c>
      <c r="X370" s="25">
        <f>(1-Dados!$C$20)*U370</f>
        <v>17.388465625758347</v>
      </c>
      <c r="Y370" s="18">
        <f t="shared" si="83"/>
        <v>14.555157250677278</v>
      </c>
      <c r="Z370" s="27">
        <f>((0.408*I370*(Y370-0)+Dados!$C$35*(900/(H370+273))*J370*(M370-N370))/(I370+Dados!$C$35*(1+(0.34*J370))))</f>
        <v>4.8881639803992929</v>
      </c>
    </row>
    <row r="371" spans="1:26" x14ac:dyDescent="0.25">
      <c r="A371" s="1">
        <v>27063</v>
      </c>
      <c r="B371">
        <v>22.4</v>
      </c>
      <c r="C371">
        <v>28.2</v>
      </c>
      <c r="D371">
        <v>34</v>
      </c>
      <c r="E371">
        <v>2.6666669999999999</v>
      </c>
      <c r="F371">
        <v>93.75</v>
      </c>
      <c r="H371" s="22">
        <f t="shared" si="70"/>
        <v>25.299999999999997</v>
      </c>
      <c r="I371" s="23">
        <f t="shared" si="71"/>
        <v>0.19164125727803294</v>
      </c>
      <c r="J371" s="24">
        <f t="shared" si="72"/>
        <v>1.9945364497648759</v>
      </c>
      <c r="K371" s="25">
        <f t="shared" si="73"/>
        <v>3.8241720180540506</v>
      </c>
      <c r="L371" s="25">
        <f t="shared" si="74"/>
        <v>2.7090824052161175</v>
      </c>
      <c r="M371" s="25">
        <f t="shared" si="75"/>
        <v>3.2666272116350843</v>
      </c>
      <c r="N371" s="25">
        <f t="shared" si="76"/>
        <v>3.0624630109078916</v>
      </c>
      <c r="O371" s="25">
        <f t="shared" si="77"/>
        <v>-0.29473949140618588</v>
      </c>
      <c r="P371" s="26">
        <f>ACOS(-TAN(Dados!$C$31)*TAN(O371))</f>
        <v>1.7356885346921167</v>
      </c>
      <c r="Q371" s="25">
        <f t="shared" si="78"/>
        <v>1.0275073404706727</v>
      </c>
      <c r="R371" s="25">
        <f>(24*60/PI())*Dados!$C$28*Q371*(P371*SIN(Dados!$C$31)*SIN(O371)+COS(Dados!$C$31)*COS(O371)*SIN(P371))</f>
        <v>41.327547732870002</v>
      </c>
      <c r="S371" s="17">
        <f t="shared" si="79"/>
        <v>301.36</v>
      </c>
      <c r="T371" s="17">
        <f t="shared" si="80"/>
        <v>295.56</v>
      </c>
      <c r="U371" s="17">
        <f t="shared" si="81"/>
        <v>15.924786391517033</v>
      </c>
      <c r="V371" s="25">
        <f>(0.75+2*10^(-5)*Dados!$B$7)*R371</f>
        <v>31.198256704148577</v>
      </c>
      <c r="W371" s="23">
        <f t="shared" si="82"/>
        <v>1.2540070717715841</v>
      </c>
      <c r="X371" s="25">
        <f>(1-Dados!$C$20)*U371</f>
        <v>12.262085521468116</v>
      </c>
      <c r="Y371" s="18">
        <f t="shared" si="83"/>
        <v>11.008078449696532</v>
      </c>
      <c r="Z371" s="27">
        <f>((0.408*I371*(Y371-0)+Dados!$C$35*(900/(H371+273))*J371*(M371-N371))/(I371+Dados!$C$35*(1+(0.34*J371))))</f>
        <v>3.1216106222896873</v>
      </c>
    </row>
    <row r="372" spans="1:26" x14ac:dyDescent="0.25">
      <c r="A372" s="1">
        <v>27064</v>
      </c>
      <c r="B372">
        <v>22</v>
      </c>
      <c r="C372">
        <v>27.4</v>
      </c>
      <c r="D372">
        <v>35</v>
      </c>
      <c r="E372">
        <v>2</v>
      </c>
      <c r="F372">
        <v>95</v>
      </c>
      <c r="H372" s="22">
        <f t="shared" si="70"/>
        <v>24.7</v>
      </c>
      <c r="I372" s="23">
        <f t="shared" si="71"/>
        <v>0.18576099026505449</v>
      </c>
      <c r="J372" s="24">
        <f t="shared" si="72"/>
        <v>1.4959021503358882</v>
      </c>
      <c r="K372" s="25">
        <f t="shared" si="73"/>
        <v>3.6498676599831983</v>
      </c>
      <c r="L372" s="25">
        <f t="shared" si="74"/>
        <v>2.6439311922105757</v>
      </c>
      <c r="M372" s="25">
        <f t="shared" si="75"/>
        <v>3.146899426096887</v>
      </c>
      <c r="N372" s="25">
        <f t="shared" si="76"/>
        <v>2.9895544547920423</v>
      </c>
      <c r="O372" s="25">
        <f t="shared" si="77"/>
        <v>-0.28981470135838328</v>
      </c>
      <c r="P372" s="26">
        <f>ACOS(-TAN(Dados!$C$31)*TAN(O372))</f>
        <v>1.7327454042581727</v>
      </c>
      <c r="Q372" s="25">
        <f t="shared" si="78"/>
        <v>1.0271894591899993</v>
      </c>
      <c r="R372" s="25">
        <f>(24*60/PI())*Dados!$C$28*Q372*(P372*SIN(Dados!$C$31)*SIN(O372)+COS(Dados!$C$31)*COS(O372)*SIN(P372))</f>
        <v>41.21213155165799</v>
      </c>
      <c r="S372" s="17">
        <f t="shared" si="79"/>
        <v>300.56</v>
      </c>
      <c r="T372" s="17">
        <f t="shared" si="80"/>
        <v>295.16000000000003</v>
      </c>
      <c r="U372" s="17">
        <f t="shared" si="81"/>
        <v>15.322934319482938</v>
      </c>
      <c r="V372" s="25">
        <f>(0.75+2*10^(-5)*Dados!$B$7)*R372</f>
        <v>31.111128775036029</v>
      </c>
      <c r="W372" s="23">
        <f t="shared" si="82"/>
        <v>1.1908161147177523</v>
      </c>
      <c r="X372" s="25">
        <f>(1-Dados!$C$20)*U372</f>
        <v>11.798659426001862</v>
      </c>
      <c r="Y372" s="18">
        <f t="shared" si="83"/>
        <v>10.60784331128411</v>
      </c>
      <c r="Z372" s="27">
        <f>((0.408*I372*(Y372-0)+Dados!$C$35*(900/(H372+273))*J372*(M372-N372))/(I372+Dados!$C$35*(1+(0.34*J372))))</f>
        <v>2.9894916942490988</v>
      </c>
    </row>
    <row r="373" spans="1:26" x14ac:dyDescent="0.25">
      <c r="A373" s="1">
        <v>27065</v>
      </c>
      <c r="B373">
        <v>22.1</v>
      </c>
      <c r="C373">
        <v>31.6</v>
      </c>
      <c r="D373">
        <v>36</v>
      </c>
      <c r="E373">
        <v>2.3333330000000001</v>
      </c>
      <c r="F373">
        <v>71.75</v>
      </c>
      <c r="H373" s="22">
        <f t="shared" si="70"/>
        <v>26.85</v>
      </c>
      <c r="I373" s="23">
        <f t="shared" si="71"/>
        <v>0.20756192850716065</v>
      </c>
      <c r="J373" s="24">
        <f t="shared" si="72"/>
        <v>1.7452189260748447</v>
      </c>
      <c r="K373" s="25">
        <f t="shared" si="73"/>
        <v>4.6483496796026218</v>
      </c>
      <c r="L373" s="25">
        <f t="shared" si="74"/>
        <v>2.6600893350973012</v>
      </c>
      <c r="M373" s="25">
        <f t="shared" si="75"/>
        <v>3.6542195073499615</v>
      </c>
      <c r="N373" s="25">
        <f t="shared" si="76"/>
        <v>2.6219024965235973</v>
      </c>
      <c r="O373" s="25">
        <f t="shared" si="77"/>
        <v>-0.28480403295985462</v>
      </c>
      <c r="P373" s="26">
        <f>ACOS(-TAN(Dados!$C$31)*TAN(O373))</f>
        <v>1.7297612548880501</v>
      </c>
      <c r="Q373" s="25">
        <f t="shared" si="78"/>
        <v>1.0268635210857713</v>
      </c>
      <c r="R373" s="25">
        <f>(24*60/PI())*Dados!$C$28*Q373*(P373*SIN(Dados!$C$31)*SIN(O373)+COS(Dados!$C$31)*COS(O373)*SIN(P373))</f>
        <v>41.093926310782344</v>
      </c>
      <c r="S373" s="17">
        <f t="shared" si="79"/>
        <v>304.76000000000005</v>
      </c>
      <c r="T373" s="17">
        <f t="shared" si="80"/>
        <v>295.26000000000005</v>
      </c>
      <c r="U373" s="17">
        <f t="shared" si="81"/>
        <v>20.265597982972956</v>
      </c>
      <c r="V373" s="25">
        <f>(0.75+2*10^(-5)*Dados!$B$7)*R373</f>
        <v>31.021895378647475</v>
      </c>
      <c r="W373" s="23">
        <f t="shared" si="82"/>
        <v>2.3974913980982731</v>
      </c>
      <c r="X373" s="25">
        <f>(1-Dados!$C$20)*U373</f>
        <v>15.604510446889176</v>
      </c>
      <c r="Y373" s="18">
        <f t="shared" si="83"/>
        <v>13.207019048790903</v>
      </c>
      <c r="Z373" s="27">
        <f>((0.408*I373*(Y373-0)+Dados!$C$35*(900/(H373+273))*J373*(M373-N373))/(I373+Dados!$C$35*(1+(0.34*J373))))</f>
        <v>4.7213464386932857</v>
      </c>
    </row>
    <row r="374" spans="1:26" x14ac:dyDescent="0.25">
      <c r="A374" s="1">
        <v>27066</v>
      </c>
      <c r="B374">
        <v>24</v>
      </c>
      <c r="C374">
        <v>31.2</v>
      </c>
      <c r="D374">
        <v>37</v>
      </c>
      <c r="E374">
        <v>2</v>
      </c>
      <c r="F374">
        <v>80</v>
      </c>
      <c r="H374" s="22">
        <f t="shared" ref="H374:H434" si="84">(C374+B374)/2</f>
        <v>27.6</v>
      </c>
      <c r="I374" s="23">
        <f t="shared" ref="I374:I434" si="85">4098*(0.6108*EXP(17.27*H374/(H374+237.3)))/(H374+237.3)^2</f>
        <v>0.21565607816104823</v>
      </c>
      <c r="J374" s="24">
        <f t="shared" ref="J374:J434" si="86">E374*(4.87/(LN(67.8*10-5.42)))</f>
        <v>1.4959021503358882</v>
      </c>
      <c r="K374" s="25">
        <f t="shared" ref="K374:K434" si="87">0.6108*EXP((17.27*C374)/(C374+237.3))</f>
        <v>4.5439995866454055</v>
      </c>
      <c r="L374" s="25">
        <f t="shared" ref="L374:L434" si="88">0.6108*EXP((17.27*B374)/(B374+237.3))</f>
        <v>2.9839174771655594</v>
      </c>
      <c r="M374" s="25">
        <f t="shared" ref="M374:M434" si="89">(K374+L374)/2</f>
        <v>3.7639585319054825</v>
      </c>
      <c r="N374" s="25">
        <f t="shared" ref="N374:N434" si="90">F374/100*((K374+L374)/2)</f>
        <v>3.011166825524386</v>
      </c>
      <c r="O374" s="25">
        <f t="shared" ref="O374:O434" si="91">0.409*SIN((2*PI()/365*D374)-1.39)</f>
        <v>-0.27970897097978548</v>
      </c>
      <c r="P374" s="26">
        <f>ACOS(-TAN(Dados!$C$31)*TAN(O374))</f>
        <v>1.7267372641461627</v>
      </c>
      <c r="Q374" s="25">
        <f t="shared" ref="Q374:Q434" si="92">1+0.033*COS((2*PI()/365)*D374)</f>
        <v>1.0265296227404832</v>
      </c>
      <c r="R374" s="25">
        <f>(24*60/PI())*Dados!$C$28*Q374*(P374*SIN(Dados!$C$31)*SIN(O374)+COS(Dados!$C$31)*COS(O374)*SIN(P374))</f>
        <v>40.972935068714811</v>
      </c>
      <c r="S374" s="17">
        <f t="shared" ref="S374:S434" si="93">C374+273.16</f>
        <v>304.36</v>
      </c>
      <c r="T374" s="17">
        <f t="shared" ref="T374:T434" si="94">B374+273.16</f>
        <v>297.16000000000003</v>
      </c>
      <c r="U374" s="17">
        <f t="shared" ref="U374:U434" si="95">0.16*SQRT(C374-B374)*R374</f>
        <v>17.590707465855619</v>
      </c>
      <c r="V374" s="25">
        <f>(0.75+2*10^(-5)*Dados!$B$7)*R374</f>
        <v>30.930558823829962</v>
      </c>
      <c r="W374" s="23">
        <f t="shared" ref="W374:W434" si="96">(4.903*10^-9)*((S374^4+T374^4)/2)*(0.34-0.14*SQRT(N374))*(1.35*(U374/V374)-0.35)</f>
        <v>1.6281654122289486</v>
      </c>
      <c r="X374" s="25">
        <f>(1-Dados!$C$20)*U374</f>
        <v>13.544844748708828</v>
      </c>
      <c r="Y374" s="18">
        <f t="shared" ref="Y374:Y434" si="97">X374-W374</f>
        <v>11.916679336479879</v>
      </c>
      <c r="Z374" s="27">
        <f>((0.408*I374*(Y374-0)+Dados!$C$35*(900/(H374+273))*J374*(M374-N374))/(I374+Dados!$C$35*(1+(0.34*J374))))</f>
        <v>4.0368496353211549</v>
      </c>
    </row>
    <row r="375" spans="1:26" x14ac:dyDescent="0.25">
      <c r="A375" s="1">
        <v>27067</v>
      </c>
      <c r="B375">
        <v>22.3</v>
      </c>
      <c r="C375">
        <v>33.1</v>
      </c>
      <c r="D375">
        <v>38</v>
      </c>
      <c r="E375">
        <v>1.6666669999999999</v>
      </c>
      <c r="F375">
        <v>90.5</v>
      </c>
      <c r="H375" s="22">
        <f t="shared" si="84"/>
        <v>27.700000000000003</v>
      </c>
      <c r="I375" s="23">
        <f t="shared" si="85"/>
        <v>0.21675507376400333</v>
      </c>
      <c r="J375" s="24">
        <f t="shared" si="86"/>
        <v>1.2465853745969318</v>
      </c>
      <c r="K375" s="25">
        <f t="shared" si="87"/>
        <v>5.0584314955346112</v>
      </c>
      <c r="L375" s="25">
        <f t="shared" si="88"/>
        <v>2.6926645530366384</v>
      </c>
      <c r="M375" s="25">
        <f t="shared" si="89"/>
        <v>3.8755480242856248</v>
      </c>
      <c r="N375" s="25">
        <f t="shared" si="90"/>
        <v>3.5073709619784905</v>
      </c>
      <c r="O375" s="25">
        <f t="shared" si="91"/>
        <v>-0.27453102519500105</v>
      </c>
      <c r="P375" s="26">
        <f>ACOS(-TAN(Dados!$C$31)*TAN(O375))</f>
        <v>1.7236746004336272</v>
      </c>
      <c r="Q375" s="25">
        <f t="shared" si="92"/>
        <v>1.0261878630954209</v>
      </c>
      <c r="R375" s="25">
        <f>(24*60/PI())*Dados!$C$28*Q375*(P375*SIN(Dados!$C$31)*SIN(O375)+COS(Dados!$C$31)*COS(O375)*SIN(P375))</f>
        <v>40.849162036170263</v>
      </c>
      <c r="S375" s="17">
        <f t="shared" si="93"/>
        <v>306.26000000000005</v>
      </c>
      <c r="T375" s="17">
        <f t="shared" si="94"/>
        <v>295.46000000000004</v>
      </c>
      <c r="U375" s="17">
        <f t="shared" si="95"/>
        <v>21.47904720229835</v>
      </c>
      <c r="V375" s="25">
        <f>(0.75+2*10^(-5)*Dados!$B$7)*R375</f>
        <v>30.837122289261409</v>
      </c>
      <c r="W375" s="23">
        <f t="shared" si="96"/>
        <v>1.8487186036626699</v>
      </c>
      <c r="X375" s="25">
        <f>(1-Dados!$C$20)*U375</f>
        <v>16.53886634576973</v>
      </c>
      <c r="Y375" s="18">
        <f t="shared" si="97"/>
        <v>14.69014774210706</v>
      </c>
      <c r="Z375" s="27">
        <f>((0.408*I375*(Y375-0)+Dados!$C$35*(900/(H375+273))*J375*(M375-N375))/(I375+Dados!$C$35*(1+(0.34*J375))))</f>
        <v>4.4814256179708547</v>
      </c>
    </row>
    <row r="376" spans="1:26" x14ac:dyDescent="0.25">
      <c r="A376" s="1">
        <v>27068</v>
      </c>
      <c r="B376">
        <v>20.399999999999999</v>
      </c>
      <c r="C376">
        <v>30</v>
      </c>
      <c r="D376">
        <v>39</v>
      </c>
      <c r="E376">
        <v>2.3333330000000001</v>
      </c>
      <c r="F376">
        <v>81.75</v>
      </c>
      <c r="H376" s="22">
        <f t="shared" si="84"/>
        <v>25.2</v>
      </c>
      <c r="I376" s="23">
        <f t="shared" si="85"/>
        <v>0.1906504674317423</v>
      </c>
      <c r="J376" s="24">
        <f t="shared" si="86"/>
        <v>1.7452189260748447</v>
      </c>
      <c r="K376" s="25">
        <f t="shared" si="87"/>
        <v>4.2430650587590133</v>
      </c>
      <c r="L376" s="25">
        <f t="shared" si="88"/>
        <v>2.3968104104453793</v>
      </c>
      <c r="M376" s="25">
        <f t="shared" si="89"/>
        <v>3.3199377346021963</v>
      </c>
      <c r="N376" s="25">
        <f t="shared" si="90"/>
        <v>2.7140490980372953</v>
      </c>
      <c r="O376" s="25">
        <f t="shared" si="91"/>
        <v>-0.26927172994258658</v>
      </c>
      <c r="P376" s="26">
        <f>ACOS(-TAN(Dados!$C$31)*TAN(O376))</f>
        <v>1.720574422132332</v>
      </c>
      <c r="Q376" s="25">
        <f t="shared" si="92"/>
        <v>1.0258383434213432</v>
      </c>
      <c r="R376" s="25">
        <f>(24*60/PI())*Dados!$C$28*Q376*(P376*SIN(Dados!$C$31)*SIN(O376)+COS(Dados!$C$31)*COS(O376)*SIN(P376))</f>
        <v>40.722612626680473</v>
      </c>
      <c r="S376" s="17">
        <f t="shared" si="93"/>
        <v>303.16000000000003</v>
      </c>
      <c r="T376" s="17">
        <f t="shared" si="94"/>
        <v>293.56</v>
      </c>
      <c r="U376" s="17">
        <f t="shared" si="95"/>
        <v>20.18790406620024</v>
      </c>
      <c r="V376" s="25">
        <f>(0.75+2*10^(-5)*Dados!$B$7)*R376</f>
        <v>30.741589861628867</v>
      </c>
      <c r="W376" s="23">
        <f t="shared" si="96"/>
        <v>2.2832561433645608</v>
      </c>
      <c r="X376" s="25">
        <f>(1-Dados!$C$20)*U376</f>
        <v>15.544686130974185</v>
      </c>
      <c r="Y376" s="18">
        <f t="shared" si="97"/>
        <v>13.261429987609624</v>
      </c>
      <c r="Z376" s="27">
        <f>((0.408*I376*(Y376-0)+Dados!$C$35*(900/(H376+273))*J376*(M376-N376))/(I376+Dados!$C$35*(1+(0.34*J376))))</f>
        <v>4.2055989365522661</v>
      </c>
    </row>
    <row r="377" spans="1:26" x14ac:dyDescent="0.25">
      <c r="A377" s="1">
        <v>27069</v>
      </c>
      <c r="B377">
        <v>21</v>
      </c>
      <c r="C377">
        <v>32.4</v>
      </c>
      <c r="D377">
        <v>40</v>
      </c>
      <c r="E377">
        <v>2</v>
      </c>
      <c r="F377">
        <v>72.75</v>
      </c>
      <c r="H377" s="22">
        <f t="shared" si="84"/>
        <v>26.7</v>
      </c>
      <c r="I377" s="23">
        <f t="shared" si="85"/>
        <v>0.20597415419609683</v>
      </c>
      <c r="J377" s="24">
        <f t="shared" si="86"/>
        <v>1.4959021503358882</v>
      </c>
      <c r="K377" s="25">
        <f t="shared" si="87"/>
        <v>4.8633111980528723</v>
      </c>
      <c r="L377" s="25">
        <f t="shared" si="88"/>
        <v>2.4870053972720654</v>
      </c>
      <c r="M377" s="25">
        <f t="shared" si="89"/>
        <v>3.6751582976624686</v>
      </c>
      <c r="N377" s="25">
        <f t="shared" si="90"/>
        <v>2.673677661549446</v>
      </c>
      <c r="O377" s="25">
        <f t="shared" si="91"/>
        <v>-0.26393264366523028</v>
      </c>
      <c r="P377" s="26">
        <f>ACOS(-TAN(Dados!$C$31)*TAN(O377))</f>
        <v>1.7174378768172527</v>
      </c>
      <c r="Q377" s="25">
        <f t="shared" si="92"/>
        <v>1.0254811672884725</v>
      </c>
      <c r="R377" s="25">
        <f>(24*60/PI())*Dados!$C$28*Q377*(P377*SIN(Dados!$C$31)*SIN(O377)+COS(Dados!$C$31)*COS(O377)*SIN(P377))</f>
        <v>40.593293506266015</v>
      </c>
      <c r="S377" s="17">
        <f t="shared" si="93"/>
        <v>305.56</v>
      </c>
      <c r="T377" s="17">
        <f t="shared" si="94"/>
        <v>294.16000000000003</v>
      </c>
      <c r="U377" s="17">
        <f t="shared" si="95"/>
        <v>21.929397369919698</v>
      </c>
      <c r="V377" s="25">
        <f>(0.75+2*10^(-5)*Dados!$B$7)*R377</f>
        <v>30.643966573125926</v>
      </c>
      <c r="W377" s="23">
        <f t="shared" si="96"/>
        <v>2.7186656571676893</v>
      </c>
      <c r="X377" s="25">
        <f>(1-Dados!$C$20)*U377</f>
        <v>16.885635974838166</v>
      </c>
      <c r="Y377" s="18">
        <f t="shared" si="97"/>
        <v>14.166970317670478</v>
      </c>
      <c r="Z377" s="27">
        <f>((0.408*I377*(Y377-0)+Dados!$C$35*(900/(H377+273))*J377*(M377-N377))/(I377+Dados!$C$35*(1+(0.34*J377))))</f>
        <v>4.8733729822888234</v>
      </c>
    </row>
    <row r="378" spans="1:26" x14ac:dyDescent="0.25">
      <c r="A378" s="1">
        <v>27070</v>
      </c>
      <c r="B378">
        <v>21.8</v>
      </c>
      <c r="C378">
        <v>33</v>
      </c>
      <c r="D378">
        <v>41</v>
      </c>
      <c r="E378">
        <v>2.3333330000000001</v>
      </c>
      <c r="F378">
        <v>78.5</v>
      </c>
      <c r="H378" s="22">
        <f t="shared" si="84"/>
        <v>27.4</v>
      </c>
      <c r="I378" s="23">
        <f t="shared" si="85"/>
        <v>0.21347213281933025</v>
      </c>
      <c r="J378" s="24">
        <f t="shared" si="86"/>
        <v>1.7452189260748447</v>
      </c>
      <c r="K378" s="25">
        <f t="shared" si="87"/>
        <v>5.030147795606851</v>
      </c>
      <c r="L378" s="25">
        <f t="shared" si="88"/>
        <v>2.6118719061836697</v>
      </c>
      <c r="M378" s="25">
        <f t="shared" si="89"/>
        <v>3.8210098508952601</v>
      </c>
      <c r="N378" s="25">
        <f t="shared" si="90"/>
        <v>2.9994927329527794</v>
      </c>
      <c r="O378" s="25">
        <f t="shared" si="91"/>
        <v>-0.25851534844942292</v>
      </c>
      <c r="P378" s="26">
        <f>ACOS(-TAN(Dados!$C$31)*TAN(O378))</f>
        <v>1.7142661005366917</v>
      </c>
      <c r="Q378" s="25">
        <f t="shared" si="92"/>
        <v>1.0251164405358055</v>
      </c>
      <c r="R378" s="25">
        <f>(24*60/PI())*Dados!$C$28*Q378*(P378*SIN(Dados!$C$31)*SIN(O378)+COS(Dados!$C$31)*COS(O378)*SIN(P378))</f>
        <v>40.461212642078735</v>
      </c>
      <c r="S378" s="17">
        <f t="shared" si="93"/>
        <v>306.16000000000003</v>
      </c>
      <c r="T378" s="17">
        <f t="shared" si="94"/>
        <v>294.96000000000004</v>
      </c>
      <c r="U378" s="17">
        <f t="shared" si="95"/>
        <v>21.665458715342382</v>
      </c>
      <c r="V378" s="25">
        <f>(0.75+2*10^(-5)*Dados!$B$7)*R378</f>
        <v>30.544258438173049</v>
      </c>
      <c r="W378" s="23">
        <f t="shared" si="96"/>
        <v>2.3759778093688859</v>
      </c>
      <c r="X378" s="25">
        <f>(1-Dados!$C$20)*U378</f>
        <v>16.682403210813636</v>
      </c>
      <c r="Y378" s="18">
        <f t="shared" si="97"/>
        <v>14.30642540144475</v>
      </c>
      <c r="Z378" s="27">
        <f>((0.408*I378*(Y378-0)+Dados!$C$35*(900/(H378+273))*J378*(M378-N378))/(I378+Dados!$C$35*(1+(0.34*J378))))</f>
        <v>4.8059943466941935</v>
      </c>
    </row>
    <row r="379" spans="1:26" x14ac:dyDescent="0.25">
      <c r="A379" s="1">
        <v>27071</v>
      </c>
      <c r="B379">
        <v>21.2</v>
      </c>
      <c r="C379">
        <v>33.299999999999997</v>
      </c>
      <c r="D379">
        <v>42</v>
      </c>
      <c r="E379">
        <v>1.6666669999999999</v>
      </c>
      <c r="F379">
        <v>82.25</v>
      </c>
      <c r="H379" s="22">
        <f t="shared" si="84"/>
        <v>27.25</v>
      </c>
      <c r="I379" s="23">
        <f t="shared" si="85"/>
        <v>0.21184640181521044</v>
      </c>
      <c r="J379" s="24">
        <f t="shared" si="86"/>
        <v>1.2465853745969318</v>
      </c>
      <c r="K379" s="25">
        <f t="shared" si="87"/>
        <v>5.1154132953859861</v>
      </c>
      <c r="L379" s="25">
        <f t="shared" si="88"/>
        <v>2.5177224920902961</v>
      </c>
      <c r="M379" s="25">
        <f t="shared" si="89"/>
        <v>3.8165678937381413</v>
      </c>
      <c r="N379" s="25">
        <f t="shared" si="90"/>
        <v>3.1391270925996211</v>
      </c>
      <c r="O379" s="25">
        <f t="shared" si="91"/>
        <v>-0.2530214495566519</v>
      </c>
      <c r="P379" s="26">
        <f>ACOS(-TAN(Dados!$C$31)*TAN(O379))</f>
        <v>1.7110602171599187</v>
      </c>
      <c r="Q379" s="25">
        <f t="shared" si="92"/>
        <v>1.0247442712397508</v>
      </c>
      <c r="R379" s="25">
        <f>(24*60/PI())*Dados!$C$28*Q379*(P379*SIN(Dados!$C$31)*SIN(O379)+COS(Dados!$C$31)*COS(O379)*SIN(P379))</f>
        <v>40.326379349888064</v>
      </c>
      <c r="S379" s="17">
        <f t="shared" si="93"/>
        <v>306.46000000000004</v>
      </c>
      <c r="T379" s="17">
        <f t="shared" si="94"/>
        <v>294.36</v>
      </c>
      <c r="U379" s="17">
        <f t="shared" si="95"/>
        <v>22.444084701918261</v>
      </c>
      <c r="V379" s="25">
        <f>(0.75+2*10^(-5)*Dados!$B$7)*R379</f>
        <v>30.442472489265068</v>
      </c>
      <c r="W379" s="23">
        <f t="shared" si="96"/>
        <v>2.3752502065776122</v>
      </c>
      <c r="X379" s="25">
        <f>(1-Dados!$C$20)*U379</f>
        <v>17.281945220477063</v>
      </c>
      <c r="Y379" s="18">
        <f t="shared" si="97"/>
        <v>14.906695013899451</v>
      </c>
      <c r="Z379" s="27">
        <f>((0.408*I379*(Y379-0)+Dados!$C$35*(900/(H379+273))*J379*(M379-N379))/(I379+Dados!$C$35*(1+(0.34*J379))))</f>
        <v>4.766869958458944</v>
      </c>
    </row>
    <row r="380" spans="1:26" x14ac:dyDescent="0.25">
      <c r="A380" s="1">
        <v>27072</v>
      </c>
      <c r="B380">
        <v>21.5</v>
      </c>
      <c r="C380">
        <v>33.9</v>
      </c>
      <c r="D380">
        <v>43</v>
      </c>
      <c r="E380">
        <v>1.3333330000000001</v>
      </c>
      <c r="F380">
        <v>74</v>
      </c>
      <c r="H380" s="22">
        <f t="shared" si="84"/>
        <v>27.7</v>
      </c>
      <c r="I380" s="23">
        <f t="shared" si="85"/>
        <v>0.2167550737640033</v>
      </c>
      <c r="J380" s="24">
        <f t="shared" si="86"/>
        <v>0.99726785090690051</v>
      </c>
      <c r="K380" s="25">
        <f t="shared" si="87"/>
        <v>5.2897146042222154</v>
      </c>
      <c r="L380" s="25">
        <f t="shared" si="88"/>
        <v>2.5644197206554633</v>
      </c>
      <c r="M380" s="25">
        <f t="shared" si="89"/>
        <v>3.9270671624388394</v>
      </c>
      <c r="N380" s="25">
        <f t="shared" si="90"/>
        <v>2.9060297002047411</v>
      </c>
      <c r="O380" s="25">
        <f t="shared" si="91"/>
        <v>-0.24745257494772704</v>
      </c>
      <c r="P380" s="26">
        <f>ACOS(-TAN(Dados!$C$31)*TAN(O380))</f>
        <v>1.7078213377914966</v>
      </c>
      <c r="Q380" s="25">
        <f t="shared" si="92"/>
        <v>1.0243647696821025</v>
      </c>
      <c r="R380" s="25">
        <f>(24*60/PI())*Dados!$C$28*Q380*(P380*SIN(Dados!$C$31)*SIN(O380)+COS(Dados!$C$31)*COS(O380)*SIN(P380))</f>
        <v>40.188804340285415</v>
      </c>
      <c r="S380" s="17">
        <f t="shared" si="93"/>
        <v>307.06</v>
      </c>
      <c r="T380" s="17">
        <f t="shared" si="94"/>
        <v>294.66000000000003</v>
      </c>
      <c r="U380" s="17">
        <f t="shared" si="95"/>
        <v>22.643101373070465</v>
      </c>
      <c r="V380" s="25">
        <f>(0.75+2*10^(-5)*Dados!$B$7)*R380</f>
        <v>30.338616811851008</v>
      </c>
      <c r="W380" s="23">
        <f t="shared" si="96"/>
        <v>2.6837962382473854</v>
      </c>
      <c r="X380" s="25">
        <f>(1-Dados!$C$20)*U380</f>
        <v>17.435188057264259</v>
      </c>
      <c r="Y380" s="18">
        <f t="shared" si="97"/>
        <v>14.751391819016874</v>
      </c>
      <c r="Z380" s="27">
        <f>((0.408*I380*(Y380-0)+Dados!$C$35*(900/(H380+273))*J380*(M380-N380))/(I380+Dados!$C$35*(1+(0.34*J380))))</f>
        <v>4.9408693928303853</v>
      </c>
    </row>
    <row r="381" spans="1:26" x14ac:dyDescent="0.25">
      <c r="A381" s="1">
        <v>27073</v>
      </c>
      <c r="B381">
        <v>21.3</v>
      </c>
      <c r="C381">
        <v>33.4</v>
      </c>
      <c r="D381">
        <v>44</v>
      </c>
      <c r="E381">
        <v>2.3333330000000001</v>
      </c>
      <c r="F381">
        <v>81</v>
      </c>
      <c r="H381" s="22">
        <f t="shared" si="84"/>
        <v>27.35</v>
      </c>
      <c r="I381" s="23">
        <f t="shared" si="85"/>
        <v>0.21292906119357313</v>
      </c>
      <c r="J381" s="24">
        <f t="shared" si="86"/>
        <v>1.7452189260748447</v>
      </c>
      <c r="K381" s="25">
        <f t="shared" si="87"/>
        <v>5.1441125216319277</v>
      </c>
      <c r="L381" s="25">
        <f t="shared" si="88"/>
        <v>2.5332049812438213</v>
      </c>
      <c r="M381" s="25">
        <f t="shared" si="89"/>
        <v>3.8386587514378743</v>
      </c>
      <c r="N381" s="25">
        <f t="shared" si="90"/>
        <v>3.1093135886646786</v>
      </c>
      <c r="O381" s="25">
        <f t="shared" si="91"/>
        <v>-0.24181037480038128</v>
      </c>
      <c r="P381" s="26">
        <f>ACOS(-TAN(Dados!$C$31)*TAN(O381))</f>
        <v>1.7045505602514042</v>
      </c>
      <c r="Q381" s="25">
        <f t="shared" si="92"/>
        <v>1.0239780483173626</v>
      </c>
      <c r="R381" s="25">
        <f>(24*60/PI())*Dados!$C$28*Q381*(P381*SIN(Dados!$C$31)*SIN(O381)+COS(Dados!$C$31)*COS(O381)*SIN(P381))</f>
        <v>40.048499763481836</v>
      </c>
      <c r="S381" s="17">
        <f t="shared" si="93"/>
        <v>306.56</v>
      </c>
      <c r="T381" s="17">
        <f t="shared" si="94"/>
        <v>294.46000000000004</v>
      </c>
      <c r="U381" s="17">
        <f t="shared" si="95"/>
        <v>22.289427798055833</v>
      </c>
      <c r="V381" s="25">
        <f>(0.75+2*10^(-5)*Dados!$B$7)*R381</f>
        <v>30.232700578151917</v>
      </c>
      <c r="W381" s="23">
        <f t="shared" si="96"/>
        <v>2.4089498718872386</v>
      </c>
      <c r="X381" s="25">
        <f>(1-Dados!$C$20)*U381</f>
        <v>17.162859404502992</v>
      </c>
      <c r="Y381" s="18">
        <f t="shared" si="97"/>
        <v>14.753909532615754</v>
      </c>
      <c r="Z381" s="27">
        <f>((0.408*I381*(Y381-0)+Dados!$C$35*(900/(H381+273))*J381*(M381-N381))/(I381+Dados!$C$35*(1+(0.34*J381))))</f>
        <v>4.8274588207543419</v>
      </c>
    </row>
    <row r="382" spans="1:26" x14ac:dyDescent="0.25">
      <c r="A382" s="1">
        <v>27074</v>
      </c>
      <c r="B382">
        <v>20.8</v>
      </c>
      <c r="C382">
        <v>29.8</v>
      </c>
      <c r="D382">
        <v>45</v>
      </c>
      <c r="E382">
        <v>3</v>
      </c>
      <c r="F382">
        <v>82.75</v>
      </c>
      <c r="H382" s="22">
        <f t="shared" si="84"/>
        <v>25.3</v>
      </c>
      <c r="I382" s="23">
        <f t="shared" si="85"/>
        <v>0.19164125727803297</v>
      </c>
      <c r="J382" s="24">
        <f t="shared" si="86"/>
        <v>2.2438532255038321</v>
      </c>
      <c r="K382" s="25">
        <f t="shared" si="87"/>
        <v>4.1946326109173357</v>
      </c>
      <c r="L382" s="25">
        <f t="shared" si="88"/>
        <v>2.4566163260716172</v>
      </c>
      <c r="M382" s="25">
        <f t="shared" si="89"/>
        <v>3.3256244684944765</v>
      </c>
      <c r="N382" s="25">
        <f t="shared" si="90"/>
        <v>2.7519542476791794</v>
      </c>
      <c r="O382" s="25">
        <f t="shared" si="91"/>
        <v>-0.23609652102028686</v>
      </c>
      <c r="P382" s="26">
        <f>ACOS(-TAN(Dados!$C$31)*TAN(O382))</f>
        <v>1.701248968619907</v>
      </c>
      <c r="Q382" s="25">
        <f t="shared" si="92"/>
        <v>1.0235842217394178</v>
      </c>
      <c r="R382" s="25">
        <f>(24*60/PI())*Dados!$C$28*Q382*(P382*SIN(Dados!$C$31)*SIN(O382)+COS(Dados!$C$31)*COS(O382)*SIN(P382))</f>
        <v>39.905479252576548</v>
      </c>
      <c r="S382" s="17">
        <f t="shared" si="93"/>
        <v>302.96000000000004</v>
      </c>
      <c r="T382" s="17">
        <f t="shared" si="94"/>
        <v>293.96000000000004</v>
      </c>
      <c r="U382" s="17">
        <f t="shared" si="95"/>
        <v>19.154630041236743</v>
      </c>
      <c r="V382" s="25">
        <f>(0.75+2*10^(-5)*Dados!$B$7)*R382</f>
        <v>30.124734079824389</v>
      </c>
      <c r="W382" s="23">
        <f t="shared" si="96"/>
        <v>2.1341620477436605</v>
      </c>
      <c r="X382" s="25">
        <f>(1-Dados!$C$20)*U382</f>
        <v>14.749065131752293</v>
      </c>
      <c r="Y382" s="18">
        <f t="shared" si="97"/>
        <v>12.614903084008631</v>
      </c>
      <c r="Z382" s="27">
        <f>((0.408*I382*(Y382-0)+Dados!$C$35*(900/(H382+273))*J382*(M382-N382))/(I382+Dados!$C$35*(1+(0.34*J382))))</f>
        <v>4.0404395619534874</v>
      </c>
    </row>
    <row r="383" spans="1:26" x14ac:dyDescent="0.25">
      <c r="A383" s="1">
        <v>27075</v>
      </c>
      <c r="B383">
        <v>19.2</v>
      </c>
      <c r="C383">
        <v>26.8</v>
      </c>
      <c r="D383">
        <v>46</v>
      </c>
      <c r="E383">
        <v>3.3333330000000001</v>
      </c>
      <c r="F383">
        <v>88</v>
      </c>
      <c r="H383" s="22">
        <f t="shared" si="84"/>
        <v>23</v>
      </c>
      <c r="I383" s="23">
        <f t="shared" si="85"/>
        <v>0.16991941796793744</v>
      </c>
      <c r="J383" s="24">
        <f t="shared" si="86"/>
        <v>2.4931700012427886</v>
      </c>
      <c r="K383" s="25">
        <f t="shared" si="87"/>
        <v>3.5237195928099276</v>
      </c>
      <c r="L383" s="25">
        <f t="shared" si="88"/>
        <v>2.2249611183378328</v>
      </c>
      <c r="M383" s="25">
        <f t="shared" si="89"/>
        <v>2.8743403555738802</v>
      </c>
      <c r="N383" s="25">
        <f t="shared" si="90"/>
        <v>2.5294195129050148</v>
      </c>
      <c r="O383" s="25">
        <f t="shared" si="91"/>
        <v>-0.23031270674563392</v>
      </c>
      <c r="P383" s="26">
        <f>ACOS(-TAN(Dados!$C$31)*TAN(O383))</f>
        <v>1.6979176328459811</v>
      </c>
      <c r="Q383" s="25">
        <f t="shared" si="92"/>
        <v>1.0231834066475822</v>
      </c>
      <c r="R383" s="25">
        <f>(24*60/PI())*Dados!$C$28*Q383*(P383*SIN(Dados!$C$31)*SIN(O383)+COS(Dados!$C$31)*COS(O383)*SIN(P383))</f>
        <v>39.759757965175694</v>
      </c>
      <c r="S383" s="17">
        <f t="shared" si="93"/>
        <v>299.96000000000004</v>
      </c>
      <c r="T383" s="17">
        <f t="shared" si="94"/>
        <v>292.36</v>
      </c>
      <c r="U383" s="17">
        <f t="shared" si="95"/>
        <v>17.537614149225259</v>
      </c>
      <c r="V383" s="25">
        <f>(0.75+2*10^(-5)*Dados!$B$7)*R383</f>
        <v>30.014728759378652</v>
      </c>
      <c r="W383" s="23">
        <f t="shared" si="96"/>
        <v>1.9441125145370923</v>
      </c>
      <c r="X383" s="25">
        <f>(1-Dados!$C$20)*U383</f>
        <v>13.50396289490345</v>
      </c>
      <c r="Y383" s="18">
        <f t="shared" si="97"/>
        <v>11.559850380366358</v>
      </c>
      <c r="Z383" s="27">
        <f>((0.408*I383*(Y383-0)+Dados!$C$35*(900/(H383+273))*J383*(M383-N383))/(I383+Dados!$C$35*(1+(0.34*J383))))</f>
        <v>3.3436760852963472</v>
      </c>
    </row>
    <row r="384" spans="1:26" x14ac:dyDescent="0.25">
      <c r="A384" s="1">
        <v>27076</v>
      </c>
      <c r="B384">
        <v>17.399999999999999</v>
      </c>
      <c r="C384">
        <v>22.1</v>
      </c>
      <c r="D384">
        <v>47</v>
      </c>
      <c r="E384">
        <v>4.6666670000000003</v>
      </c>
      <c r="F384">
        <v>86.5</v>
      </c>
      <c r="H384" s="22">
        <f t="shared" si="84"/>
        <v>19.75</v>
      </c>
      <c r="I384" s="23">
        <f t="shared" si="85"/>
        <v>0.14279267769267592</v>
      </c>
      <c r="J384" s="24">
        <f t="shared" si="86"/>
        <v>3.4904386001007643</v>
      </c>
      <c r="K384" s="25">
        <f t="shared" si="87"/>
        <v>2.6600893350973012</v>
      </c>
      <c r="L384" s="25">
        <f t="shared" si="88"/>
        <v>1.9873971889021356</v>
      </c>
      <c r="M384" s="25">
        <f t="shared" si="89"/>
        <v>2.3237432619997183</v>
      </c>
      <c r="N384" s="25">
        <f t="shared" si="90"/>
        <v>2.0100379216297561</v>
      </c>
      <c r="O384" s="25">
        <f t="shared" si="91"/>
        <v>-0.22446064584541689</v>
      </c>
      <c r="P384" s="26">
        <f>ACOS(-TAN(Dados!$C$31)*TAN(O384))</f>
        <v>1.6945576084179677</v>
      </c>
      <c r="Q384" s="25">
        <f t="shared" si="92"/>
        <v>1.0227757218120181</v>
      </c>
      <c r="R384" s="25">
        <f>(24*60/PI())*Dados!$C$28*Q384*(P384*SIN(Dados!$C$31)*SIN(O384)+COS(Dados!$C$31)*COS(O384)*SIN(P384))</f>
        <v>39.61135262324327</v>
      </c>
      <c r="S384" s="17">
        <f t="shared" si="93"/>
        <v>295.26000000000005</v>
      </c>
      <c r="T384" s="17">
        <f t="shared" si="94"/>
        <v>290.56</v>
      </c>
      <c r="U384" s="17">
        <f t="shared" si="95"/>
        <v>13.740058579179216</v>
      </c>
      <c r="V384" s="25">
        <f>(0.75+2*10^(-5)*Dados!$B$7)*R384</f>
        <v>29.902697240262114</v>
      </c>
      <c r="W384" s="23">
        <f t="shared" si="96"/>
        <v>1.3811309832464225</v>
      </c>
      <c r="X384" s="25">
        <f>(1-Dados!$C$20)*U384</f>
        <v>10.579845105967996</v>
      </c>
      <c r="Y384" s="18">
        <f t="shared" si="97"/>
        <v>9.1987141227215741</v>
      </c>
      <c r="Z384" s="27">
        <f>((0.408*I384*(Y384-0)+Dados!$C$35*(900/(H384+273))*J384*(M384-N384))/(I384+Dados!$C$35*(1+(0.34*J384))))</f>
        <v>2.6448707333680535</v>
      </c>
    </row>
    <row r="385" spans="1:26" x14ac:dyDescent="0.25">
      <c r="A385" s="1">
        <v>27077</v>
      </c>
      <c r="B385">
        <v>17.600000000000001</v>
      </c>
      <c r="C385">
        <v>22.9</v>
      </c>
      <c r="D385">
        <v>48</v>
      </c>
      <c r="E385">
        <v>2.3333330000000001</v>
      </c>
      <c r="F385">
        <v>88.5</v>
      </c>
      <c r="H385" s="22">
        <f t="shared" si="84"/>
        <v>20.25</v>
      </c>
      <c r="I385" s="23">
        <f t="shared" si="85"/>
        <v>0.14671012498663891</v>
      </c>
      <c r="J385" s="24">
        <f t="shared" si="86"/>
        <v>1.7452189260748447</v>
      </c>
      <c r="K385" s="25">
        <f t="shared" si="87"/>
        <v>2.7924897662121242</v>
      </c>
      <c r="L385" s="25">
        <f t="shared" si="88"/>
        <v>2.0126465426273383</v>
      </c>
      <c r="M385" s="25">
        <f t="shared" si="89"/>
        <v>2.4025681544197313</v>
      </c>
      <c r="N385" s="25">
        <f t="shared" si="90"/>
        <v>2.1262728166614622</v>
      </c>
      <c r="O385" s="25">
        <f t="shared" si="91"/>
        <v>-0.21854207241157836</v>
      </c>
      <c r="P385" s="26">
        <f>ACOS(-TAN(Dados!$C$31)*TAN(O385))</f>
        <v>1.6911699360950152</v>
      </c>
      <c r="Q385" s="25">
        <f t="shared" si="92"/>
        <v>1.0223612880385406</v>
      </c>
      <c r="R385" s="25">
        <f>(24*60/PI())*Dados!$C$28*Q385*(P385*SIN(Dados!$C$31)*SIN(O385)+COS(Dados!$C$31)*COS(O385)*SIN(P385))</f>
        <v>39.460281551069606</v>
      </c>
      <c r="S385" s="17">
        <f t="shared" si="93"/>
        <v>296.06</v>
      </c>
      <c r="T385" s="17">
        <f t="shared" si="94"/>
        <v>290.76000000000005</v>
      </c>
      <c r="U385" s="17">
        <f t="shared" si="95"/>
        <v>14.535102445795427</v>
      </c>
      <c r="V385" s="25">
        <f>(0.75+2*10^(-5)*Dados!$B$7)*R385</f>
        <v>29.788653355521856</v>
      </c>
      <c r="W385" s="23">
        <f t="shared" si="96"/>
        <v>1.5248129816267304</v>
      </c>
      <c r="X385" s="25">
        <f>(1-Dados!$C$20)*U385</f>
        <v>11.192028883262479</v>
      </c>
      <c r="Y385" s="18">
        <f t="shared" si="97"/>
        <v>9.667215901635748</v>
      </c>
      <c r="Z385" s="27">
        <f>((0.408*I385*(Y385-0)+Dados!$C$35*(900/(H385+273))*J385*(M385-N385))/(I385+Dados!$C$35*(1+(0.34*J385))))</f>
        <v>2.6912256129865786</v>
      </c>
    </row>
    <row r="386" spans="1:26" x14ac:dyDescent="0.25">
      <c r="A386" s="1">
        <v>27078</v>
      </c>
      <c r="B386">
        <v>18.600000000000001</v>
      </c>
      <c r="C386">
        <v>25.5</v>
      </c>
      <c r="D386">
        <v>49</v>
      </c>
      <c r="E386">
        <v>1.6666669999999999</v>
      </c>
      <c r="F386">
        <v>92.25</v>
      </c>
      <c r="H386" s="22">
        <f t="shared" si="84"/>
        <v>22.05</v>
      </c>
      <c r="I386" s="23">
        <f t="shared" si="85"/>
        <v>0.16157452570394776</v>
      </c>
      <c r="J386" s="24">
        <f t="shared" si="86"/>
        <v>1.2465853745969318</v>
      </c>
      <c r="K386" s="25">
        <f t="shared" si="87"/>
        <v>3.263356619324485</v>
      </c>
      <c r="L386" s="25">
        <f t="shared" si="88"/>
        <v>2.143152914469288</v>
      </c>
      <c r="M386" s="25">
        <f t="shared" si="89"/>
        <v>2.7032547668968867</v>
      </c>
      <c r="N386" s="25">
        <f t="shared" si="90"/>
        <v>2.493752522462378</v>
      </c>
      <c r="O386" s="25">
        <f t="shared" si="91"/>
        <v>-0.21255874024516014</v>
      </c>
      <c r="P386" s="26">
        <f>ACOS(-TAN(Dados!$C$31)*TAN(O386))</f>
        <v>1.6877556416977701</v>
      </c>
      <c r="Q386" s="25">
        <f t="shared" si="92"/>
        <v>1.0219402281328214</v>
      </c>
      <c r="R386" s="25">
        <f>(24*60/PI())*Dados!$C$28*Q386*(P386*SIN(Dados!$C$31)*SIN(O386)+COS(Dados!$C$31)*COS(O386)*SIN(P386))</f>
        <v>39.30656471124577</v>
      </c>
      <c r="S386" s="17">
        <f t="shared" si="93"/>
        <v>298.66000000000003</v>
      </c>
      <c r="T386" s="17">
        <f t="shared" si="94"/>
        <v>291.76000000000005</v>
      </c>
      <c r="U386" s="17">
        <f t="shared" si="95"/>
        <v>16.519983808499976</v>
      </c>
      <c r="V386" s="25">
        <f>(0.75+2*10^(-5)*Dados!$B$7)*R386</f>
        <v>29.672612174961795</v>
      </c>
      <c r="W386" s="23">
        <f t="shared" si="96"/>
        <v>1.7798454620455431</v>
      </c>
      <c r="X386" s="25">
        <f>(1-Dados!$C$20)*U386</f>
        <v>12.720387532544981</v>
      </c>
      <c r="Y386" s="18">
        <f t="shared" si="97"/>
        <v>10.940542070499438</v>
      </c>
      <c r="Z386" s="27">
        <f>((0.408*I386*(Y386-0)+Dados!$C$35*(900/(H386+273))*J386*(M386-N386))/(I386+Dados!$C$35*(1+(0.34*J386))))</f>
        <v>3.035471888384508</v>
      </c>
    </row>
    <row r="387" spans="1:26" x14ac:dyDescent="0.25">
      <c r="A387" s="1">
        <v>27079</v>
      </c>
      <c r="B387">
        <v>19.399999999999999</v>
      </c>
      <c r="C387">
        <v>28</v>
      </c>
      <c r="D387">
        <v>50</v>
      </c>
      <c r="E387">
        <v>1.3333330000000001</v>
      </c>
      <c r="F387">
        <v>80.5</v>
      </c>
      <c r="H387" s="22">
        <f t="shared" si="84"/>
        <v>23.7</v>
      </c>
      <c r="I387" s="23">
        <f t="shared" si="85"/>
        <v>0.17629848389579808</v>
      </c>
      <c r="J387" s="24">
        <f t="shared" si="86"/>
        <v>0.99726785090690051</v>
      </c>
      <c r="K387" s="25">
        <f t="shared" si="87"/>
        <v>3.7799303639952631</v>
      </c>
      <c r="L387" s="25">
        <f t="shared" si="88"/>
        <v>2.2528310020993629</v>
      </c>
      <c r="M387" s="25">
        <f t="shared" si="89"/>
        <v>3.0163806830473128</v>
      </c>
      <c r="N387" s="25">
        <f t="shared" si="90"/>
        <v>2.428186449853087</v>
      </c>
      <c r="O387" s="25">
        <f t="shared" si="91"/>
        <v>-0.2065124223366139</v>
      </c>
      <c r="P387" s="26">
        <f>ACOS(-TAN(Dados!$C$31)*TAN(O387))</f>
        <v>1.6843157359566781</v>
      </c>
      <c r="Q387" s="25">
        <f t="shared" si="92"/>
        <v>1.0215126668639976</v>
      </c>
      <c r="R387" s="25">
        <f>(24*60/PI())*Dados!$C$28*Q387*(P387*SIN(Dados!$C$31)*SIN(O387)+COS(Dados!$C$31)*COS(O387)*SIN(P387))</f>
        <v>39.150223738536113</v>
      </c>
      <c r="S387" s="17">
        <f t="shared" si="93"/>
        <v>301.16000000000003</v>
      </c>
      <c r="T387" s="17">
        <f t="shared" si="94"/>
        <v>292.56</v>
      </c>
      <c r="U387" s="17">
        <f t="shared" si="95"/>
        <v>18.369758913334721</v>
      </c>
      <c r="V387" s="25">
        <f>(0.75+2*10^(-5)*Dados!$B$7)*R387</f>
        <v>29.554590030713136</v>
      </c>
      <c r="W387" s="23">
        <f t="shared" si="96"/>
        <v>2.2720139402407438</v>
      </c>
      <c r="X387" s="25">
        <f>(1-Dados!$C$20)*U387</f>
        <v>14.144714363267735</v>
      </c>
      <c r="Y387" s="18">
        <f t="shared" si="97"/>
        <v>11.872700423026991</v>
      </c>
      <c r="Z387" s="27">
        <f>((0.408*I387*(Y387-0)+Dados!$C$35*(900/(H387+273))*J387*(M387-N387))/(I387+Dados!$C$35*(1+(0.34*J387))))</f>
        <v>3.6766855981248248</v>
      </c>
    </row>
    <row r="388" spans="1:26" x14ac:dyDescent="0.25">
      <c r="A388" s="1">
        <v>27080</v>
      </c>
      <c r="B388">
        <v>17.2</v>
      </c>
      <c r="C388">
        <v>23.2</v>
      </c>
      <c r="D388">
        <v>51</v>
      </c>
      <c r="E388">
        <v>2.6666669999999999</v>
      </c>
      <c r="F388">
        <v>89.5</v>
      </c>
      <c r="H388" s="22">
        <f t="shared" si="84"/>
        <v>20.2</v>
      </c>
      <c r="I388" s="23">
        <f t="shared" si="85"/>
        <v>0.14631433363172242</v>
      </c>
      <c r="J388" s="24">
        <f t="shared" si="86"/>
        <v>1.9945364497648759</v>
      </c>
      <c r="K388" s="25">
        <f t="shared" si="87"/>
        <v>2.8436029029276386</v>
      </c>
      <c r="L388" s="25">
        <f t="shared" si="88"/>
        <v>1.9624256575788694</v>
      </c>
      <c r="M388" s="25">
        <f t="shared" si="89"/>
        <v>2.4030142802532541</v>
      </c>
      <c r="N388" s="25">
        <f t="shared" si="90"/>
        <v>2.1506977808266625</v>
      </c>
      <c r="O388" s="25">
        <f t="shared" si="91"/>
        <v>-0.20040491034042626</v>
      </c>
      <c r="P388" s="26">
        <f>ACOS(-TAN(Dados!$C$31)*TAN(O388))</f>
        <v>1.6808512144161913</v>
      </c>
      <c r="Q388" s="25">
        <f t="shared" si="92"/>
        <v>1.0210787309277003</v>
      </c>
      <c r="R388" s="25">
        <f>(24*60/PI())*Dados!$C$28*Q388*(P388*SIN(Dados!$C$31)*SIN(O388)+COS(Dados!$C$31)*COS(O388)*SIN(P388))</f>
        <v>38.991281971545753</v>
      </c>
      <c r="S388" s="17">
        <f t="shared" si="93"/>
        <v>296.36</v>
      </c>
      <c r="T388" s="17">
        <f t="shared" si="94"/>
        <v>290.36</v>
      </c>
      <c r="U388" s="17">
        <f t="shared" si="95"/>
        <v>15.281399239562875</v>
      </c>
      <c r="V388" s="25">
        <f>(0.75+2*10^(-5)*Dados!$B$7)*R388</f>
        <v>29.434604541140224</v>
      </c>
      <c r="W388" s="23">
        <f t="shared" si="96"/>
        <v>1.717158156817151</v>
      </c>
      <c r="X388" s="25">
        <f>(1-Dados!$C$20)*U388</f>
        <v>11.766677414463414</v>
      </c>
      <c r="Y388" s="18">
        <f t="shared" si="97"/>
        <v>10.049519257646264</v>
      </c>
      <c r="Z388" s="27">
        <f>((0.408*I388*(Y388-0)+Dados!$C$35*(900/(H388+273))*J388*(M388-N388))/(I388+Dados!$C$35*(1+(0.34*J388))))</f>
        <v>2.7366677675436097</v>
      </c>
    </row>
    <row r="389" spans="1:26" x14ac:dyDescent="0.25">
      <c r="A389" s="1">
        <v>27081</v>
      </c>
      <c r="B389">
        <v>16.600000000000001</v>
      </c>
      <c r="C389">
        <v>24.1</v>
      </c>
      <c r="D389">
        <v>52</v>
      </c>
      <c r="E389">
        <v>1</v>
      </c>
      <c r="F389">
        <v>93.25</v>
      </c>
      <c r="H389" s="22">
        <f t="shared" si="84"/>
        <v>20.350000000000001</v>
      </c>
      <c r="I389" s="23">
        <f t="shared" si="85"/>
        <v>0.14750442521887791</v>
      </c>
      <c r="J389" s="24">
        <f t="shared" si="86"/>
        <v>0.74795107516794412</v>
      </c>
      <c r="K389" s="25">
        <f t="shared" si="87"/>
        <v>3.0018745443431598</v>
      </c>
      <c r="L389" s="25">
        <f t="shared" si="88"/>
        <v>1.889152127641528</v>
      </c>
      <c r="M389" s="25">
        <f t="shared" si="89"/>
        <v>2.4455133359923438</v>
      </c>
      <c r="N389" s="25">
        <f t="shared" si="90"/>
        <v>2.2804411858128604</v>
      </c>
      <c r="O389" s="25">
        <f t="shared" si="91"/>
        <v>-0.19423801404421251</v>
      </c>
      <c r="P389" s="26">
        <f>ACOS(-TAN(Dados!$C$31)*TAN(O389))</f>
        <v>1.677363057393106</v>
      </c>
      <c r="Q389" s="25">
        <f t="shared" si="92"/>
        <v>1.0206385489085132</v>
      </c>
      <c r="R389" s="25">
        <f>(24*60/PI())*Dados!$C$28*Q389*(P389*SIN(Dados!$C$31)*SIN(O389)+COS(Dados!$C$31)*COS(O389)*SIN(P389))</f>
        <v>38.829764482083824</v>
      </c>
      <c r="S389" s="17">
        <f t="shared" si="93"/>
        <v>297.26000000000005</v>
      </c>
      <c r="T389" s="17">
        <f t="shared" si="94"/>
        <v>289.76000000000005</v>
      </c>
      <c r="U389" s="17">
        <f t="shared" si="95"/>
        <v>17.014350327560173</v>
      </c>
      <c r="V389" s="25">
        <f>(0.75+2*10^(-5)*Dados!$B$7)*R389</f>
        <v>29.312674633006939</v>
      </c>
      <c r="W389" s="23">
        <f t="shared" si="96"/>
        <v>2.0307392346784412</v>
      </c>
      <c r="X389" s="25">
        <f>(1-Dados!$C$20)*U389</f>
        <v>13.101049752221334</v>
      </c>
      <c r="Y389" s="18">
        <f t="shared" si="97"/>
        <v>11.070310517542893</v>
      </c>
      <c r="Z389" s="27">
        <f>((0.408*I389*(Y389-0)+Dados!$C$35*(900/(H389+273))*J389*(M389-N389))/(I389+Dados!$C$35*(1+(0.34*J389))))</f>
        <v>3.0095551740921871</v>
      </c>
    </row>
    <row r="390" spans="1:26" x14ac:dyDescent="0.25">
      <c r="A390" s="1">
        <v>27082</v>
      </c>
      <c r="B390">
        <v>17.8</v>
      </c>
      <c r="C390">
        <v>27.9</v>
      </c>
      <c r="D390">
        <v>53</v>
      </c>
      <c r="E390">
        <v>2</v>
      </c>
      <c r="F390">
        <v>80.5</v>
      </c>
      <c r="H390" s="22">
        <f t="shared" si="84"/>
        <v>22.85</v>
      </c>
      <c r="I390" s="23">
        <f t="shared" si="85"/>
        <v>0.1685781270345493</v>
      </c>
      <c r="J390" s="24">
        <f t="shared" si="86"/>
        <v>1.4959021503358882</v>
      </c>
      <c r="K390" s="25">
        <f t="shared" si="87"/>
        <v>3.7579771108740125</v>
      </c>
      <c r="L390" s="25">
        <f t="shared" si="88"/>
        <v>2.038176335166181</v>
      </c>
      <c r="M390" s="25">
        <f t="shared" si="89"/>
        <v>2.8980767230200968</v>
      </c>
      <c r="N390" s="25">
        <f t="shared" si="90"/>
        <v>2.3329517620311782</v>
      </c>
      <c r="O390" s="25">
        <f t="shared" si="91"/>
        <v>-0.18801356083243781</v>
      </c>
      <c r="P390" s="26">
        <f>ACOS(-TAN(Dados!$C$31)*TAN(O390))</f>
        <v>1.6738522299872023</v>
      </c>
      <c r="Q390" s="25">
        <f t="shared" si="92"/>
        <v>1.020192251241868</v>
      </c>
      <c r="R390" s="25">
        <f>(24*60/PI())*Dados!$C$28*Q390*(P390*SIN(Dados!$C$31)*SIN(O390)+COS(Dados!$C$31)*COS(O390)*SIN(P390))</f>
        <v>38.66569810212836</v>
      </c>
      <c r="S390" s="17">
        <f t="shared" si="93"/>
        <v>301.06</v>
      </c>
      <c r="T390" s="17">
        <f t="shared" si="94"/>
        <v>290.96000000000004</v>
      </c>
      <c r="U390" s="17">
        <f t="shared" si="95"/>
        <v>19.661041742147805</v>
      </c>
      <c r="V390" s="25">
        <f>(0.75+2*10^(-5)*Dados!$B$7)*R390</f>
        <v>29.188820561832522</v>
      </c>
      <c r="W390" s="23">
        <f t="shared" si="96"/>
        <v>2.6610451288104908</v>
      </c>
      <c r="X390" s="25">
        <f>(1-Dados!$C$20)*U390</f>
        <v>15.13900214145381</v>
      </c>
      <c r="Y390" s="18">
        <f t="shared" si="97"/>
        <v>12.477957012643319</v>
      </c>
      <c r="Z390" s="27">
        <f>((0.408*I390*(Y390-0)+Dados!$C$35*(900/(H390+273))*J390*(M390-N390))/(I390+Dados!$C$35*(1+(0.34*J390))))</f>
        <v>3.8400834010492977</v>
      </c>
    </row>
    <row r="391" spans="1:26" x14ac:dyDescent="0.25">
      <c r="A391" s="1">
        <v>27083</v>
      </c>
      <c r="B391">
        <v>17.899999999999999</v>
      </c>
      <c r="C391">
        <v>27.8</v>
      </c>
      <c r="D391">
        <v>54</v>
      </c>
      <c r="E391">
        <v>2</v>
      </c>
      <c r="F391">
        <v>82.75</v>
      </c>
      <c r="H391" s="22">
        <f t="shared" si="84"/>
        <v>22.85</v>
      </c>
      <c r="I391" s="23">
        <f t="shared" si="85"/>
        <v>0.1685781270345493</v>
      </c>
      <c r="J391" s="24">
        <f t="shared" si="86"/>
        <v>1.4959021503358882</v>
      </c>
      <c r="K391" s="25">
        <f t="shared" si="87"/>
        <v>3.7361349407572058</v>
      </c>
      <c r="L391" s="25">
        <f t="shared" si="88"/>
        <v>2.0510472190114379</v>
      </c>
      <c r="M391" s="25">
        <f t="shared" si="89"/>
        <v>2.8935910798843221</v>
      </c>
      <c r="N391" s="25">
        <f t="shared" si="90"/>
        <v>2.3944466186042765</v>
      </c>
      <c r="O391" s="25">
        <f t="shared" si="91"/>
        <v>-0.18173339514492348</v>
      </c>
      <c r="P391" s="26">
        <f>ACOS(-TAN(Dados!$C$31)*TAN(O391))</f>
        <v>1.6703196821423145</v>
      </c>
      <c r="Q391" s="25">
        <f t="shared" si="92"/>
        <v>1.0197399701753953</v>
      </c>
      <c r="R391" s="25">
        <f>(24*60/PI())*Dados!$C$28*Q391*(P391*SIN(Dados!$C$31)*SIN(O391)+COS(Dados!$C$31)*COS(O391)*SIN(P391))</f>
        <v>38.499111448304127</v>
      </c>
      <c r="S391" s="17">
        <f t="shared" si="93"/>
        <v>300.96000000000004</v>
      </c>
      <c r="T391" s="17">
        <f t="shared" si="94"/>
        <v>291.06</v>
      </c>
      <c r="U391" s="17">
        <f t="shared" si="95"/>
        <v>19.381540192161673</v>
      </c>
      <c r="V391" s="25">
        <f>(0.75+2*10^(-5)*Dados!$B$7)*R391</f>
        <v>29.063063930369971</v>
      </c>
      <c r="W391" s="23">
        <f t="shared" si="96"/>
        <v>2.5597214880079333</v>
      </c>
      <c r="X391" s="25">
        <f>(1-Dados!$C$20)*U391</f>
        <v>14.923785947964488</v>
      </c>
      <c r="Y391" s="18">
        <f t="shared" si="97"/>
        <v>12.364064459956555</v>
      </c>
      <c r="Z391" s="27">
        <f>((0.408*I391*(Y391-0)+Dados!$C$35*(900/(H391+273))*J391*(M391-N391))/(I391+Dados!$C$35*(1+(0.34*J391))))</f>
        <v>3.737259104977229</v>
      </c>
    </row>
    <row r="392" spans="1:26" x14ac:dyDescent="0.25">
      <c r="A392" s="1">
        <v>27084</v>
      </c>
      <c r="B392">
        <v>16.8</v>
      </c>
      <c r="C392">
        <v>28.2</v>
      </c>
      <c r="D392">
        <v>55</v>
      </c>
      <c r="E392">
        <v>1.3333330000000001</v>
      </c>
      <c r="F392">
        <v>73.25</v>
      </c>
      <c r="H392" s="22">
        <f t="shared" si="84"/>
        <v>22.5</v>
      </c>
      <c r="I392" s="23">
        <f t="shared" si="85"/>
        <v>0.16548316037309999</v>
      </c>
      <c r="J392" s="24">
        <f t="shared" si="86"/>
        <v>0.99726785090690051</v>
      </c>
      <c r="K392" s="25">
        <f t="shared" si="87"/>
        <v>3.8241720180540506</v>
      </c>
      <c r="L392" s="25">
        <f t="shared" si="88"/>
        <v>1.913305694509122</v>
      </c>
      <c r="M392" s="25">
        <f t="shared" si="89"/>
        <v>2.8687388562815865</v>
      </c>
      <c r="N392" s="25">
        <f t="shared" si="90"/>
        <v>2.1013512122262621</v>
      </c>
      <c r="O392" s="25">
        <f t="shared" si="91"/>
        <v>-0.1753993779302998</v>
      </c>
      <c r="P392" s="26">
        <f>ACOS(-TAN(Dados!$C$31)*TAN(O392))</f>
        <v>1.6667663487559339</v>
      </c>
      <c r="Q392" s="25">
        <f t="shared" si="92"/>
        <v>1.0192818397297361</v>
      </c>
      <c r="R392" s="25">
        <f>(24*60/PI())*Dados!$C$28*Q392*(P392*SIN(Dados!$C$31)*SIN(O392)+COS(Dados!$C$31)*COS(O392)*SIN(P392))</f>
        <v>38.330034943789961</v>
      </c>
      <c r="S392" s="17">
        <f t="shared" si="93"/>
        <v>301.36</v>
      </c>
      <c r="T392" s="17">
        <f t="shared" si="94"/>
        <v>289.96000000000004</v>
      </c>
      <c r="U392" s="17">
        <f t="shared" si="95"/>
        <v>20.706734903279749</v>
      </c>
      <c r="V392" s="25">
        <f>(0.75+2*10^(-5)*Dados!$B$7)*R392</f>
        <v>28.935427705143915</v>
      </c>
      <c r="W392" s="23">
        <f t="shared" si="96"/>
        <v>3.1705666918935678</v>
      </c>
      <c r="X392" s="25">
        <f>(1-Dados!$C$20)*U392</f>
        <v>15.944185875525408</v>
      </c>
      <c r="Y392" s="18">
        <f t="shared" si="97"/>
        <v>12.77361918363184</v>
      </c>
      <c r="Z392" s="27">
        <f>((0.408*I392*(Y392-0)+Dados!$C$35*(900/(H392+273))*J392*(M392-N392))/(I392+Dados!$C$35*(1+(0.34*J392))))</f>
        <v>4.0097170614675131</v>
      </c>
    </row>
    <row r="393" spans="1:26" x14ac:dyDescent="0.25">
      <c r="A393" s="1">
        <v>27085</v>
      </c>
      <c r="B393">
        <v>17.3</v>
      </c>
      <c r="C393">
        <v>28.9</v>
      </c>
      <c r="D393">
        <v>56</v>
      </c>
      <c r="E393">
        <v>1.6666669999999999</v>
      </c>
      <c r="F393">
        <v>69</v>
      </c>
      <c r="H393" s="22">
        <f t="shared" si="84"/>
        <v>23.1</v>
      </c>
      <c r="I393" s="23">
        <f t="shared" si="85"/>
        <v>0.17081860611256544</v>
      </c>
      <c r="J393" s="24">
        <f t="shared" si="86"/>
        <v>1.2465853745969318</v>
      </c>
      <c r="K393" s="25">
        <f t="shared" si="87"/>
        <v>3.9825871656612759</v>
      </c>
      <c r="L393" s="25">
        <f t="shared" si="88"/>
        <v>1.974876858198171</v>
      </c>
      <c r="M393" s="25">
        <f t="shared" si="89"/>
        <v>2.9787320119297234</v>
      </c>
      <c r="N393" s="25">
        <f t="shared" si="90"/>
        <v>2.0553250882315091</v>
      </c>
      <c r="O393" s="25">
        <f t="shared" si="91"/>
        <v>-0.16901338609456681</v>
      </c>
      <c r="P393" s="26">
        <f>ACOS(-TAN(Dados!$C$31)*TAN(O393))</f>
        <v>1.6631931498354087</v>
      </c>
      <c r="Q393" s="25">
        <f t="shared" si="92"/>
        <v>1.018817995658829</v>
      </c>
      <c r="R393" s="25">
        <f>(24*60/PI())*Dados!$C$28*Q393*(P393*SIN(Dados!$C$31)*SIN(O393)+COS(Dados!$C$31)*COS(O393)*SIN(P393))</f>
        <v>38.158500837577961</v>
      </c>
      <c r="S393" s="17">
        <f t="shared" si="93"/>
        <v>302.06</v>
      </c>
      <c r="T393" s="17">
        <f t="shared" si="94"/>
        <v>290.46000000000004</v>
      </c>
      <c r="U393" s="17">
        <f t="shared" si="95"/>
        <v>20.794107325044521</v>
      </c>
      <c r="V393" s="25">
        <f>(0.75+2*10^(-5)*Dados!$B$7)*R393</f>
        <v>28.805936230989445</v>
      </c>
      <c r="W393" s="23">
        <f t="shared" si="96"/>
        <v>3.2932215728477501</v>
      </c>
      <c r="X393" s="25">
        <f>(1-Dados!$C$20)*U393</f>
        <v>16.011462640284282</v>
      </c>
      <c r="Y393" s="18">
        <f t="shared" si="97"/>
        <v>12.718241067436532</v>
      </c>
      <c r="Z393" s="27">
        <f>((0.408*I393*(Y393-0)+Dados!$C$35*(900/(H393+273))*J393*(M393-N393))/(I393+Dados!$C$35*(1+(0.34*J393))))</f>
        <v>4.2246932616289037</v>
      </c>
    </row>
    <row r="394" spans="1:26" x14ac:dyDescent="0.25">
      <c r="A394" s="1">
        <v>27086</v>
      </c>
      <c r="B394">
        <v>18.3</v>
      </c>
      <c r="C394">
        <v>31.4</v>
      </c>
      <c r="D394">
        <v>57</v>
      </c>
      <c r="E394">
        <v>2.3333330000000001</v>
      </c>
      <c r="F394">
        <v>63.25</v>
      </c>
      <c r="H394" s="22">
        <f t="shared" si="84"/>
        <v>24.85</v>
      </c>
      <c r="I394" s="23">
        <f t="shared" si="85"/>
        <v>0.18721660940746795</v>
      </c>
      <c r="J394" s="24">
        <f t="shared" si="86"/>
        <v>1.7452189260748447</v>
      </c>
      <c r="K394" s="25">
        <f t="shared" si="87"/>
        <v>4.5959173166475438</v>
      </c>
      <c r="L394" s="25">
        <f t="shared" si="88"/>
        <v>2.1032450848446573</v>
      </c>
      <c r="M394" s="25">
        <f t="shared" si="89"/>
        <v>3.3495812007461003</v>
      </c>
      <c r="N394" s="25">
        <f t="shared" si="90"/>
        <v>2.1186101094719083</v>
      </c>
      <c r="O394" s="25">
        <f t="shared" si="91"/>
        <v>-0.16257731194492642</v>
      </c>
      <c r="P394" s="26">
        <f>ACOS(-TAN(Dados!$C$31)*TAN(O394))</f>
        <v>1.6596009906988067</v>
      </c>
      <c r="Q394" s="25">
        <f t="shared" si="92"/>
        <v>1.0183485754096824</v>
      </c>
      <c r="R394" s="25">
        <f>(24*60/PI())*Dados!$C$28*Q394*(P394*SIN(Dados!$C$31)*SIN(O394)+COS(Dados!$C$31)*COS(O394)*SIN(P394))</f>
        <v>37.98454322101324</v>
      </c>
      <c r="S394" s="17">
        <f t="shared" si="93"/>
        <v>304.56</v>
      </c>
      <c r="T394" s="17">
        <f t="shared" si="94"/>
        <v>291.46000000000004</v>
      </c>
      <c r="U394" s="17">
        <f t="shared" si="95"/>
        <v>21.996953598874956</v>
      </c>
      <c r="V394" s="25">
        <f>(0.75+2*10^(-5)*Dados!$B$7)*R394</f>
        <v>28.674615243537978</v>
      </c>
      <c r="W394" s="23">
        <f t="shared" si="96"/>
        <v>3.6222302015091157</v>
      </c>
      <c r="X394" s="25">
        <f>(1-Dados!$C$20)*U394</f>
        <v>16.937654271133717</v>
      </c>
      <c r="Y394" s="18">
        <f t="shared" si="97"/>
        <v>13.315424069624601</v>
      </c>
      <c r="Z394" s="27">
        <f>((0.408*I394*(Y394-0)+Dados!$C$35*(900/(H394+273))*J394*(M394-N394))/(I394+Dados!$C$35*(1+(0.34*J394))))</f>
        <v>4.9465804831491047</v>
      </c>
    </row>
    <row r="395" spans="1:26" x14ac:dyDescent="0.25">
      <c r="A395" s="1">
        <v>27087</v>
      </c>
      <c r="B395">
        <v>18.7</v>
      </c>
      <c r="C395">
        <v>30.1</v>
      </c>
      <c r="D395">
        <v>58</v>
      </c>
      <c r="E395">
        <v>1.6666669999999999</v>
      </c>
      <c r="F395">
        <v>77.25</v>
      </c>
      <c r="H395" s="22">
        <f t="shared" si="84"/>
        <v>24.4</v>
      </c>
      <c r="I395" s="23">
        <f t="shared" si="85"/>
        <v>0.18287834725832475</v>
      </c>
      <c r="J395" s="24">
        <f t="shared" si="86"/>
        <v>1.2465853745969318</v>
      </c>
      <c r="K395" s="25">
        <f t="shared" si="87"/>
        <v>4.2674631045407558</v>
      </c>
      <c r="L395" s="25">
        <f t="shared" si="88"/>
        <v>2.1566019800756622</v>
      </c>
      <c r="M395" s="25">
        <f t="shared" si="89"/>
        <v>3.2120325423082088</v>
      </c>
      <c r="N395" s="25">
        <f t="shared" si="90"/>
        <v>2.4812951389330911</v>
      </c>
      <c r="O395" s="25">
        <f t="shared" si="91"/>
        <v>-0.1560930626290509</v>
      </c>
      <c r="P395" s="26">
        <f>ACOS(-TAN(Dados!$C$31)*TAN(O395))</f>
        <v>1.655990762218486</v>
      </c>
      <c r="Q395" s="25">
        <f t="shared" si="92"/>
        <v>1.0178737180816473</v>
      </c>
      <c r="R395" s="25">
        <f>(24*60/PI())*Dados!$C$28*Q395*(P395*SIN(Dados!$C$31)*SIN(O395)+COS(Dados!$C$31)*COS(O395)*SIN(P395))</f>
        <v>37.808198041549083</v>
      </c>
      <c r="S395" s="17">
        <f t="shared" si="93"/>
        <v>303.26000000000005</v>
      </c>
      <c r="T395" s="17">
        <f t="shared" si="94"/>
        <v>291.86</v>
      </c>
      <c r="U395" s="17">
        <f t="shared" si="95"/>
        <v>20.424827036164665</v>
      </c>
      <c r="V395" s="25">
        <f>(0.75+2*10^(-5)*Dados!$B$7)*R395</f>
        <v>28.541491879601093</v>
      </c>
      <c r="W395" s="23">
        <f t="shared" si="96"/>
        <v>2.8354095287505454</v>
      </c>
      <c r="X395" s="25">
        <f>(1-Dados!$C$20)*U395</f>
        <v>15.727116817846792</v>
      </c>
      <c r="Y395" s="18">
        <f t="shared" si="97"/>
        <v>12.891707289096246</v>
      </c>
      <c r="Z395" s="27">
        <f>((0.408*I395*(Y395-0)+Dados!$C$35*(900/(H395+273))*J395*(M395-N395))/(I395+Dados!$C$35*(1+(0.34*J395))))</f>
        <v>4.1377376968878163</v>
      </c>
    </row>
    <row r="396" spans="1:26" x14ac:dyDescent="0.25">
      <c r="A396" s="1">
        <v>27088</v>
      </c>
      <c r="B396">
        <v>20.2</v>
      </c>
      <c r="C396">
        <v>32.700000000000003</v>
      </c>
      <c r="D396">
        <v>59</v>
      </c>
      <c r="E396">
        <v>2.3333330000000001</v>
      </c>
      <c r="F396">
        <v>69.5</v>
      </c>
      <c r="H396" s="22">
        <f t="shared" si="84"/>
        <v>26.450000000000003</v>
      </c>
      <c r="I396" s="23">
        <f t="shared" si="85"/>
        <v>0.20335056951978117</v>
      </c>
      <c r="J396" s="24">
        <f t="shared" si="86"/>
        <v>1.7452189260748447</v>
      </c>
      <c r="K396" s="25">
        <f t="shared" si="87"/>
        <v>4.9461187754219553</v>
      </c>
      <c r="L396" s="25">
        <f t="shared" si="88"/>
        <v>2.3673876975032684</v>
      </c>
      <c r="M396" s="25">
        <f t="shared" si="89"/>
        <v>3.6567532364626119</v>
      </c>
      <c r="N396" s="25">
        <f t="shared" si="90"/>
        <v>2.5414434993415149</v>
      </c>
      <c r="O396" s="25">
        <f t="shared" si="91"/>
        <v>-0.14956255956995423</v>
      </c>
      <c r="P396" s="26">
        <f>ACOS(-TAN(Dados!$C$31)*TAN(O396))</f>
        <v>1.652363341105423</v>
      </c>
      <c r="Q396" s="25">
        <f t="shared" si="92"/>
        <v>1.0173935643851983</v>
      </c>
      <c r="R396" s="25">
        <f>(24*60/PI())*Dados!$C$28*Q396*(P396*SIN(Dados!$C$31)*SIN(O396)+COS(Dados!$C$31)*COS(O396)*SIN(P396))</f>
        <v>37.629503113658799</v>
      </c>
      <c r="S396" s="17">
        <f t="shared" si="93"/>
        <v>305.86</v>
      </c>
      <c r="T396" s="17">
        <f t="shared" si="94"/>
        <v>293.36</v>
      </c>
      <c r="U396" s="17">
        <f t="shared" si="95"/>
        <v>21.286461459478758</v>
      </c>
      <c r="V396" s="25">
        <f>(0.75+2*10^(-5)*Dados!$B$7)*R396</f>
        <v>28.406594685407878</v>
      </c>
      <c r="W396" s="23">
        <f t="shared" si="96"/>
        <v>3.0614110917014021</v>
      </c>
      <c r="X396" s="25">
        <f>(1-Dados!$C$20)*U396</f>
        <v>16.390575323798643</v>
      </c>
      <c r="Y396" s="18">
        <f t="shared" si="97"/>
        <v>13.329164232097241</v>
      </c>
      <c r="Z396" s="27">
        <f>((0.408*I396*(Y396-0)+Dados!$C$35*(900/(H396+273))*J396*(M396-N396))/(I396+Dados!$C$35*(1+(0.34*J396))))</f>
        <v>4.8393150880676519</v>
      </c>
    </row>
    <row r="397" spans="1:26" x14ac:dyDescent="0.25">
      <c r="A397" s="1">
        <v>27426</v>
      </c>
      <c r="B397">
        <v>21.6</v>
      </c>
      <c r="C397">
        <v>25</v>
      </c>
      <c r="D397">
        <v>32</v>
      </c>
      <c r="E397">
        <v>2</v>
      </c>
      <c r="F397">
        <v>95</v>
      </c>
      <c r="H397" s="22">
        <f t="shared" si="84"/>
        <v>23.3</v>
      </c>
      <c r="I397" s="23">
        <f t="shared" si="85"/>
        <v>0.1726290323213637</v>
      </c>
      <c r="J397" s="24">
        <f t="shared" si="86"/>
        <v>1.4959021503358882</v>
      </c>
      <c r="K397" s="25">
        <f t="shared" si="87"/>
        <v>3.1677777175068473</v>
      </c>
      <c r="L397" s="25">
        <f t="shared" si="88"/>
        <v>2.5801527260359443</v>
      </c>
      <c r="M397" s="25">
        <f t="shared" si="89"/>
        <v>2.873965221771396</v>
      </c>
      <c r="N397" s="25">
        <f t="shared" si="90"/>
        <v>2.730266960682826</v>
      </c>
      <c r="O397" s="25">
        <f t="shared" si="91"/>
        <v>-0.30432562504334304</v>
      </c>
      <c r="P397" s="26">
        <f>ACOS(-TAN(Dados!$C$31)*TAN(O397))</f>
        <v>1.7414469882911801</v>
      </c>
      <c r="Q397" s="25">
        <f t="shared" si="92"/>
        <v>1.0281185581963432</v>
      </c>
      <c r="R397" s="25">
        <f>(24*60/PI())*Dados!$C$28*Q397*(P397*SIN(Dados!$C$31)*SIN(O397)+COS(Dados!$C$31)*COS(O397)*SIN(P397))</f>
        <v>41.550006134893529</v>
      </c>
      <c r="S397" s="17">
        <f t="shared" si="93"/>
        <v>298.16000000000003</v>
      </c>
      <c r="T397" s="17">
        <f t="shared" si="94"/>
        <v>294.76000000000005</v>
      </c>
      <c r="U397" s="17">
        <f t="shared" si="95"/>
        <v>12.258308120366177</v>
      </c>
      <c r="V397" s="25">
        <f>(0.75+2*10^(-5)*Dados!$B$7)*R397</f>
        <v>31.366191041244619</v>
      </c>
      <c r="W397" s="23">
        <f t="shared" si="96"/>
        <v>0.7310730646757484</v>
      </c>
      <c r="X397" s="25">
        <f>(1-Dados!$C$20)*U397</f>
        <v>9.4388972526819561</v>
      </c>
      <c r="Y397" s="18">
        <f t="shared" si="97"/>
        <v>8.7078241880062084</v>
      </c>
      <c r="Z397" s="27">
        <f>((0.408*I397*(Y397-0)+Dados!$C$35*(900/(H397+273))*J397*(M397-N397))/(I397+Dados!$C$35*(1+(0.34*J397))))</f>
        <v>2.4174592301331219</v>
      </c>
    </row>
    <row r="398" spans="1:26" x14ac:dyDescent="0.25">
      <c r="A398" s="1">
        <v>27427</v>
      </c>
      <c r="B398">
        <v>22.1</v>
      </c>
      <c r="C398">
        <v>30.1</v>
      </c>
      <c r="D398">
        <v>33</v>
      </c>
      <c r="E398">
        <v>2</v>
      </c>
      <c r="F398">
        <v>78.75</v>
      </c>
      <c r="H398" s="22">
        <f t="shared" si="84"/>
        <v>26.1</v>
      </c>
      <c r="I398" s="23">
        <f t="shared" si="85"/>
        <v>0.1997248282483387</v>
      </c>
      <c r="J398" s="24">
        <f t="shared" si="86"/>
        <v>1.4959021503358882</v>
      </c>
      <c r="K398" s="25">
        <f t="shared" si="87"/>
        <v>4.2674631045407558</v>
      </c>
      <c r="L398" s="25">
        <f t="shared" si="88"/>
        <v>2.6600893350973012</v>
      </c>
      <c r="M398" s="25">
        <f t="shared" si="89"/>
        <v>3.4637762198190285</v>
      </c>
      <c r="N398" s="25">
        <f t="shared" si="90"/>
        <v>2.7277237731074848</v>
      </c>
      <c r="O398" s="25">
        <f t="shared" si="91"/>
        <v>-0.2995769437816857</v>
      </c>
      <c r="P398" s="26">
        <f>ACOS(-TAN(Dados!$C$31)*TAN(O398))</f>
        <v>1.7385894603864445</v>
      </c>
      <c r="Q398" s="25">
        <f t="shared" si="92"/>
        <v>1.0278170707327079</v>
      </c>
      <c r="R398" s="25">
        <f>(24*60/PI())*Dados!$C$28*Q398*(P398*SIN(Dados!$C$31)*SIN(O398)+COS(Dados!$C$31)*COS(O398)*SIN(P398))</f>
        <v>41.440172896841275</v>
      </c>
      <c r="S398" s="17">
        <f t="shared" si="93"/>
        <v>303.26000000000005</v>
      </c>
      <c r="T398" s="17">
        <f t="shared" si="94"/>
        <v>295.26000000000005</v>
      </c>
      <c r="U398" s="17">
        <f t="shared" si="95"/>
        <v>18.753681452095645</v>
      </c>
      <c r="V398" s="25">
        <f>(0.75+2*10^(-5)*Dados!$B$7)*R398</f>
        <v>31.28327768820585</v>
      </c>
      <c r="W398" s="23">
        <f t="shared" si="96"/>
        <v>1.9667934049425002</v>
      </c>
      <c r="X398" s="25">
        <f>(1-Dados!$C$20)*U398</f>
        <v>14.440334718113647</v>
      </c>
      <c r="Y398" s="18">
        <f t="shared" si="97"/>
        <v>12.473541313171147</v>
      </c>
      <c r="Z398" s="27">
        <f>((0.408*I398*(Y398-0)+Dados!$C$35*(900/(H398+273))*J398*(M398-N398))/(I398+Dados!$C$35*(1+(0.34*J398))))</f>
        <v>4.1320200455923208</v>
      </c>
    </row>
    <row r="399" spans="1:26" x14ac:dyDescent="0.25">
      <c r="A399" s="1">
        <v>27428</v>
      </c>
      <c r="B399">
        <v>18.399999999999999</v>
      </c>
      <c r="C399">
        <v>29.6</v>
      </c>
      <c r="D399">
        <v>34</v>
      </c>
      <c r="E399">
        <v>1.6666669999999999</v>
      </c>
      <c r="F399">
        <v>71.5</v>
      </c>
      <c r="H399" s="22">
        <f t="shared" si="84"/>
        <v>24</v>
      </c>
      <c r="I399" s="23">
        <f t="shared" si="85"/>
        <v>0.17909354902640179</v>
      </c>
      <c r="J399" s="24">
        <f t="shared" si="86"/>
        <v>1.2465853745969318</v>
      </c>
      <c r="K399" s="25">
        <f t="shared" si="87"/>
        <v>4.1466816501200547</v>
      </c>
      <c r="L399" s="25">
        <f t="shared" si="88"/>
        <v>2.1164748063682803</v>
      </c>
      <c r="M399" s="25">
        <f t="shared" si="89"/>
        <v>3.1315782282441678</v>
      </c>
      <c r="N399" s="25">
        <f t="shared" si="90"/>
        <v>2.2390784331945799</v>
      </c>
      <c r="O399" s="25">
        <f t="shared" si="91"/>
        <v>-0.29473949140618588</v>
      </c>
      <c r="P399" s="26">
        <f>ACOS(-TAN(Dados!$C$31)*TAN(O399))</f>
        <v>1.7356885346921167</v>
      </c>
      <c r="Q399" s="25">
        <f t="shared" si="92"/>
        <v>1.0275073404706727</v>
      </c>
      <c r="R399" s="25">
        <f>(24*60/PI())*Dados!$C$28*Q399*(P399*SIN(Dados!$C$31)*SIN(O399)+COS(Dados!$C$31)*COS(O399)*SIN(P399))</f>
        <v>41.327547732870002</v>
      </c>
      <c r="S399" s="17">
        <f t="shared" si="93"/>
        <v>302.76000000000005</v>
      </c>
      <c r="T399" s="17">
        <f t="shared" si="94"/>
        <v>291.56</v>
      </c>
      <c r="U399" s="17">
        <f t="shared" si="95"/>
        <v>22.129348596973628</v>
      </c>
      <c r="V399" s="25">
        <f>(0.75+2*10^(-5)*Dados!$B$7)*R399</f>
        <v>31.198256704148577</v>
      </c>
      <c r="W399" s="23">
        <f t="shared" si="96"/>
        <v>3.0380245485734614</v>
      </c>
      <c r="X399" s="25">
        <f>(1-Dados!$C$20)*U399</f>
        <v>17.039598419669694</v>
      </c>
      <c r="Y399" s="18">
        <f t="shared" si="97"/>
        <v>14.001573871096234</v>
      </c>
      <c r="Z399" s="27">
        <f>((0.408*I399*(Y399-0)+Dados!$C$35*(900/(H399+273))*J399*(M399-N399))/(I399+Dados!$C$35*(1+(0.34*J399))))</f>
        <v>4.5677609000504145</v>
      </c>
    </row>
    <row r="400" spans="1:26" x14ac:dyDescent="0.25">
      <c r="A400" s="1">
        <v>27429</v>
      </c>
      <c r="B400">
        <v>17.3</v>
      </c>
      <c r="C400">
        <v>30.4</v>
      </c>
      <c r="D400">
        <v>35</v>
      </c>
      <c r="E400">
        <v>3</v>
      </c>
      <c r="F400">
        <v>66.5</v>
      </c>
      <c r="H400" s="22">
        <f t="shared" si="84"/>
        <v>23.85</v>
      </c>
      <c r="I400" s="23">
        <f t="shared" si="85"/>
        <v>0.17769138209750721</v>
      </c>
      <c r="J400" s="24">
        <f t="shared" si="86"/>
        <v>2.2438532255038321</v>
      </c>
      <c r="K400" s="25">
        <f t="shared" si="87"/>
        <v>4.3413906376622462</v>
      </c>
      <c r="L400" s="25">
        <f t="shared" si="88"/>
        <v>1.974876858198171</v>
      </c>
      <c r="M400" s="25">
        <f t="shared" si="89"/>
        <v>3.1581337479302087</v>
      </c>
      <c r="N400" s="25">
        <f t="shared" si="90"/>
        <v>2.1001589423735889</v>
      </c>
      <c r="O400" s="25">
        <f t="shared" si="91"/>
        <v>-0.28981470135838328</v>
      </c>
      <c r="P400" s="26">
        <f>ACOS(-TAN(Dados!$C$31)*TAN(O400))</f>
        <v>1.7327454042581727</v>
      </c>
      <c r="Q400" s="25">
        <f t="shared" si="92"/>
        <v>1.0271894591899993</v>
      </c>
      <c r="R400" s="25">
        <f>(24*60/PI())*Dados!$C$28*Q400*(P400*SIN(Dados!$C$31)*SIN(O400)+COS(Dados!$C$31)*COS(O400)*SIN(P400))</f>
        <v>41.21213155165799</v>
      </c>
      <c r="S400" s="17">
        <f t="shared" si="93"/>
        <v>303.56</v>
      </c>
      <c r="T400" s="17">
        <f t="shared" si="94"/>
        <v>290.46000000000004</v>
      </c>
      <c r="U400" s="17">
        <f t="shared" si="95"/>
        <v>23.866058890792402</v>
      </c>
      <c r="V400" s="25">
        <f>(0.75+2*10^(-5)*Dados!$B$7)*R400</f>
        <v>31.111128775036029</v>
      </c>
      <c r="W400" s="23">
        <f t="shared" si="96"/>
        <v>3.597256375512234</v>
      </c>
      <c r="X400" s="25">
        <f>(1-Dados!$C$20)*U400</f>
        <v>18.376865345910151</v>
      </c>
      <c r="Y400" s="18">
        <f t="shared" si="97"/>
        <v>14.779608970397916</v>
      </c>
      <c r="Z400" s="27">
        <f>((0.408*I400*(Y400-0)+Dados!$C$35*(900/(H400+273))*J400*(M400-N400))/(I400+Dados!$C$35*(1+(0.34*J400))))</f>
        <v>5.2633219639468312</v>
      </c>
    </row>
    <row r="401" spans="1:26" x14ac:dyDescent="0.25">
      <c r="A401" s="1">
        <v>27430</v>
      </c>
      <c r="B401">
        <v>13.3</v>
      </c>
      <c r="C401">
        <v>26.9</v>
      </c>
      <c r="D401">
        <v>36</v>
      </c>
      <c r="E401">
        <v>3.3333330000000001</v>
      </c>
      <c r="F401">
        <v>65.75</v>
      </c>
      <c r="H401" s="22">
        <f t="shared" si="84"/>
        <v>20.100000000000001</v>
      </c>
      <c r="I401" s="23">
        <f t="shared" si="85"/>
        <v>0.14552546018733548</v>
      </c>
      <c r="J401" s="24">
        <f t="shared" si="86"/>
        <v>2.4931700012427886</v>
      </c>
      <c r="K401" s="25">
        <f t="shared" si="87"/>
        <v>3.5444766708090345</v>
      </c>
      <c r="L401" s="25">
        <f t="shared" si="88"/>
        <v>1.5274177129026663</v>
      </c>
      <c r="M401" s="25">
        <f t="shared" si="89"/>
        <v>2.5359471918558505</v>
      </c>
      <c r="N401" s="25">
        <f t="shared" si="90"/>
        <v>1.6673852786452217</v>
      </c>
      <c r="O401" s="25">
        <f t="shared" si="91"/>
        <v>-0.28480403295985462</v>
      </c>
      <c r="P401" s="26">
        <f>ACOS(-TAN(Dados!$C$31)*TAN(O401))</f>
        <v>1.7297612548880501</v>
      </c>
      <c r="Q401" s="25">
        <f t="shared" si="92"/>
        <v>1.0268635210857713</v>
      </c>
      <c r="R401" s="25">
        <f>(24*60/PI())*Dados!$C$28*Q401*(P401*SIN(Dados!$C$31)*SIN(O401)+COS(Dados!$C$31)*COS(O401)*SIN(P401))</f>
        <v>41.093926310782344</v>
      </c>
      <c r="S401" s="17">
        <f t="shared" si="93"/>
        <v>300.06</v>
      </c>
      <c r="T401" s="17">
        <f t="shared" si="94"/>
        <v>286.46000000000004</v>
      </c>
      <c r="U401" s="17">
        <f t="shared" si="95"/>
        <v>24.247505955006446</v>
      </c>
      <c r="V401" s="25">
        <f>(0.75+2*10^(-5)*Dados!$B$7)*R401</f>
        <v>31.021895378647475</v>
      </c>
      <c r="W401" s="23">
        <f t="shared" si="96"/>
        <v>4.0849204218407973</v>
      </c>
      <c r="X401" s="25">
        <f>(1-Dados!$C$20)*U401</f>
        <v>18.670579585354965</v>
      </c>
      <c r="Y401" s="18">
        <f t="shared" si="97"/>
        <v>14.585659163514167</v>
      </c>
      <c r="Z401" s="27">
        <f>((0.408*I401*(Y401-0)+Dados!$C$35*(900/(H401+273))*J401*(M401-N401))/(I401+Dados!$C$35*(1+(0.34*J401))))</f>
        <v>4.8833250180841876</v>
      </c>
    </row>
    <row r="402" spans="1:26" x14ac:dyDescent="0.25">
      <c r="A402" s="1">
        <v>27431</v>
      </c>
      <c r="B402">
        <v>17.7</v>
      </c>
      <c r="C402">
        <v>30.8</v>
      </c>
      <c r="D402">
        <v>37</v>
      </c>
      <c r="E402">
        <v>1.6666669999999999</v>
      </c>
      <c r="F402">
        <v>64.75</v>
      </c>
      <c r="H402" s="22">
        <f t="shared" si="84"/>
        <v>24.25</v>
      </c>
      <c r="I402" s="23">
        <f t="shared" si="85"/>
        <v>0.18145122404479402</v>
      </c>
      <c r="J402" s="24">
        <f t="shared" si="86"/>
        <v>1.2465853745969318</v>
      </c>
      <c r="K402" s="25">
        <f t="shared" si="87"/>
        <v>4.4416910990407947</v>
      </c>
      <c r="L402" s="25">
        <f t="shared" si="88"/>
        <v>2.0253762197498539</v>
      </c>
      <c r="M402" s="25">
        <f t="shared" si="89"/>
        <v>3.2335336593953246</v>
      </c>
      <c r="N402" s="25">
        <f t="shared" si="90"/>
        <v>2.0937130444584726</v>
      </c>
      <c r="O402" s="25">
        <f t="shared" si="91"/>
        <v>-0.27970897097978548</v>
      </c>
      <c r="P402" s="26">
        <f>ACOS(-TAN(Dados!$C$31)*TAN(O402))</f>
        <v>1.7267372641461627</v>
      </c>
      <c r="Q402" s="25">
        <f t="shared" si="92"/>
        <v>1.0265296227404832</v>
      </c>
      <c r="R402" s="25">
        <f>(24*60/PI())*Dados!$C$28*Q402*(P402*SIN(Dados!$C$31)*SIN(O402)+COS(Dados!$C$31)*COS(O402)*SIN(P402))</f>
        <v>40.972935068714811</v>
      </c>
      <c r="S402" s="17">
        <f t="shared" si="93"/>
        <v>303.96000000000004</v>
      </c>
      <c r="T402" s="17">
        <f t="shared" si="94"/>
        <v>290.86</v>
      </c>
      <c r="U402" s="17">
        <f t="shared" si="95"/>
        <v>23.727539548708954</v>
      </c>
      <c r="V402" s="25">
        <f>(0.75+2*10^(-5)*Dados!$B$7)*R402</f>
        <v>30.930558823829962</v>
      </c>
      <c r="W402" s="23">
        <f t="shared" si="96"/>
        <v>3.6248647205712934</v>
      </c>
      <c r="X402" s="25">
        <f>(1-Dados!$C$20)*U402</f>
        <v>18.270205452505895</v>
      </c>
      <c r="Y402" s="18">
        <f t="shared" si="97"/>
        <v>14.645340731934601</v>
      </c>
      <c r="Z402" s="27">
        <f>((0.408*I402*(Y402-0)+Dados!$C$35*(900/(H402+273))*J402*(M402-N402))/(I402+Dados!$C$35*(1+(0.34*J402))))</f>
        <v>4.9729168507952188</v>
      </c>
    </row>
    <row r="403" spans="1:26" x14ac:dyDescent="0.25">
      <c r="A403" s="1">
        <v>27432</v>
      </c>
      <c r="B403">
        <v>20.3</v>
      </c>
      <c r="C403">
        <v>28</v>
      </c>
      <c r="D403">
        <v>38</v>
      </c>
      <c r="E403">
        <v>1.6666669999999999</v>
      </c>
      <c r="F403">
        <v>79.25</v>
      </c>
      <c r="H403" s="22">
        <f t="shared" si="84"/>
        <v>24.15</v>
      </c>
      <c r="I403" s="23">
        <f t="shared" si="85"/>
        <v>0.18050503360802694</v>
      </c>
      <c r="J403" s="24">
        <f t="shared" si="86"/>
        <v>1.2465853745969318</v>
      </c>
      <c r="K403" s="25">
        <f t="shared" si="87"/>
        <v>3.7799303639952631</v>
      </c>
      <c r="L403" s="25">
        <f t="shared" si="88"/>
        <v>2.3820593372779197</v>
      </c>
      <c r="M403" s="25">
        <f t="shared" si="89"/>
        <v>3.0809948506365914</v>
      </c>
      <c r="N403" s="25">
        <f t="shared" si="90"/>
        <v>2.4416884191294987</v>
      </c>
      <c r="O403" s="25">
        <f t="shared" si="91"/>
        <v>-0.27453102519500105</v>
      </c>
      <c r="P403" s="26">
        <f>ACOS(-TAN(Dados!$C$31)*TAN(O403))</f>
        <v>1.7236746004336272</v>
      </c>
      <c r="Q403" s="25">
        <f t="shared" si="92"/>
        <v>1.0261878630954209</v>
      </c>
      <c r="R403" s="25">
        <f>(24*60/PI())*Dados!$C$28*Q403*(P403*SIN(Dados!$C$31)*SIN(O403)+COS(Dados!$C$31)*COS(O403)*SIN(P403))</f>
        <v>40.849162036170263</v>
      </c>
      <c r="S403" s="17">
        <f t="shared" si="93"/>
        <v>301.16000000000003</v>
      </c>
      <c r="T403" s="17">
        <f t="shared" si="94"/>
        <v>293.46000000000004</v>
      </c>
      <c r="U403" s="17">
        <f t="shared" si="95"/>
        <v>18.136291908187122</v>
      </c>
      <c r="V403" s="25">
        <f>(0.75+2*10^(-5)*Dados!$B$7)*R403</f>
        <v>30.837122289261409</v>
      </c>
      <c r="W403" s="23">
        <f t="shared" si="96"/>
        <v>2.0641181159459991</v>
      </c>
      <c r="X403" s="25">
        <f>(1-Dados!$C$20)*U403</f>
        <v>13.964944769304084</v>
      </c>
      <c r="Y403" s="18">
        <f t="shared" si="97"/>
        <v>11.900826653358084</v>
      </c>
      <c r="Z403" s="27">
        <f>((0.408*I403*(Y403-0)+Dados!$C$35*(900/(H403+273))*J403*(M403-N403))/(I403+Dados!$C$35*(1+(0.34*J403))))</f>
        <v>3.7793904189723708</v>
      </c>
    </row>
    <row r="404" spans="1:26" x14ac:dyDescent="0.25">
      <c r="A404" s="1">
        <v>27433</v>
      </c>
      <c r="B404">
        <v>21.3</v>
      </c>
      <c r="C404">
        <v>33.1</v>
      </c>
      <c r="D404">
        <v>39</v>
      </c>
      <c r="E404">
        <v>1</v>
      </c>
      <c r="F404">
        <v>68.75</v>
      </c>
      <c r="H404" s="22">
        <f t="shared" si="84"/>
        <v>27.200000000000003</v>
      </c>
      <c r="I404" s="23">
        <f t="shared" si="85"/>
        <v>0.21130681013503461</v>
      </c>
      <c r="J404" s="24">
        <f t="shared" si="86"/>
        <v>0.74795107516794412</v>
      </c>
      <c r="K404" s="25">
        <f t="shared" si="87"/>
        <v>5.0584314955346112</v>
      </c>
      <c r="L404" s="25">
        <f t="shared" si="88"/>
        <v>2.5332049812438213</v>
      </c>
      <c r="M404" s="25">
        <f t="shared" si="89"/>
        <v>3.7958182383892165</v>
      </c>
      <c r="N404" s="25">
        <f t="shared" si="90"/>
        <v>2.6096250388925863</v>
      </c>
      <c r="O404" s="25">
        <f t="shared" si="91"/>
        <v>-0.26927172994258658</v>
      </c>
      <c r="P404" s="26">
        <f>ACOS(-TAN(Dados!$C$31)*TAN(O404))</f>
        <v>1.720574422132332</v>
      </c>
      <c r="Q404" s="25">
        <f t="shared" si="92"/>
        <v>1.0258383434213432</v>
      </c>
      <c r="R404" s="25">
        <f>(24*60/PI())*Dados!$C$28*Q404*(P404*SIN(Dados!$C$31)*SIN(O404)+COS(Dados!$C$31)*COS(O404)*SIN(P404))</f>
        <v>40.722612626680473</v>
      </c>
      <c r="S404" s="17">
        <f t="shared" si="93"/>
        <v>306.26000000000005</v>
      </c>
      <c r="T404" s="17">
        <f t="shared" si="94"/>
        <v>294.46000000000004</v>
      </c>
      <c r="U404" s="17">
        <f t="shared" si="95"/>
        <v>22.381882909965807</v>
      </c>
      <c r="V404" s="25">
        <f>(0.75+2*10^(-5)*Dados!$B$7)*R404</f>
        <v>30.741589861628867</v>
      </c>
      <c r="W404" s="23">
        <f t="shared" si="96"/>
        <v>2.8817336586440727</v>
      </c>
      <c r="X404" s="25">
        <f>(1-Dados!$C$20)*U404</f>
        <v>17.23404984067367</v>
      </c>
      <c r="Y404" s="18">
        <f t="shared" si="97"/>
        <v>14.352316182029597</v>
      </c>
      <c r="Z404" s="27">
        <f>((0.408*I404*(Y404-0)+Dados!$C$35*(900/(H404+273))*J404*(M404-N404))/(I404+Dados!$C$35*(1+(0.34*J404))))</f>
        <v>4.8105286734106567</v>
      </c>
    </row>
    <row r="405" spans="1:26" x14ac:dyDescent="0.25">
      <c r="A405" s="1">
        <v>27434</v>
      </c>
      <c r="B405">
        <v>20.399999999999999</v>
      </c>
      <c r="C405">
        <v>34.6</v>
      </c>
      <c r="D405">
        <v>40</v>
      </c>
      <c r="E405">
        <v>1.6666669999999999</v>
      </c>
      <c r="F405">
        <v>57</v>
      </c>
      <c r="H405" s="22">
        <f t="shared" si="84"/>
        <v>27.5</v>
      </c>
      <c r="I405" s="23">
        <f t="shared" si="85"/>
        <v>0.21456176978003969</v>
      </c>
      <c r="J405" s="24">
        <f t="shared" si="86"/>
        <v>1.2465853745969318</v>
      </c>
      <c r="K405" s="25">
        <f t="shared" si="87"/>
        <v>5.4995586494348254</v>
      </c>
      <c r="L405" s="25">
        <f t="shared" si="88"/>
        <v>2.3968104104453793</v>
      </c>
      <c r="M405" s="25">
        <f t="shared" si="89"/>
        <v>3.9481845299401024</v>
      </c>
      <c r="N405" s="25">
        <f t="shared" si="90"/>
        <v>2.2504651820658581</v>
      </c>
      <c r="O405" s="25">
        <f t="shared" si="91"/>
        <v>-0.26393264366523028</v>
      </c>
      <c r="P405" s="26">
        <f>ACOS(-TAN(Dados!$C$31)*TAN(O405))</f>
        <v>1.7174378768172527</v>
      </c>
      <c r="Q405" s="25">
        <f t="shared" si="92"/>
        <v>1.0254811672884725</v>
      </c>
      <c r="R405" s="25">
        <f>(24*60/PI())*Dados!$C$28*Q405*(P405*SIN(Dados!$C$31)*SIN(O405)+COS(Dados!$C$31)*COS(O405)*SIN(P405))</f>
        <v>40.593293506266015</v>
      </c>
      <c r="S405" s="17">
        <f t="shared" si="93"/>
        <v>307.76000000000005</v>
      </c>
      <c r="T405" s="17">
        <f t="shared" si="94"/>
        <v>293.56</v>
      </c>
      <c r="U405" s="17">
        <f t="shared" si="95"/>
        <v>24.474760110129036</v>
      </c>
      <c r="V405" s="25">
        <f>(0.75+2*10^(-5)*Dados!$B$7)*R405</f>
        <v>30.643966573125926</v>
      </c>
      <c r="W405" s="23">
        <f t="shared" si="96"/>
        <v>3.8049463673273438</v>
      </c>
      <c r="X405" s="25">
        <f>(1-Dados!$C$20)*U405</f>
        <v>18.84556528479936</v>
      </c>
      <c r="Y405" s="18">
        <f t="shared" si="97"/>
        <v>15.040618917472017</v>
      </c>
      <c r="Z405" s="27">
        <f>((0.408*I405*(Y405-0)+Dados!$C$35*(900/(H405+273))*J405*(M405-N405))/(I405+Dados!$C$35*(1+(0.34*J405))))</f>
        <v>5.6263203905197141</v>
      </c>
    </row>
    <row r="406" spans="1:26" x14ac:dyDescent="0.25">
      <c r="A406" s="1">
        <v>27435</v>
      </c>
      <c r="B406">
        <v>21.8</v>
      </c>
      <c r="C406">
        <v>35.200000000000003</v>
      </c>
      <c r="D406">
        <v>41</v>
      </c>
      <c r="E406">
        <v>2.6666669999999999</v>
      </c>
      <c r="F406">
        <v>66.75</v>
      </c>
      <c r="H406" s="22">
        <f t="shared" si="84"/>
        <v>28.5</v>
      </c>
      <c r="I406" s="23">
        <f t="shared" si="85"/>
        <v>0.22571768686715199</v>
      </c>
      <c r="J406" s="24">
        <f t="shared" si="86"/>
        <v>1.9945364497648759</v>
      </c>
      <c r="K406" s="25">
        <f t="shared" si="87"/>
        <v>5.6851337931165737</v>
      </c>
      <c r="L406" s="25">
        <f t="shared" si="88"/>
        <v>2.6118719061836697</v>
      </c>
      <c r="M406" s="25">
        <f t="shared" si="89"/>
        <v>4.1485028496501215</v>
      </c>
      <c r="N406" s="25">
        <f t="shared" si="90"/>
        <v>2.7691256521414562</v>
      </c>
      <c r="O406" s="25">
        <f t="shared" si="91"/>
        <v>-0.25851534844942292</v>
      </c>
      <c r="P406" s="26">
        <f>ACOS(-TAN(Dados!$C$31)*TAN(O406))</f>
        <v>1.7142661005366917</v>
      </c>
      <c r="Q406" s="25">
        <f t="shared" si="92"/>
        <v>1.0251164405358055</v>
      </c>
      <c r="R406" s="25">
        <f>(24*60/PI())*Dados!$C$28*Q406*(P406*SIN(Dados!$C$31)*SIN(O406)+COS(Dados!$C$31)*COS(O406)*SIN(P406))</f>
        <v>40.461212642078735</v>
      </c>
      <c r="S406" s="17">
        <f t="shared" si="93"/>
        <v>308.36</v>
      </c>
      <c r="T406" s="17">
        <f t="shared" si="94"/>
        <v>294.96000000000004</v>
      </c>
      <c r="U406" s="17">
        <f t="shared" si="95"/>
        <v>23.697977155307907</v>
      </c>
      <c r="V406" s="25">
        <f>(0.75+2*10^(-5)*Dados!$B$7)*R406</f>
        <v>30.544258438173049</v>
      </c>
      <c r="W406" s="23">
        <f t="shared" si="96"/>
        <v>3.0395523395543522</v>
      </c>
      <c r="X406" s="25">
        <f>(1-Dados!$C$20)*U406</f>
        <v>18.247442409587087</v>
      </c>
      <c r="Y406" s="18">
        <f t="shared" si="97"/>
        <v>15.207890070032736</v>
      </c>
      <c r="Z406" s="27">
        <f>((0.408*I406*(Y406-0)+Dados!$C$35*(900/(H406+273))*J406*(M406-N406))/(I406+Dados!$C$35*(1+(0.34*J406))))</f>
        <v>5.7756657731218084</v>
      </c>
    </row>
    <row r="407" spans="1:26" x14ac:dyDescent="0.25">
      <c r="A407" s="1">
        <v>27436</v>
      </c>
      <c r="B407">
        <v>24.4</v>
      </c>
      <c r="C407">
        <v>35.1</v>
      </c>
      <c r="D407">
        <v>42</v>
      </c>
      <c r="E407">
        <v>2.3333330000000001</v>
      </c>
      <c r="F407">
        <v>62.5</v>
      </c>
      <c r="H407" s="22">
        <f t="shared" si="84"/>
        <v>29.75</v>
      </c>
      <c r="I407" s="23">
        <f t="shared" si="85"/>
        <v>0.24034390384963236</v>
      </c>
      <c r="J407" s="24">
        <f t="shared" si="86"/>
        <v>1.7452189260748447</v>
      </c>
      <c r="K407" s="25">
        <f t="shared" si="87"/>
        <v>5.6538327478295347</v>
      </c>
      <c r="L407" s="25">
        <f t="shared" si="88"/>
        <v>3.0563126530167612</v>
      </c>
      <c r="M407" s="25">
        <f t="shared" si="89"/>
        <v>4.3550727004231478</v>
      </c>
      <c r="N407" s="25">
        <f t="shared" si="90"/>
        <v>2.7219204377644672</v>
      </c>
      <c r="O407" s="25">
        <f t="shared" si="91"/>
        <v>-0.2530214495566519</v>
      </c>
      <c r="P407" s="26">
        <f>ACOS(-TAN(Dados!$C$31)*TAN(O407))</f>
        <v>1.7110602171599187</v>
      </c>
      <c r="Q407" s="25">
        <f t="shared" si="92"/>
        <v>1.0247442712397508</v>
      </c>
      <c r="R407" s="25">
        <f>(24*60/PI())*Dados!$C$28*Q407*(P407*SIN(Dados!$C$31)*SIN(O407)+COS(Dados!$C$31)*COS(O407)*SIN(P407))</f>
        <v>40.326379349888064</v>
      </c>
      <c r="S407" s="17">
        <f t="shared" si="93"/>
        <v>308.26000000000005</v>
      </c>
      <c r="T407" s="17">
        <f t="shared" si="94"/>
        <v>297.56</v>
      </c>
      <c r="U407" s="17">
        <f t="shared" si="95"/>
        <v>21.105765217905702</v>
      </c>
      <c r="V407" s="25">
        <f>(0.75+2*10^(-5)*Dados!$B$7)*R407</f>
        <v>30.442472489265068</v>
      </c>
      <c r="W407" s="23">
        <f t="shared" si="96"/>
        <v>2.6419048379777728</v>
      </c>
      <c r="X407" s="25">
        <f>(1-Dados!$C$20)*U407</f>
        <v>16.251439217787389</v>
      </c>
      <c r="Y407" s="18">
        <f t="shared" si="97"/>
        <v>13.609534379809617</v>
      </c>
      <c r="Z407" s="27">
        <f>((0.408*I407*(Y407-0)+Dados!$C$35*(900/(H407+273))*J407*(M407-N407))/(I407+Dados!$C$35*(1+(0.34*J407))))</f>
        <v>5.4815487319227847</v>
      </c>
    </row>
    <row r="408" spans="1:26" x14ac:dyDescent="0.25">
      <c r="A408" s="1">
        <v>27437</v>
      </c>
      <c r="B408">
        <v>24.7</v>
      </c>
      <c r="C408">
        <v>35.1</v>
      </c>
      <c r="D408">
        <v>43</v>
      </c>
      <c r="E408">
        <v>2.6666669999999999</v>
      </c>
      <c r="F408">
        <v>69</v>
      </c>
      <c r="H408" s="22">
        <f t="shared" si="84"/>
        <v>29.9</v>
      </c>
      <c r="I408" s="23">
        <f t="shared" si="85"/>
        <v>0.24215129129346122</v>
      </c>
      <c r="J408" s="24">
        <f t="shared" si="86"/>
        <v>1.9945364497648759</v>
      </c>
      <c r="K408" s="25">
        <f t="shared" si="87"/>
        <v>5.6538327478295347</v>
      </c>
      <c r="L408" s="25">
        <f t="shared" si="88"/>
        <v>3.1116099111162523</v>
      </c>
      <c r="M408" s="25">
        <f t="shared" si="89"/>
        <v>4.3827213294728935</v>
      </c>
      <c r="N408" s="25">
        <f t="shared" si="90"/>
        <v>3.0240777173362963</v>
      </c>
      <c r="O408" s="25">
        <f t="shared" si="91"/>
        <v>-0.24745257494772704</v>
      </c>
      <c r="P408" s="26">
        <f>ACOS(-TAN(Dados!$C$31)*TAN(O408))</f>
        <v>1.7078213377914966</v>
      </c>
      <c r="Q408" s="25">
        <f t="shared" si="92"/>
        <v>1.0243647696821025</v>
      </c>
      <c r="R408" s="25">
        <f>(24*60/PI())*Dados!$C$28*Q408*(P408*SIN(Dados!$C$31)*SIN(O408)+COS(Dados!$C$31)*COS(O408)*SIN(P408))</f>
        <v>40.188804340285415</v>
      </c>
      <c r="S408" s="17">
        <f t="shared" si="93"/>
        <v>308.26000000000005</v>
      </c>
      <c r="T408" s="17">
        <f t="shared" si="94"/>
        <v>297.86</v>
      </c>
      <c r="U408" s="17">
        <f t="shared" si="95"/>
        <v>20.736799947988509</v>
      </c>
      <c r="V408" s="25">
        <f>(0.75+2*10^(-5)*Dados!$B$7)*R408</f>
        <v>30.338616811851008</v>
      </c>
      <c r="W408" s="23">
        <f t="shared" si="96"/>
        <v>2.290952852019827</v>
      </c>
      <c r="X408" s="25">
        <f>(1-Dados!$C$20)*U408</f>
        <v>15.967335959951152</v>
      </c>
      <c r="Y408" s="18">
        <f t="shared" si="97"/>
        <v>13.676383107931326</v>
      </c>
      <c r="Z408" s="27">
        <f>((0.408*I408*(Y408-0)+Dados!$C$35*(900/(H408+273))*J408*(M408-N408))/(I408+Dados!$C$35*(1+(0.34*J408))))</f>
        <v>5.3359387977317567</v>
      </c>
    </row>
    <row r="409" spans="1:26" x14ac:dyDescent="0.25">
      <c r="A409" s="1">
        <v>27438</v>
      </c>
      <c r="B409">
        <v>26.4</v>
      </c>
      <c r="C409">
        <v>35.200000000000003</v>
      </c>
      <c r="D409">
        <v>44</v>
      </c>
      <c r="E409">
        <v>1</v>
      </c>
      <c r="F409">
        <v>77</v>
      </c>
      <c r="H409" s="22">
        <f t="shared" si="84"/>
        <v>30.8</v>
      </c>
      <c r="I409" s="23">
        <f t="shared" si="85"/>
        <v>0.25323671897088917</v>
      </c>
      <c r="J409" s="24">
        <f t="shared" si="86"/>
        <v>0.74795107516794412</v>
      </c>
      <c r="K409" s="25">
        <f t="shared" si="87"/>
        <v>5.6851337931165737</v>
      </c>
      <c r="L409" s="25">
        <f t="shared" si="88"/>
        <v>3.4417464345283828</v>
      </c>
      <c r="M409" s="25">
        <f t="shared" si="89"/>
        <v>4.5634401138224785</v>
      </c>
      <c r="N409" s="25">
        <f t="shared" si="90"/>
        <v>3.5138488876433085</v>
      </c>
      <c r="O409" s="25">
        <f t="shared" si="91"/>
        <v>-0.24181037480038128</v>
      </c>
      <c r="P409" s="26">
        <f>ACOS(-TAN(Dados!$C$31)*TAN(O409))</f>
        <v>1.7045505602514042</v>
      </c>
      <c r="Q409" s="25">
        <f t="shared" si="92"/>
        <v>1.0239780483173626</v>
      </c>
      <c r="R409" s="25">
        <f>(24*60/PI())*Dados!$C$28*Q409*(P409*SIN(Dados!$C$31)*SIN(O409)+COS(Dados!$C$31)*COS(O409)*SIN(P409))</f>
        <v>40.048499763481836</v>
      </c>
      <c r="S409" s="17">
        <f t="shared" si="93"/>
        <v>308.36</v>
      </c>
      <c r="T409" s="17">
        <f t="shared" si="94"/>
        <v>299.56</v>
      </c>
      <c r="U409" s="17">
        <f t="shared" si="95"/>
        <v>19.008487894808646</v>
      </c>
      <c r="V409" s="25">
        <f>(0.75+2*10^(-5)*Dados!$B$7)*R409</f>
        <v>30.232700578151917</v>
      </c>
      <c r="W409" s="23">
        <f t="shared" si="96"/>
        <v>1.6213295070007989</v>
      </c>
      <c r="X409" s="25">
        <f>(1-Dados!$C$20)*U409</f>
        <v>14.636535679002657</v>
      </c>
      <c r="Y409" s="18">
        <f t="shared" si="97"/>
        <v>13.015206172001857</v>
      </c>
      <c r="Z409" s="27">
        <f>((0.408*I409*(Y409-0)+Dados!$C$35*(900/(H409+273))*J409*(M409-N409))/(I409+Dados!$C$35*(1+(0.34*J409))))</f>
        <v>4.4640125608518257</v>
      </c>
    </row>
    <row r="410" spans="1:26" x14ac:dyDescent="0.25">
      <c r="A410" s="1">
        <v>27439</v>
      </c>
      <c r="B410">
        <v>25.1</v>
      </c>
      <c r="C410">
        <v>37.1</v>
      </c>
      <c r="D410">
        <v>45</v>
      </c>
      <c r="E410">
        <v>4</v>
      </c>
      <c r="F410">
        <v>63.25</v>
      </c>
      <c r="H410" s="22">
        <f t="shared" si="84"/>
        <v>31.1</v>
      </c>
      <c r="I410" s="23">
        <f t="shared" si="85"/>
        <v>0.25702507528174307</v>
      </c>
      <c r="J410" s="24">
        <f t="shared" si="86"/>
        <v>2.9918043006717765</v>
      </c>
      <c r="K410" s="25">
        <f t="shared" si="87"/>
        <v>6.3090731770616983</v>
      </c>
      <c r="L410" s="25">
        <f t="shared" si="88"/>
        <v>3.1866957622050229</v>
      </c>
      <c r="M410" s="25">
        <f t="shared" si="89"/>
        <v>4.7478844696333606</v>
      </c>
      <c r="N410" s="25">
        <f t="shared" si="90"/>
        <v>3.0030369270431003</v>
      </c>
      <c r="O410" s="25">
        <f t="shared" si="91"/>
        <v>-0.23609652102028686</v>
      </c>
      <c r="P410" s="26">
        <f>ACOS(-TAN(Dados!$C$31)*TAN(O410))</f>
        <v>1.701248968619907</v>
      </c>
      <c r="Q410" s="25">
        <f t="shared" si="92"/>
        <v>1.0235842217394178</v>
      </c>
      <c r="R410" s="25">
        <f>(24*60/PI())*Dados!$C$28*Q410*(P410*SIN(Dados!$C$31)*SIN(O410)+COS(Dados!$C$31)*COS(O410)*SIN(P410))</f>
        <v>39.905479252576548</v>
      </c>
      <c r="S410" s="17">
        <f t="shared" si="93"/>
        <v>310.26000000000005</v>
      </c>
      <c r="T410" s="17">
        <f t="shared" si="94"/>
        <v>298.26000000000005</v>
      </c>
      <c r="U410" s="17">
        <f t="shared" si="95"/>
        <v>22.117861621071452</v>
      </c>
      <c r="V410" s="25">
        <f>(0.75+2*10^(-5)*Dados!$B$7)*R410</f>
        <v>30.124734079824389</v>
      </c>
      <c r="W410" s="23">
        <f t="shared" si="96"/>
        <v>2.6299680537745775</v>
      </c>
      <c r="X410" s="25">
        <f>(1-Dados!$C$20)*U410</f>
        <v>17.030753448225017</v>
      </c>
      <c r="Y410" s="18">
        <f t="shared" si="97"/>
        <v>14.400785394450439</v>
      </c>
      <c r="Z410" s="27">
        <f>((0.408*I410*(Y410-0)+Dados!$C$35*(900/(H410+273))*J410*(M410-N410))/(I410+Dados!$C$35*(1+(0.34*J410))))</f>
        <v>6.4807708886753836</v>
      </c>
    </row>
    <row r="411" spans="1:26" x14ac:dyDescent="0.25">
      <c r="A411" s="1">
        <v>27440</v>
      </c>
      <c r="B411">
        <v>24.1</v>
      </c>
      <c r="C411">
        <v>34</v>
      </c>
      <c r="D411">
        <v>46</v>
      </c>
      <c r="E411">
        <v>4.3333329999999997</v>
      </c>
      <c r="F411">
        <v>69.75</v>
      </c>
      <c r="H411" s="22">
        <f t="shared" si="84"/>
        <v>29.05</v>
      </c>
      <c r="I411" s="23">
        <f t="shared" si="85"/>
        <v>0.23205834344969092</v>
      </c>
      <c r="J411" s="24">
        <f t="shared" si="86"/>
        <v>3.2411210764107325</v>
      </c>
      <c r="K411" s="25">
        <f t="shared" si="87"/>
        <v>5.3192602098598769</v>
      </c>
      <c r="L411" s="25">
        <f t="shared" si="88"/>
        <v>3.0018745443431598</v>
      </c>
      <c r="M411" s="25">
        <f t="shared" si="89"/>
        <v>4.1605673771015184</v>
      </c>
      <c r="N411" s="25">
        <f t="shared" si="90"/>
        <v>2.9019957455283092</v>
      </c>
      <c r="O411" s="25">
        <f t="shared" si="91"/>
        <v>-0.23031270674563392</v>
      </c>
      <c r="P411" s="26">
        <f>ACOS(-TAN(Dados!$C$31)*TAN(O411))</f>
        <v>1.6979176328459811</v>
      </c>
      <c r="Q411" s="25">
        <f t="shared" si="92"/>
        <v>1.0231834066475822</v>
      </c>
      <c r="R411" s="25">
        <f>(24*60/PI())*Dados!$C$28*Q411*(P411*SIN(Dados!$C$31)*SIN(O411)+COS(Dados!$C$31)*COS(O411)*SIN(P411))</f>
        <v>39.759757965175694</v>
      </c>
      <c r="S411" s="17">
        <f t="shared" si="93"/>
        <v>307.16000000000003</v>
      </c>
      <c r="T411" s="17">
        <f t="shared" si="94"/>
        <v>297.26000000000005</v>
      </c>
      <c r="U411" s="17">
        <f t="shared" si="95"/>
        <v>20.016185258390362</v>
      </c>
      <c r="V411" s="25">
        <f>(0.75+2*10^(-5)*Dados!$B$7)*R411</f>
        <v>30.014728759378652</v>
      </c>
      <c r="W411" s="23">
        <f t="shared" si="96"/>
        <v>2.2881191916260555</v>
      </c>
      <c r="X411" s="25">
        <f>(1-Dados!$C$20)*U411</f>
        <v>15.412462648960579</v>
      </c>
      <c r="Y411" s="18">
        <f t="shared" si="97"/>
        <v>13.124343457334524</v>
      </c>
      <c r="Z411" s="27">
        <f>((0.408*I411*(Y411-0)+Dados!$C$35*(900/(H411+273))*J411*(M411-N411))/(I411+Dados!$C$35*(1+(0.34*J411))))</f>
        <v>5.5139216828360116</v>
      </c>
    </row>
    <row r="412" spans="1:26" x14ac:dyDescent="0.25">
      <c r="A412" s="1">
        <v>27441</v>
      </c>
      <c r="B412">
        <v>19.899999999999999</v>
      </c>
      <c r="C412">
        <v>35.200000000000003</v>
      </c>
      <c r="D412">
        <v>47</v>
      </c>
      <c r="E412">
        <v>2</v>
      </c>
      <c r="F412">
        <v>78.25</v>
      </c>
      <c r="H412" s="22">
        <f t="shared" si="84"/>
        <v>27.55</v>
      </c>
      <c r="I412" s="23">
        <f t="shared" si="85"/>
        <v>0.21510833905626109</v>
      </c>
      <c r="J412" s="24">
        <f t="shared" si="86"/>
        <v>1.4959021503358882</v>
      </c>
      <c r="K412" s="25">
        <f t="shared" si="87"/>
        <v>5.6851337931165737</v>
      </c>
      <c r="L412" s="25">
        <f t="shared" si="88"/>
        <v>2.3238457638211925</v>
      </c>
      <c r="M412" s="25">
        <f t="shared" si="89"/>
        <v>4.0044897784688835</v>
      </c>
      <c r="N412" s="25">
        <f t="shared" si="90"/>
        <v>3.1335132516519013</v>
      </c>
      <c r="O412" s="25">
        <f t="shared" si="91"/>
        <v>-0.22446064584541689</v>
      </c>
      <c r="P412" s="26">
        <f>ACOS(-TAN(Dados!$C$31)*TAN(O412))</f>
        <v>1.6945576084179677</v>
      </c>
      <c r="Q412" s="25">
        <f t="shared" si="92"/>
        <v>1.0227757218120181</v>
      </c>
      <c r="R412" s="25">
        <f>(24*60/PI())*Dados!$C$28*Q412*(P412*SIN(Dados!$C$31)*SIN(O412)+COS(Dados!$C$31)*COS(O412)*SIN(P412))</f>
        <v>39.61135262324327</v>
      </c>
      <c r="S412" s="17">
        <f t="shared" si="93"/>
        <v>308.36</v>
      </c>
      <c r="T412" s="17">
        <f t="shared" si="94"/>
        <v>293.06</v>
      </c>
      <c r="U412" s="17">
        <f t="shared" si="95"/>
        <v>24.790504828298669</v>
      </c>
      <c r="V412" s="25">
        <f>(0.75+2*10^(-5)*Dados!$B$7)*R412</f>
        <v>29.902697240262114</v>
      </c>
      <c r="W412" s="23">
        <f t="shared" si="96"/>
        <v>2.8536073152470305</v>
      </c>
      <c r="X412" s="25">
        <f>(1-Dados!$C$20)*U412</f>
        <v>19.088688717789974</v>
      </c>
      <c r="Y412" s="18">
        <f t="shared" si="97"/>
        <v>16.235081402542946</v>
      </c>
      <c r="Z412" s="27">
        <f>((0.408*I412*(Y412-0)+Dados!$C$35*(900/(H412+273))*J412*(M412-N412))/(I412+Dados!$C$35*(1+(0.34*J412))))</f>
        <v>5.3534835455613345</v>
      </c>
    </row>
    <row r="413" spans="1:26" x14ac:dyDescent="0.25">
      <c r="A413" s="1">
        <v>27442</v>
      </c>
      <c r="B413">
        <v>21.8</v>
      </c>
      <c r="C413">
        <v>28</v>
      </c>
      <c r="D413">
        <v>48</v>
      </c>
      <c r="E413">
        <v>2</v>
      </c>
      <c r="F413">
        <v>83</v>
      </c>
      <c r="H413" s="22">
        <f t="shared" si="84"/>
        <v>24.9</v>
      </c>
      <c r="I413" s="23">
        <f t="shared" si="85"/>
        <v>0.18770394627061798</v>
      </c>
      <c r="J413" s="24">
        <f t="shared" si="86"/>
        <v>1.4959021503358882</v>
      </c>
      <c r="K413" s="25">
        <f t="shared" si="87"/>
        <v>3.7799303639952631</v>
      </c>
      <c r="L413" s="25">
        <f t="shared" si="88"/>
        <v>2.6118719061836697</v>
      </c>
      <c r="M413" s="25">
        <f t="shared" si="89"/>
        <v>3.1959011350894664</v>
      </c>
      <c r="N413" s="25">
        <f t="shared" si="90"/>
        <v>2.6525979421242569</v>
      </c>
      <c r="O413" s="25">
        <f t="shared" si="91"/>
        <v>-0.21854207241157836</v>
      </c>
      <c r="P413" s="26">
        <f>ACOS(-TAN(Dados!$C$31)*TAN(O413))</f>
        <v>1.6911699360950152</v>
      </c>
      <c r="Q413" s="25">
        <f t="shared" si="92"/>
        <v>1.0223612880385406</v>
      </c>
      <c r="R413" s="25">
        <f>(24*60/PI())*Dados!$C$28*Q413*(P413*SIN(Dados!$C$31)*SIN(O413)+COS(Dados!$C$31)*COS(O413)*SIN(P413))</f>
        <v>39.460281551069606</v>
      </c>
      <c r="S413" s="17">
        <f t="shared" si="93"/>
        <v>301.16000000000003</v>
      </c>
      <c r="T413" s="17">
        <f t="shared" si="94"/>
        <v>294.96000000000004</v>
      </c>
      <c r="U413" s="17">
        <f t="shared" si="95"/>
        <v>15.720849389413877</v>
      </c>
      <c r="V413" s="25">
        <f>(0.75+2*10^(-5)*Dados!$B$7)*R413</f>
        <v>29.788653355521856</v>
      </c>
      <c r="W413" s="23">
        <f t="shared" si="96"/>
        <v>1.5717179857377011</v>
      </c>
      <c r="X413" s="25">
        <f>(1-Dados!$C$20)*U413</f>
        <v>12.105054029848684</v>
      </c>
      <c r="Y413" s="18">
        <f t="shared" si="97"/>
        <v>10.533336044110984</v>
      </c>
      <c r="Z413" s="27">
        <f>((0.408*I413*(Y413-0)+Dados!$C$35*(900/(H413+273))*J413*(M413-N413))/(I413+Dados!$C$35*(1+(0.34*J413))))</f>
        <v>3.3771364954152809</v>
      </c>
    </row>
    <row r="414" spans="1:26" x14ac:dyDescent="0.25">
      <c r="A414" s="1">
        <v>27443</v>
      </c>
      <c r="B414">
        <v>20</v>
      </c>
      <c r="C414">
        <v>31.1</v>
      </c>
      <c r="D414">
        <v>49</v>
      </c>
      <c r="E414">
        <v>1.6666669999999999</v>
      </c>
      <c r="F414">
        <v>72</v>
      </c>
      <c r="H414" s="22">
        <f t="shared" si="84"/>
        <v>25.55</v>
      </c>
      <c r="I414" s="23">
        <f t="shared" si="85"/>
        <v>0.19413722151601154</v>
      </c>
      <c r="J414" s="24">
        <f t="shared" si="86"/>
        <v>1.2465853745969318</v>
      </c>
      <c r="K414" s="25">
        <f t="shared" si="87"/>
        <v>4.5182323834037019</v>
      </c>
      <c r="L414" s="25">
        <f t="shared" si="88"/>
        <v>2.3382812709274461</v>
      </c>
      <c r="M414" s="25">
        <f t="shared" si="89"/>
        <v>3.428256827165574</v>
      </c>
      <c r="N414" s="25">
        <f t="shared" si="90"/>
        <v>2.468344915559213</v>
      </c>
      <c r="O414" s="25">
        <f t="shared" si="91"/>
        <v>-0.21255874024516014</v>
      </c>
      <c r="P414" s="26">
        <f>ACOS(-TAN(Dados!$C$31)*TAN(O414))</f>
        <v>1.6877556416977701</v>
      </c>
      <c r="Q414" s="25">
        <f t="shared" si="92"/>
        <v>1.0219402281328214</v>
      </c>
      <c r="R414" s="25">
        <f>(24*60/PI())*Dados!$C$28*Q414*(P414*SIN(Dados!$C$31)*SIN(O414)+COS(Dados!$C$31)*COS(O414)*SIN(P414))</f>
        <v>39.30656471124577</v>
      </c>
      <c r="S414" s="17">
        <f t="shared" si="93"/>
        <v>304.26000000000005</v>
      </c>
      <c r="T414" s="17">
        <f t="shared" si="94"/>
        <v>293.16000000000003</v>
      </c>
      <c r="U414" s="17">
        <f t="shared" si="95"/>
        <v>20.953016806992729</v>
      </c>
      <c r="V414" s="25">
        <f>(0.75+2*10^(-5)*Dados!$B$7)*R414</f>
        <v>29.672612174961795</v>
      </c>
      <c r="W414" s="23">
        <f t="shared" si="96"/>
        <v>2.8329200229103497</v>
      </c>
      <c r="X414" s="25">
        <f>(1-Dados!$C$20)*U414</f>
        <v>16.133822941384402</v>
      </c>
      <c r="Y414" s="18">
        <f t="shared" si="97"/>
        <v>13.300902918474051</v>
      </c>
      <c r="Z414" s="27">
        <f>((0.408*I414*(Y414-0)+Dados!$C$35*(900/(H414+273))*J414*(M414-N414))/(I414+Dados!$C$35*(1+(0.34*J414))))</f>
        <v>4.4882792448913165</v>
      </c>
    </row>
    <row r="415" spans="1:26" x14ac:dyDescent="0.25">
      <c r="A415" s="1">
        <v>27444</v>
      </c>
      <c r="B415">
        <v>19.3</v>
      </c>
      <c r="C415">
        <v>34.200000000000003</v>
      </c>
      <c r="D415">
        <v>50</v>
      </c>
      <c r="E415">
        <v>1.6666669999999999</v>
      </c>
      <c r="F415">
        <v>60.75</v>
      </c>
      <c r="H415" s="22">
        <f t="shared" si="84"/>
        <v>26.75</v>
      </c>
      <c r="I415" s="23">
        <f t="shared" si="85"/>
        <v>0.20650227313586342</v>
      </c>
      <c r="J415" s="24">
        <f t="shared" si="86"/>
        <v>1.2465853745969318</v>
      </c>
      <c r="K415" s="25">
        <f t="shared" si="87"/>
        <v>5.3787812129973753</v>
      </c>
      <c r="L415" s="25">
        <f t="shared" si="88"/>
        <v>2.238858124675362</v>
      </c>
      <c r="M415" s="25">
        <f t="shared" si="89"/>
        <v>3.8088196688363687</v>
      </c>
      <c r="N415" s="25">
        <f t="shared" si="90"/>
        <v>2.3138579488180939</v>
      </c>
      <c r="O415" s="25">
        <f t="shared" si="91"/>
        <v>-0.2065124223366139</v>
      </c>
      <c r="P415" s="26">
        <f>ACOS(-TAN(Dados!$C$31)*TAN(O415))</f>
        <v>1.6843157359566781</v>
      </c>
      <c r="Q415" s="25">
        <f t="shared" si="92"/>
        <v>1.0215126668639976</v>
      </c>
      <c r="R415" s="25">
        <f>(24*60/PI())*Dados!$C$28*Q415*(P415*SIN(Dados!$C$31)*SIN(O415)+COS(Dados!$C$31)*COS(O415)*SIN(P415))</f>
        <v>39.150223738536113</v>
      </c>
      <c r="S415" s="17">
        <f t="shared" si="93"/>
        <v>307.36</v>
      </c>
      <c r="T415" s="17">
        <f t="shared" si="94"/>
        <v>292.46000000000004</v>
      </c>
      <c r="U415" s="17">
        <f t="shared" si="95"/>
        <v>24.179502740181931</v>
      </c>
      <c r="V415" s="25">
        <f>(0.75+2*10^(-5)*Dados!$B$7)*R415</f>
        <v>29.554590030713136</v>
      </c>
      <c r="W415" s="23">
        <f t="shared" si="96"/>
        <v>3.8160966234672711</v>
      </c>
      <c r="X415" s="25">
        <f>(1-Dados!$C$20)*U415</f>
        <v>18.618217109940087</v>
      </c>
      <c r="Y415" s="18">
        <f t="shared" si="97"/>
        <v>14.802120486472816</v>
      </c>
      <c r="Z415" s="27">
        <f>((0.408*I415*(Y415-0)+Dados!$C$35*(900/(H415+273))*J415*(M415-N415))/(I415+Dados!$C$35*(1+(0.34*J415))))</f>
        <v>5.3832636620525962</v>
      </c>
    </row>
    <row r="416" spans="1:26" x14ac:dyDescent="0.25">
      <c r="A416" s="1">
        <v>27445</v>
      </c>
      <c r="B416">
        <v>21</v>
      </c>
      <c r="C416">
        <v>29.7</v>
      </c>
      <c r="D416">
        <v>51</v>
      </c>
      <c r="E416">
        <v>0.66666700000000001</v>
      </c>
      <c r="F416">
        <v>88.25</v>
      </c>
      <c r="H416" s="22">
        <f t="shared" si="84"/>
        <v>25.35</v>
      </c>
      <c r="I416" s="23">
        <f t="shared" si="85"/>
        <v>0.1921382761319867</v>
      </c>
      <c r="J416" s="24">
        <f t="shared" si="86"/>
        <v>0.49863429942898779</v>
      </c>
      <c r="K416" s="25">
        <f t="shared" si="87"/>
        <v>4.1705971966496023</v>
      </c>
      <c r="L416" s="25">
        <f t="shared" si="88"/>
        <v>2.4870053972720654</v>
      </c>
      <c r="M416" s="25">
        <f t="shared" si="89"/>
        <v>3.328801296960834</v>
      </c>
      <c r="N416" s="25">
        <f t="shared" si="90"/>
        <v>2.9376671445679361</v>
      </c>
      <c r="O416" s="25">
        <f t="shared" si="91"/>
        <v>-0.20040491034042626</v>
      </c>
      <c r="P416" s="26">
        <f>ACOS(-TAN(Dados!$C$31)*TAN(O416))</f>
        <v>1.6808512144161913</v>
      </c>
      <c r="Q416" s="25">
        <f t="shared" si="92"/>
        <v>1.0210787309277003</v>
      </c>
      <c r="R416" s="25">
        <f>(24*60/PI())*Dados!$C$28*Q416*(P416*SIN(Dados!$C$31)*SIN(O416)+COS(Dados!$C$31)*COS(O416)*SIN(P416))</f>
        <v>38.991281971545753</v>
      </c>
      <c r="S416" s="17">
        <f t="shared" si="93"/>
        <v>302.86</v>
      </c>
      <c r="T416" s="17">
        <f t="shared" si="94"/>
        <v>294.16000000000003</v>
      </c>
      <c r="U416" s="17">
        <f t="shared" si="95"/>
        <v>18.401241423948104</v>
      </c>
      <c r="V416" s="25">
        <f>(0.75+2*10^(-5)*Dados!$B$7)*R416</f>
        <v>29.434604541140224</v>
      </c>
      <c r="W416" s="23">
        <f t="shared" si="96"/>
        <v>1.926372012996262</v>
      </c>
      <c r="X416" s="25">
        <f>(1-Dados!$C$20)*U416</f>
        <v>14.168955896440041</v>
      </c>
      <c r="Y416" s="18">
        <f t="shared" si="97"/>
        <v>12.242583883443778</v>
      </c>
      <c r="Z416" s="27">
        <f>((0.408*I416*(Y416-0)+Dados!$C$35*(900/(H416+273))*J416*(M416-N416))/(I416+Dados!$C$35*(1+(0.34*J416))))</f>
        <v>3.7151205638020253</v>
      </c>
    </row>
    <row r="417" spans="1:26" x14ac:dyDescent="0.25">
      <c r="A417" s="1">
        <v>27446</v>
      </c>
      <c r="B417">
        <v>21</v>
      </c>
      <c r="C417">
        <v>31.4</v>
      </c>
      <c r="D417">
        <v>52</v>
      </c>
      <c r="E417">
        <v>0.33333299999999999</v>
      </c>
      <c r="F417">
        <v>74.25</v>
      </c>
      <c r="H417" s="22">
        <f t="shared" si="84"/>
        <v>26.2</v>
      </c>
      <c r="I417" s="23">
        <f t="shared" si="85"/>
        <v>0.20075515809842714</v>
      </c>
      <c r="J417" s="24">
        <f t="shared" si="86"/>
        <v>0.2493167757389563</v>
      </c>
      <c r="K417" s="25">
        <f t="shared" si="87"/>
        <v>4.5959173166475438</v>
      </c>
      <c r="L417" s="25">
        <f t="shared" si="88"/>
        <v>2.4870053972720654</v>
      </c>
      <c r="M417" s="25">
        <f t="shared" si="89"/>
        <v>3.5414613569598048</v>
      </c>
      <c r="N417" s="25">
        <f t="shared" si="90"/>
        <v>2.6295350575426553</v>
      </c>
      <c r="O417" s="25">
        <f t="shared" si="91"/>
        <v>-0.19423801404421251</v>
      </c>
      <c r="P417" s="26">
        <f>ACOS(-TAN(Dados!$C$31)*TAN(O417))</f>
        <v>1.677363057393106</v>
      </c>
      <c r="Q417" s="25">
        <f t="shared" si="92"/>
        <v>1.0206385489085132</v>
      </c>
      <c r="R417" s="25">
        <f>(24*60/PI())*Dados!$C$28*Q417*(P417*SIN(Dados!$C$31)*SIN(O417)+COS(Dados!$C$31)*COS(O417)*SIN(P417))</f>
        <v>38.829764482083824</v>
      </c>
      <c r="S417" s="17">
        <f t="shared" si="93"/>
        <v>304.56</v>
      </c>
      <c r="T417" s="17">
        <f t="shared" si="94"/>
        <v>294.16000000000003</v>
      </c>
      <c r="U417" s="17">
        <f t="shared" si="95"/>
        <v>20.03555645185844</v>
      </c>
      <c r="V417" s="25">
        <f>(0.75+2*10^(-5)*Dados!$B$7)*R417</f>
        <v>29.312674633006939</v>
      </c>
      <c r="W417" s="23">
        <f t="shared" si="96"/>
        <v>2.5525567920512597</v>
      </c>
      <c r="X417" s="25">
        <f>(1-Dados!$C$20)*U417</f>
        <v>15.427378467931</v>
      </c>
      <c r="Y417" s="18">
        <f t="shared" si="97"/>
        <v>12.87482167587974</v>
      </c>
      <c r="Z417" s="27">
        <f>((0.408*I417*(Y417-0)+Dados!$C$35*(900/(H417+273))*J417*(M417-N417))/(I417+Dados!$C$35*(1+(0.34*J417))))</f>
        <v>4.0451284650991566</v>
      </c>
    </row>
    <row r="418" spans="1:26" x14ac:dyDescent="0.25">
      <c r="A418" s="1">
        <v>27447</v>
      </c>
      <c r="B418">
        <v>19</v>
      </c>
      <c r="C418">
        <v>32</v>
      </c>
      <c r="D418">
        <v>53</v>
      </c>
      <c r="E418">
        <v>1</v>
      </c>
      <c r="F418">
        <v>66.5</v>
      </c>
      <c r="H418" s="22">
        <f t="shared" si="84"/>
        <v>25.5</v>
      </c>
      <c r="I418" s="23">
        <f t="shared" si="85"/>
        <v>0.19363585091694491</v>
      </c>
      <c r="J418" s="24">
        <f t="shared" si="86"/>
        <v>0.74795107516794412</v>
      </c>
      <c r="K418" s="25">
        <f t="shared" si="87"/>
        <v>4.7547753962618131</v>
      </c>
      <c r="L418" s="25">
        <f t="shared" si="88"/>
        <v>2.1973933238855259</v>
      </c>
      <c r="M418" s="25">
        <f t="shared" si="89"/>
        <v>3.4760843600736697</v>
      </c>
      <c r="N418" s="25">
        <f t="shared" si="90"/>
        <v>2.3115960994489906</v>
      </c>
      <c r="O418" s="25">
        <f t="shared" si="91"/>
        <v>-0.18801356083243781</v>
      </c>
      <c r="P418" s="26">
        <f>ACOS(-TAN(Dados!$C$31)*TAN(O418))</f>
        <v>1.6738522299872023</v>
      </c>
      <c r="Q418" s="25">
        <f t="shared" si="92"/>
        <v>1.020192251241868</v>
      </c>
      <c r="R418" s="25">
        <f>(24*60/PI())*Dados!$C$28*Q418*(P418*SIN(Dados!$C$31)*SIN(O418)+COS(Dados!$C$31)*COS(O418)*SIN(P418))</f>
        <v>38.66569810212836</v>
      </c>
      <c r="S418" s="17">
        <f t="shared" si="93"/>
        <v>305.16000000000003</v>
      </c>
      <c r="T418" s="17">
        <f t="shared" si="94"/>
        <v>292.16000000000003</v>
      </c>
      <c r="U418" s="17">
        <f t="shared" si="95"/>
        <v>22.305785137413512</v>
      </c>
      <c r="V418" s="25">
        <f>(0.75+2*10^(-5)*Dados!$B$7)*R418</f>
        <v>29.188820561832522</v>
      </c>
      <c r="W418" s="23">
        <f t="shared" si="96"/>
        <v>3.3905236157307743</v>
      </c>
      <c r="X418" s="25">
        <f>(1-Dados!$C$20)*U418</f>
        <v>17.175454555808404</v>
      </c>
      <c r="Y418" s="18">
        <f t="shared" si="97"/>
        <v>13.784930940077629</v>
      </c>
      <c r="Z418" s="27">
        <f>((0.408*I418*(Y418-0)+Dados!$C$35*(900/(H418+273))*J418*(M418-N418))/(I418+Dados!$C$35*(1+(0.34*J418))))</f>
        <v>4.5729597599324698</v>
      </c>
    </row>
    <row r="419" spans="1:26" x14ac:dyDescent="0.25">
      <c r="A419" s="1">
        <v>27448</v>
      </c>
      <c r="B419">
        <v>19.399999999999999</v>
      </c>
      <c r="C419">
        <v>33.200000000000003</v>
      </c>
      <c r="D419">
        <v>54</v>
      </c>
      <c r="E419">
        <v>1.3333330000000001</v>
      </c>
      <c r="F419">
        <v>60.5</v>
      </c>
      <c r="H419" s="22">
        <f t="shared" si="84"/>
        <v>26.3</v>
      </c>
      <c r="I419" s="23">
        <f t="shared" si="85"/>
        <v>0.20178995726388815</v>
      </c>
      <c r="J419" s="24">
        <f t="shared" si="86"/>
        <v>0.99726785090690051</v>
      </c>
      <c r="K419" s="25">
        <f t="shared" si="87"/>
        <v>5.0868531413725142</v>
      </c>
      <c r="L419" s="25">
        <f t="shared" si="88"/>
        <v>2.2528310020993629</v>
      </c>
      <c r="M419" s="25">
        <f t="shared" si="89"/>
        <v>3.6698420717359386</v>
      </c>
      <c r="N419" s="25">
        <f t="shared" si="90"/>
        <v>2.2202544534002429</v>
      </c>
      <c r="O419" s="25">
        <f t="shared" si="91"/>
        <v>-0.18173339514492348</v>
      </c>
      <c r="P419" s="26">
        <f>ACOS(-TAN(Dados!$C$31)*TAN(O419))</f>
        <v>1.6703196821423145</v>
      </c>
      <c r="Q419" s="25">
        <f t="shared" si="92"/>
        <v>1.0197399701753953</v>
      </c>
      <c r="R419" s="25">
        <f>(24*60/PI())*Dados!$C$28*Q419*(P419*SIN(Dados!$C$31)*SIN(O419)+COS(Dados!$C$31)*COS(O419)*SIN(P419))</f>
        <v>38.499111448304127</v>
      </c>
      <c r="S419" s="17">
        <f t="shared" si="93"/>
        <v>306.36</v>
      </c>
      <c r="T419" s="17">
        <f t="shared" si="94"/>
        <v>292.56</v>
      </c>
      <c r="U419" s="17">
        <f t="shared" si="95"/>
        <v>22.882856233392349</v>
      </c>
      <c r="V419" s="25">
        <f>(0.75+2*10^(-5)*Dados!$B$7)*R419</f>
        <v>29.063063930369971</v>
      </c>
      <c r="W419" s="23">
        <f t="shared" si="96"/>
        <v>3.7052176408839896</v>
      </c>
      <c r="X419" s="25">
        <f>(1-Dados!$C$20)*U419</f>
        <v>17.61979929971211</v>
      </c>
      <c r="Y419" s="18">
        <f t="shared" si="97"/>
        <v>13.914581658828119</v>
      </c>
      <c r="Z419" s="27">
        <f>((0.408*I419*(Y419-0)+Dados!$C$35*(900/(H419+273))*J419*(M419-N419))/(I419+Dados!$C$35*(1+(0.34*J419))))</f>
        <v>4.9409917418136136</v>
      </c>
    </row>
    <row r="420" spans="1:26" x14ac:dyDescent="0.25">
      <c r="A420" s="1">
        <v>27449</v>
      </c>
      <c r="B420">
        <v>16.600000000000001</v>
      </c>
      <c r="C420">
        <v>28.7</v>
      </c>
      <c r="D420">
        <v>55</v>
      </c>
      <c r="E420">
        <v>1</v>
      </c>
      <c r="F420">
        <v>93.5</v>
      </c>
      <c r="H420" s="22">
        <f t="shared" si="84"/>
        <v>22.65</v>
      </c>
      <c r="I420" s="23">
        <f t="shared" si="85"/>
        <v>0.16680364864169483</v>
      </c>
      <c r="J420" s="24">
        <f t="shared" si="86"/>
        <v>0.74795107516794412</v>
      </c>
      <c r="K420" s="25">
        <f t="shared" si="87"/>
        <v>3.9367535029497236</v>
      </c>
      <c r="L420" s="25">
        <f t="shared" si="88"/>
        <v>1.889152127641528</v>
      </c>
      <c r="M420" s="25">
        <f t="shared" si="89"/>
        <v>2.9129528152956259</v>
      </c>
      <c r="N420" s="25">
        <f t="shared" si="90"/>
        <v>2.7236108823014105</v>
      </c>
      <c r="O420" s="25">
        <f t="shared" si="91"/>
        <v>-0.1753993779302998</v>
      </c>
      <c r="P420" s="26">
        <f>ACOS(-TAN(Dados!$C$31)*TAN(O420))</f>
        <v>1.6667663487559339</v>
      </c>
      <c r="Q420" s="25">
        <f t="shared" si="92"/>
        <v>1.0192818397297361</v>
      </c>
      <c r="R420" s="25">
        <f>(24*60/PI())*Dados!$C$28*Q420*(P420*SIN(Dados!$C$31)*SIN(O420)+COS(Dados!$C$31)*COS(O420)*SIN(P420))</f>
        <v>38.330034943789961</v>
      </c>
      <c r="S420" s="17">
        <f t="shared" si="93"/>
        <v>301.86</v>
      </c>
      <c r="T420" s="17">
        <f t="shared" si="94"/>
        <v>289.76000000000005</v>
      </c>
      <c r="U420" s="17">
        <f t="shared" si="95"/>
        <v>21.332997526054779</v>
      </c>
      <c r="V420" s="25">
        <f>(0.75+2*10^(-5)*Dados!$B$7)*R420</f>
        <v>28.935427705143915</v>
      </c>
      <c r="W420" s="23">
        <f t="shared" si="96"/>
        <v>2.6460926458333596</v>
      </c>
      <c r="X420" s="25">
        <f>(1-Dados!$C$20)*U420</f>
        <v>16.426408095062179</v>
      </c>
      <c r="Y420" s="18">
        <f t="shared" si="97"/>
        <v>13.780315449228819</v>
      </c>
      <c r="Z420" s="27">
        <f>((0.408*I420*(Y420-0)+Dados!$C$35*(900/(H420+273))*J420*(M420-N420))/(I420+Dados!$C$35*(1+(0.34*J420))))</f>
        <v>3.8811247405151477</v>
      </c>
    </row>
    <row r="421" spans="1:26" x14ac:dyDescent="0.25">
      <c r="A421" s="1">
        <v>27450</v>
      </c>
      <c r="B421">
        <v>11.9</v>
      </c>
      <c r="C421">
        <v>23.6</v>
      </c>
      <c r="D421">
        <v>56</v>
      </c>
      <c r="E421">
        <v>2.3333330000000001</v>
      </c>
      <c r="F421">
        <v>73.25</v>
      </c>
      <c r="H421" s="22">
        <f t="shared" si="84"/>
        <v>17.75</v>
      </c>
      <c r="I421" s="23">
        <f t="shared" si="85"/>
        <v>0.12799567564554948</v>
      </c>
      <c r="J421" s="24">
        <f t="shared" si="86"/>
        <v>1.7452189260748447</v>
      </c>
      <c r="K421" s="25">
        <f t="shared" si="87"/>
        <v>2.9130230003400173</v>
      </c>
      <c r="L421" s="25">
        <f t="shared" si="88"/>
        <v>1.3933421778648425</v>
      </c>
      <c r="M421" s="25">
        <f t="shared" si="89"/>
        <v>2.1531825891024301</v>
      </c>
      <c r="N421" s="25">
        <f t="shared" si="90"/>
        <v>1.5772062465175301</v>
      </c>
      <c r="O421" s="25">
        <f t="shared" si="91"/>
        <v>-0.16901338609456681</v>
      </c>
      <c r="P421" s="26">
        <f>ACOS(-TAN(Dados!$C$31)*TAN(O421))</f>
        <v>1.6631931498354087</v>
      </c>
      <c r="Q421" s="25">
        <f t="shared" si="92"/>
        <v>1.018817995658829</v>
      </c>
      <c r="R421" s="25">
        <f>(24*60/PI())*Dados!$C$28*Q421*(P421*SIN(Dados!$C$31)*SIN(O421)+COS(Dados!$C$31)*COS(O421)*SIN(P421))</f>
        <v>38.158500837577961</v>
      </c>
      <c r="S421" s="17">
        <f t="shared" si="93"/>
        <v>296.76000000000005</v>
      </c>
      <c r="T421" s="17">
        <f t="shared" si="94"/>
        <v>285.06</v>
      </c>
      <c r="U421" s="17">
        <f t="shared" si="95"/>
        <v>20.883544758543007</v>
      </c>
      <c r="V421" s="25">
        <f>(0.75+2*10^(-5)*Dados!$B$7)*R421</f>
        <v>28.805936230989445</v>
      </c>
      <c r="W421" s="23">
        <f t="shared" si="96"/>
        <v>3.6334435001040566</v>
      </c>
      <c r="X421" s="25">
        <f>(1-Dados!$C$20)*U421</f>
        <v>16.080329464078115</v>
      </c>
      <c r="Y421" s="18">
        <f t="shared" si="97"/>
        <v>12.446885963974058</v>
      </c>
      <c r="Z421" s="27">
        <f>((0.408*I421*(Y421-0)+Dados!$C$35*(900/(H421+273))*J421*(M421-N421))/(I421+Dados!$C$35*(1+(0.34*J421))))</f>
        <v>3.6749641492021312</v>
      </c>
    </row>
    <row r="422" spans="1:26" x14ac:dyDescent="0.25">
      <c r="A422" s="1">
        <v>27451</v>
      </c>
      <c r="B422">
        <v>13.2</v>
      </c>
      <c r="C422">
        <v>27.4</v>
      </c>
      <c r="D422">
        <v>57</v>
      </c>
      <c r="E422">
        <v>0.66666700000000001</v>
      </c>
      <c r="F422">
        <v>65.5</v>
      </c>
      <c r="H422" s="22">
        <f t="shared" si="84"/>
        <v>20.299999999999997</v>
      </c>
      <c r="I422" s="23">
        <f t="shared" si="85"/>
        <v>0.14710682163118391</v>
      </c>
      <c r="J422" s="24">
        <f t="shared" si="86"/>
        <v>0.49863429942898779</v>
      </c>
      <c r="K422" s="25">
        <f t="shared" si="87"/>
        <v>3.6498676599831983</v>
      </c>
      <c r="L422" s="25">
        <f t="shared" si="88"/>
        <v>1.5174787226056794</v>
      </c>
      <c r="M422" s="25">
        <f t="shared" si="89"/>
        <v>2.5836731912944391</v>
      </c>
      <c r="N422" s="25">
        <f t="shared" si="90"/>
        <v>1.6923059402978577</v>
      </c>
      <c r="O422" s="25">
        <f t="shared" si="91"/>
        <v>-0.16257731194492642</v>
      </c>
      <c r="P422" s="26">
        <f>ACOS(-TAN(Dados!$C$31)*TAN(O422))</f>
        <v>1.6596009906988067</v>
      </c>
      <c r="Q422" s="25">
        <f t="shared" si="92"/>
        <v>1.0183485754096824</v>
      </c>
      <c r="R422" s="25">
        <f>(24*60/PI())*Dados!$C$28*Q422*(P422*SIN(Dados!$C$31)*SIN(O422)+COS(Dados!$C$31)*COS(O422)*SIN(P422))</f>
        <v>37.98454322101324</v>
      </c>
      <c r="S422" s="17">
        <f t="shared" si="93"/>
        <v>300.56</v>
      </c>
      <c r="T422" s="17">
        <f t="shared" si="94"/>
        <v>286.36</v>
      </c>
      <c r="U422" s="17">
        <f t="shared" si="95"/>
        <v>22.901876219617993</v>
      </c>
      <c r="V422" s="25">
        <f>(0.75+2*10^(-5)*Dados!$B$7)*R422</f>
        <v>28.674615243537978</v>
      </c>
      <c r="W422" s="23">
        <f t="shared" si="96"/>
        <v>4.1952560468430855</v>
      </c>
      <c r="X422" s="25">
        <f>(1-Dados!$C$20)*U422</f>
        <v>17.634444689105855</v>
      </c>
      <c r="Y422" s="18">
        <f t="shared" si="97"/>
        <v>13.439188642262771</v>
      </c>
      <c r="Z422" s="27">
        <f>((0.408*I422*(Y422-0)+Dados!$C$35*(900/(H422+273))*J422*(M422-N422))/(I422+Dados!$C$35*(1+(0.34*J422))))</f>
        <v>4.0055187872764648</v>
      </c>
    </row>
    <row r="423" spans="1:26" x14ac:dyDescent="0.25">
      <c r="A423" s="1">
        <v>27452</v>
      </c>
      <c r="B423">
        <v>15.7</v>
      </c>
      <c r="C423">
        <v>29.2</v>
      </c>
      <c r="D423">
        <v>58</v>
      </c>
      <c r="E423">
        <v>1</v>
      </c>
      <c r="F423">
        <v>65.25</v>
      </c>
      <c r="H423" s="22">
        <f t="shared" si="84"/>
        <v>22.45</v>
      </c>
      <c r="I423" s="23">
        <f t="shared" si="85"/>
        <v>0.16504496359864701</v>
      </c>
      <c r="J423" s="24">
        <f t="shared" si="86"/>
        <v>0.74795107516794412</v>
      </c>
      <c r="K423" s="25">
        <f t="shared" si="87"/>
        <v>4.0522081272490516</v>
      </c>
      <c r="L423" s="25">
        <f t="shared" si="88"/>
        <v>1.7837358312436735</v>
      </c>
      <c r="M423" s="25">
        <f t="shared" si="89"/>
        <v>2.9179719792463628</v>
      </c>
      <c r="N423" s="25">
        <f t="shared" si="90"/>
        <v>1.9039767164582515</v>
      </c>
      <c r="O423" s="25">
        <f t="shared" si="91"/>
        <v>-0.1560930626290509</v>
      </c>
      <c r="P423" s="26">
        <f>ACOS(-TAN(Dados!$C$31)*TAN(O423))</f>
        <v>1.655990762218486</v>
      </c>
      <c r="Q423" s="25">
        <f t="shared" si="92"/>
        <v>1.0178737180816473</v>
      </c>
      <c r="R423" s="25">
        <f>(24*60/PI())*Dados!$C$28*Q423*(P423*SIN(Dados!$C$31)*SIN(O423)+COS(Dados!$C$31)*COS(O423)*SIN(P423))</f>
        <v>37.808198041549083</v>
      </c>
      <c r="S423" s="17">
        <f t="shared" si="93"/>
        <v>302.36</v>
      </c>
      <c r="T423" s="17">
        <f t="shared" si="94"/>
        <v>288.86</v>
      </c>
      <c r="U423" s="17">
        <f t="shared" si="95"/>
        <v>22.226590391013485</v>
      </c>
      <c r="V423" s="25">
        <f>(0.75+2*10^(-5)*Dados!$B$7)*R423</f>
        <v>28.541491879601093</v>
      </c>
      <c r="W423" s="23">
        <f t="shared" si="96"/>
        <v>3.8671707425013047</v>
      </c>
      <c r="X423" s="25">
        <f>(1-Dados!$C$20)*U423</f>
        <v>17.114474601080385</v>
      </c>
      <c r="Y423" s="18">
        <f t="shared" si="97"/>
        <v>13.24730385857908</v>
      </c>
      <c r="Z423" s="27">
        <f>((0.408*I423*(Y423-0)+Dados!$C$35*(900/(H423+273))*J423*(M423-N423))/(I423+Dados!$C$35*(1+(0.34*J423))))</f>
        <v>4.2212286276869886</v>
      </c>
    </row>
    <row r="424" spans="1:26" x14ac:dyDescent="0.25">
      <c r="A424" s="1">
        <v>27453</v>
      </c>
      <c r="B424">
        <v>16.100000000000001</v>
      </c>
      <c r="C424">
        <v>32.799999999999997</v>
      </c>
      <c r="D424">
        <v>59</v>
      </c>
      <c r="E424">
        <v>1.3333330000000001</v>
      </c>
      <c r="F424">
        <v>68.75</v>
      </c>
      <c r="H424" s="22">
        <f t="shared" si="84"/>
        <v>24.45</v>
      </c>
      <c r="I424" s="23">
        <f t="shared" si="85"/>
        <v>0.18335615232868382</v>
      </c>
      <c r="J424" s="24">
        <f t="shared" si="86"/>
        <v>0.99726785090690051</v>
      </c>
      <c r="K424" s="25">
        <f t="shared" si="87"/>
        <v>4.9739919933544527</v>
      </c>
      <c r="L424" s="25">
        <f t="shared" si="88"/>
        <v>1.8299332444264929</v>
      </c>
      <c r="M424" s="25">
        <f t="shared" si="89"/>
        <v>3.4019626188904728</v>
      </c>
      <c r="N424" s="25">
        <f t="shared" si="90"/>
        <v>2.3388493004872002</v>
      </c>
      <c r="O424" s="25">
        <f t="shared" si="91"/>
        <v>-0.14956255956995423</v>
      </c>
      <c r="P424" s="26">
        <f>ACOS(-TAN(Dados!$C$31)*TAN(O424))</f>
        <v>1.652363341105423</v>
      </c>
      <c r="Q424" s="25">
        <f t="shared" si="92"/>
        <v>1.0173935643851983</v>
      </c>
      <c r="R424" s="25">
        <f>(24*60/PI())*Dados!$C$28*Q424*(P424*SIN(Dados!$C$31)*SIN(O424)+COS(Dados!$C$31)*COS(O424)*SIN(P424))</f>
        <v>37.629503113658799</v>
      </c>
      <c r="S424" s="17">
        <f t="shared" si="93"/>
        <v>305.96000000000004</v>
      </c>
      <c r="T424" s="17">
        <f t="shared" si="94"/>
        <v>289.26000000000005</v>
      </c>
      <c r="U424" s="17">
        <f t="shared" si="95"/>
        <v>24.604055718486901</v>
      </c>
      <c r="V424" s="25">
        <f>(0.75+2*10^(-5)*Dados!$B$7)*R424</f>
        <v>28.406594685407878</v>
      </c>
      <c r="W424" s="23">
        <f t="shared" si="96"/>
        <v>3.9860197154693942</v>
      </c>
      <c r="X424" s="25">
        <f>(1-Dados!$C$20)*U424</f>
        <v>18.945122903234914</v>
      </c>
      <c r="Y424" s="18">
        <f t="shared" si="97"/>
        <v>14.959103187765519</v>
      </c>
      <c r="Z424" s="27">
        <f>((0.408*I424*(Y424-0)+Dados!$C$35*(900/(H424+273))*J424*(M424-N424))/(I424+Dados!$C$35*(1+(0.34*J424))))</f>
        <v>4.9041014147338053</v>
      </c>
    </row>
    <row r="425" spans="1:26" x14ac:dyDescent="0.25">
      <c r="A425" s="1">
        <v>27791</v>
      </c>
      <c r="B425">
        <v>22.3</v>
      </c>
      <c r="C425">
        <v>29.6</v>
      </c>
      <c r="D425">
        <v>32</v>
      </c>
      <c r="E425">
        <v>2</v>
      </c>
      <c r="F425">
        <v>76.25</v>
      </c>
      <c r="H425" s="22">
        <f t="shared" si="84"/>
        <v>25.950000000000003</v>
      </c>
      <c r="I425" s="23">
        <f t="shared" si="85"/>
        <v>0.19818767999703069</v>
      </c>
      <c r="J425" s="24">
        <f t="shared" si="86"/>
        <v>1.4959021503358882</v>
      </c>
      <c r="K425" s="25">
        <f t="shared" si="87"/>
        <v>4.1466816501200547</v>
      </c>
      <c r="L425" s="25">
        <f t="shared" si="88"/>
        <v>2.6926645530366384</v>
      </c>
      <c r="M425" s="25">
        <f t="shared" si="89"/>
        <v>3.4196731015783466</v>
      </c>
      <c r="N425" s="25">
        <f t="shared" si="90"/>
        <v>2.6075007399534891</v>
      </c>
      <c r="O425" s="25">
        <f t="shared" si="91"/>
        <v>-0.30432562504334304</v>
      </c>
      <c r="P425" s="26">
        <f>ACOS(-TAN(Dados!$C$31)*TAN(O425))</f>
        <v>1.7414469882911801</v>
      </c>
      <c r="Q425" s="25">
        <f t="shared" si="92"/>
        <v>1.0281185581963432</v>
      </c>
      <c r="R425" s="25">
        <f>(24*60/PI())*Dados!$C$28*Q425*(P425*SIN(Dados!$C$31)*SIN(O425)+COS(Dados!$C$31)*COS(O425)*SIN(P425))</f>
        <v>41.550006134893529</v>
      </c>
      <c r="S425" s="17">
        <f t="shared" si="93"/>
        <v>302.76000000000005</v>
      </c>
      <c r="T425" s="17">
        <f t="shared" si="94"/>
        <v>295.46000000000004</v>
      </c>
      <c r="U425" s="17">
        <f t="shared" si="95"/>
        <v>17.961909544178059</v>
      </c>
      <c r="V425" s="25">
        <f>(0.75+2*10^(-5)*Dados!$B$7)*R425</f>
        <v>31.366191041244619</v>
      </c>
      <c r="W425" s="23">
        <f t="shared" si="96"/>
        <v>1.8933874272842175</v>
      </c>
      <c r="X425" s="25">
        <f>(1-Dados!$C$20)*U425</f>
        <v>13.830670349017106</v>
      </c>
      <c r="Y425" s="18">
        <f t="shared" si="97"/>
        <v>11.937282921732889</v>
      </c>
      <c r="Z425" s="27">
        <f>((0.408*I425*(Y425-0)+Dados!$C$35*(900/(H425+273))*J425*(M425-N425))/(I425+Dados!$C$35*(1+(0.34*J425))))</f>
        <v>4.056972239458152</v>
      </c>
    </row>
    <row r="426" spans="1:26" x14ac:dyDescent="0.25">
      <c r="A426" s="1">
        <v>27792</v>
      </c>
      <c r="B426">
        <v>19.2</v>
      </c>
      <c r="C426">
        <v>30.6</v>
      </c>
      <c r="D426">
        <v>33</v>
      </c>
      <c r="E426">
        <v>1</v>
      </c>
      <c r="F426">
        <v>67.75</v>
      </c>
      <c r="H426" s="22">
        <f t="shared" si="84"/>
        <v>24.9</v>
      </c>
      <c r="I426" s="23">
        <f t="shared" si="85"/>
        <v>0.18770394627061798</v>
      </c>
      <c r="J426" s="24">
        <f t="shared" si="86"/>
        <v>0.74795107516794412</v>
      </c>
      <c r="K426" s="25">
        <f t="shared" si="87"/>
        <v>4.3912919467167955</v>
      </c>
      <c r="L426" s="25">
        <f t="shared" si="88"/>
        <v>2.2249611183378328</v>
      </c>
      <c r="M426" s="25">
        <f t="shared" si="89"/>
        <v>3.3081265325273144</v>
      </c>
      <c r="N426" s="25">
        <f t="shared" si="90"/>
        <v>2.2412557257872554</v>
      </c>
      <c r="O426" s="25">
        <f t="shared" si="91"/>
        <v>-0.2995769437816857</v>
      </c>
      <c r="P426" s="26">
        <f>ACOS(-TAN(Dados!$C$31)*TAN(O426))</f>
        <v>1.7385894603864445</v>
      </c>
      <c r="Q426" s="25">
        <f t="shared" si="92"/>
        <v>1.0278170707327079</v>
      </c>
      <c r="R426" s="25">
        <f>(24*60/PI())*Dados!$C$28*Q426*(P426*SIN(Dados!$C$31)*SIN(O426)+COS(Dados!$C$31)*COS(O426)*SIN(P426))</f>
        <v>41.440172896841275</v>
      </c>
      <c r="S426" s="17">
        <f t="shared" si="93"/>
        <v>303.76000000000005</v>
      </c>
      <c r="T426" s="17">
        <f t="shared" si="94"/>
        <v>292.36</v>
      </c>
      <c r="U426" s="17">
        <f t="shared" si="95"/>
        <v>22.386900397543055</v>
      </c>
      <c r="V426" s="25">
        <f>(0.75+2*10^(-5)*Dados!$B$7)*R426</f>
        <v>31.28327768820585</v>
      </c>
      <c r="W426" s="23">
        <f t="shared" si="96"/>
        <v>3.1158411268470823</v>
      </c>
      <c r="X426" s="25">
        <f>(1-Dados!$C$20)*U426</f>
        <v>17.237913306108155</v>
      </c>
      <c r="Y426" s="18">
        <f t="shared" si="97"/>
        <v>14.122072179261073</v>
      </c>
      <c r="Z426" s="27">
        <f>((0.408*I426*(Y426-0)+Dados!$C$35*(900/(H426+273))*J426*(M426-N426))/(I426+Dados!$C$35*(1+(0.34*J426))))</f>
        <v>4.5933075583033451</v>
      </c>
    </row>
    <row r="427" spans="1:26" x14ac:dyDescent="0.25">
      <c r="A427" s="1">
        <v>27793</v>
      </c>
      <c r="B427">
        <v>19.2</v>
      </c>
      <c r="C427">
        <v>31</v>
      </c>
      <c r="D427">
        <v>34</v>
      </c>
      <c r="E427">
        <v>1.3333330000000001</v>
      </c>
      <c r="F427">
        <v>62</v>
      </c>
      <c r="H427" s="22">
        <f t="shared" si="84"/>
        <v>25.1</v>
      </c>
      <c r="I427" s="23">
        <f t="shared" si="85"/>
        <v>0.18966399559757055</v>
      </c>
      <c r="J427" s="24">
        <f t="shared" si="86"/>
        <v>0.99726785090690051</v>
      </c>
      <c r="K427" s="25">
        <f t="shared" si="87"/>
        <v>4.492592251118583</v>
      </c>
      <c r="L427" s="25">
        <f t="shared" si="88"/>
        <v>2.2249611183378328</v>
      </c>
      <c r="M427" s="25">
        <f t="shared" si="89"/>
        <v>3.3587766847282081</v>
      </c>
      <c r="N427" s="25">
        <f t="shared" si="90"/>
        <v>2.082441544531489</v>
      </c>
      <c r="O427" s="25">
        <f t="shared" si="91"/>
        <v>-0.29473949140618588</v>
      </c>
      <c r="P427" s="26">
        <f>ACOS(-TAN(Dados!$C$31)*TAN(O427))</f>
        <v>1.7356885346921167</v>
      </c>
      <c r="Q427" s="25">
        <f t="shared" si="92"/>
        <v>1.0275073404706727</v>
      </c>
      <c r="R427" s="25">
        <f>(24*60/PI())*Dados!$C$28*Q427*(P427*SIN(Dados!$C$31)*SIN(O427)+COS(Dados!$C$31)*COS(O427)*SIN(P427))</f>
        <v>41.327547732870002</v>
      </c>
      <c r="S427" s="17">
        <f t="shared" si="93"/>
        <v>304.16000000000003</v>
      </c>
      <c r="T427" s="17">
        <f t="shared" si="94"/>
        <v>292.36</v>
      </c>
      <c r="U427" s="17">
        <f t="shared" si="95"/>
        <v>22.714366162918761</v>
      </c>
      <c r="V427" s="25">
        <f>(0.75+2*10^(-5)*Dados!$B$7)*R427</f>
        <v>31.198256704148577</v>
      </c>
      <c r="W427" s="23">
        <f t="shared" si="96"/>
        <v>3.3960503115228526</v>
      </c>
      <c r="X427" s="25">
        <f>(1-Dados!$C$20)*U427</f>
        <v>17.490061945447447</v>
      </c>
      <c r="Y427" s="18">
        <f t="shared" si="97"/>
        <v>14.094011633924595</v>
      </c>
      <c r="Z427" s="27">
        <f>((0.408*I427*(Y427-0)+Dados!$C$35*(900/(H427+273))*J427*(M427-N427))/(I427+Dados!$C$35*(1+(0.34*J427))))</f>
        <v>4.8398703929918145</v>
      </c>
    </row>
    <row r="428" spans="1:26" x14ac:dyDescent="0.25">
      <c r="A428" s="1">
        <v>27794</v>
      </c>
      <c r="B428">
        <v>19.600000000000001</v>
      </c>
      <c r="C428">
        <v>31.3</v>
      </c>
      <c r="D428">
        <v>35</v>
      </c>
      <c r="E428">
        <v>1.6666669999999999</v>
      </c>
      <c r="F428">
        <v>61</v>
      </c>
      <c r="H428" s="22">
        <f t="shared" si="84"/>
        <v>25.450000000000003</v>
      </c>
      <c r="I428" s="23">
        <f t="shared" si="85"/>
        <v>0.19313557107365054</v>
      </c>
      <c r="J428" s="24">
        <f t="shared" si="86"/>
        <v>1.2465853745969318</v>
      </c>
      <c r="K428" s="25">
        <f t="shared" si="87"/>
        <v>4.5698943880770111</v>
      </c>
      <c r="L428" s="25">
        <f t="shared" si="88"/>
        <v>2.2810057729824531</v>
      </c>
      <c r="M428" s="25">
        <f t="shared" si="89"/>
        <v>3.4254500805297319</v>
      </c>
      <c r="N428" s="25">
        <f t="shared" si="90"/>
        <v>2.0895245491231362</v>
      </c>
      <c r="O428" s="25">
        <f t="shared" si="91"/>
        <v>-0.28981470135838328</v>
      </c>
      <c r="P428" s="26">
        <f>ACOS(-TAN(Dados!$C$31)*TAN(O428))</f>
        <v>1.7327454042581727</v>
      </c>
      <c r="Q428" s="25">
        <f t="shared" si="92"/>
        <v>1.0271894591899993</v>
      </c>
      <c r="R428" s="25">
        <f>(24*60/PI())*Dados!$C$28*Q428*(P428*SIN(Dados!$C$31)*SIN(O428)+COS(Dados!$C$31)*COS(O428)*SIN(P428))</f>
        <v>41.21213155165799</v>
      </c>
      <c r="S428" s="17">
        <f t="shared" si="93"/>
        <v>304.46000000000004</v>
      </c>
      <c r="T428" s="17">
        <f t="shared" si="94"/>
        <v>292.76000000000005</v>
      </c>
      <c r="U428" s="17">
        <f t="shared" si="95"/>
        <v>22.55474861335356</v>
      </c>
      <c r="V428" s="25">
        <f>(0.75+2*10^(-5)*Dados!$B$7)*R428</f>
        <v>31.111128775036029</v>
      </c>
      <c r="W428" s="23">
        <f t="shared" si="96"/>
        <v>3.3809327009806287</v>
      </c>
      <c r="X428" s="25">
        <f>(1-Dados!$C$20)*U428</f>
        <v>17.36715643228224</v>
      </c>
      <c r="Y428" s="18">
        <f t="shared" si="97"/>
        <v>13.98622373130161</v>
      </c>
      <c r="Z428" s="27">
        <f>((0.408*I428*(Y428-0)+Dados!$C$35*(900/(H428+273))*J428*(M428-N428))/(I428+Dados!$C$35*(1+(0.34*J428))))</f>
        <v>4.9970089919114171</v>
      </c>
    </row>
    <row r="429" spans="1:26" x14ac:dyDescent="0.25">
      <c r="A429" s="1">
        <v>27795</v>
      </c>
      <c r="B429">
        <v>18.3</v>
      </c>
      <c r="C429">
        <v>27.5</v>
      </c>
      <c r="D429">
        <v>36</v>
      </c>
      <c r="E429">
        <v>2.3333330000000001</v>
      </c>
      <c r="F429">
        <v>78.75</v>
      </c>
      <c r="H429" s="22">
        <f t="shared" si="84"/>
        <v>22.9</v>
      </c>
      <c r="I429" s="23">
        <f t="shared" si="85"/>
        <v>0.1690242275340923</v>
      </c>
      <c r="J429" s="24">
        <f t="shared" si="86"/>
        <v>1.7452189260748447</v>
      </c>
      <c r="K429" s="25">
        <f t="shared" si="87"/>
        <v>3.671270209291702</v>
      </c>
      <c r="L429" s="25">
        <f t="shared" si="88"/>
        <v>2.1032450848446573</v>
      </c>
      <c r="M429" s="25">
        <f t="shared" si="89"/>
        <v>2.8872576470681794</v>
      </c>
      <c r="N429" s="25">
        <f t="shared" si="90"/>
        <v>2.2737153970661912</v>
      </c>
      <c r="O429" s="25">
        <f t="shared" si="91"/>
        <v>-0.28480403295985462</v>
      </c>
      <c r="P429" s="26">
        <f>ACOS(-TAN(Dados!$C$31)*TAN(O429))</f>
        <v>1.7297612548880501</v>
      </c>
      <c r="Q429" s="25">
        <f t="shared" si="92"/>
        <v>1.0268635210857713</v>
      </c>
      <c r="R429" s="25">
        <f>(24*60/PI())*Dados!$C$28*Q429*(P429*SIN(Dados!$C$31)*SIN(O429)+COS(Dados!$C$31)*COS(O429)*SIN(P429))</f>
        <v>41.093926310782344</v>
      </c>
      <c r="S429" s="17">
        <f t="shared" si="93"/>
        <v>300.66000000000003</v>
      </c>
      <c r="T429" s="17">
        <f t="shared" si="94"/>
        <v>291.46000000000004</v>
      </c>
      <c r="U429" s="17">
        <f t="shared" si="95"/>
        <v>19.943047982188503</v>
      </c>
      <c r="V429" s="25">
        <f>(0.75+2*10^(-5)*Dados!$B$7)*R429</f>
        <v>31.021895378647475</v>
      </c>
      <c r="W429" s="23">
        <f t="shared" si="96"/>
        <v>2.5181066545306043</v>
      </c>
      <c r="X429" s="25">
        <f>(1-Dados!$C$20)*U429</f>
        <v>15.356146946285147</v>
      </c>
      <c r="Y429" s="18">
        <f t="shared" si="97"/>
        <v>12.838040291754542</v>
      </c>
      <c r="Z429" s="27">
        <f>((0.408*I429*(Y429-0)+Dados!$C$35*(900/(H429+273))*J429*(M429-N429))/(I429+Dados!$C$35*(1+(0.34*J429))))</f>
        <v>4.0190984338392175</v>
      </c>
    </row>
    <row r="430" spans="1:26" x14ac:dyDescent="0.25">
      <c r="A430" s="1">
        <v>27796</v>
      </c>
      <c r="B430">
        <v>16.100000000000001</v>
      </c>
      <c r="C430">
        <v>25.7</v>
      </c>
      <c r="D430">
        <v>37</v>
      </c>
      <c r="E430">
        <v>1</v>
      </c>
      <c r="F430">
        <v>64.5</v>
      </c>
      <c r="H430" s="22">
        <f t="shared" si="84"/>
        <v>20.9</v>
      </c>
      <c r="I430" s="23">
        <f t="shared" si="85"/>
        <v>0.15193839797273131</v>
      </c>
      <c r="J430" s="24">
        <f t="shared" si="86"/>
        <v>0.74795107516794412</v>
      </c>
      <c r="K430" s="25">
        <f t="shared" si="87"/>
        <v>3.3022863265902909</v>
      </c>
      <c r="L430" s="25">
        <f t="shared" si="88"/>
        <v>1.8299332444264929</v>
      </c>
      <c r="M430" s="25">
        <f t="shared" si="89"/>
        <v>2.5661097855083916</v>
      </c>
      <c r="N430" s="25">
        <f t="shared" si="90"/>
        <v>1.6551408116529127</v>
      </c>
      <c r="O430" s="25">
        <f t="shared" si="91"/>
        <v>-0.27970897097978548</v>
      </c>
      <c r="P430" s="26">
        <f>ACOS(-TAN(Dados!$C$31)*TAN(O430))</f>
        <v>1.7267372641461627</v>
      </c>
      <c r="Q430" s="25">
        <f t="shared" si="92"/>
        <v>1.0265296227404832</v>
      </c>
      <c r="R430" s="25">
        <f>(24*60/PI())*Dados!$C$28*Q430*(P430*SIN(Dados!$C$31)*SIN(O430)+COS(Dados!$C$31)*COS(O430)*SIN(P430))</f>
        <v>40.972935068714811</v>
      </c>
      <c r="S430" s="17">
        <f t="shared" si="93"/>
        <v>298.86</v>
      </c>
      <c r="T430" s="17">
        <f t="shared" si="94"/>
        <v>289.26000000000005</v>
      </c>
      <c r="U430" s="17">
        <f t="shared" si="95"/>
        <v>20.311999381295397</v>
      </c>
      <c r="V430" s="25">
        <f>(0.75+2*10^(-5)*Dados!$B$7)*R430</f>
        <v>30.930558823829962</v>
      </c>
      <c r="W430" s="23">
        <f t="shared" si="96"/>
        <v>3.1500307686000597</v>
      </c>
      <c r="X430" s="25">
        <f>(1-Dados!$C$20)*U430</f>
        <v>15.640239523597456</v>
      </c>
      <c r="Y430" s="18">
        <f t="shared" si="97"/>
        <v>12.490208754997397</v>
      </c>
      <c r="Z430" s="27">
        <f>((0.408*I430*(Y430-0)+Dados!$C$35*(900/(H430+273))*J430*(M430-N430))/(I430+Dados!$C$35*(1+(0.34*J430))))</f>
        <v>3.891821450746324</v>
      </c>
    </row>
    <row r="431" spans="1:26" x14ac:dyDescent="0.25">
      <c r="A431" s="1">
        <v>27797</v>
      </c>
      <c r="B431">
        <v>14.6</v>
      </c>
      <c r="C431">
        <v>27.7</v>
      </c>
      <c r="D431">
        <v>38</v>
      </c>
      <c r="E431">
        <v>1</v>
      </c>
      <c r="F431">
        <v>64.75</v>
      </c>
      <c r="H431" s="22">
        <f t="shared" si="84"/>
        <v>21.15</v>
      </c>
      <c r="I431" s="23">
        <f t="shared" si="85"/>
        <v>0.15399078443272174</v>
      </c>
      <c r="J431" s="24">
        <f t="shared" si="86"/>
        <v>0.74795107516794412</v>
      </c>
      <c r="K431" s="25">
        <f t="shared" si="87"/>
        <v>3.7144033809363424</v>
      </c>
      <c r="L431" s="25">
        <f t="shared" si="88"/>
        <v>1.6619223807933985</v>
      </c>
      <c r="M431" s="25">
        <f t="shared" si="89"/>
        <v>2.6881628808648705</v>
      </c>
      <c r="N431" s="25">
        <f t="shared" si="90"/>
        <v>1.7405854653600035</v>
      </c>
      <c r="O431" s="25">
        <f t="shared" si="91"/>
        <v>-0.27453102519500105</v>
      </c>
      <c r="P431" s="26">
        <f>ACOS(-TAN(Dados!$C$31)*TAN(O431))</f>
        <v>1.7236746004336272</v>
      </c>
      <c r="Q431" s="25">
        <f t="shared" si="92"/>
        <v>1.0261878630954209</v>
      </c>
      <c r="R431" s="25">
        <f>(24*60/PI())*Dados!$C$28*Q431*(P431*SIN(Dados!$C$31)*SIN(O431)+COS(Dados!$C$31)*COS(O431)*SIN(P431))</f>
        <v>40.849162036170263</v>
      </c>
      <c r="S431" s="17">
        <f t="shared" si="93"/>
        <v>300.86</v>
      </c>
      <c r="T431" s="17">
        <f t="shared" si="94"/>
        <v>287.76000000000005</v>
      </c>
      <c r="U431" s="17">
        <f t="shared" si="95"/>
        <v>23.655862244658383</v>
      </c>
      <c r="V431" s="25">
        <f>(0.75+2*10^(-5)*Dados!$B$7)*R431</f>
        <v>30.837122289261409</v>
      </c>
      <c r="W431" s="23">
        <f t="shared" si="96"/>
        <v>3.9283724556444772</v>
      </c>
      <c r="X431" s="25">
        <f>(1-Dados!$C$20)*U431</f>
        <v>18.215013928386956</v>
      </c>
      <c r="Y431" s="18">
        <f t="shared" si="97"/>
        <v>14.286641472742478</v>
      </c>
      <c r="Z431" s="27">
        <f>((0.408*I431*(Y431-0)+Dados!$C$35*(900/(H431+273))*J431*(M431-N431))/(I431+Dados!$C$35*(1+(0.34*J431))))</f>
        <v>4.4030771776945548</v>
      </c>
    </row>
    <row r="432" spans="1:26" x14ac:dyDescent="0.25">
      <c r="A432" s="1">
        <v>27798</v>
      </c>
      <c r="B432">
        <v>15.1</v>
      </c>
      <c r="C432">
        <v>29.8</v>
      </c>
      <c r="D432">
        <v>39</v>
      </c>
      <c r="E432">
        <v>1.6666669999999999</v>
      </c>
      <c r="F432">
        <v>63.5</v>
      </c>
      <c r="H432" s="22">
        <f t="shared" si="84"/>
        <v>22.45</v>
      </c>
      <c r="I432" s="23">
        <f t="shared" si="85"/>
        <v>0.16504496359864701</v>
      </c>
      <c r="J432" s="24">
        <f t="shared" si="86"/>
        <v>1.2465853745969318</v>
      </c>
      <c r="K432" s="25">
        <f t="shared" si="87"/>
        <v>4.1946326109173357</v>
      </c>
      <c r="L432" s="25">
        <f t="shared" si="88"/>
        <v>1.7163564077019398</v>
      </c>
      <c r="M432" s="25">
        <f t="shared" si="89"/>
        <v>2.9554945093096379</v>
      </c>
      <c r="N432" s="25">
        <f t="shared" si="90"/>
        <v>1.87673901341162</v>
      </c>
      <c r="O432" s="25">
        <f t="shared" si="91"/>
        <v>-0.26927172994258658</v>
      </c>
      <c r="P432" s="26">
        <f>ACOS(-TAN(Dados!$C$31)*TAN(O432))</f>
        <v>1.720574422132332</v>
      </c>
      <c r="Q432" s="25">
        <f t="shared" si="92"/>
        <v>1.0258383434213432</v>
      </c>
      <c r="R432" s="25">
        <f>(24*60/PI())*Dados!$C$28*Q432*(P432*SIN(Dados!$C$31)*SIN(O432)+COS(Dados!$C$31)*COS(O432)*SIN(P432))</f>
        <v>40.722612626680473</v>
      </c>
      <c r="S432" s="17">
        <f t="shared" si="93"/>
        <v>302.96000000000004</v>
      </c>
      <c r="T432" s="17">
        <f t="shared" si="94"/>
        <v>288.26000000000005</v>
      </c>
      <c r="U432" s="17">
        <f t="shared" si="95"/>
        <v>24.98125676051891</v>
      </c>
      <c r="V432" s="25">
        <f>(0.75+2*10^(-5)*Dados!$B$7)*R432</f>
        <v>30.741589861628867</v>
      </c>
      <c r="W432" s="23">
        <f t="shared" si="96"/>
        <v>4.1606536182471672</v>
      </c>
      <c r="X432" s="25">
        <f>(1-Dados!$C$20)*U432</f>
        <v>19.235567705599561</v>
      </c>
      <c r="Y432" s="18">
        <f t="shared" si="97"/>
        <v>15.074914087352393</v>
      </c>
      <c r="Z432" s="27">
        <f>((0.408*I432*(Y432-0)+Dados!$C$35*(900/(H432+273))*J432*(M432-N432))/(I432+Dados!$C$35*(1+(0.34*J432))))</f>
        <v>4.9691139638323145</v>
      </c>
    </row>
    <row r="433" spans="1:26" x14ac:dyDescent="0.25">
      <c r="A433" s="1">
        <v>27799</v>
      </c>
      <c r="B433">
        <v>15.8</v>
      </c>
      <c r="C433">
        <v>30</v>
      </c>
      <c r="D433">
        <v>40</v>
      </c>
      <c r="E433">
        <v>2.3333330000000001</v>
      </c>
      <c r="F433">
        <v>69.75</v>
      </c>
      <c r="H433" s="22">
        <f t="shared" si="84"/>
        <v>22.9</v>
      </c>
      <c r="I433" s="23">
        <f t="shared" si="85"/>
        <v>0.1690242275340923</v>
      </c>
      <c r="J433" s="24">
        <f t="shared" si="86"/>
        <v>1.7452189260748447</v>
      </c>
      <c r="K433" s="25">
        <f t="shared" si="87"/>
        <v>4.2430650587590133</v>
      </c>
      <c r="L433" s="25">
        <f t="shared" si="88"/>
        <v>1.7951882816867184</v>
      </c>
      <c r="M433" s="25">
        <f t="shared" si="89"/>
        <v>3.0191266702228656</v>
      </c>
      <c r="N433" s="25">
        <f t="shared" si="90"/>
        <v>2.1058408524804486</v>
      </c>
      <c r="O433" s="25">
        <f t="shared" si="91"/>
        <v>-0.26393264366523028</v>
      </c>
      <c r="P433" s="26">
        <f>ACOS(-TAN(Dados!$C$31)*TAN(O433))</f>
        <v>1.7174378768172527</v>
      </c>
      <c r="Q433" s="25">
        <f t="shared" si="92"/>
        <v>1.0254811672884725</v>
      </c>
      <c r="R433" s="25">
        <f>(24*60/PI())*Dados!$C$28*Q433*(P433*SIN(Dados!$C$31)*SIN(O433)+COS(Dados!$C$31)*COS(O433)*SIN(P433))</f>
        <v>40.593293506266015</v>
      </c>
      <c r="S433" s="17">
        <f t="shared" si="93"/>
        <v>303.16000000000003</v>
      </c>
      <c r="T433" s="17">
        <f t="shared" si="94"/>
        <v>288.96000000000004</v>
      </c>
      <c r="U433" s="17">
        <f t="shared" si="95"/>
        <v>24.474760110129036</v>
      </c>
      <c r="V433" s="25">
        <f>(0.75+2*10^(-5)*Dados!$B$7)*R433</f>
        <v>30.643966573125926</v>
      </c>
      <c r="W433" s="23">
        <f t="shared" si="96"/>
        <v>3.766592152284332</v>
      </c>
      <c r="X433" s="25">
        <f>(1-Dados!$C$20)*U433</f>
        <v>18.84556528479936</v>
      </c>
      <c r="Y433" s="18">
        <f t="shared" si="97"/>
        <v>15.078973132515028</v>
      </c>
      <c r="Z433" s="27">
        <f>((0.408*I433*(Y433-0)+Dados!$C$35*(900/(H433+273))*J433*(M433-N433))/(I433+Dados!$C$35*(1+(0.34*J433))))</f>
        <v>4.9655573457619511</v>
      </c>
    </row>
    <row r="434" spans="1:26" x14ac:dyDescent="0.25">
      <c r="A434" s="1">
        <v>27800</v>
      </c>
      <c r="B434">
        <v>14.5</v>
      </c>
      <c r="C434">
        <v>29.8</v>
      </c>
      <c r="D434">
        <v>41</v>
      </c>
      <c r="E434">
        <v>3</v>
      </c>
      <c r="F434">
        <v>69.75</v>
      </c>
      <c r="H434" s="22">
        <f t="shared" si="84"/>
        <v>22.15</v>
      </c>
      <c r="I434" s="23">
        <f t="shared" si="85"/>
        <v>0.16243630349003685</v>
      </c>
      <c r="J434" s="24">
        <f t="shared" si="86"/>
        <v>2.2438532255038321</v>
      </c>
      <c r="K434" s="25">
        <f t="shared" si="87"/>
        <v>4.1946326109173357</v>
      </c>
      <c r="L434" s="25">
        <f t="shared" si="88"/>
        <v>1.6512191555446767</v>
      </c>
      <c r="M434" s="25">
        <f t="shared" si="89"/>
        <v>2.9229258832310063</v>
      </c>
      <c r="N434" s="25">
        <f t="shared" si="90"/>
        <v>2.038740803553627</v>
      </c>
      <c r="O434" s="25">
        <f t="shared" si="91"/>
        <v>-0.25851534844942292</v>
      </c>
      <c r="P434" s="26">
        <f>ACOS(-TAN(Dados!$C$31)*TAN(O434))</f>
        <v>1.7142661005366917</v>
      </c>
      <c r="Q434" s="25">
        <f t="shared" si="92"/>
        <v>1.0251164405358055</v>
      </c>
      <c r="R434" s="25">
        <f>(24*60/PI())*Dados!$C$28*Q434*(P434*SIN(Dados!$C$31)*SIN(O434)+COS(Dados!$C$31)*COS(O434)*SIN(P434))</f>
        <v>40.461212642078735</v>
      </c>
      <c r="S434" s="17">
        <f t="shared" si="93"/>
        <v>302.96000000000004</v>
      </c>
      <c r="T434" s="17">
        <f t="shared" si="94"/>
        <v>287.66000000000003</v>
      </c>
      <c r="U434" s="17">
        <f t="shared" si="95"/>
        <v>25.322384138270927</v>
      </c>
      <c r="V434" s="25">
        <f>(0.75+2*10^(-5)*Dados!$B$7)*R434</f>
        <v>30.544258438173049</v>
      </c>
      <c r="W434" s="23">
        <f t="shared" si="96"/>
        <v>4.0346341850366798</v>
      </c>
      <c r="X434" s="25">
        <f>(1-Dados!$C$20)*U434</f>
        <v>19.498235786468616</v>
      </c>
      <c r="Y434" s="18">
        <f t="shared" si="97"/>
        <v>15.463601601431936</v>
      </c>
      <c r="Z434" s="27">
        <f>((0.408*I434*(Y434-0)+Dados!$C$35*(900/(H434+273))*J434*(M434-N434))/(I434+Dados!$C$35*(1+(0.34*J434))))</f>
        <v>5.1139867148357228</v>
      </c>
    </row>
    <row r="435" spans="1:26" x14ac:dyDescent="0.25">
      <c r="A435" s="1">
        <v>27801</v>
      </c>
      <c r="B435">
        <v>16.7</v>
      </c>
      <c r="C435">
        <v>30.9</v>
      </c>
      <c r="D435">
        <v>42</v>
      </c>
      <c r="E435">
        <v>2</v>
      </c>
      <c r="F435">
        <v>75</v>
      </c>
      <c r="H435" s="22">
        <f t="shared" ref="H435:H493" si="98">(C435+B435)/2</f>
        <v>23.799999999999997</v>
      </c>
      <c r="I435" s="23">
        <f t="shared" ref="I435:I493" si="99">4098*(0.6108*EXP(17.27*H435/(H435+237.3)))/(H435+237.3)^2</f>
        <v>0.17722605524927609</v>
      </c>
      <c r="J435" s="24">
        <f t="shared" ref="J435:J493" si="100">E435*(4.87/(LN(67.8*10-5.42)))</f>
        <v>1.4959021503358882</v>
      </c>
      <c r="K435" s="25">
        <f t="shared" ref="K435:K493" si="101">0.6108*EXP((17.27*C435)/(C435+237.3))</f>
        <v>4.4670786642686746</v>
      </c>
      <c r="L435" s="25">
        <f t="shared" ref="L435:L493" si="102">0.6108*EXP((17.27*B435)/(B435+237.3))</f>
        <v>1.9011953088739362</v>
      </c>
      <c r="M435" s="25">
        <f t="shared" ref="M435:M493" si="103">(K435+L435)/2</f>
        <v>3.1841369865713052</v>
      </c>
      <c r="N435" s="25">
        <f t="shared" ref="N435:N493" si="104">F435/100*((K435+L435)/2)</f>
        <v>2.3881027399284789</v>
      </c>
      <c r="O435" s="25">
        <f t="shared" ref="O435:O493" si="105">0.409*SIN((2*PI()/365*D435)-1.39)</f>
        <v>-0.2530214495566519</v>
      </c>
      <c r="P435" s="26">
        <f>ACOS(-TAN(Dados!$C$31)*TAN(O435))</f>
        <v>1.7110602171599187</v>
      </c>
      <c r="Q435" s="25">
        <f t="shared" ref="Q435:Q493" si="106">1+0.033*COS((2*PI()/365)*D435)</f>
        <v>1.0247442712397508</v>
      </c>
      <c r="R435" s="25">
        <f>(24*60/PI())*Dados!$C$28*Q435*(P435*SIN(Dados!$C$31)*SIN(O435)+COS(Dados!$C$31)*COS(O435)*SIN(P435))</f>
        <v>40.326379349888064</v>
      </c>
      <c r="S435" s="17">
        <f t="shared" ref="S435:S493" si="107">C435+273.16</f>
        <v>304.06</v>
      </c>
      <c r="T435" s="17">
        <f t="shared" ref="T435:T493" si="108">B435+273.16</f>
        <v>289.86</v>
      </c>
      <c r="U435" s="17">
        <f t="shared" ref="U435:U493" si="109">0.16*SQRT(C435-B435)*R435</f>
        <v>24.313830572683656</v>
      </c>
      <c r="V435" s="25">
        <f>(0.75+2*10^(-5)*Dados!$B$7)*R435</f>
        <v>30.442472489265068</v>
      </c>
      <c r="W435" s="23">
        <f t="shared" ref="W435:W493" si="110">(4.903*10^-9)*((S435^4+T435^4)/2)*(0.34-0.14*SQRT(N435))*(1.35*(U435/V435)-0.35)</f>
        <v>3.4450972659863832</v>
      </c>
      <c r="X435" s="25">
        <f>(1-Dados!$C$20)*U435</f>
        <v>18.721649540966414</v>
      </c>
      <c r="Y435" s="18">
        <f t="shared" ref="Y435:Y493" si="111">X435-W435</f>
        <v>15.27655227498003</v>
      </c>
      <c r="Z435" s="27">
        <f>((0.408*I435*(Y435-0)+Dados!$C$35*(900/(H435+273))*J435*(M435-N435))/(I435+Dados!$C$35*(1+(0.34*J435))))</f>
        <v>4.8590181073437488</v>
      </c>
    </row>
    <row r="436" spans="1:26" x14ac:dyDescent="0.25">
      <c r="A436" s="1">
        <v>27802</v>
      </c>
      <c r="B436">
        <v>20</v>
      </c>
      <c r="C436">
        <v>30</v>
      </c>
      <c r="D436">
        <v>43</v>
      </c>
      <c r="E436">
        <v>3</v>
      </c>
      <c r="F436">
        <v>75.25</v>
      </c>
      <c r="H436" s="22">
        <f t="shared" si="98"/>
        <v>25</v>
      </c>
      <c r="I436" s="23">
        <f t="shared" si="99"/>
        <v>0.18868182684282603</v>
      </c>
      <c r="J436" s="24">
        <f t="shared" si="100"/>
        <v>2.2438532255038321</v>
      </c>
      <c r="K436" s="25">
        <f t="shared" si="101"/>
        <v>4.2430650587590133</v>
      </c>
      <c r="L436" s="25">
        <f t="shared" si="102"/>
        <v>2.3382812709274461</v>
      </c>
      <c r="M436" s="25">
        <f t="shared" si="103"/>
        <v>3.2906731648432297</v>
      </c>
      <c r="N436" s="25">
        <f t="shared" si="104"/>
        <v>2.4762315565445303</v>
      </c>
      <c r="O436" s="25">
        <f t="shared" si="105"/>
        <v>-0.24745257494772704</v>
      </c>
      <c r="P436" s="26">
        <f>ACOS(-TAN(Dados!$C$31)*TAN(O436))</f>
        <v>1.7078213377914966</v>
      </c>
      <c r="Q436" s="25">
        <f t="shared" si="106"/>
        <v>1.0243647696821025</v>
      </c>
      <c r="R436" s="25">
        <f>(24*60/PI())*Dados!$C$28*Q436*(P436*SIN(Dados!$C$31)*SIN(O436)+COS(Dados!$C$31)*COS(O436)*SIN(P436))</f>
        <v>40.188804340285415</v>
      </c>
      <c r="S436" s="17">
        <f t="shared" si="107"/>
        <v>303.16000000000003</v>
      </c>
      <c r="T436" s="17">
        <f t="shared" si="108"/>
        <v>293.16000000000003</v>
      </c>
      <c r="U436" s="17">
        <f t="shared" si="109"/>
        <v>20.334105304666014</v>
      </c>
      <c r="V436" s="25">
        <f>(0.75+2*10^(-5)*Dados!$B$7)*R436</f>
        <v>30.338616811851008</v>
      </c>
      <c r="W436" s="23">
        <f t="shared" si="110"/>
        <v>2.5776409364155133</v>
      </c>
      <c r="X436" s="25">
        <f>(1-Dados!$C$20)*U436</f>
        <v>15.657261084592831</v>
      </c>
      <c r="Y436" s="18">
        <f t="shared" si="111"/>
        <v>13.079620148177318</v>
      </c>
      <c r="Z436" s="27">
        <f>((0.408*I436*(Y436-0)+Dados!$C$35*(900/(H436+273))*J436*(M436-N436))/(I436+Dados!$C$35*(1+(0.34*J436))))</f>
        <v>4.4994074615887953</v>
      </c>
    </row>
    <row r="437" spans="1:26" x14ac:dyDescent="0.25">
      <c r="A437" s="1">
        <v>27803</v>
      </c>
      <c r="B437">
        <v>20.3</v>
      </c>
      <c r="C437">
        <v>28.1</v>
      </c>
      <c r="D437">
        <v>44</v>
      </c>
      <c r="E437">
        <v>1</v>
      </c>
      <c r="F437">
        <v>70.5</v>
      </c>
      <c r="H437" s="22">
        <f t="shared" si="98"/>
        <v>24.200000000000003</v>
      </c>
      <c r="I437" s="23">
        <f t="shared" si="99"/>
        <v>0.18097760754015935</v>
      </c>
      <c r="J437" s="24">
        <f t="shared" si="100"/>
        <v>0.74795107516794412</v>
      </c>
      <c r="K437" s="25">
        <f t="shared" si="101"/>
        <v>3.8019951744225149</v>
      </c>
      <c r="L437" s="25">
        <f t="shared" si="102"/>
        <v>2.3820593372779197</v>
      </c>
      <c r="M437" s="25">
        <f t="shared" si="103"/>
        <v>3.0920272558502173</v>
      </c>
      <c r="N437" s="25">
        <f t="shared" si="104"/>
        <v>2.1798792153744029</v>
      </c>
      <c r="O437" s="25">
        <f t="shared" si="105"/>
        <v>-0.24181037480038128</v>
      </c>
      <c r="P437" s="26">
        <f>ACOS(-TAN(Dados!$C$31)*TAN(O437))</f>
        <v>1.7045505602514042</v>
      </c>
      <c r="Q437" s="25">
        <f t="shared" si="106"/>
        <v>1.0239780483173626</v>
      </c>
      <c r="R437" s="25">
        <f>(24*60/PI())*Dados!$C$28*Q437*(P437*SIN(Dados!$C$31)*SIN(O437)+COS(Dados!$C$31)*COS(O437)*SIN(P437))</f>
        <v>40.048499763481836</v>
      </c>
      <c r="S437" s="17">
        <f t="shared" si="107"/>
        <v>301.26000000000005</v>
      </c>
      <c r="T437" s="17">
        <f t="shared" si="108"/>
        <v>293.46000000000004</v>
      </c>
      <c r="U437" s="17">
        <f t="shared" si="109"/>
        <v>17.89589965088269</v>
      </c>
      <c r="V437" s="25">
        <f>(0.75+2*10^(-5)*Dados!$B$7)*R437</f>
        <v>30.232700578151917</v>
      </c>
      <c r="W437" s="23">
        <f t="shared" si="110"/>
        <v>2.2973325839956926</v>
      </c>
      <c r="X437" s="25">
        <f>(1-Dados!$C$20)*U437</f>
        <v>13.779842731179672</v>
      </c>
      <c r="Y437" s="18">
        <f t="shared" si="111"/>
        <v>11.48251014718398</v>
      </c>
      <c r="Z437" s="27">
        <f>((0.408*I437*(Y437-0)+Dados!$C$35*(900/(H437+273))*J437*(M437-N437))/(I437+Dados!$C$35*(1+(0.34*J437))))</f>
        <v>3.7368120702434204</v>
      </c>
    </row>
    <row r="438" spans="1:26" x14ac:dyDescent="0.25">
      <c r="A438" s="1">
        <v>27804</v>
      </c>
      <c r="B438">
        <v>20.2</v>
      </c>
      <c r="C438">
        <v>33.9</v>
      </c>
      <c r="D438">
        <v>45</v>
      </c>
      <c r="E438">
        <v>2.3333330000000001</v>
      </c>
      <c r="F438">
        <v>69.25</v>
      </c>
      <c r="H438" s="22">
        <f t="shared" si="98"/>
        <v>27.049999999999997</v>
      </c>
      <c r="I438" s="23">
        <f t="shared" si="99"/>
        <v>0.20969496361300408</v>
      </c>
      <c r="J438" s="24">
        <f t="shared" si="100"/>
        <v>1.7452189260748447</v>
      </c>
      <c r="K438" s="25">
        <f t="shared" si="101"/>
        <v>5.2897146042222154</v>
      </c>
      <c r="L438" s="25">
        <f t="shared" si="102"/>
        <v>2.3673876975032684</v>
      </c>
      <c r="M438" s="25">
        <f t="shared" si="103"/>
        <v>3.8285511508627419</v>
      </c>
      <c r="N438" s="25">
        <f t="shared" si="104"/>
        <v>2.6512716719724487</v>
      </c>
      <c r="O438" s="25">
        <f t="shared" si="105"/>
        <v>-0.23609652102028686</v>
      </c>
      <c r="P438" s="26">
        <f>ACOS(-TAN(Dados!$C$31)*TAN(O438))</f>
        <v>1.701248968619907</v>
      </c>
      <c r="Q438" s="25">
        <f t="shared" si="106"/>
        <v>1.0235842217394178</v>
      </c>
      <c r="R438" s="25">
        <f>(24*60/PI())*Dados!$C$28*Q438*(P438*SIN(Dados!$C$31)*SIN(O438)+COS(Dados!$C$31)*COS(O438)*SIN(P438))</f>
        <v>39.905479252576548</v>
      </c>
      <c r="S438" s="17">
        <f t="shared" si="107"/>
        <v>307.06</v>
      </c>
      <c r="T438" s="17">
        <f t="shared" si="108"/>
        <v>293.36</v>
      </c>
      <c r="U438" s="17">
        <f t="shared" si="109"/>
        <v>23.632670354189518</v>
      </c>
      <c r="V438" s="25">
        <f>(0.75+2*10^(-5)*Dados!$B$7)*R438</f>
        <v>30.124734079824389</v>
      </c>
      <c r="W438" s="23">
        <f t="shared" si="110"/>
        <v>3.1738362098050805</v>
      </c>
      <c r="X438" s="25">
        <f>(1-Dados!$C$20)*U438</f>
        <v>18.197156172725929</v>
      </c>
      <c r="Y438" s="18">
        <f t="shared" si="111"/>
        <v>15.023319962920848</v>
      </c>
      <c r="Z438" s="27">
        <f>((0.408*I438*(Y438-0)+Dados!$C$35*(900/(H438+273))*J438*(M438-N438))/(I438+Dados!$C$35*(1+(0.34*J438))))</f>
        <v>5.3782178231897548</v>
      </c>
    </row>
    <row r="439" spans="1:26" x14ac:dyDescent="0.25">
      <c r="A439" s="1">
        <v>27805</v>
      </c>
      <c r="B439">
        <v>20.399999999999999</v>
      </c>
      <c r="C439">
        <v>25.2</v>
      </c>
      <c r="D439">
        <v>46</v>
      </c>
      <c r="E439">
        <v>0.66666700000000001</v>
      </c>
      <c r="F439">
        <v>90.5</v>
      </c>
      <c r="H439" s="22">
        <f t="shared" si="98"/>
        <v>22.799999999999997</v>
      </c>
      <c r="I439" s="23">
        <f t="shared" si="99"/>
        <v>0.16813302065808711</v>
      </c>
      <c r="J439" s="24">
        <f t="shared" si="100"/>
        <v>0.49863429942898779</v>
      </c>
      <c r="K439" s="25">
        <f t="shared" si="101"/>
        <v>3.2057122429156886</v>
      </c>
      <c r="L439" s="25">
        <f t="shared" si="102"/>
        <v>2.3968104104453793</v>
      </c>
      <c r="M439" s="25">
        <f t="shared" si="103"/>
        <v>2.801261326680534</v>
      </c>
      <c r="N439" s="25">
        <f t="shared" si="104"/>
        <v>2.5351415006458833</v>
      </c>
      <c r="O439" s="25">
        <f t="shared" si="105"/>
        <v>-0.23031270674563392</v>
      </c>
      <c r="P439" s="26">
        <f>ACOS(-TAN(Dados!$C$31)*TAN(O439))</f>
        <v>1.6979176328459811</v>
      </c>
      <c r="Q439" s="25">
        <f t="shared" si="106"/>
        <v>1.0231834066475822</v>
      </c>
      <c r="R439" s="25">
        <f>(24*60/PI())*Dados!$C$28*Q439*(P439*SIN(Dados!$C$31)*SIN(O439)+COS(Dados!$C$31)*COS(O439)*SIN(P439))</f>
        <v>39.759757965175694</v>
      </c>
      <c r="S439" s="17">
        <f t="shared" si="107"/>
        <v>298.36</v>
      </c>
      <c r="T439" s="17">
        <f t="shared" si="108"/>
        <v>293.56</v>
      </c>
      <c r="U439" s="17">
        <f t="shared" si="109"/>
        <v>13.937482443822358</v>
      </c>
      <c r="V439" s="25">
        <f>(0.75+2*10^(-5)*Dados!$B$7)*R439</f>
        <v>30.014728759378652</v>
      </c>
      <c r="W439" s="23">
        <f t="shared" si="110"/>
        <v>1.2200448719109063</v>
      </c>
      <c r="X439" s="25">
        <f>(1-Dados!$C$20)*U439</f>
        <v>10.731861481743216</v>
      </c>
      <c r="Y439" s="18">
        <f t="shared" si="111"/>
        <v>9.5118166098323105</v>
      </c>
      <c r="Z439" s="27">
        <f>((0.408*I439*(Y439-0)+Dados!$C$35*(900/(H439+273))*J439*(M439-N439))/(I439+Dados!$C$35*(1+(0.34*J439))))</f>
        <v>2.7746168660807937</v>
      </c>
    </row>
    <row r="440" spans="1:26" x14ac:dyDescent="0.25">
      <c r="A440" s="1">
        <v>27806</v>
      </c>
      <c r="B440">
        <v>19.100000000000001</v>
      </c>
      <c r="C440">
        <v>28.2</v>
      </c>
      <c r="D440">
        <v>47</v>
      </c>
      <c r="E440">
        <v>1</v>
      </c>
      <c r="F440">
        <v>79</v>
      </c>
      <c r="H440" s="22">
        <f t="shared" si="98"/>
        <v>23.65</v>
      </c>
      <c r="I440" s="23">
        <f t="shared" si="99"/>
        <v>0.17583623578191379</v>
      </c>
      <c r="J440" s="24">
        <f t="shared" si="100"/>
        <v>0.74795107516794412</v>
      </c>
      <c r="K440" s="25">
        <f t="shared" si="101"/>
        <v>3.8241720180540506</v>
      </c>
      <c r="L440" s="25">
        <f t="shared" si="102"/>
        <v>2.2111396340059919</v>
      </c>
      <c r="M440" s="25">
        <f t="shared" si="103"/>
        <v>3.0176558260300212</v>
      </c>
      <c r="N440" s="25">
        <f t="shared" si="104"/>
        <v>2.3839481025637168</v>
      </c>
      <c r="O440" s="25">
        <f t="shared" si="105"/>
        <v>-0.22446064584541689</v>
      </c>
      <c r="P440" s="26">
        <f>ACOS(-TAN(Dados!$C$31)*TAN(O440))</f>
        <v>1.6945576084179677</v>
      </c>
      <c r="Q440" s="25">
        <f t="shared" si="106"/>
        <v>1.0227757218120181</v>
      </c>
      <c r="R440" s="25">
        <f>(24*60/PI())*Dados!$C$28*Q440*(P440*SIN(Dados!$C$31)*SIN(O440)+COS(Dados!$C$31)*COS(O440)*SIN(P440))</f>
        <v>39.61135262324327</v>
      </c>
      <c r="S440" s="17">
        <f t="shared" si="107"/>
        <v>301.36</v>
      </c>
      <c r="T440" s="17">
        <f t="shared" si="108"/>
        <v>292.26000000000005</v>
      </c>
      <c r="U440" s="17">
        <f t="shared" si="109"/>
        <v>19.118787734255928</v>
      </c>
      <c r="V440" s="25">
        <f>(0.75+2*10^(-5)*Dados!$B$7)*R440</f>
        <v>29.902697240262114</v>
      </c>
      <c r="W440" s="23">
        <f t="shared" si="110"/>
        <v>2.4215144766348731</v>
      </c>
      <c r="X440" s="25">
        <f>(1-Dados!$C$20)*U440</f>
        <v>14.721466555377065</v>
      </c>
      <c r="Y440" s="18">
        <f t="shared" si="111"/>
        <v>12.299952078742191</v>
      </c>
      <c r="Z440" s="27">
        <f>((0.408*I440*(Y440-0)+Dados!$C$35*(900/(H440+273))*J440*(M440-N440))/(I440+Dados!$C$35*(1+(0.34*J440))))</f>
        <v>3.7858959766764237</v>
      </c>
    </row>
    <row r="441" spans="1:26" x14ac:dyDescent="0.25">
      <c r="A441" s="1">
        <v>27807</v>
      </c>
      <c r="B441">
        <v>19.8</v>
      </c>
      <c r="C441">
        <v>30.3</v>
      </c>
      <c r="D441">
        <v>48</v>
      </c>
      <c r="E441">
        <v>1</v>
      </c>
      <c r="F441">
        <v>74.5</v>
      </c>
      <c r="H441" s="22">
        <f t="shared" si="98"/>
        <v>25.05</v>
      </c>
      <c r="I441" s="23">
        <f t="shared" si="99"/>
        <v>0.18917237426716429</v>
      </c>
      <c r="J441" s="24">
        <f t="shared" si="100"/>
        <v>0.74795107516794412</v>
      </c>
      <c r="K441" s="25">
        <f t="shared" si="101"/>
        <v>4.3166253828706109</v>
      </c>
      <c r="L441" s="25">
        <f t="shared" si="102"/>
        <v>2.3094882494907831</v>
      </c>
      <c r="M441" s="25">
        <f t="shared" si="103"/>
        <v>3.3130568161806968</v>
      </c>
      <c r="N441" s="25">
        <f t="shared" si="104"/>
        <v>2.4682273280546192</v>
      </c>
      <c r="O441" s="25">
        <f t="shared" si="105"/>
        <v>-0.21854207241157836</v>
      </c>
      <c r="P441" s="26">
        <f>ACOS(-TAN(Dados!$C$31)*TAN(O441))</f>
        <v>1.6911699360950152</v>
      </c>
      <c r="Q441" s="25">
        <f t="shared" si="106"/>
        <v>1.0223612880385406</v>
      </c>
      <c r="R441" s="25">
        <f>(24*60/PI())*Dados!$C$28*Q441*(P441*SIN(Dados!$C$31)*SIN(O441)+COS(Dados!$C$31)*COS(O441)*SIN(P441))</f>
        <v>39.460281551069606</v>
      </c>
      <c r="S441" s="17">
        <f t="shared" si="107"/>
        <v>303.46000000000004</v>
      </c>
      <c r="T441" s="17">
        <f t="shared" si="108"/>
        <v>292.96000000000004</v>
      </c>
      <c r="U441" s="17">
        <f t="shared" si="109"/>
        <v>20.458548209491973</v>
      </c>
      <c r="V441" s="25">
        <f>(0.75+2*10^(-5)*Dados!$B$7)*R441</f>
        <v>29.788653355521856</v>
      </c>
      <c r="W441" s="23">
        <f t="shared" si="110"/>
        <v>2.6917021905919092</v>
      </c>
      <c r="X441" s="25">
        <f>(1-Dados!$C$20)*U441</f>
        <v>15.75308212130882</v>
      </c>
      <c r="Y441" s="18">
        <f t="shared" si="111"/>
        <v>13.06137993071691</v>
      </c>
      <c r="Z441" s="27">
        <f>((0.408*I441*(Y441-0)+Dados!$C$35*(900/(H441+273))*J441*(M441-N441))/(I441+Dados!$C$35*(1+(0.34*J441))))</f>
        <v>4.1765498070329397</v>
      </c>
    </row>
    <row r="442" spans="1:26" x14ac:dyDescent="0.25">
      <c r="A442" s="1">
        <v>27808</v>
      </c>
      <c r="B442">
        <v>20.5</v>
      </c>
      <c r="C442">
        <v>31.7</v>
      </c>
      <c r="D442">
        <v>49</v>
      </c>
      <c r="E442">
        <v>2</v>
      </c>
      <c r="F442">
        <v>76.75</v>
      </c>
      <c r="H442" s="22">
        <f t="shared" si="98"/>
        <v>26.1</v>
      </c>
      <c r="I442" s="23">
        <f t="shared" si="99"/>
        <v>0.1997248282483387</v>
      </c>
      <c r="J442" s="24">
        <f t="shared" si="100"/>
        <v>1.4959021503358882</v>
      </c>
      <c r="K442" s="25">
        <f t="shared" si="101"/>
        <v>4.6747601804976453</v>
      </c>
      <c r="L442" s="25">
        <f t="shared" si="102"/>
        <v>2.4116412804606884</v>
      </c>
      <c r="M442" s="25">
        <f t="shared" si="103"/>
        <v>3.5432007304791666</v>
      </c>
      <c r="N442" s="25">
        <f t="shared" si="104"/>
        <v>2.7194065606427604</v>
      </c>
      <c r="O442" s="25">
        <f t="shared" si="105"/>
        <v>-0.21255874024516014</v>
      </c>
      <c r="P442" s="26">
        <f>ACOS(-TAN(Dados!$C$31)*TAN(O442))</f>
        <v>1.6877556416977701</v>
      </c>
      <c r="Q442" s="25">
        <f t="shared" si="106"/>
        <v>1.0219402281328214</v>
      </c>
      <c r="R442" s="25">
        <f>(24*60/PI())*Dados!$C$28*Q442*(P442*SIN(Dados!$C$31)*SIN(O442)+COS(Dados!$C$31)*COS(O442)*SIN(P442))</f>
        <v>39.30656471124577</v>
      </c>
      <c r="S442" s="17">
        <f t="shared" si="107"/>
        <v>304.86</v>
      </c>
      <c r="T442" s="17">
        <f t="shared" si="108"/>
        <v>293.66000000000003</v>
      </c>
      <c r="U442" s="17">
        <f t="shared" si="109"/>
        <v>21.047188143535518</v>
      </c>
      <c r="V442" s="25">
        <f>(0.75+2*10^(-5)*Dados!$B$7)*R442</f>
        <v>29.672612174961795</v>
      </c>
      <c r="W442" s="23">
        <f t="shared" si="110"/>
        <v>2.6128598224237916</v>
      </c>
      <c r="X442" s="25">
        <f>(1-Dados!$C$20)*U442</f>
        <v>16.206334870522348</v>
      </c>
      <c r="Y442" s="18">
        <f t="shared" si="111"/>
        <v>13.593475048098556</v>
      </c>
      <c r="Z442" s="27">
        <f>((0.408*I442*(Y442-0)+Dados!$C$35*(900/(H442+273))*J442*(M442-N442))/(I442+Dados!$C$35*(1+(0.34*J442))))</f>
        <v>4.5243900376209352</v>
      </c>
    </row>
    <row r="443" spans="1:26" x14ac:dyDescent="0.25">
      <c r="A443" s="1">
        <v>27809</v>
      </c>
      <c r="B443">
        <v>21.2</v>
      </c>
      <c r="C443">
        <v>32</v>
      </c>
      <c r="D443">
        <v>50</v>
      </c>
      <c r="E443">
        <v>1.3333330000000001</v>
      </c>
      <c r="F443">
        <v>80.5</v>
      </c>
      <c r="H443" s="22">
        <f t="shared" si="98"/>
        <v>26.6</v>
      </c>
      <c r="I443" s="23">
        <f t="shared" si="99"/>
        <v>0.20492132412027941</v>
      </c>
      <c r="J443" s="24">
        <f t="shared" si="100"/>
        <v>0.99726785090690051</v>
      </c>
      <c r="K443" s="25">
        <f t="shared" si="101"/>
        <v>4.7547753962618131</v>
      </c>
      <c r="L443" s="25">
        <f t="shared" si="102"/>
        <v>2.5177224920902961</v>
      </c>
      <c r="M443" s="25">
        <f t="shared" si="103"/>
        <v>3.6362489441760548</v>
      </c>
      <c r="N443" s="25">
        <f t="shared" si="104"/>
        <v>2.9271804000617241</v>
      </c>
      <c r="O443" s="25">
        <f t="shared" si="105"/>
        <v>-0.2065124223366139</v>
      </c>
      <c r="P443" s="26">
        <f>ACOS(-TAN(Dados!$C$31)*TAN(O443))</f>
        <v>1.6843157359566781</v>
      </c>
      <c r="Q443" s="25">
        <f t="shared" si="106"/>
        <v>1.0215126668639976</v>
      </c>
      <c r="R443" s="25">
        <f>(24*60/PI())*Dados!$C$28*Q443*(P443*SIN(Dados!$C$31)*SIN(O443)+COS(Dados!$C$31)*COS(O443)*SIN(P443))</f>
        <v>39.150223738536113</v>
      </c>
      <c r="S443" s="17">
        <f t="shared" si="107"/>
        <v>305.16000000000003</v>
      </c>
      <c r="T443" s="17">
        <f t="shared" si="108"/>
        <v>294.36</v>
      </c>
      <c r="U443" s="17">
        <f t="shared" si="109"/>
        <v>20.585722246051649</v>
      </c>
      <c r="V443" s="25">
        <f>(0.75+2*10^(-5)*Dados!$B$7)*R443</f>
        <v>29.554590030713136</v>
      </c>
      <c r="W443" s="23">
        <f t="shared" si="110"/>
        <v>2.3525626348163415</v>
      </c>
      <c r="X443" s="25">
        <f>(1-Dados!$C$20)*U443</f>
        <v>15.851006129459771</v>
      </c>
      <c r="Y443" s="18">
        <f t="shared" si="111"/>
        <v>13.498443494643428</v>
      </c>
      <c r="Z443" s="27">
        <f>((0.408*I443*(Y443-0)+Dados!$C$35*(900/(H443+273))*J443*(M443-N443))/(I443+Dados!$C$35*(1+(0.34*J443))))</f>
        <v>4.3326335722878202</v>
      </c>
    </row>
    <row r="444" spans="1:26" x14ac:dyDescent="0.25">
      <c r="A444" s="1">
        <v>27810</v>
      </c>
      <c r="B444">
        <v>20.9</v>
      </c>
      <c r="C444">
        <v>24.8</v>
      </c>
      <c r="D444">
        <v>51</v>
      </c>
      <c r="E444">
        <v>1.6666669999999999</v>
      </c>
      <c r="F444">
        <v>91.75</v>
      </c>
      <c r="H444" s="22">
        <f t="shared" si="98"/>
        <v>22.85</v>
      </c>
      <c r="I444" s="23">
        <f t="shared" si="99"/>
        <v>0.1685781270345493</v>
      </c>
      <c r="J444" s="24">
        <f t="shared" si="100"/>
        <v>1.2465853745969318</v>
      </c>
      <c r="K444" s="25">
        <f t="shared" si="101"/>
        <v>3.1302352193130303</v>
      </c>
      <c r="L444" s="25">
        <f t="shared" si="102"/>
        <v>2.4717700446226427</v>
      </c>
      <c r="M444" s="25">
        <f t="shared" si="103"/>
        <v>2.8010026319678367</v>
      </c>
      <c r="N444" s="25">
        <f t="shared" si="104"/>
        <v>2.5699199148304901</v>
      </c>
      <c r="O444" s="25">
        <f t="shared" si="105"/>
        <v>-0.20040491034042626</v>
      </c>
      <c r="P444" s="26">
        <f>ACOS(-TAN(Dados!$C$31)*TAN(O444))</f>
        <v>1.6808512144161913</v>
      </c>
      <c r="Q444" s="25">
        <f t="shared" si="106"/>
        <v>1.0210787309277003</v>
      </c>
      <c r="R444" s="25">
        <f>(24*60/PI())*Dados!$C$28*Q444*(P444*SIN(Dados!$C$31)*SIN(O444)+COS(Dados!$C$31)*COS(O444)*SIN(P444))</f>
        <v>38.991281971545753</v>
      </c>
      <c r="S444" s="17">
        <f t="shared" si="107"/>
        <v>297.96000000000004</v>
      </c>
      <c r="T444" s="17">
        <f t="shared" si="108"/>
        <v>294.06</v>
      </c>
      <c r="U444" s="17">
        <f t="shared" si="109"/>
        <v>12.320257942400939</v>
      </c>
      <c r="V444" s="25">
        <f>(0.75+2*10^(-5)*Dados!$B$7)*R444</f>
        <v>29.434604541140224</v>
      </c>
      <c r="W444" s="23">
        <f t="shared" si="110"/>
        <v>0.93582340917542384</v>
      </c>
      <c r="X444" s="25">
        <f>(1-Dados!$C$20)*U444</f>
        <v>9.4865986156487239</v>
      </c>
      <c r="Y444" s="18">
        <f t="shared" si="111"/>
        <v>8.5507752064733005</v>
      </c>
      <c r="Z444" s="27">
        <f>((0.408*I444*(Y444-0)+Dados!$C$35*(900/(H444+273))*J444*(M444-N444))/(I444+Dados!$C$35*(1+(0.34*J444))))</f>
        <v>2.4657289685355779</v>
      </c>
    </row>
    <row r="445" spans="1:26" x14ac:dyDescent="0.25">
      <c r="A445" s="1">
        <v>27811</v>
      </c>
      <c r="B445">
        <v>20.399999999999999</v>
      </c>
      <c r="C445">
        <v>27.2</v>
      </c>
      <c r="D445">
        <v>52</v>
      </c>
      <c r="E445">
        <v>2</v>
      </c>
      <c r="F445">
        <v>76.5</v>
      </c>
      <c r="H445" s="22">
        <f t="shared" si="98"/>
        <v>23.799999999999997</v>
      </c>
      <c r="I445" s="23">
        <f t="shared" si="99"/>
        <v>0.17722605524927609</v>
      </c>
      <c r="J445" s="24">
        <f t="shared" si="100"/>
        <v>1.4959021503358882</v>
      </c>
      <c r="K445" s="25">
        <f t="shared" si="101"/>
        <v>3.6073883025255133</v>
      </c>
      <c r="L445" s="25">
        <f t="shared" si="102"/>
        <v>2.3968104104453793</v>
      </c>
      <c r="M445" s="25">
        <f t="shared" si="103"/>
        <v>3.0020993564854463</v>
      </c>
      <c r="N445" s="25">
        <f t="shared" si="104"/>
        <v>2.2966060077113664</v>
      </c>
      <c r="O445" s="25">
        <f t="shared" si="105"/>
        <v>-0.19423801404421251</v>
      </c>
      <c r="P445" s="26">
        <f>ACOS(-TAN(Dados!$C$31)*TAN(O445))</f>
        <v>1.677363057393106</v>
      </c>
      <c r="Q445" s="25">
        <f t="shared" si="106"/>
        <v>1.0206385489085132</v>
      </c>
      <c r="R445" s="25">
        <f>(24*60/PI())*Dados!$C$28*Q445*(P445*SIN(Dados!$C$31)*SIN(O445)+COS(Dados!$C$31)*COS(O445)*SIN(P445))</f>
        <v>38.829764482083824</v>
      </c>
      <c r="S445" s="17">
        <f t="shared" si="107"/>
        <v>300.36</v>
      </c>
      <c r="T445" s="17">
        <f t="shared" si="108"/>
        <v>293.56</v>
      </c>
      <c r="U445" s="17">
        <f t="shared" si="109"/>
        <v>16.200902016323408</v>
      </c>
      <c r="V445" s="25">
        <f>(0.75+2*10^(-5)*Dados!$B$7)*R445</f>
        <v>29.312674633006939</v>
      </c>
      <c r="W445" s="23">
        <f t="shared" si="110"/>
        <v>1.9323795587362023</v>
      </c>
      <c r="X445" s="25">
        <f>(1-Dados!$C$20)*U445</f>
        <v>12.474694552569025</v>
      </c>
      <c r="Y445" s="18">
        <f t="shared" si="111"/>
        <v>10.542314993832822</v>
      </c>
      <c r="Z445" s="27">
        <f>((0.408*I445*(Y445-0)+Dados!$C$35*(900/(H445+273))*J445*(M445-N445))/(I445+Dados!$C$35*(1+(0.34*J445))))</f>
        <v>3.5212049092079192</v>
      </c>
    </row>
    <row r="446" spans="1:26" x14ac:dyDescent="0.25">
      <c r="A446" s="1">
        <v>27812</v>
      </c>
      <c r="B446">
        <v>15.6</v>
      </c>
      <c r="C446">
        <v>25.6</v>
      </c>
      <c r="D446">
        <v>53</v>
      </c>
      <c r="E446">
        <v>1.3333330000000001</v>
      </c>
      <c r="F446">
        <v>70</v>
      </c>
      <c r="H446" s="22">
        <f t="shared" si="98"/>
        <v>20.6</v>
      </c>
      <c r="I446" s="23">
        <f t="shared" si="99"/>
        <v>0.14950610532696787</v>
      </c>
      <c r="J446" s="24">
        <f t="shared" si="100"/>
        <v>0.99726785090690051</v>
      </c>
      <c r="K446" s="25">
        <f t="shared" si="101"/>
        <v>3.2827711697769288</v>
      </c>
      <c r="L446" s="25">
        <f t="shared" si="102"/>
        <v>1.7723474716742158</v>
      </c>
      <c r="M446" s="25">
        <f t="shared" si="103"/>
        <v>2.5275593207255724</v>
      </c>
      <c r="N446" s="25">
        <f t="shared" si="104"/>
        <v>1.7692915245079006</v>
      </c>
      <c r="O446" s="25">
        <f t="shared" si="105"/>
        <v>-0.18801356083243781</v>
      </c>
      <c r="P446" s="26">
        <f>ACOS(-TAN(Dados!$C$31)*TAN(O446))</f>
        <v>1.6738522299872023</v>
      </c>
      <c r="Q446" s="25">
        <f t="shared" si="106"/>
        <v>1.020192251241868</v>
      </c>
      <c r="R446" s="25">
        <f>(24*60/PI())*Dados!$C$28*Q446*(P446*SIN(Dados!$C$31)*SIN(O446)+COS(Dados!$C$31)*COS(O446)*SIN(P446))</f>
        <v>38.66569810212836</v>
      </c>
      <c r="S446" s="17">
        <f t="shared" si="107"/>
        <v>298.76000000000005</v>
      </c>
      <c r="T446" s="17">
        <f t="shared" si="108"/>
        <v>288.76000000000005</v>
      </c>
      <c r="U446" s="17">
        <f t="shared" si="109"/>
        <v>19.563467731708069</v>
      </c>
      <c r="V446" s="25">
        <f>(0.75+2*10^(-5)*Dados!$B$7)*R446</f>
        <v>29.188820561832522</v>
      </c>
      <c r="W446" s="23">
        <f t="shared" si="110"/>
        <v>3.1206027368148863</v>
      </c>
      <c r="X446" s="25">
        <f>(1-Dados!$C$20)*U446</f>
        <v>15.063870153415214</v>
      </c>
      <c r="Y446" s="18">
        <f t="shared" si="111"/>
        <v>11.943267416600328</v>
      </c>
      <c r="Z446" s="27">
        <f>((0.408*I446*(Y446-0)+Dados!$C$35*(900/(H446+273))*J446*(M446-N446))/(I446+Dados!$C$35*(1+(0.34*J446))))</f>
        <v>3.7116462651469444</v>
      </c>
    </row>
    <row r="447" spans="1:26" x14ac:dyDescent="0.25">
      <c r="A447" s="1">
        <v>27813</v>
      </c>
      <c r="B447">
        <v>12.2</v>
      </c>
      <c r="C447">
        <v>27.1</v>
      </c>
      <c r="D447">
        <v>54</v>
      </c>
      <c r="E447">
        <v>1</v>
      </c>
      <c r="F447">
        <v>65</v>
      </c>
      <c r="H447" s="22">
        <f t="shared" si="98"/>
        <v>19.649999999999999</v>
      </c>
      <c r="I447" s="23">
        <f t="shared" si="99"/>
        <v>0.14201990706477832</v>
      </c>
      <c r="J447" s="24">
        <f t="shared" si="100"/>
        <v>0.74795107516794412</v>
      </c>
      <c r="K447" s="25">
        <f t="shared" si="101"/>
        <v>3.5863105663510559</v>
      </c>
      <c r="L447" s="25">
        <f t="shared" si="102"/>
        <v>1.4211682209835756</v>
      </c>
      <c r="M447" s="25">
        <f t="shared" si="103"/>
        <v>2.503739393667316</v>
      </c>
      <c r="N447" s="25">
        <f t="shared" si="104"/>
        <v>1.6274306058837555</v>
      </c>
      <c r="O447" s="25">
        <f t="shared" si="105"/>
        <v>-0.18173339514492348</v>
      </c>
      <c r="P447" s="26">
        <f>ACOS(-TAN(Dados!$C$31)*TAN(O447))</f>
        <v>1.6703196821423145</v>
      </c>
      <c r="Q447" s="25">
        <f t="shared" si="106"/>
        <v>1.0197399701753953</v>
      </c>
      <c r="R447" s="25">
        <f>(24*60/PI())*Dados!$C$28*Q447*(P447*SIN(Dados!$C$31)*SIN(O447)+COS(Dados!$C$31)*COS(O447)*SIN(P447))</f>
        <v>38.499111448304127</v>
      </c>
      <c r="S447" s="17">
        <f t="shared" si="107"/>
        <v>300.26000000000005</v>
      </c>
      <c r="T447" s="17">
        <f t="shared" si="108"/>
        <v>285.36</v>
      </c>
      <c r="U447" s="17">
        <f t="shared" si="109"/>
        <v>23.777370391948789</v>
      </c>
      <c r="V447" s="25">
        <f>(0.75+2*10^(-5)*Dados!$B$7)*R447</f>
        <v>29.063063930369971</v>
      </c>
      <c r="W447" s="23">
        <f t="shared" si="110"/>
        <v>4.405959653856713</v>
      </c>
      <c r="X447" s="25">
        <f>(1-Dados!$C$20)*U447</f>
        <v>18.308575201800569</v>
      </c>
      <c r="Y447" s="18">
        <f t="shared" si="111"/>
        <v>13.902615547943856</v>
      </c>
      <c r="Z447" s="27">
        <f>((0.408*I447*(Y447-0)+Dados!$C$35*(900/(H447+273))*J447*(M447-N447))/(I447+Dados!$C$35*(1+(0.34*J447))))</f>
        <v>4.1830031162689458</v>
      </c>
    </row>
    <row r="448" spans="1:26" x14ac:dyDescent="0.25">
      <c r="A448" s="1">
        <v>27814</v>
      </c>
      <c r="B448">
        <v>13.3</v>
      </c>
      <c r="C448">
        <v>29.7</v>
      </c>
      <c r="D448">
        <v>55</v>
      </c>
      <c r="E448">
        <v>1</v>
      </c>
      <c r="F448">
        <v>63.75</v>
      </c>
      <c r="H448" s="22">
        <f t="shared" si="98"/>
        <v>21.5</v>
      </c>
      <c r="I448" s="23">
        <f t="shared" si="99"/>
        <v>0.15690345906391898</v>
      </c>
      <c r="J448" s="24">
        <f t="shared" si="100"/>
        <v>0.74795107516794412</v>
      </c>
      <c r="K448" s="25">
        <f t="shared" si="101"/>
        <v>4.1705971966496023</v>
      </c>
      <c r="L448" s="25">
        <f t="shared" si="102"/>
        <v>1.5274177129026663</v>
      </c>
      <c r="M448" s="25">
        <f t="shared" si="103"/>
        <v>2.8490074547761344</v>
      </c>
      <c r="N448" s="25">
        <f t="shared" si="104"/>
        <v>1.8162422524197854</v>
      </c>
      <c r="O448" s="25">
        <f t="shared" si="105"/>
        <v>-0.1753993779302998</v>
      </c>
      <c r="P448" s="26">
        <f>ACOS(-TAN(Dados!$C$31)*TAN(O448))</f>
        <v>1.6667663487559339</v>
      </c>
      <c r="Q448" s="25">
        <f t="shared" si="106"/>
        <v>1.0192818397297361</v>
      </c>
      <c r="R448" s="25">
        <f>(24*60/PI())*Dados!$C$28*Q448*(P448*SIN(Dados!$C$31)*SIN(O448)+COS(Dados!$C$31)*COS(O448)*SIN(P448))</f>
        <v>38.330034943789961</v>
      </c>
      <c r="S448" s="17">
        <f t="shared" si="107"/>
        <v>302.86</v>
      </c>
      <c r="T448" s="17">
        <f t="shared" si="108"/>
        <v>286.46000000000004</v>
      </c>
      <c r="U448" s="17">
        <f t="shared" si="109"/>
        <v>24.835969730213879</v>
      </c>
      <c r="V448" s="25">
        <f>(0.75+2*10^(-5)*Dados!$B$7)*R448</f>
        <v>28.935427705143915</v>
      </c>
      <c r="W448" s="23">
        <f t="shared" si="110"/>
        <v>4.5444116410579651</v>
      </c>
      <c r="X448" s="25">
        <f>(1-Dados!$C$20)*U448</f>
        <v>19.123696692264687</v>
      </c>
      <c r="Y448" s="18">
        <f t="shared" si="111"/>
        <v>14.579285051206721</v>
      </c>
      <c r="Z448" s="27">
        <f>((0.408*I448*(Y448-0)+Dados!$C$35*(900/(H448+273))*J448*(M448-N448))/(I448+Dados!$C$35*(1+(0.34*J448))))</f>
        <v>4.5514589005575319</v>
      </c>
    </row>
    <row r="449" spans="1:26" x14ac:dyDescent="0.25">
      <c r="A449" s="1">
        <v>27815</v>
      </c>
      <c r="B449">
        <v>17.5</v>
      </c>
      <c r="C449">
        <v>30.9</v>
      </c>
      <c r="D449">
        <v>56</v>
      </c>
      <c r="E449">
        <v>1.6666669999999999</v>
      </c>
      <c r="F449">
        <v>66.25</v>
      </c>
      <c r="H449" s="22">
        <f t="shared" si="98"/>
        <v>24.2</v>
      </c>
      <c r="I449" s="23">
        <f t="shared" si="99"/>
        <v>0.18097760754015932</v>
      </c>
      <c r="J449" s="24">
        <f t="shared" si="100"/>
        <v>1.2465853745969318</v>
      </c>
      <c r="K449" s="25">
        <f t="shared" si="101"/>
        <v>4.4670786642686746</v>
      </c>
      <c r="L449" s="25">
        <f t="shared" si="102"/>
        <v>1.9999869748999506</v>
      </c>
      <c r="M449" s="25">
        <f t="shared" si="103"/>
        <v>3.2335328195843127</v>
      </c>
      <c r="N449" s="25">
        <f t="shared" si="104"/>
        <v>2.1422154929746071</v>
      </c>
      <c r="O449" s="25">
        <f t="shared" si="105"/>
        <v>-0.16901338609456681</v>
      </c>
      <c r="P449" s="26">
        <f>ACOS(-TAN(Dados!$C$31)*TAN(O449))</f>
        <v>1.6631931498354087</v>
      </c>
      <c r="Q449" s="25">
        <f t="shared" si="106"/>
        <v>1.018817995658829</v>
      </c>
      <c r="R449" s="25">
        <f>(24*60/PI())*Dados!$C$28*Q449*(P449*SIN(Dados!$C$31)*SIN(O449)+COS(Dados!$C$31)*COS(O449)*SIN(P449))</f>
        <v>38.158500837577961</v>
      </c>
      <c r="S449" s="17">
        <f t="shared" si="107"/>
        <v>304.06</v>
      </c>
      <c r="T449" s="17">
        <f t="shared" si="108"/>
        <v>290.66000000000003</v>
      </c>
      <c r="U449" s="17">
        <f t="shared" si="109"/>
        <v>22.349287677781813</v>
      </c>
      <c r="V449" s="25">
        <f>(0.75+2*10^(-5)*Dados!$B$7)*R449</f>
        <v>28.805936230989445</v>
      </c>
      <c r="W449" s="23">
        <f t="shared" si="110"/>
        <v>3.6226628639204654</v>
      </c>
      <c r="X449" s="25">
        <f>(1-Dados!$C$20)*U449</f>
        <v>17.208951511891996</v>
      </c>
      <c r="Y449" s="18">
        <f t="shared" si="111"/>
        <v>13.58628864797153</v>
      </c>
      <c r="Z449" s="27">
        <f>((0.408*I449*(Y449-0)+Dados!$C$35*(900/(H449+273))*J449*(M449-N449))/(I449+Dados!$C$35*(1+(0.34*J449))))</f>
        <v>4.6424347759618385</v>
      </c>
    </row>
    <row r="450" spans="1:26" x14ac:dyDescent="0.25">
      <c r="A450" s="1">
        <v>27816</v>
      </c>
      <c r="B450">
        <v>18.3</v>
      </c>
      <c r="C450">
        <v>32.1</v>
      </c>
      <c r="D450">
        <v>57</v>
      </c>
      <c r="E450">
        <v>1</v>
      </c>
      <c r="F450">
        <v>66.75</v>
      </c>
      <c r="H450" s="22">
        <f t="shared" si="98"/>
        <v>25.200000000000003</v>
      </c>
      <c r="I450" s="23">
        <f t="shared" si="99"/>
        <v>0.19065046743174238</v>
      </c>
      <c r="J450" s="24">
        <f t="shared" si="100"/>
        <v>0.74795107516794412</v>
      </c>
      <c r="K450" s="25">
        <f t="shared" si="101"/>
        <v>4.7817101702880001</v>
      </c>
      <c r="L450" s="25">
        <f t="shared" si="102"/>
        <v>2.1032450848446573</v>
      </c>
      <c r="M450" s="25">
        <f t="shared" si="103"/>
        <v>3.4424776275663289</v>
      </c>
      <c r="N450" s="25">
        <f t="shared" si="104"/>
        <v>2.2978538164005244</v>
      </c>
      <c r="O450" s="25">
        <f t="shared" si="105"/>
        <v>-0.16257731194492642</v>
      </c>
      <c r="P450" s="26">
        <f>ACOS(-TAN(Dados!$C$31)*TAN(O450))</f>
        <v>1.6596009906988067</v>
      </c>
      <c r="Q450" s="25">
        <f t="shared" si="106"/>
        <v>1.0183485754096824</v>
      </c>
      <c r="R450" s="25">
        <f>(24*60/PI())*Dados!$C$28*Q450*(P450*SIN(Dados!$C$31)*SIN(O450)+COS(Dados!$C$31)*COS(O450)*SIN(P450))</f>
        <v>37.98454322101324</v>
      </c>
      <c r="S450" s="17">
        <f t="shared" si="107"/>
        <v>305.26000000000005</v>
      </c>
      <c r="T450" s="17">
        <f t="shared" si="108"/>
        <v>291.46000000000004</v>
      </c>
      <c r="U450" s="17">
        <f t="shared" si="109"/>
        <v>22.577010453466233</v>
      </c>
      <c r="V450" s="25">
        <f>(0.75+2*10^(-5)*Dados!$B$7)*R450</f>
        <v>28.674615243537978</v>
      </c>
      <c r="W450" s="23">
        <f t="shared" si="110"/>
        <v>3.5507301726438034</v>
      </c>
      <c r="X450" s="25">
        <f>(1-Dados!$C$20)*U450</f>
        <v>17.384298049169001</v>
      </c>
      <c r="Y450" s="18">
        <f t="shared" si="111"/>
        <v>13.833567876525198</v>
      </c>
      <c r="Z450" s="27">
        <f>((0.408*I450*(Y450-0)+Dados!$C$35*(900/(H450+273))*J450*(M450-N450))/(I450+Dados!$C$35*(1+(0.34*J450))))</f>
        <v>4.5651957861827448</v>
      </c>
    </row>
    <row r="451" spans="1:26" x14ac:dyDescent="0.25">
      <c r="A451" s="1">
        <v>27817</v>
      </c>
      <c r="B451">
        <v>20.5</v>
      </c>
      <c r="C451">
        <v>33.200000000000003</v>
      </c>
      <c r="D451">
        <v>58</v>
      </c>
      <c r="E451">
        <v>1.3333330000000001</v>
      </c>
      <c r="F451">
        <v>69.75</v>
      </c>
      <c r="H451" s="22">
        <f t="shared" si="98"/>
        <v>26.85</v>
      </c>
      <c r="I451" s="23">
        <f t="shared" si="99"/>
        <v>0.20756192850716065</v>
      </c>
      <c r="J451" s="24">
        <f t="shared" si="100"/>
        <v>0.99726785090690051</v>
      </c>
      <c r="K451" s="25">
        <f t="shared" si="101"/>
        <v>5.0868531413725142</v>
      </c>
      <c r="L451" s="25">
        <f t="shared" si="102"/>
        <v>2.4116412804606884</v>
      </c>
      <c r="M451" s="25">
        <f t="shared" si="103"/>
        <v>3.7492472109166011</v>
      </c>
      <c r="N451" s="25">
        <f t="shared" si="104"/>
        <v>2.6150999296143294</v>
      </c>
      <c r="O451" s="25">
        <f t="shared" si="105"/>
        <v>-0.1560930626290509</v>
      </c>
      <c r="P451" s="26">
        <f>ACOS(-TAN(Dados!$C$31)*TAN(O451))</f>
        <v>1.655990762218486</v>
      </c>
      <c r="Q451" s="25">
        <f t="shared" si="106"/>
        <v>1.0178737180816473</v>
      </c>
      <c r="R451" s="25">
        <f>(24*60/PI())*Dados!$C$28*Q451*(P451*SIN(Dados!$C$31)*SIN(O451)+COS(Dados!$C$31)*COS(O451)*SIN(P451))</f>
        <v>37.808198041549083</v>
      </c>
      <c r="S451" s="17">
        <f t="shared" si="107"/>
        <v>306.36</v>
      </c>
      <c r="T451" s="17">
        <f t="shared" si="108"/>
        <v>293.66000000000003</v>
      </c>
      <c r="U451" s="17">
        <f t="shared" si="109"/>
        <v>21.55796796787957</v>
      </c>
      <c r="V451" s="25">
        <f>(0.75+2*10^(-5)*Dados!$B$7)*R451</f>
        <v>28.541491879601093</v>
      </c>
      <c r="W451" s="23">
        <f t="shared" si="110"/>
        <v>3.0298866615545914</v>
      </c>
      <c r="X451" s="25">
        <f>(1-Dados!$C$20)*U451</f>
        <v>16.599635335267269</v>
      </c>
      <c r="Y451" s="18">
        <f t="shared" si="111"/>
        <v>13.569748673712677</v>
      </c>
      <c r="Z451" s="27">
        <f>((0.408*I451*(Y451-0)+Dados!$C$35*(900/(H451+273))*J451*(M451-N451))/(I451+Dados!$C$35*(1+(0.34*J451))))</f>
        <v>4.6453353760970693</v>
      </c>
    </row>
    <row r="452" spans="1:26" x14ac:dyDescent="0.25">
      <c r="A452" s="1">
        <v>27818</v>
      </c>
      <c r="B452">
        <v>22.3</v>
      </c>
      <c r="C452">
        <v>34</v>
      </c>
      <c r="D452">
        <v>59</v>
      </c>
      <c r="E452">
        <v>0.66666700000000001</v>
      </c>
      <c r="F452">
        <v>62</v>
      </c>
      <c r="H452" s="22">
        <f t="shared" si="98"/>
        <v>28.15</v>
      </c>
      <c r="I452" s="23">
        <f t="shared" si="99"/>
        <v>0.22175898387159163</v>
      </c>
      <c r="J452" s="24">
        <f t="shared" si="100"/>
        <v>0.49863429942898779</v>
      </c>
      <c r="K452" s="25">
        <f t="shared" si="101"/>
        <v>5.3192602098598769</v>
      </c>
      <c r="L452" s="25">
        <f t="shared" si="102"/>
        <v>2.6926645530366384</v>
      </c>
      <c r="M452" s="25">
        <f t="shared" si="103"/>
        <v>4.0059623814482581</v>
      </c>
      <c r="N452" s="25">
        <f t="shared" si="104"/>
        <v>2.48369667649792</v>
      </c>
      <c r="O452" s="25">
        <f t="shared" si="105"/>
        <v>-0.14956255956995423</v>
      </c>
      <c r="P452" s="26">
        <f>ACOS(-TAN(Dados!$C$31)*TAN(O452))</f>
        <v>1.652363341105423</v>
      </c>
      <c r="Q452" s="25">
        <f t="shared" si="106"/>
        <v>1.0173935643851983</v>
      </c>
      <c r="R452" s="25">
        <f>(24*60/PI())*Dados!$C$28*Q452*(P452*SIN(Dados!$C$31)*SIN(O452)+COS(Dados!$C$31)*COS(O452)*SIN(P452))</f>
        <v>37.629503113658799</v>
      </c>
      <c r="S452" s="17">
        <f t="shared" si="107"/>
        <v>307.16000000000003</v>
      </c>
      <c r="T452" s="17">
        <f t="shared" si="108"/>
        <v>295.46000000000004</v>
      </c>
      <c r="U452" s="17">
        <f t="shared" si="109"/>
        <v>20.594032660264926</v>
      </c>
      <c r="V452" s="25">
        <f>(0.75+2*10^(-5)*Dados!$B$7)*R452</f>
        <v>28.406594685407878</v>
      </c>
      <c r="W452" s="23">
        <f t="shared" si="110"/>
        <v>3.0396412549342613</v>
      </c>
      <c r="X452" s="25">
        <f>(1-Dados!$C$20)*U452</f>
        <v>15.857405148403993</v>
      </c>
      <c r="Y452" s="18">
        <f t="shared" si="111"/>
        <v>12.817763893469731</v>
      </c>
      <c r="Z452" s="27">
        <f>((0.408*I452*(Y452-0)+Dados!$C$35*(900/(H452+273))*J452*(M452-N452))/(I452+Dados!$C$35*(1+(0.34*J452))))</f>
        <v>4.3853224072132342</v>
      </c>
    </row>
    <row r="453" spans="1:26" x14ac:dyDescent="0.25">
      <c r="A453" s="1">
        <v>27819</v>
      </c>
      <c r="B453">
        <v>22.7</v>
      </c>
      <c r="C453">
        <v>34.6</v>
      </c>
      <c r="D453">
        <v>60</v>
      </c>
      <c r="E453">
        <v>1.3333330000000001</v>
      </c>
      <c r="F453">
        <v>60</v>
      </c>
      <c r="H453" s="22">
        <f t="shared" si="98"/>
        <v>28.65</v>
      </c>
      <c r="I453" s="23">
        <f t="shared" si="99"/>
        <v>0.22743235016149782</v>
      </c>
      <c r="J453" s="24">
        <f t="shared" si="100"/>
        <v>0.99726785090690051</v>
      </c>
      <c r="K453" s="25">
        <f t="shared" si="101"/>
        <v>5.4995586494348254</v>
      </c>
      <c r="L453" s="25">
        <f t="shared" si="102"/>
        <v>2.7588616266004506</v>
      </c>
      <c r="M453" s="25">
        <f t="shared" si="103"/>
        <v>4.1292101380176378</v>
      </c>
      <c r="N453" s="25">
        <f t="shared" si="104"/>
        <v>2.4775260828105825</v>
      </c>
      <c r="O453" s="25">
        <f t="shared" si="105"/>
        <v>-0.14298773789663263</v>
      </c>
      <c r="P453" s="26">
        <f>ACOS(-TAN(Dados!$C$31)*TAN(O453))</f>
        <v>1.6487195902323588</v>
      </c>
      <c r="Q453" s="25">
        <f t="shared" si="106"/>
        <v>1.0169082566002381</v>
      </c>
      <c r="R453" s="25">
        <f>(24*60/PI())*Dados!$C$28*Q453*(P453*SIN(Dados!$C$31)*SIN(O453)+COS(Dados!$C$31)*COS(O453)*SIN(P453))</f>
        <v>37.448498126852733</v>
      </c>
      <c r="S453" s="17">
        <f t="shared" si="107"/>
        <v>307.76000000000005</v>
      </c>
      <c r="T453" s="17">
        <f t="shared" si="108"/>
        <v>295.86</v>
      </c>
      <c r="U453" s="17">
        <f t="shared" si="109"/>
        <v>20.669399924587747</v>
      </c>
      <c r="V453" s="25">
        <f>(0.75+2*10^(-5)*Dados!$B$7)*R453</f>
        <v>28.269953622657006</v>
      </c>
      <c r="W453" s="23">
        <f t="shared" si="110"/>
        <v>3.1077481966971772</v>
      </c>
      <c r="X453" s="25">
        <f>(1-Dados!$C$20)*U453</f>
        <v>15.915437941932566</v>
      </c>
      <c r="Y453" s="18">
        <f t="shared" si="111"/>
        <v>12.80768974523539</v>
      </c>
      <c r="Z453" s="27">
        <f>((0.408*I453*(Y453-0)+Dados!$C$35*(900/(H453+273))*J453*(M453-N453))/(I453+Dados!$C$35*(1+(0.34*J453))))</f>
        <v>4.7928159054721746</v>
      </c>
    </row>
    <row r="454" spans="1:26" x14ac:dyDescent="0.25">
      <c r="A454" s="1">
        <v>28157</v>
      </c>
      <c r="B454">
        <v>18.899999999999999</v>
      </c>
      <c r="C454">
        <v>31.2</v>
      </c>
      <c r="D454">
        <v>32</v>
      </c>
      <c r="E454">
        <v>4.233333</v>
      </c>
      <c r="F454">
        <v>78.75</v>
      </c>
      <c r="H454" s="22">
        <f t="shared" si="98"/>
        <v>25.049999999999997</v>
      </c>
      <c r="I454" s="23">
        <f t="shared" si="99"/>
        <v>0.18917237426716424</v>
      </c>
      <c r="J454" s="24">
        <f t="shared" si="100"/>
        <v>3.1663259688939385</v>
      </c>
      <c r="K454" s="25">
        <f t="shared" si="101"/>
        <v>4.5439995866454055</v>
      </c>
      <c r="L454" s="25">
        <f t="shared" si="102"/>
        <v>2.1837218414652266</v>
      </c>
      <c r="M454" s="25">
        <f t="shared" si="103"/>
        <v>3.3638607140553161</v>
      </c>
      <c r="N454" s="25">
        <f t="shared" si="104"/>
        <v>2.6490403123185615</v>
      </c>
      <c r="O454" s="25">
        <f t="shared" si="105"/>
        <v>-0.30432562504334304</v>
      </c>
      <c r="P454" s="26">
        <f>ACOS(-TAN(Dados!$C$31)*TAN(O454))</f>
        <v>1.7414469882911801</v>
      </c>
      <c r="Q454" s="25">
        <f t="shared" si="106"/>
        <v>1.0281185581963432</v>
      </c>
      <c r="R454" s="25">
        <f>(24*60/PI())*Dados!$C$28*Q454*(P454*SIN(Dados!$C$31)*SIN(O454)+COS(Dados!$C$31)*COS(O454)*SIN(P454))</f>
        <v>41.550006134893529</v>
      </c>
      <c r="S454" s="17">
        <f t="shared" si="107"/>
        <v>304.36</v>
      </c>
      <c r="T454" s="17">
        <f t="shared" si="108"/>
        <v>292.06</v>
      </c>
      <c r="U454" s="17">
        <f t="shared" si="109"/>
        <v>23.315440800655587</v>
      </c>
      <c r="V454" s="25">
        <f>(0.75+2*10^(-5)*Dados!$B$7)*R454</f>
        <v>31.366191041244619</v>
      </c>
      <c r="W454" s="23">
        <f t="shared" si="110"/>
        <v>2.8487378251969866</v>
      </c>
      <c r="X454" s="25">
        <f>(1-Dados!$C$20)*U454</f>
        <v>17.952889416504803</v>
      </c>
      <c r="Y454" s="18">
        <f t="shared" si="111"/>
        <v>15.104151591307817</v>
      </c>
      <c r="Z454" s="27">
        <f>((0.408*I454*(Y454-0)+Dados!$C$35*(900/(H454+273))*J454*(M454-N454))/(I454+Dados!$C$35*(1+(0.34*J454))))</f>
        <v>4.9619886445335242</v>
      </c>
    </row>
    <row r="455" spans="1:26" x14ac:dyDescent="0.25">
      <c r="A455" s="1">
        <v>28158</v>
      </c>
      <c r="B455">
        <v>17.8</v>
      </c>
      <c r="C455">
        <v>28.6</v>
      </c>
      <c r="D455">
        <v>33</v>
      </c>
      <c r="E455">
        <v>3.6666669999999999</v>
      </c>
      <c r="F455">
        <v>64</v>
      </c>
      <c r="H455" s="22">
        <f t="shared" si="98"/>
        <v>23.200000000000003</v>
      </c>
      <c r="I455" s="23">
        <f t="shared" si="99"/>
        <v>0.17172180615599655</v>
      </c>
      <c r="J455" s="24">
        <f t="shared" si="100"/>
        <v>2.74248752493282</v>
      </c>
      <c r="K455" s="25">
        <f t="shared" si="101"/>
        <v>3.9140092986798436</v>
      </c>
      <c r="L455" s="25">
        <f t="shared" si="102"/>
        <v>2.038176335166181</v>
      </c>
      <c r="M455" s="25">
        <f t="shared" si="103"/>
        <v>2.9760928169230123</v>
      </c>
      <c r="N455" s="25">
        <f t="shared" si="104"/>
        <v>1.9046994028307278</v>
      </c>
      <c r="O455" s="25">
        <f t="shared" si="105"/>
        <v>-0.2995769437816857</v>
      </c>
      <c r="P455" s="26">
        <f>ACOS(-TAN(Dados!$C$31)*TAN(O455))</f>
        <v>1.7385894603864445</v>
      </c>
      <c r="Q455" s="25">
        <f t="shared" si="106"/>
        <v>1.0278170707327079</v>
      </c>
      <c r="R455" s="25">
        <f>(24*60/PI())*Dados!$C$28*Q455*(P455*SIN(Dados!$C$31)*SIN(O455)+COS(Dados!$C$31)*COS(O455)*SIN(P455))</f>
        <v>41.440172896841275</v>
      </c>
      <c r="S455" s="17">
        <f t="shared" si="107"/>
        <v>301.76000000000005</v>
      </c>
      <c r="T455" s="17">
        <f t="shared" si="108"/>
        <v>290.96000000000004</v>
      </c>
      <c r="U455" s="17">
        <f t="shared" si="109"/>
        <v>21.789808783213605</v>
      </c>
      <c r="V455" s="25">
        <f>(0.75+2*10^(-5)*Dados!$B$7)*R455</f>
        <v>31.28327768820585</v>
      </c>
      <c r="W455" s="23">
        <f t="shared" si="110"/>
        <v>3.2837645573202798</v>
      </c>
      <c r="X455" s="25">
        <f>(1-Dados!$C$20)*U455</f>
        <v>16.778152763074477</v>
      </c>
      <c r="Y455" s="18">
        <f t="shared" si="111"/>
        <v>13.494388205754197</v>
      </c>
      <c r="Z455" s="27">
        <f>((0.408*I455*(Y455-0)+Dados!$C$35*(900/(H455+273))*J455*(M455-N455))/(I455+Dados!$C$35*(1+(0.34*J455))))</f>
        <v>5.1300208483044427</v>
      </c>
    </row>
    <row r="456" spans="1:26" x14ac:dyDescent="0.25">
      <c r="A456" s="1">
        <v>28159</v>
      </c>
      <c r="B456">
        <v>15.7</v>
      </c>
      <c r="C456">
        <v>30.4</v>
      </c>
      <c r="D456">
        <v>34</v>
      </c>
      <c r="E456">
        <v>1.933333</v>
      </c>
      <c r="F456">
        <v>63.25</v>
      </c>
      <c r="H456" s="22">
        <f t="shared" si="98"/>
        <v>23.049999999999997</v>
      </c>
      <c r="I456" s="23">
        <f t="shared" si="99"/>
        <v>0.17036851144047488</v>
      </c>
      <c r="J456" s="24">
        <f t="shared" si="100"/>
        <v>1.4460384960076669</v>
      </c>
      <c r="K456" s="25">
        <f t="shared" si="101"/>
        <v>4.3413906376622462</v>
      </c>
      <c r="L456" s="25">
        <f t="shared" si="102"/>
        <v>1.7837358312436735</v>
      </c>
      <c r="M456" s="25">
        <f t="shared" si="103"/>
        <v>3.0625632344529601</v>
      </c>
      <c r="N456" s="25">
        <f t="shared" si="104"/>
        <v>1.9370712457914971</v>
      </c>
      <c r="O456" s="25">
        <f t="shared" si="105"/>
        <v>-0.29473949140618588</v>
      </c>
      <c r="P456" s="26">
        <f>ACOS(-TAN(Dados!$C$31)*TAN(O456))</f>
        <v>1.7356885346921167</v>
      </c>
      <c r="Q456" s="25">
        <f t="shared" si="106"/>
        <v>1.0275073404706727</v>
      </c>
      <c r="R456" s="25">
        <f>(24*60/PI())*Dados!$C$28*Q456*(P456*SIN(Dados!$C$31)*SIN(O456)+COS(Dados!$C$31)*COS(O456)*SIN(P456))</f>
        <v>41.327547732870002</v>
      </c>
      <c r="S456" s="17">
        <f t="shared" si="107"/>
        <v>303.56</v>
      </c>
      <c r="T456" s="17">
        <f t="shared" si="108"/>
        <v>288.86</v>
      </c>
      <c r="U456" s="17">
        <f t="shared" si="109"/>
        <v>25.352353756424115</v>
      </c>
      <c r="V456" s="25">
        <f>(0.75+2*10^(-5)*Dados!$B$7)*R456</f>
        <v>31.198256704148577</v>
      </c>
      <c r="W456" s="23">
        <f t="shared" si="110"/>
        <v>4.1079165060002243</v>
      </c>
      <c r="X456" s="25">
        <f>(1-Dados!$C$20)*U456</f>
        <v>19.521312392446568</v>
      </c>
      <c r="Y456" s="18">
        <f t="shared" si="111"/>
        <v>15.413395886446343</v>
      </c>
      <c r="Z456" s="27">
        <f>((0.408*I456*(Y456-0)+Dados!$C$35*(900/(H456+273))*J456*(M456-N456))/(I456+Dados!$C$35*(1+(0.34*J456))))</f>
        <v>5.2059752079101616</v>
      </c>
    </row>
    <row r="457" spans="1:26" x14ac:dyDescent="0.25">
      <c r="A457" s="1">
        <v>28160</v>
      </c>
      <c r="B457">
        <v>16</v>
      </c>
      <c r="C457">
        <v>33.299999999999997</v>
      </c>
      <c r="D457">
        <v>35</v>
      </c>
      <c r="E457">
        <v>2.6333329999999999</v>
      </c>
      <c r="F457">
        <v>65</v>
      </c>
      <c r="H457" s="22">
        <f t="shared" si="98"/>
        <v>24.65</v>
      </c>
      <c r="I457" s="23">
        <f t="shared" si="99"/>
        <v>0.18527790820050849</v>
      </c>
      <c r="J457" s="24">
        <f t="shared" si="100"/>
        <v>1.9696042486252276</v>
      </c>
      <c r="K457" s="25">
        <f t="shared" si="101"/>
        <v>5.1154132953859861</v>
      </c>
      <c r="L457" s="25">
        <f t="shared" si="102"/>
        <v>1.8182866804855506</v>
      </c>
      <c r="M457" s="25">
        <f t="shared" si="103"/>
        <v>3.4668499879357686</v>
      </c>
      <c r="N457" s="25">
        <f t="shared" si="104"/>
        <v>2.2534524921582495</v>
      </c>
      <c r="O457" s="25">
        <f t="shared" si="105"/>
        <v>-0.28981470135838328</v>
      </c>
      <c r="P457" s="26">
        <f>ACOS(-TAN(Dados!$C$31)*TAN(O457))</f>
        <v>1.7327454042581727</v>
      </c>
      <c r="Q457" s="25">
        <f t="shared" si="106"/>
        <v>1.0271894591899993</v>
      </c>
      <c r="R457" s="25">
        <f>(24*60/PI())*Dados!$C$28*Q457*(P457*SIN(Dados!$C$31)*SIN(O457)+COS(Dados!$C$31)*COS(O457)*SIN(P457))</f>
        <v>41.21213155165799</v>
      </c>
      <c r="S457" s="17">
        <f t="shared" si="107"/>
        <v>306.46000000000004</v>
      </c>
      <c r="T457" s="17">
        <f t="shared" si="108"/>
        <v>289.16000000000003</v>
      </c>
      <c r="U457" s="17">
        <f t="shared" si="109"/>
        <v>27.426356172126876</v>
      </c>
      <c r="V457" s="25">
        <f>(0.75+2*10^(-5)*Dados!$B$7)*R457</f>
        <v>31.111128775036029</v>
      </c>
      <c r="W457" s="23">
        <f t="shared" si="110"/>
        <v>4.2281637753658616</v>
      </c>
      <c r="X457" s="25">
        <f>(1-Dados!$C$20)*U457</f>
        <v>21.118294252537694</v>
      </c>
      <c r="Y457" s="18">
        <f t="shared" si="111"/>
        <v>16.890130477171834</v>
      </c>
      <c r="Z457" s="27">
        <f>((0.408*I457*(Y457-0)+Dados!$C$35*(900/(H457+273))*J457*(M457-N457))/(I457+Dados!$C$35*(1+(0.34*J457))))</f>
        <v>5.9401631581085432</v>
      </c>
    </row>
    <row r="458" spans="1:26" x14ac:dyDescent="0.25">
      <c r="A458" s="1">
        <v>28161</v>
      </c>
      <c r="B458">
        <v>21.7</v>
      </c>
      <c r="C458">
        <v>34.5</v>
      </c>
      <c r="D458">
        <v>36</v>
      </c>
      <c r="E458">
        <v>4.3666669999999996</v>
      </c>
      <c r="F458">
        <v>76.25</v>
      </c>
      <c r="H458" s="22">
        <f t="shared" si="98"/>
        <v>28.1</v>
      </c>
      <c r="I458" s="23">
        <f t="shared" si="99"/>
        <v>0.22119824570984212</v>
      </c>
      <c r="J458" s="24">
        <f t="shared" si="100"/>
        <v>3.2660532775503808</v>
      </c>
      <c r="K458" s="25">
        <f t="shared" si="101"/>
        <v>5.4691459026600384</v>
      </c>
      <c r="L458" s="25">
        <f t="shared" si="102"/>
        <v>2.5959699942202965</v>
      </c>
      <c r="M458" s="25">
        <f t="shared" si="103"/>
        <v>4.0325579484401679</v>
      </c>
      <c r="N458" s="25">
        <f t="shared" si="104"/>
        <v>3.0748254356856277</v>
      </c>
      <c r="O458" s="25">
        <f t="shared" si="105"/>
        <v>-0.28480403295985462</v>
      </c>
      <c r="P458" s="26">
        <f>ACOS(-TAN(Dados!$C$31)*TAN(O458))</f>
        <v>1.7297612548880501</v>
      </c>
      <c r="Q458" s="25">
        <f t="shared" si="106"/>
        <v>1.0268635210857713</v>
      </c>
      <c r="R458" s="25">
        <f>(24*60/PI())*Dados!$C$28*Q458*(P458*SIN(Dados!$C$31)*SIN(O458)+COS(Dados!$C$31)*COS(O458)*SIN(P458))</f>
        <v>41.093926310782344</v>
      </c>
      <c r="S458" s="17">
        <f t="shared" si="107"/>
        <v>307.66000000000003</v>
      </c>
      <c r="T458" s="17">
        <f t="shared" si="108"/>
        <v>294.86</v>
      </c>
      <c r="U458" s="17">
        <f t="shared" si="109"/>
        <v>23.523536049478778</v>
      </c>
      <c r="V458" s="25">
        <f>(0.75+2*10^(-5)*Dados!$B$7)*R458</f>
        <v>31.021895378647475</v>
      </c>
      <c r="W458" s="23">
        <f t="shared" si="110"/>
        <v>2.5782672635098369</v>
      </c>
      <c r="X458" s="25">
        <f>(1-Dados!$C$20)*U458</f>
        <v>18.113122758098658</v>
      </c>
      <c r="Y458" s="18">
        <f t="shared" si="111"/>
        <v>15.534855494588822</v>
      </c>
      <c r="Z458" s="27">
        <f>((0.408*I458*(Y458-0)+Dados!$C$35*(900/(H458+273))*J458*(M458-N458))/(I458+Dados!$C$35*(1+(0.34*J458))))</f>
        <v>5.6046852219145418</v>
      </c>
    </row>
    <row r="459" spans="1:26" x14ac:dyDescent="0.25">
      <c r="A459" s="1">
        <v>28162</v>
      </c>
      <c r="B459">
        <v>20.6</v>
      </c>
      <c r="C459">
        <v>31.8</v>
      </c>
      <c r="D459">
        <v>37</v>
      </c>
      <c r="E459">
        <v>2.8666670000000001</v>
      </c>
      <c r="F459">
        <v>85</v>
      </c>
      <c r="H459" s="22">
        <f t="shared" si="98"/>
        <v>26.200000000000003</v>
      </c>
      <c r="I459" s="23">
        <f t="shared" si="99"/>
        <v>0.2007551580984272</v>
      </c>
      <c r="J459" s="24">
        <f t="shared" si="100"/>
        <v>2.1441266647984651</v>
      </c>
      <c r="K459" s="25">
        <f t="shared" si="101"/>
        <v>4.7013009415600848</v>
      </c>
      <c r="L459" s="25">
        <f t="shared" si="102"/>
        <v>2.4265523121060211</v>
      </c>
      <c r="M459" s="25">
        <f t="shared" si="103"/>
        <v>3.5639266268330529</v>
      </c>
      <c r="N459" s="25">
        <f t="shared" si="104"/>
        <v>3.0293376328080948</v>
      </c>
      <c r="O459" s="25">
        <f t="shared" si="105"/>
        <v>-0.27970897097978548</v>
      </c>
      <c r="P459" s="26">
        <f>ACOS(-TAN(Dados!$C$31)*TAN(O459))</f>
        <v>1.7267372641461627</v>
      </c>
      <c r="Q459" s="25">
        <f t="shared" si="106"/>
        <v>1.0265296227404832</v>
      </c>
      <c r="R459" s="25">
        <f>(24*60/PI())*Dados!$C$28*Q459*(P459*SIN(Dados!$C$31)*SIN(O459)+COS(Dados!$C$31)*COS(O459)*SIN(P459))</f>
        <v>40.972935068714811</v>
      </c>
      <c r="S459" s="17">
        <f t="shared" si="107"/>
        <v>304.96000000000004</v>
      </c>
      <c r="T459" s="17">
        <f t="shared" si="108"/>
        <v>293.76000000000005</v>
      </c>
      <c r="U459" s="17">
        <f t="shared" si="109"/>
        <v>21.939466842732731</v>
      </c>
      <c r="V459" s="25">
        <f>(0.75+2*10^(-5)*Dados!$B$7)*R459</f>
        <v>30.930558823829962</v>
      </c>
      <c r="W459" s="23">
        <f t="shared" si="110"/>
        <v>2.309450754014676</v>
      </c>
      <c r="X459" s="25">
        <f>(1-Dados!$C$20)*U459</f>
        <v>16.893389468904203</v>
      </c>
      <c r="Y459" s="18">
        <f t="shared" si="111"/>
        <v>14.583938714889527</v>
      </c>
      <c r="Z459" s="27">
        <f>((0.408*I459*(Y459-0)+Dados!$C$35*(900/(H459+273))*J459*(M459-N459))/(I459+Dados!$C$35*(1+(0.34*J459))))</f>
        <v>4.5239864706737727</v>
      </c>
    </row>
    <row r="460" spans="1:26" x14ac:dyDescent="0.25">
      <c r="A460" s="1">
        <v>28163</v>
      </c>
      <c r="B460">
        <v>21.4</v>
      </c>
      <c r="C460">
        <v>32.9</v>
      </c>
      <c r="D460">
        <v>38</v>
      </c>
      <c r="E460">
        <v>2.3666670000000001</v>
      </c>
      <c r="F460">
        <v>70.5</v>
      </c>
      <c r="H460" s="22">
        <f t="shared" si="98"/>
        <v>27.15</v>
      </c>
      <c r="I460" s="23">
        <f t="shared" si="99"/>
        <v>0.210768374512951</v>
      </c>
      <c r="J460" s="24">
        <f t="shared" si="100"/>
        <v>1.770151127214493</v>
      </c>
      <c r="K460" s="25">
        <f t="shared" si="101"/>
        <v>5.0020014811114493</v>
      </c>
      <c r="L460" s="25">
        <f t="shared" si="102"/>
        <v>2.548770598472057</v>
      </c>
      <c r="M460" s="25">
        <f t="shared" si="103"/>
        <v>3.7753860397917531</v>
      </c>
      <c r="N460" s="25">
        <f t="shared" si="104"/>
        <v>2.661647158053186</v>
      </c>
      <c r="O460" s="25">
        <f t="shared" si="105"/>
        <v>-0.27453102519500105</v>
      </c>
      <c r="P460" s="26">
        <f>ACOS(-TAN(Dados!$C$31)*TAN(O460))</f>
        <v>1.7236746004336272</v>
      </c>
      <c r="Q460" s="25">
        <f t="shared" si="106"/>
        <v>1.0261878630954209</v>
      </c>
      <c r="R460" s="25">
        <f>(24*60/PI())*Dados!$C$28*Q460*(P460*SIN(Dados!$C$31)*SIN(O460)+COS(Dados!$C$31)*COS(O460)*SIN(P460))</f>
        <v>40.849162036170263</v>
      </c>
      <c r="S460" s="17">
        <f t="shared" si="107"/>
        <v>306.06</v>
      </c>
      <c r="T460" s="17">
        <f t="shared" si="108"/>
        <v>294.56</v>
      </c>
      <c r="U460" s="17">
        <f t="shared" si="109"/>
        <v>22.164199717076801</v>
      </c>
      <c r="V460" s="25">
        <f>(0.75+2*10^(-5)*Dados!$B$7)*R460</f>
        <v>30.837122289261409</v>
      </c>
      <c r="W460" s="23">
        <f t="shared" si="110"/>
        <v>2.7666610255077893</v>
      </c>
      <c r="X460" s="25">
        <f>(1-Dados!$C$20)*U460</f>
        <v>17.066433782149137</v>
      </c>
      <c r="Y460" s="18">
        <f t="shared" si="111"/>
        <v>14.299772756641348</v>
      </c>
      <c r="Z460" s="27">
        <f>((0.408*I460*(Y460-0)+Dados!$C$35*(900/(H460+273))*J460*(M460-N460))/(I460+Dados!$C$35*(1+(0.34*J460))))</f>
        <v>5.1220646665600098</v>
      </c>
    </row>
    <row r="461" spans="1:26" x14ac:dyDescent="0.25">
      <c r="A461" s="1">
        <v>28164</v>
      </c>
      <c r="B461">
        <v>19.8</v>
      </c>
      <c r="C461">
        <v>30.9</v>
      </c>
      <c r="D461">
        <v>39</v>
      </c>
      <c r="E461">
        <v>4.0999999999999996</v>
      </c>
      <c r="F461">
        <v>90.25</v>
      </c>
      <c r="H461" s="22">
        <f t="shared" si="98"/>
        <v>25.35</v>
      </c>
      <c r="I461" s="23">
        <f t="shared" si="99"/>
        <v>0.1921382761319867</v>
      </c>
      <c r="J461" s="24">
        <f t="shared" si="100"/>
        <v>3.0665994081885706</v>
      </c>
      <c r="K461" s="25">
        <f t="shared" si="101"/>
        <v>4.4670786642686746</v>
      </c>
      <c r="L461" s="25">
        <f t="shared" si="102"/>
        <v>2.3094882494907831</v>
      </c>
      <c r="M461" s="25">
        <f t="shared" si="103"/>
        <v>3.3882834568797291</v>
      </c>
      <c r="N461" s="25">
        <f t="shared" si="104"/>
        <v>3.0579258198339554</v>
      </c>
      <c r="O461" s="25">
        <f t="shared" si="105"/>
        <v>-0.26927172994258658</v>
      </c>
      <c r="P461" s="26">
        <f>ACOS(-TAN(Dados!$C$31)*TAN(O461))</f>
        <v>1.720574422132332</v>
      </c>
      <c r="Q461" s="25">
        <f t="shared" si="106"/>
        <v>1.0258383434213432</v>
      </c>
      <c r="R461" s="25">
        <f>(24*60/PI())*Dados!$C$28*Q461*(P461*SIN(Dados!$C$31)*SIN(O461)+COS(Dados!$C$31)*COS(O461)*SIN(P461))</f>
        <v>40.722612626680473</v>
      </c>
      <c r="S461" s="17">
        <f t="shared" si="107"/>
        <v>304.06</v>
      </c>
      <c r="T461" s="17">
        <f t="shared" si="108"/>
        <v>292.96000000000004</v>
      </c>
      <c r="U461" s="17">
        <f t="shared" si="109"/>
        <v>21.707864654663357</v>
      </c>
      <c r="V461" s="25">
        <f>(0.75+2*10^(-5)*Dados!$B$7)*R461</f>
        <v>30.741589861628867</v>
      </c>
      <c r="W461" s="23">
        <f t="shared" si="110"/>
        <v>2.2401763397464434</v>
      </c>
      <c r="X461" s="25">
        <f>(1-Dados!$C$20)*U461</f>
        <v>16.715055784090787</v>
      </c>
      <c r="Y461" s="18">
        <f t="shared" si="111"/>
        <v>14.474879444344342</v>
      </c>
      <c r="Z461" s="27">
        <f>((0.408*I461*(Y461-0)+Dados!$C$35*(900/(H461+273))*J461*(M461-N461))/(I461+Dados!$C$35*(1+(0.34*J461))))</f>
        <v>4.0962712805180228</v>
      </c>
    </row>
    <row r="462" spans="1:26" x14ac:dyDescent="0.25">
      <c r="A462" s="1">
        <v>28165</v>
      </c>
      <c r="B462">
        <v>20.100000000000001</v>
      </c>
      <c r="C462">
        <v>32.5</v>
      </c>
      <c r="D462">
        <v>40</v>
      </c>
      <c r="E462">
        <v>3.4</v>
      </c>
      <c r="F462">
        <v>76.75</v>
      </c>
      <c r="H462" s="22">
        <f t="shared" si="98"/>
        <v>26.3</v>
      </c>
      <c r="I462" s="23">
        <f t="shared" si="99"/>
        <v>0.20178995726388815</v>
      </c>
      <c r="J462" s="24">
        <f t="shared" si="100"/>
        <v>2.5430336555710098</v>
      </c>
      <c r="K462" s="25">
        <f t="shared" si="101"/>
        <v>4.8907789302521092</v>
      </c>
      <c r="L462" s="25">
        <f t="shared" si="102"/>
        <v>2.3527951289901101</v>
      </c>
      <c r="M462" s="25">
        <f t="shared" si="103"/>
        <v>3.6217870296211094</v>
      </c>
      <c r="N462" s="25">
        <f t="shared" si="104"/>
        <v>2.7797215452342012</v>
      </c>
      <c r="O462" s="25">
        <f t="shared" si="105"/>
        <v>-0.26393264366523028</v>
      </c>
      <c r="P462" s="26">
        <f>ACOS(-TAN(Dados!$C$31)*TAN(O462))</f>
        <v>1.7174378768172527</v>
      </c>
      <c r="Q462" s="25">
        <f t="shared" si="106"/>
        <v>1.0254811672884725</v>
      </c>
      <c r="R462" s="25">
        <f>(24*60/PI())*Dados!$C$28*Q462*(P462*SIN(Dados!$C$31)*SIN(O462)+COS(Dados!$C$31)*COS(O462)*SIN(P462))</f>
        <v>40.593293506266015</v>
      </c>
      <c r="S462" s="17">
        <f t="shared" si="107"/>
        <v>305.66000000000003</v>
      </c>
      <c r="T462" s="17">
        <f t="shared" si="108"/>
        <v>293.26000000000005</v>
      </c>
      <c r="U462" s="17">
        <f t="shared" si="109"/>
        <v>22.870997906444725</v>
      </c>
      <c r="V462" s="25">
        <f>(0.75+2*10^(-5)*Dados!$B$7)*R462</f>
        <v>30.643966573125926</v>
      </c>
      <c r="W462" s="23">
        <f t="shared" si="110"/>
        <v>2.7705692738759065</v>
      </c>
      <c r="X462" s="25">
        <f>(1-Dados!$C$20)*U462</f>
        <v>17.610668387962438</v>
      </c>
      <c r="Y462" s="18">
        <f t="shared" si="111"/>
        <v>14.840099114086531</v>
      </c>
      <c r="Z462" s="27">
        <f>((0.408*I462*(Y462-0)+Dados!$C$35*(900/(H462+273))*J462*(M462-N462))/(I462+Dados!$C$35*(1+(0.34*J462))))</f>
        <v>5.0742883797862497</v>
      </c>
    </row>
    <row r="463" spans="1:26" x14ac:dyDescent="0.25">
      <c r="A463" s="1">
        <v>28166</v>
      </c>
      <c r="B463">
        <v>22.2</v>
      </c>
      <c r="C463">
        <v>27.6</v>
      </c>
      <c r="D463">
        <v>41</v>
      </c>
      <c r="E463">
        <v>3.6666669999999999</v>
      </c>
      <c r="F463">
        <v>92.25</v>
      </c>
      <c r="H463" s="22">
        <f t="shared" si="98"/>
        <v>24.9</v>
      </c>
      <c r="I463" s="23">
        <f t="shared" si="99"/>
        <v>0.18770394627061798</v>
      </c>
      <c r="J463" s="24">
        <f t="shared" si="100"/>
        <v>2.74248752493282</v>
      </c>
      <c r="K463" s="25">
        <f t="shared" si="101"/>
        <v>3.6927819602923044</v>
      </c>
      <c r="L463" s="25">
        <f t="shared" si="102"/>
        <v>2.6763336594163714</v>
      </c>
      <c r="M463" s="25">
        <f t="shared" si="103"/>
        <v>3.1845578098543381</v>
      </c>
      <c r="N463" s="25">
        <f t="shared" si="104"/>
        <v>2.937754579590627</v>
      </c>
      <c r="O463" s="25">
        <f t="shared" si="105"/>
        <v>-0.25851534844942292</v>
      </c>
      <c r="P463" s="26">
        <f>ACOS(-TAN(Dados!$C$31)*TAN(O463))</f>
        <v>1.7142661005366917</v>
      </c>
      <c r="Q463" s="25">
        <f t="shared" si="106"/>
        <v>1.0251164405358055</v>
      </c>
      <c r="R463" s="25">
        <f>(24*60/PI())*Dados!$C$28*Q463*(P463*SIN(Dados!$C$31)*SIN(O463)+COS(Dados!$C$31)*COS(O463)*SIN(P463))</f>
        <v>40.461212642078735</v>
      </c>
      <c r="S463" s="17">
        <f t="shared" si="107"/>
        <v>300.76000000000005</v>
      </c>
      <c r="T463" s="17">
        <f t="shared" si="108"/>
        <v>295.36</v>
      </c>
      <c r="U463" s="17">
        <f t="shared" si="109"/>
        <v>15.043737862092286</v>
      </c>
      <c r="V463" s="25">
        <f>(0.75+2*10^(-5)*Dados!$B$7)*R463</f>
        <v>30.544258438173049</v>
      </c>
      <c r="W463" s="23">
        <f t="shared" si="110"/>
        <v>1.2196964482090544</v>
      </c>
      <c r="X463" s="25">
        <f>(1-Dados!$C$20)*U463</f>
        <v>11.583678153811061</v>
      </c>
      <c r="Y463" s="18">
        <f t="shared" si="111"/>
        <v>10.363981705602006</v>
      </c>
      <c r="Z463" s="27">
        <f>((0.408*I463*(Y463-0)+Dados!$C$35*(900/(H463+273))*J463*(M463-N463))/(I463+Dados!$C$35*(1+(0.34*J463))))</f>
        <v>2.952130801129778</v>
      </c>
    </row>
    <row r="464" spans="1:26" x14ac:dyDescent="0.25">
      <c r="A464" s="1">
        <v>28167</v>
      </c>
      <c r="B464">
        <v>20.8</v>
      </c>
      <c r="C464">
        <v>29.1</v>
      </c>
      <c r="D464">
        <v>42</v>
      </c>
      <c r="E464">
        <v>2.9</v>
      </c>
      <c r="F464">
        <v>86.5</v>
      </c>
      <c r="H464" s="22">
        <f t="shared" si="98"/>
        <v>24.950000000000003</v>
      </c>
      <c r="I464" s="23">
        <f t="shared" si="99"/>
        <v>0.18819235146356306</v>
      </c>
      <c r="J464" s="24">
        <f t="shared" si="100"/>
        <v>2.1690581179870381</v>
      </c>
      <c r="K464" s="25">
        <f t="shared" si="101"/>
        <v>4.0288844232591545</v>
      </c>
      <c r="L464" s="25">
        <f t="shared" si="102"/>
        <v>2.4566163260716172</v>
      </c>
      <c r="M464" s="25">
        <f t="shared" si="103"/>
        <v>3.2427503746653858</v>
      </c>
      <c r="N464" s="25">
        <f t="shared" si="104"/>
        <v>2.8049790740855589</v>
      </c>
      <c r="O464" s="25">
        <f t="shared" si="105"/>
        <v>-0.2530214495566519</v>
      </c>
      <c r="P464" s="26">
        <f>ACOS(-TAN(Dados!$C$31)*TAN(O464))</f>
        <v>1.7110602171599187</v>
      </c>
      <c r="Q464" s="25">
        <f t="shared" si="106"/>
        <v>1.0247442712397508</v>
      </c>
      <c r="R464" s="25">
        <f>(24*60/PI())*Dados!$C$28*Q464*(P464*SIN(Dados!$C$31)*SIN(O464)+COS(Dados!$C$31)*COS(O464)*SIN(P464))</f>
        <v>40.326379349888064</v>
      </c>
      <c r="S464" s="17">
        <f t="shared" si="107"/>
        <v>302.26000000000005</v>
      </c>
      <c r="T464" s="17">
        <f t="shared" si="108"/>
        <v>293.96000000000004</v>
      </c>
      <c r="U464" s="17">
        <f t="shared" si="109"/>
        <v>18.588667538319545</v>
      </c>
      <c r="V464" s="25">
        <f>(0.75+2*10^(-5)*Dados!$B$7)*R464</f>
        <v>30.442472489265068</v>
      </c>
      <c r="W464" s="23">
        <f t="shared" si="110"/>
        <v>1.9405225125316299</v>
      </c>
      <c r="X464" s="25">
        <f>(1-Dados!$C$20)*U464</f>
        <v>14.31327400450605</v>
      </c>
      <c r="Y464" s="18">
        <f t="shared" si="111"/>
        <v>12.372751491974421</v>
      </c>
      <c r="Z464" s="27">
        <f>((0.408*I464*(Y464-0)+Dados!$C$35*(900/(H464+273))*J464*(M464-N464))/(I464+Dados!$C$35*(1+(0.34*J464))))</f>
        <v>3.7683404420582391</v>
      </c>
    </row>
    <row r="465" spans="1:26" x14ac:dyDescent="0.25">
      <c r="A465" s="1">
        <v>28168</v>
      </c>
      <c r="B465">
        <v>19.3</v>
      </c>
      <c r="C465">
        <v>29.5</v>
      </c>
      <c r="D465">
        <v>43</v>
      </c>
      <c r="E465">
        <v>2.1666669999999999</v>
      </c>
      <c r="F465">
        <v>89.75</v>
      </c>
      <c r="H465" s="22">
        <f t="shared" si="98"/>
        <v>24.4</v>
      </c>
      <c r="I465" s="23">
        <f t="shared" si="99"/>
        <v>0.18287834725832475</v>
      </c>
      <c r="J465" s="24">
        <f t="shared" si="100"/>
        <v>1.6205609121809039</v>
      </c>
      <c r="K465" s="25">
        <f t="shared" si="101"/>
        <v>4.1228854693811812</v>
      </c>
      <c r="L465" s="25">
        <f t="shared" si="102"/>
        <v>2.238858124675362</v>
      </c>
      <c r="M465" s="25">
        <f t="shared" si="103"/>
        <v>3.1808717970282716</v>
      </c>
      <c r="N465" s="25">
        <f t="shared" si="104"/>
        <v>2.8548324378328735</v>
      </c>
      <c r="O465" s="25">
        <f t="shared" si="105"/>
        <v>-0.24745257494772704</v>
      </c>
      <c r="P465" s="26">
        <f>ACOS(-TAN(Dados!$C$31)*TAN(O465))</f>
        <v>1.7078213377914966</v>
      </c>
      <c r="Q465" s="25">
        <f t="shared" si="106"/>
        <v>1.0243647696821025</v>
      </c>
      <c r="R465" s="25">
        <f>(24*60/PI())*Dados!$C$28*Q465*(P465*SIN(Dados!$C$31)*SIN(O465)+COS(Dados!$C$31)*COS(O465)*SIN(P465))</f>
        <v>40.188804340285415</v>
      </c>
      <c r="S465" s="17">
        <f t="shared" si="107"/>
        <v>302.66000000000003</v>
      </c>
      <c r="T465" s="17">
        <f t="shared" si="108"/>
        <v>292.46000000000004</v>
      </c>
      <c r="U465" s="17">
        <f t="shared" si="109"/>
        <v>20.536439694164887</v>
      </c>
      <c r="V465" s="25">
        <f>(0.75+2*10^(-5)*Dados!$B$7)*R465</f>
        <v>30.338616811851008</v>
      </c>
      <c r="W465" s="23">
        <f t="shared" si="110"/>
        <v>2.2460036532741849</v>
      </c>
      <c r="X465" s="25">
        <f>(1-Dados!$C$20)*U465</f>
        <v>15.813058564506964</v>
      </c>
      <c r="Y465" s="18">
        <f t="shared" si="111"/>
        <v>13.567054911232779</v>
      </c>
      <c r="Z465" s="27">
        <f>((0.408*I465*(Y465-0)+Dados!$C$35*(900/(H465+273))*J465*(M465-N465))/(I465+Dados!$C$35*(1+(0.34*J465))))</f>
        <v>3.9273589031046776</v>
      </c>
    </row>
    <row r="466" spans="1:26" x14ac:dyDescent="0.25">
      <c r="A466" s="1">
        <v>28169</v>
      </c>
      <c r="B466">
        <v>22</v>
      </c>
      <c r="C466">
        <v>33.200000000000003</v>
      </c>
      <c r="D466">
        <v>44</v>
      </c>
      <c r="E466">
        <v>2.4666670000000002</v>
      </c>
      <c r="F466">
        <v>76.5</v>
      </c>
      <c r="H466" s="22">
        <f t="shared" si="98"/>
        <v>27.6</v>
      </c>
      <c r="I466" s="23">
        <f t="shared" si="99"/>
        <v>0.21565607816104823</v>
      </c>
      <c r="J466" s="24">
        <f t="shared" si="100"/>
        <v>1.8449462347312873</v>
      </c>
      <c r="K466" s="25">
        <f t="shared" si="101"/>
        <v>5.0868531413725142</v>
      </c>
      <c r="L466" s="25">
        <f t="shared" si="102"/>
        <v>2.6439311922105757</v>
      </c>
      <c r="M466" s="25">
        <f t="shared" si="103"/>
        <v>3.865392166791545</v>
      </c>
      <c r="N466" s="25">
        <f t="shared" si="104"/>
        <v>2.957025007595532</v>
      </c>
      <c r="O466" s="25">
        <f t="shared" si="105"/>
        <v>-0.24181037480038128</v>
      </c>
      <c r="P466" s="26">
        <f>ACOS(-TAN(Dados!$C$31)*TAN(O466))</f>
        <v>1.7045505602514042</v>
      </c>
      <c r="Q466" s="25">
        <f t="shared" si="106"/>
        <v>1.0239780483173626</v>
      </c>
      <c r="R466" s="25">
        <f>(24*60/PI())*Dados!$C$28*Q466*(P466*SIN(Dados!$C$31)*SIN(O466)+COS(Dados!$C$31)*COS(O466)*SIN(P466))</f>
        <v>40.048499763481836</v>
      </c>
      <c r="S466" s="17">
        <f t="shared" si="107"/>
        <v>306.36</v>
      </c>
      <c r="T466" s="17">
        <f t="shared" si="108"/>
        <v>295.16000000000003</v>
      </c>
      <c r="U466" s="17">
        <f t="shared" si="109"/>
        <v>21.444466479849368</v>
      </c>
      <c r="V466" s="25">
        <f>(0.75+2*10^(-5)*Dados!$B$7)*R466</f>
        <v>30.232700578151917</v>
      </c>
      <c r="W466" s="23">
        <f t="shared" si="110"/>
        <v>2.4243764721708949</v>
      </c>
      <c r="X466" s="25">
        <f>(1-Dados!$C$20)*U466</f>
        <v>16.512239189484013</v>
      </c>
      <c r="Y466" s="18">
        <f t="shared" si="111"/>
        <v>14.087862717313119</v>
      </c>
      <c r="Z466" s="27">
        <f>((0.408*I466*(Y466-0)+Dados!$C$35*(900/(H466+273))*J466*(M466-N466))/(I466+Dados!$C$35*(1+(0.34*J466))))</f>
        <v>4.8669148940884366</v>
      </c>
    </row>
    <row r="467" spans="1:26" x14ac:dyDescent="0.25">
      <c r="A467" s="1">
        <v>28170</v>
      </c>
      <c r="B467">
        <v>22.2</v>
      </c>
      <c r="C467">
        <v>33</v>
      </c>
      <c r="D467">
        <v>45</v>
      </c>
      <c r="E467">
        <v>4.3</v>
      </c>
      <c r="F467">
        <v>73</v>
      </c>
      <c r="H467" s="22">
        <f t="shared" si="98"/>
        <v>27.6</v>
      </c>
      <c r="I467" s="23">
        <f t="shared" si="99"/>
        <v>0.21565607816104823</v>
      </c>
      <c r="J467" s="24">
        <f t="shared" si="100"/>
        <v>3.2161896232221596</v>
      </c>
      <c r="K467" s="25">
        <f t="shared" si="101"/>
        <v>5.030147795606851</v>
      </c>
      <c r="L467" s="25">
        <f t="shared" si="102"/>
        <v>2.6763336594163714</v>
      </c>
      <c r="M467" s="25">
        <f t="shared" si="103"/>
        <v>3.8532407275116114</v>
      </c>
      <c r="N467" s="25">
        <f t="shared" si="104"/>
        <v>2.8128657310834764</v>
      </c>
      <c r="O467" s="25">
        <f t="shared" si="105"/>
        <v>-0.23609652102028686</v>
      </c>
      <c r="P467" s="26">
        <f>ACOS(-TAN(Dados!$C$31)*TAN(O467))</f>
        <v>1.701248968619907</v>
      </c>
      <c r="Q467" s="25">
        <f t="shared" si="106"/>
        <v>1.0235842217394178</v>
      </c>
      <c r="R467" s="25">
        <f>(24*60/PI())*Dados!$C$28*Q467*(P467*SIN(Dados!$C$31)*SIN(O467)+COS(Dados!$C$31)*COS(O467)*SIN(P467))</f>
        <v>39.905479252576548</v>
      </c>
      <c r="S467" s="17">
        <f t="shared" si="107"/>
        <v>306.16000000000003</v>
      </c>
      <c r="T467" s="17">
        <f t="shared" si="108"/>
        <v>295.36</v>
      </c>
      <c r="U467" s="17">
        <f t="shared" si="109"/>
        <v>20.982845908502949</v>
      </c>
      <c r="V467" s="25">
        <f>(0.75+2*10^(-5)*Dados!$B$7)*R467</f>
        <v>30.124734079824389</v>
      </c>
      <c r="W467" s="23">
        <f t="shared" si="110"/>
        <v>2.4961666984812227</v>
      </c>
      <c r="X467" s="25">
        <f>(1-Dados!$C$20)*U467</f>
        <v>16.156791349547269</v>
      </c>
      <c r="Y467" s="18">
        <f t="shared" si="111"/>
        <v>13.660624651066048</v>
      </c>
      <c r="Z467" s="27">
        <f>((0.408*I467*(Y467-0)+Dados!$C$35*(900/(H467+273))*J467*(M467-N467))/(I467+Dados!$C$35*(1+(0.34*J467))))</f>
        <v>5.2672740705021299</v>
      </c>
    </row>
    <row r="468" spans="1:26" x14ac:dyDescent="0.25">
      <c r="A468" s="1">
        <v>28171</v>
      </c>
      <c r="B468">
        <v>21.3</v>
      </c>
      <c r="C468">
        <v>32.6</v>
      </c>
      <c r="D468">
        <v>46</v>
      </c>
      <c r="E468">
        <v>3.3666670000000001</v>
      </c>
      <c r="F468">
        <v>66.75</v>
      </c>
      <c r="H468" s="22">
        <f t="shared" si="98"/>
        <v>26.950000000000003</v>
      </c>
      <c r="I468" s="23">
        <f t="shared" si="99"/>
        <v>0.2086261534780407</v>
      </c>
      <c r="J468" s="24">
        <f t="shared" si="100"/>
        <v>2.5181022023824369</v>
      </c>
      <c r="K468" s="25">
        <f t="shared" si="101"/>
        <v>4.9183812721762612</v>
      </c>
      <c r="L468" s="25">
        <f t="shared" si="102"/>
        <v>2.5332049812438213</v>
      </c>
      <c r="M468" s="25">
        <f t="shared" si="103"/>
        <v>3.725793126710041</v>
      </c>
      <c r="N468" s="25">
        <f t="shared" si="104"/>
        <v>2.4869669120789522</v>
      </c>
      <c r="O468" s="25">
        <f t="shared" si="105"/>
        <v>-0.23031270674563392</v>
      </c>
      <c r="P468" s="26">
        <f>ACOS(-TAN(Dados!$C$31)*TAN(O468))</f>
        <v>1.6979176328459811</v>
      </c>
      <c r="Q468" s="25">
        <f t="shared" si="106"/>
        <v>1.0231834066475822</v>
      </c>
      <c r="R468" s="25">
        <f>(24*60/PI())*Dados!$C$28*Q468*(P468*SIN(Dados!$C$31)*SIN(O468)+COS(Dados!$C$31)*COS(O468)*SIN(P468))</f>
        <v>39.759757965175694</v>
      </c>
      <c r="S468" s="17">
        <f t="shared" si="107"/>
        <v>305.76000000000005</v>
      </c>
      <c r="T468" s="17">
        <f t="shared" si="108"/>
        <v>294.46000000000004</v>
      </c>
      <c r="U468" s="17">
        <f t="shared" si="109"/>
        <v>21.38468888915218</v>
      </c>
      <c r="V468" s="25">
        <f>(0.75+2*10^(-5)*Dados!$B$7)*R468</f>
        <v>30.014728759378652</v>
      </c>
      <c r="W468" s="23">
        <f t="shared" si="110"/>
        <v>2.9072768717627167</v>
      </c>
      <c r="X468" s="25">
        <f>(1-Dados!$C$20)*U468</f>
        <v>16.466210444647178</v>
      </c>
      <c r="Y468" s="18">
        <f t="shared" si="111"/>
        <v>13.558933572884461</v>
      </c>
      <c r="Z468" s="27">
        <f>((0.408*I468*(Y468-0)+Dados!$C$35*(900/(H468+273))*J468*(M468-N468))/(I468+Dados!$C$35*(1+(0.34*J468))))</f>
        <v>5.3519426091938298</v>
      </c>
    </row>
    <row r="469" spans="1:26" x14ac:dyDescent="0.25">
      <c r="A469" s="1">
        <v>28172</v>
      </c>
      <c r="B469">
        <v>22.7</v>
      </c>
      <c r="C469">
        <v>34.6</v>
      </c>
      <c r="D469">
        <v>47</v>
      </c>
      <c r="E469">
        <v>3.4666670000000002</v>
      </c>
      <c r="F469">
        <v>64.25</v>
      </c>
      <c r="H469" s="22">
        <f t="shared" si="98"/>
        <v>28.65</v>
      </c>
      <c r="I469" s="23">
        <f t="shared" si="99"/>
        <v>0.22743235016149782</v>
      </c>
      <c r="J469" s="24">
        <f t="shared" si="100"/>
        <v>2.5928973098992314</v>
      </c>
      <c r="K469" s="25">
        <f t="shared" si="101"/>
        <v>5.4995586494348254</v>
      </c>
      <c r="L469" s="25">
        <f t="shared" si="102"/>
        <v>2.7588616266004506</v>
      </c>
      <c r="M469" s="25">
        <f t="shared" si="103"/>
        <v>4.1292101380176378</v>
      </c>
      <c r="N469" s="25">
        <f t="shared" si="104"/>
        <v>2.6530175136763323</v>
      </c>
      <c r="O469" s="25">
        <f t="shared" si="105"/>
        <v>-0.22446064584541689</v>
      </c>
      <c r="P469" s="26">
        <f>ACOS(-TAN(Dados!$C$31)*TAN(O469))</f>
        <v>1.6945576084179677</v>
      </c>
      <c r="Q469" s="25">
        <f t="shared" si="106"/>
        <v>1.0227757218120181</v>
      </c>
      <c r="R469" s="25">
        <f>(24*60/PI())*Dados!$C$28*Q469*(P469*SIN(Dados!$C$31)*SIN(O469)+COS(Dados!$C$31)*COS(O469)*SIN(P469))</f>
        <v>39.61135262324327</v>
      </c>
      <c r="S469" s="17">
        <f t="shared" si="107"/>
        <v>307.76000000000005</v>
      </c>
      <c r="T469" s="17">
        <f t="shared" si="108"/>
        <v>295.86</v>
      </c>
      <c r="U469" s="17">
        <f t="shared" si="109"/>
        <v>21.863170217141423</v>
      </c>
      <c r="V469" s="25">
        <f>(0.75+2*10^(-5)*Dados!$B$7)*R469</f>
        <v>29.902697240262114</v>
      </c>
      <c r="W469" s="23">
        <f t="shared" si="110"/>
        <v>2.9084844421920599</v>
      </c>
      <c r="X469" s="25">
        <f>(1-Dados!$C$20)*U469</f>
        <v>16.834641067198895</v>
      </c>
      <c r="Y469" s="18">
        <f t="shared" si="111"/>
        <v>13.926156625006834</v>
      </c>
      <c r="Z469" s="27">
        <f>((0.408*I469*(Y469-0)+Dados!$C$35*(900/(H469+273))*J469*(M469-N469))/(I469+Dados!$C$35*(1+(0.34*J469))))</f>
        <v>5.8180028825663532</v>
      </c>
    </row>
    <row r="470" spans="1:26" x14ac:dyDescent="0.25">
      <c r="A470" s="1">
        <v>28173</v>
      </c>
      <c r="B470">
        <v>23.1</v>
      </c>
      <c r="C470">
        <v>31.8</v>
      </c>
      <c r="D470">
        <v>48</v>
      </c>
      <c r="E470">
        <v>3.766667</v>
      </c>
      <c r="F470">
        <v>84.75</v>
      </c>
      <c r="H470" s="22">
        <f t="shared" si="98"/>
        <v>27.450000000000003</v>
      </c>
      <c r="I470" s="23">
        <f t="shared" si="99"/>
        <v>0.21401636835832172</v>
      </c>
      <c r="J470" s="24">
        <f t="shared" si="100"/>
        <v>2.8172826324496145</v>
      </c>
      <c r="K470" s="25">
        <f t="shared" si="101"/>
        <v>4.7013009415600848</v>
      </c>
      <c r="L470" s="25">
        <f t="shared" si="102"/>
        <v>2.8264752011366077</v>
      </c>
      <c r="M470" s="25">
        <f t="shared" si="103"/>
        <v>3.7638880713483465</v>
      </c>
      <c r="N470" s="25">
        <f t="shared" si="104"/>
        <v>3.1898951404677236</v>
      </c>
      <c r="O470" s="25">
        <f t="shared" si="105"/>
        <v>-0.21854207241157836</v>
      </c>
      <c r="P470" s="26">
        <f>ACOS(-TAN(Dados!$C$31)*TAN(O470))</f>
        <v>1.6911699360950152</v>
      </c>
      <c r="Q470" s="25">
        <f t="shared" si="106"/>
        <v>1.0223612880385406</v>
      </c>
      <c r="R470" s="25">
        <f>(24*60/PI())*Dados!$C$28*Q470*(P470*SIN(Dados!$C$31)*SIN(O470)+COS(Dados!$C$31)*COS(O470)*SIN(P470))</f>
        <v>39.460281551069606</v>
      </c>
      <c r="S470" s="17">
        <f t="shared" si="107"/>
        <v>304.96000000000004</v>
      </c>
      <c r="T470" s="17">
        <f t="shared" si="108"/>
        <v>296.26000000000005</v>
      </c>
      <c r="U470" s="17">
        <f t="shared" si="109"/>
        <v>18.622577426617788</v>
      </c>
      <c r="V470" s="25">
        <f>(0.75+2*10^(-5)*Dados!$B$7)*R470</f>
        <v>29.788653355521856</v>
      </c>
      <c r="W470" s="23">
        <f t="shared" si="110"/>
        <v>1.7813316376302537</v>
      </c>
      <c r="X470" s="25">
        <f>(1-Dados!$C$20)*U470</f>
        <v>14.339384618495696</v>
      </c>
      <c r="Y470" s="18">
        <f t="shared" si="111"/>
        <v>12.558052980865442</v>
      </c>
      <c r="Z470" s="27">
        <f>((0.408*I470*(Y470-0)+Dados!$C$35*(900/(H470+273))*J470*(M470-N470))/(I470+Dados!$C$35*(1+(0.34*J470))))</f>
        <v>4.1312984092402996</v>
      </c>
    </row>
    <row r="471" spans="1:26" x14ac:dyDescent="0.25">
      <c r="A471" s="1">
        <v>28174</v>
      </c>
      <c r="B471">
        <v>21.2</v>
      </c>
      <c r="C471">
        <v>30.5</v>
      </c>
      <c r="D471">
        <v>49</v>
      </c>
      <c r="E471">
        <v>3.6333329999999999</v>
      </c>
      <c r="F471">
        <v>85</v>
      </c>
      <c r="H471" s="22">
        <f t="shared" si="98"/>
        <v>25.85</v>
      </c>
      <c r="I471" s="23">
        <f t="shared" si="99"/>
        <v>0.19716845660963872</v>
      </c>
      <c r="J471" s="24">
        <f t="shared" si="100"/>
        <v>2.7175553237931718</v>
      </c>
      <c r="K471" s="25">
        <f t="shared" si="101"/>
        <v>4.3662793205014685</v>
      </c>
      <c r="L471" s="25">
        <f t="shared" si="102"/>
        <v>2.5177224920902961</v>
      </c>
      <c r="M471" s="25">
        <f t="shared" si="103"/>
        <v>3.4420009062958821</v>
      </c>
      <c r="N471" s="25">
        <f t="shared" si="104"/>
        <v>2.9257007703514999</v>
      </c>
      <c r="O471" s="25">
        <f t="shared" si="105"/>
        <v>-0.21255874024516014</v>
      </c>
      <c r="P471" s="26">
        <f>ACOS(-TAN(Dados!$C$31)*TAN(O471))</f>
        <v>1.6877556416977701</v>
      </c>
      <c r="Q471" s="25">
        <f t="shared" si="106"/>
        <v>1.0219402281328214</v>
      </c>
      <c r="R471" s="25">
        <f>(24*60/PI())*Dados!$C$28*Q471*(P471*SIN(Dados!$C$31)*SIN(O471)+COS(Dados!$C$31)*COS(O471)*SIN(P471))</f>
        <v>39.30656471124577</v>
      </c>
      <c r="S471" s="17">
        <f t="shared" si="107"/>
        <v>303.66000000000003</v>
      </c>
      <c r="T471" s="17">
        <f t="shared" si="108"/>
        <v>294.36</v>
      </c>
      <c r="U471" s="17">
        <f t="shared" si="109"/>
        <v>19.1790259262403</v>
      </c>
      <c r="V471" s="25">
        <f>(0.75+2*10^(-5)*Dados!$B$7)*R471</f>
        <v>29.672612174961795</v>
      </c>
      <c r="W471" s="23">
        <f t="shared" si="110"/>
        <v>2.0620591614617982</v>
      </c>
      <c r="X471" s="25">
        <f>(1-Dados!$C$20)*U471</f>
        <v>14.76784996320503</v>
      </c>
      <c r="Y471" s="18">
        <f t="shared" si="111"/>
        <v>12.705790801743232</v>
      </c>
      <c r="Z471" s="27">
        <f>((0.408*I471*(Y471-0)+Dados!$C$35*(900/(H471+273))*J471*(M471-N471))/(I471+Dados!$C$35*(1+(0.34*J471))))</f>
        <v>4.0193873985689956</v>
      </c>
    </row>
    <row r="472" spans="1:26" x14ac:dyDescent="0.25">
      <c r="A472" s="1">
        <v>28175</v>
      </c>
      <c r="B472">
        <v>20.8</v>
      </c>
      <c r="C472">
        <v>33</v>
      </c>
      <c r="D472">
        <v>50</v>
      </c>
      <c r="E472">
        <v>2.8</v>
      </c>
      <c r="F472">
        <v>78.25</v>
      </c>
      <c r="H472" s="22">
        <f t="shared" si="98"/>
        <v>26.9</v>
      </c>
      <c r="I472" s="23">
        <f t="shared" si="99"/>
        <v>0.20809346882072433</v>
      </c>
      <c r="J472" s="24">
        <f t="shared" si="100"/>
        <v>2.0942630104702435</v>
      </c>
      <c r="K472" s="25">
        <f t="shared" si="101"/>
        <v>5.030147795606851</v>
      </c>
      <c r="L472" s="25">
        <f t="shared" si="102"/>
        <v>2.4566163260716172</v>
      </c>
      <c r="M472" s="25">
        <f t="shared" si="103"/>
        <v>3.7433820608392341</v>
      </c>
      <c r="N472" s="25">
        <f t="shared" si="104"/>
        <v>2.9291964626067006</v>
      </c>
      <c r="O472" s="25">
        <f t="shared" si="105"/>
        <v>-0.2065124223366139</v>
      </c>
      <c r="P472" s="26">
        <f>ACOS(-TAN(Dados!$C$31)*TAN(O472))</f>
        <v>1.6843157359566781</v>
      </c>
      <c r="Q472" s="25">
        <f t="shared" si="106"/>
        <v>1.0215126668639976</v>
      </c>
      <c r="R472" s="25">
        <f>(24*60/PI())*Dados!$C$28*Q472*(P472*SIN(Dados!$C$31)*SIN(O472)+COS(Dados!$C$31)*COS(O472)*SIN(P472))</f>
        <v>39.150223738536113</v>
      </c>
      <c r="S472" s="17">
        <f t="shared" si="107"/>
        <v>306.16000000000003</v>
      </c>
      <c r="T472" s="17">
        <f t="shared" si="108"/>
        <v>293.96000000000004</v>
      </c>
      <c r="U472" s="17">
        <f t="shared" si="109"/>
        <v>21.879336431084216</v>
      </c>
      <c r="V472" s="25">
        <f>(0.75+2*10^(-5)*Dados!$B$7)*R472</f>
        <v>29.554590030713136</v>
      </c>
      <c r="W472" s="23">
        <f t="shared" si="110"/>
        <v>2.5976738383080207</v>
      </c>
      <c r="X472" s="25">
        <f>(1-Dados!$C$20)*U472</f>
        <v>16.847089051934848</v>
      </c>
      <c r="Y472" s="18">
        <f t="shared" si="111"/>
        <v>14.249415213626827</v>
      </c>
      <c r="Z472" s="27">
        <f>((0.408*I472*(Y472-0)+Dados!$C$35*(900/(H472+273))*J472*(M472-N472))/(I472+Dados!$C$35*(1+(0.34*J472))))</f>
        <v>4.8249264744592839</v>
      </c>
    </row>
    <row r="473" spans="1:26" x14ac:dyDescent="0.25">
      <c r="A473" s="1">
        <v>28176</v>
      </c>
      <c r="B473">
        <v>22.9</v>
      </c>
      <c r="C473">
        <v>34.200000000000003</v>
      </c>
      <c r="D473">
        <v>51</v>
      </c>
      <c r="E473">
        <v>2.8</v>
      </c>
      <c r="F473">
        <v>72.5</v>
      </c>
      <c r="H473" s="22">
        <f t="shared" si="98"/>
        <v>28.55</v>
      </c>
      <c r="I473" s="23">
        <f t="shared" si="99"/>
        <v>0.22628803083327026</v>
      </c>
      <c r="J473" s="24">
        <f t="shared" si="100"/>
        <v>2.0942630104702435</v>
      </c>
      <c r="K473" s="25">
        <f t="shared" si="101"/>
        <v>5.3787812129973753</v>
      </c>
      <c r="L473" s="25">
        <f t="shared" si="102"/>
        <v>2.7924897662121242</v>
      </c>
      <c r="M473" s="25">
        <f t="shared" si="103"/>
        <v>4.0856354896047495</v>
      </c>
      <c r="N473" s="25">
        <f t="shared" si="104"/>
        <v>2.9620857299634431</v>
      </c>
      <c r="O473" s="25">
        <f t="shared" si="105"/>
        <v>-0.20040491034042626</v>
      </c>
      <c r="P473" s="26">
        <f>ACOS(-TAN(Dados!$C$31)*TAN(O473))</f>
        <v>1.6808512144161913</v>
      </c>
      <c r="Q473" s="25">
        <f t="shared" si="106"/>
        <v>1.0210787309277003</v>
      </c>
      <c r="R473" s="25">
        <f>(24*60/PI())*Dados!$C$28*Q473*(P473*SIN(Dados!$C$31)*SIN(O473)+COS(Dados!$C$31)*COS(O473)*SIN(P473))</f>
        <v>38.991281971545753</v>
      </c>
      <c r="S473" s="17">
        <f t="shared" si="107"/>
        <v>307.36</v>
      </c>
      <c r="T473" s="17">
        <f t="shared" si="108"/>
        <v>296.06</v>
      </c>
      <c r="U473" s="17">
        <f t="shared" si="109"/>
        <v>20.971365949486604</v>
      </c>
      <c r="V473" s="25">
        <f>(0.75+2*10^(-5)*Dados!$B$7)*R473</f>
        <v>29.434604541140224</v>
      </c>
      <c r="W473" s="23">
        <f t="shared" si="110"/>
        <v>2.4673189244168925</v>
      </c>
      <c r="X473" s="25">
        <f>(1-Dados!$C$20)*U473</f>
        <v>16.147951781104684</v>
      </c>
      <c r="Y473" s="18">
        <f t="shared" si="111"/>
        <v>13.680632856687792</v>
      </c>
      <c r="Z473" s="27">
        <f>((0.408*I473*(Y473-0)+Dados!$C$35*(900/(H473+273))*J473*(M473-N473))/(I473+Dados!$C$35*(1+(0.34*J473))))</f>
        <v>5.0915783834871267</v>
      </c>
    </row>
    <row r="474" spans="1:26" x14ac:dyDescent="0.25">
      <c r="A474" s="1">
        <v>28177</v>
      </c>
      <c r="B474">
        <v>21.2</v>
      </c>
      <c r="C474">
        <v>34.200000000000003</v>
      </c>
      <c r="D474">
        <v>52</v>
      </c>
      <c r="E474">
        <v>4.233333</v>
      </c>
      <c r="F474">
        <v>61.25</v>
      </c>
      <c r="H474" s="22">
        <f t="shared" si="98"/>
        <v>27.700000000000003</v>
      </c>
      <c r="I474" s="23">
        <f t="shared" si="99"/>
        <v>0.21675507376400333</v>
      </c>
      <c r="J474" s="24">
        <f t="shared" si="100"/>
        <v>3.1663259688939385</v>
      </c>
      <c r="K474" s="25">
        <f t="shared" si="101"/>
        <v>5.3787812129973753</v>
      </c>
      <c r="L474" s="25">
        <f t="shared" si="102"/>
        <v>2.5177224920902961</v>
      </c>
      <c r="M474" s="25">
        <f t="shared" si="103"/>
        <v>3.9482518525438355</v>
      </c>
      <c r="N474" s="25">
        <f t="shared" si="104"/>
        <v>2.4183042596830995</v>
      </c>
      <c r="O474" s="25">
        <f t="shared" si="105"/>
        <v>-0.19423801404421251</v>
      </c>
      <c r="P474" s="26">
        <f>ACOS(-TAN(Dados!$C$31)*TAN(O474))</f>
        <v>1.677363057393106</v>
      </c>
      <c r="Q474" s="25">
        <f t="shared" si="106"/>
        <v>1.0206385489085132</v>
      </c>
      <c r="R474" s="25">
        <f>(24*60/PI())*Dados!$C$28*Q474*(P474*SIN(Dados!$C$31)*SIN(O474)+COS(Dados!$C$31)*COS(O474)*SIN(P474))</f>
        <v>38.829764482083824</v>
      </c>
      <c r="S474" s="17">
        <f t="shared" si="107"/>
        <v>307.36</v>
      </c>
      <c r="T474" s="17">
        <f t="shared" si="108"/>
        <v>294.36</v>
      </c>
      <c r="U474" s="17">
        <f t="shared" si="109"/>
        <v>22.400433096694986</v>
      </c>
      <c r="V474" s="25">
        <f>(0.75+2*10^(-5)*Dados!$B$7)*R474</f>
        <v>29.312674633006939</v>
      </c>
      <c r="W474" s="23">
        <f t="shared" si="110"/>
        <v>3.3580038380066646</v>
      </c>
      <c r="X474" s="25">
        <f>(1-Dados!$C$20)*U474</f>
        <v>17.248333484455138</v>
      </c>
      <c r="Y474" s="18">
        <f t="shared" si="111"/>
        <v>13.890329646448473</v>
      </c>
      <c r="Z474" s="27">
        <f>((0.408*I474*(Y474-0)+Dados!$C$35*(900/(H474+273))*J474*(M474-N474))/(I474+Dados!$C$35*(1+(0.34*J474))))</f>
        <v>6.1740955403395867</v>
      </c>
    </row>
    <row r="475" spans="1:26" x14ac:dyDescent="0.25">
      <c r="A475" s="1">
        <v>28178</v>
      </c>
      <c r="B475">
        <v>22.3</v>
      </c>
      <c r="C475">
        <v>34.1</v>
      </c>
      <c r="D475">
        <v>53</v>
      </c>
      <c r="E475">
        <v>4.266667</v>
      </c>
      <c r="F475">
        <v>72</v>
      </c>
      <c r="H475" s="22">
        <f t="shared" si="98"/>
        <v>28.200000000000003</v>
      </c>
      <c r="I475" s="23">
        <f t="shared" si="99"/>
        <v>0.22232091572927462</v>
      </c>
      <c r="J475" s="24">
        <f t="shared" si="100"/>
        <v>3.1912581700335867</v>
      </c>
      <c r="K475" s="25">
        <f t="shared" si="101"/>
        <v>5.3489488866095956</v>
      </c>
      <c r="L475" s="25">
        <f t="shared" si="102"/>
        <v>2.6926645530366384</v>
      </c>
      <c r="M475" s="25">
        <f t="shared" si="103"/>
        <v>4.020806719823117</v>
      </c>
      <c r="N475" s="25">
        <f t="shared" si="104"/>
        <v>2.8949808382726441</v>
      </c>
      <c r="O475" s="25">
        <f t="shared" si="105"/>
        <v>-0.18801356083243781</v>
      </c>
      <c r="P475" s="26">
        <f>ACOS(-TAN(Dados!$C$31)*TAN(O475))</f>
        <v>1.6738522299872023</v>
      </c>
      <c r="Q475" s="25">
        <f t="shared" si="106"/>
        <v>1.020192251241868</v>
      </c>
      <c r="R475" s="25">
        <f>(24*60/PI())*Dados!$C$28*Q475*(P475*SIN(Dados!$C$31)*SIN(O475)+COS(Dados!$C$31)*COS(O475)*SIN(P475))</f>
        <v>38.66569810212836</v>
      </c>
      <c r="S475" s="17">
        <f t="shared" si="107"/>
        <v>307.26000000000005</v>
      </c>
      <c r="T475" s="17">
        <f t="shared" si="108"/>
        <v>295.46000000000004</v>
      </c>
      <c r="U475" s="17">
        <f t="shared" si="109"/>
        <v>21.251365561622329</v>
      </c>
      <c r="V475" s="25">
        <f>(0.75+2*10^(-5)*Dados!$B$7)*R475</f>
        <v>29.188820561832522</v>
      </c>
      <c r="W475" s="23">
        <f t="shared" si="110"/>
        <v>2.611291469680117</v>
      </c>
      <c r="X475" s="25">
        <f>(1-Dados!$C$20)*U475</f>
        <v>16.363551482449193</v>
      </c>
      <c r="Y475" s="18">
        <f t="shared" si="111"/>
        <v>13.752260012769076</v>
      </c>
      <c r="Z475" s="27">
        <f>((0.408*I475*(Y475-0)+Dados!$C$35*(900/(H475+273))*J475*(M475-N475))/(I475+Dados!$C$35*(1+(0.34*J475))))</f>
        <v>5.435149169594621</v>
      </c>
    </row>
    <row r="476" spans="1:26" x14ac:dyDescent="0.25">
      <c r="A476" s="1">
        <v>28179</v>
      </c>
      <c r="B476">
        <v>20.100000000000001</v>
      </c>
      <c r="C476">
        <v>32</v>
      </c>
      <c r="D476">
        <v>54</v>
      </c>
      <c r="E476">
        <v>2.0333329999999998</v>
      </c>
      <c r="F476">
        <v>67.5</v>
      </c>
      <c r="H476" s="22">
        <f t="shared" si="98"/>
        <v>26.05</v>
      </c>
      <c r="I476" s="23">
        <f t="shared" si="99"/>
        <v>0.19921133453623632</v>
      </c>
      <c r="J476" s="24">
        <f t="shared" si="100"/>
        <v>1.5208336035244612</v>
      </c>
      <c r="K476" s="25">
        <f t="shared" si="101"/>
        <v>4.7547753962618131</v>
      </c>
      <c r="L476" s="25">
        <f t="shared" si="102"/>
        <v>2.3527951289901101</v>
      </c>
      <c r="M476" s="25">
        <f t="shared" si="103"/>
        <v>3.5537852626259614</v>
      </c>
      <c r="N476" s="25">
        <f t="shared" si="104"/>
        <v>2.3988050522725239</v>
      </c>
      <c r="O476" s="25">
        <f t="shared" si="105"/>
        <v>-0.18173339514492348</v>
      </c>
      <c r="P476" s="26">
        <f>ACOS(-TAN(Dados!$C$31)*TAN(O476))</f>
        <v>1.6703196821423145</v>
      </c>
      <c r="Q476" s="25">
        <f t="shared" si="106"/>
        <v>1.0197399701753953</v>
      </c>
      <c r="R476" s="25">
        <f>(24*60/PI())*Dados!$C$28*Q476*(P476*SIN(Dados!$C$31)*SIN(O476)+COS(Dados!$C$31)*COS(O476)*SIN(P476))</f>
        <v>38.499111448304127</v>
      </c>
      <c r="S476" s="17">
        <f t="shared" si="107"/>
        <v>305.16000000000003</v>
      </c>
      <c r="T476" s="17">
        <f t="shared" si="108"/>
        <v>293.26000000000005</v>
      </c>
      <c r="U476" s="17">
        <f t="shared" si="109"/>
        <v>21.249277569710365</v>
      </c>
      <c r="V476" s="25">
        <f>(0.75+2*10^(-5)*Dados!$B$7)*R476</f>
        <v>29.063063930369971</v>
      </c>
      <c r="W476" s="23">
        <f t="shared" si="110"/>
        <v>3.0907165921388451</v>
      </c>
      <c r="X476" s="25">
        <f>(1-Dados!$C$20)*U476</f>
        <v>16.36194372867698</v>
      </c>
      <c r="Y476" s="18">
        <f t="shared" si="111"/>
        <v>13.271227136538135</v>
      </c>
      <c r="Z476" s="27">
        <f>((0.408*I476*(Y476-0)+Dados!$C$35*(900/(H476+273))*J476*(M476-N476))/(I476+Dados!$C$35*(1+(0.34*J476))))</f>
        <v>4.7725694298482955</v>
      </c>
    </row>
    <row r="477" spans="1:26" x14ac:dyDescent="0.25">
      <c r="A477" s="1">
        <v>28180</v>
      </c>
      <c r="B477">
        <v>20.8</v>
      </c>
      <c r="C477">
        <v>33.4</v>
      </c>
      <c r="D477">
        <v>55</v>
      </c>
      <c r="E477">
        <v>2.8</v>
      </c>
      <c r="F477">
        <v>70.25</v>
      </c>
      <c r="H477" s="22">
        <f t="shared" si="98"/>
        <v>27.1</v>
      </c>
      <c r="I477" s="23">
        <f t="shared" si="99"/>
        <v>0.2102310929908757</v>
      </c>
      <c r="J477" s="24">
        <f t="shared" si="100"/>
        <v>2.0942630104702435</v>
      </c>
      <c r="K477" s="25">
        <f t="shared" si="101"/>
        <v>5.1441125216319277</v>
      </c>
      <c r="L477" s="25">
        <f t="shared" si="102"/>
        <v>2.4566163260716172</v>
      </c>
      <c r="M477" s="25">
        <f t="shared" si="103"/>
        <v>3.8003644238517724</v>
      </c>
      <c r="N477" s="25">
        <f t="shared" si="104"/>
        <v>2.6697560077558702</v>
      </c>
      <c r="O477" s="25">
        <f t="shared" si="105"/>
        <v>-0.1753993779302998</v>
      </c>
      <c r="P477" s="26">
        <f>ACOS(-TAN(Dados!$C$31)*TAN(O477))</f>
        <v>1.6667663487559339</v>
      </c>
      <c r="Q477" s="25">
        <f t="shared" si="106"/>
        <v>1.0192818397297361</v>
      </c>
      <c r="R477" s="25">
        <f>(24*60/PI())*Dados!$C$28*Q477*(P477*SIN(Dados!$C$31)*SIN(O477)+COS(Dados!$C$31)*COS(O477)*SIN(P477))</f>
        <v>38.330034943789961</v>
      </c>
      <c r="S477" s="17">
        <f t="shared" si="107"/>
        <v>306.56</v>
      </c>
      <c r="T477" s="17">
        <f t="shared" si="108"/>
        <v>293.96000000000004</v>
      </c>
      <c r="U477" s="17">
        <f t="shared" si="109"/>
        <v>21.769300302379929</v>
      </c>
      <c r="V477" s="25">
        <f>(0.75+2*10^(-5)*Dados!$B$7)*R477</f>
        <v>28.935427705143915</v>
      </c>
      <c r="W477" s="23">
        <f t="shared" si="110"/>
        <v>2.9589961782789542</v>
      </c>
      <c r="X477" s="25">
        <f>(1-Dados!$C$20)*U477</f>
        <v>16.762361232832546</v>
      </c>
      <c r="Y477" s="18">
        <f t="shared" si="111"/>
        <v>13.803365054553591</v>
      </c>
      <c r="Z477" s="27">
        <f>((0.408*I477*(Y477-0)+Dados!$C$35*(900/(H477+273))*J477*(M477-N477))/(I477+Dados!$C$35*(1+(0.34*J477))))</f>
        <v>5.1157193615904308</v>
      </c>
    </row>
    <row r="478" spans="1:26" x14ac:dyDescent="0.25">
      <c r="A478" s="1">
        <v>28181</v>
      </c>
      <c r="B478">
        <v>23.5</v>
      </c>
      <c r="C478">
        <v>33.4</v>
      </c>
      <c r="D478">
        <v>56</v>
      </c>
      <c r="E478">
        <v>3.3</v>
      </c>
      <c r="F478">
        <v>65.5</v>
      </c>
      <c r="H478" s="22">
        <f t="shared" si="98"/>
        <v>28.45</v>
      </c>
      <c r="I478" s="23">
        <f t="shared" si="99"/>
        <v>0.22514855067229991</v>
      </c>
      <c r="J478" s="24">
        <f t="shared" si="100"/>
        <v>2.4682385480542153</v>
      </c>
      <c r="K478" s="25">
        <f t="shared" si="101"/>
        <v>5.1441125216319277</v>
      </c>
      <c r="L478" s="25">
        <f t="shared" si="102"/>
        <v>2.8955307729089892</v>
      </c>
      <c r="M478" s="25">
        <f t="shared" si="103"/>
        <v>4.019821647270458</v>
      </c>
      <c r="N478" s="25">
        <f t="shared" si="104"/>
        <v>2.6329831789621503</v>
      </c>
      <c r="O478" s="25">
        <f t="shared" si="105"/>
        <v>-0.16901338609456681</v>
      </c>
      <c r="P478" s="26">
        <f>ACOS(-TAN(Dados!$C$31)*TAN(O478))</f>
        <v>1.6631931498354087</v>
      </c>
      <c r="Q478" s="25">
        <f t="shared" si="106"/>
        <v>1.018817995658829</v>
      </c>
      <c r="R478" s="25">
        <f>(24*60/PI())*Dados!$C$28*Q478*(P478*SIN(Dados!$C$31)*SIN(O478)+COS(Dados!$C$31)*COS(O478)*SIN(P478))</f>
        <v>38.158500837577961</v>
      </c>
      <c r="S478" s="17">
        <f t="shared" si="107"/>
        <v>306.56</v>
      </c>
      <c r="T478" s="17">
        <f t="shared" si="108"/>
        <v>296.66000000000003</v>
      </c>
      <c r="U478" s="17">
        <f t="shared" si="109"/>
        <v>19.210067189452751</v>
      </c>
      <c r="V478" s="25">
        <f>(0.75+2*10^(-5)*Dados!$B$7)*R478</f>
        <v>28.805936230989445</v>
      </c>
      <c r="W478" s="23">
        <f t="shared" si="110"/>
        <v>2.5232325105203093</v>
      </c>
      <c r="X478" s="25">
        <f>(1-Dados!$C$20)*U478</f>
        <v>14.791751735878618</v>
      </c>
      <c r="Y478" s="18">
        <f t="shared" si="111"/>
        <v>12.268519225358309</v>
      </c>
      <c r="Z478" s="27">
        <f>((0.408*I478*(Y478-0)+Dados!$C$35*(900/(H478+273))*J478*(M478-N478))/(I478+Dados!$C$35*(1+(0.34*J478))))</f>
        <v>5.1975591191060522</v>
      </c>
    </row>
    <row r="479" spans="1:26" x14ac:dyDescent="0.25">
      <c r="A479" s="1">
        <v>28182</v>
      </c>
      <c r="B479">
        <v>22</v>
      </c>
      <c r="C479">
        <v>33.6</v>
      </c>
      <c r="D479">
        <v>57</v>
      </c>
      <c r="E479">
        <v>3.3666670000000001</v>
      </c>
      <c r="F479">
        <v>76.75</v>
      </c>
      <c r="H479" s="22">
        <f t="shared" si="98"/>
        <v>27.8</v>
      </c>
      <c r="I479" s="23">
        <f t="shared" si="99"/>
        <v>0.21785877242715079</v>
      </c>
      <c r="J479" s="24">
        <f t="shared" si="100"/>
        <v>2.5181022023824369</v>
      </c>
      <c r="K479" s="25">
        <f t="shared" si="101"/>
        <v>5.2019304560289008</v>
      </c>
      <c r="L479" s="25">
        <f t="shared" si="102"/>
        <v>2.6439311922105757</v>
      </c>
      <c r="M479" s="25">
        <f t="shared" si="103"/>
        <v>3.9229308241197383</v>
      </c>
      <c r="N479" s="25">
        <f t="shared" si="104"/>
        <v>3.0108494075118988</v>
      </c>
      <c r="O479" s="25">
        <f t="shared" si="105"/>
        <v>-0.16257731194492642</v>
      </c>
      <c r="P479" s="26">
        <f>ACOS(-TAN(Dados!$C$31)*TAN(O479))</f>
        <v>1.6596009906988067</v>
      </c>
      <c r="Q479" s="25">
        <f t="shared" si="106"/>
        <v>1.0183485754096824</v>
      </c>
      <c r="R479" s="25">
        <f>(24*60/PI())*Dados!$C$28*Q479*(P479*SIN(Dados!$C$31)*SIN(O479)+COS(Dados!$C$31)*COS(O479)*SIN(P479))</f>
        <v>37.98454322101324</v>
      </c>
      <c r="S479" s="17">
        <f t="shared" si="107"/>
        <v>306.76000000000005</v>
      </c>
      <c r="T479" s="17">
        <f t="shared" si="108"/>
        <v>295.16000000000003</v>
      </c>
      <c r="U479" s="17">
        <f t="shared" si="109"/>
        <v>20.699310798203683</v>
      </c>
      <c r="V479" s="25">
        <f>(0.75+2*10^(-5)*Dados!$B$7)*R479</f>
        <v>28.674615243537978</v>
      </c>
      <c r="W479" s="23">
        <f t="shared" si="110"/>
        <v>2.4440983907154545</v>
      </c>
      <c r="X479" s="25">
        <f>(1-Dados!$C$20)*U479</f>
        <v>15.938469314616837</v>
      </c>
      <c r="Y479" s="18">
        <f t="shared" si="111"/>
        <v>13.494370923901382</v>
      </c>
      <c r="Z479" s="27">
        <f>((0.408*I479*(Y479-0)+Dados!$C$35*(900/(H479+273))*J479*(M479-N479))/(I479+Dados!$C$35*(1+(0.34*J479))))</f>
        <v>4.8599780498430087</v>
      </c>
    </row>
    <row r="480" spans="1:26" x14ac:dyDescent="0.25">
      <c r="A480" s="1">
        <v>28183</v>
      </c>
      <c r="B480">
        <v>22.6</v>
      </c>
      <c r="C480">
        <v>34</v>
      </c>
      <c r="D480">
        <v>58</v>
      </c>
      <c r="E480">
        <v>4.1333330000000004</v>
      </c>
      <c r="F480">
        <v>74.75</v>
      </c>
      <c r="H480" s="22">
        <f t="shared" si="98"/>
        <v>28.3</v>
      </c>
      <c r="I480" s="23">
        <f t="shared" si="99"/>
        <v>0.22344836855018341</v>
      </c>
      <c r="J480" s="24">
        <f t="shared" si="100"/>
        <v>3.0915308613771444</v>
      </c>
      <c r="K480" s="25">
        <f t="shared" si="101"/>
        <v>5.3192602098598769</v>
      </c>
      <c r="L480" s="25">
        <f t="shared" si="102"/>
        <v>2.7421805492514406</v>
      </c>
      <c r="M480" s="25">
        <f t="shared" si="103"/>
        <v>4.0307203795556585</v>
      </c>
      <c r="N480" s="25">
        <f t="shared" si="104"/>
        <v>3.0129634837178552</v>
      </c>
      <c r="O480" s="25">
        <f t="shared" si="105"/>
        <v>-0.1560930626290509</v>
      </c>
      <c r="P480" s="26">
        <f>ACOS(-TAN(Dados!$C$31)*TAN(O480))</f>
        <v>1.655990762218486</v>
      </c>
      <c r="Q480" s="25">
        <f t="shared" si="106"/>
        <v>1.0178737180816473</v>
      </c>
      <c r="R480" s="25">
        <f>(24*60/PI())*Dados!$C$28*Q480*(P480*SIN(Dados!$C$31)*SIN(O480)+COS(Dados!$C$31)*COS(O480)*SIN(P480))</f>
        <v>37.808198041549083</v>
      </c>
      <c r="S480" s="17">
        <f t="shared" si="107"/>
        <v>307.16000000000003</v>
      </c>
      <c r="T480" s="17">
        <f t="shared" si="108"/>
        <v>295.76000000000005</v>
      </c>
      <c r="U480" s="17">
        <f t="shared" si="109"/>
        <v>20.424827036164665</v>
      </c>
      <c r="V480" s="25">
        <f>(0.75+2*10^(-5)*Dados!$B$7)*R480</f>
        <v>28.541491879601093</v>
      </c>
      <c r="W480" s="23">
        <f t="shared" si="110"/>
        <v>2.4248064662438344</v>
      </c>
      <c r="X480" s="25">
        <f>(1-Dados!$C$20)*U480</f>
        <v>15.727116817846792</v>
      </c>
      <c r="Y480" s="18">
        <f t="shared" si="111"/>
        <v>13.302310351602957</v>
      </c>
      <c r="Z480" s="27">
        <f>((0.408*I480*(Y480-0)+Dados!$C$35*(900/(H480+273))*J480*(M480-N480))/(I480+Dados!$C$35*(1+(0.34*J480))))</f>
        <v>5.1101063148200776</v>
      </c>
    </row>
    <row r="481" spans="1:26" x14ac:dyDescent="0.25">
      <c r="A481" s="1">
        <v>28184</v>
      </c>
      <c r="B481">
        <v>20.6</v>
      </c>
      <c r="C481">
        <v>31.7</v>
      </c>
      <c r="D481">
        <v>59</v>
      </c>
      <c r="E481">
        <v>5.3333329999999997</v>
      </c>
      <c r="F481">
        <v>80.25</v>
      </c>
      <c r="H481" s="22">
        <f t="shared" si="98"/>
        <v>26.15</v>
      </c>
      <c r="I481" s="23">
        <f t="shared" si="99"/>
        <v>0.20023943546559078</v>
      </c>
      <c r="J481" s="24">
        <f t="shared" si="100"/>
        <v>3.9890721515786769</v>
      </c>
      <c r="K481" s="25">
        <f t="shared" si="101"/>
        <v>4.6747601804976453</v>
      </c>
      <c r="L481" s="25">
        <f t="shared" si="102"/>
        <v>2.4265523121060211</v>
      </c>
      <c r="M481" s="25">
        <f t="shared" si="103"/>
        <v>3.5506562463018332</v>
      </c>
      <c r="N481" s="25">
        <f t="shared" si="104"/>
        <v>2.8494016376572211</v>
      </c>
      <c r="O481" s="25">
        <f t="shared" si="105"/>
        <v>-0.14956255956995423</v>
      </c>
      <c r="P481" s="26">
        <f>ACOS(-TAN(Dados!$C$31)*TAN(O481))</f>
        <v>1.652363341105423</v>
      </c>
      <c r="Q481" s="25">
        <f t="shared" si="106"/>
        <v>1.0173935643851983</v>
      </c>
      <c r="R481" s="25">
        <f>(24*60/PI())*Dados!$C$28*Q481*(P481*SIN(Dados!$C$31)*SIN(O481)+COS(Dados!$C$31)*COS(O481)*SIN(P481))</f>
        <v>37.629503113658799</v>
      </c>
      <c r="S481" s="17">
        <f t="shared" si="107"/>
        <v>304.86</v>
      </c>
      <c r="T481" s="17">
        <f t="shared" si="108"/>
        <v>293.76000000000005</v>
      </c>
      <c r="U481" s="17">
        <f t="shared" si="109"/>
        <v>20.059031283232404</v>
      </c>
      <c r="V481" s="25">
        <f>(0.75+2*10^(-5)*Dados!$B$7)*R481</f>
        <v>28.406594685407878</v>
      </c>
      <c r="W481" s="23">
        <f t="shared" si="110"/>
        <v>2.466335771484407</v>
      </c>
      <c r="X481" s="25">
        <f>(1-Dados!$C$20)*U481</f>
        <v>15.445454088088951</v>
      </c>
      <c r="Y481" s="18">
        <f t="shared" si="111"/>
        <v>12.979118316604545</v>
      </c>
      <c r="Z481" s="27">
        <f>((0.408*I481*(Y481-0)+Dados!$C$35*(900/(H481+273))*J481*(M481-N481))/(I481+Dados!$C$35*(1+(0.34*J481))))</f>
        <v>4.5454224660050953</v>
      </c>
    </row>
    <row r="482" spans="1:26" x14ac:dyDescent="0.25">
      <c r="A482" s="1">
        <v>28522</v>
      </c>
      <c r="B482">
        <v>25</v>
      </c>
      <c r="C482">
        <v>37</v>
      </c>
      <c r="D482">
        <v>32</v>
      </c>
      <c r="E482">
        <v>2.8</v>
      </c>
      <c r="F482">
        <v>66.5</v>
      </c>
      <c r="H482" s="22">
        <f t="shared" si="98"/>
        <v>31</v>
      </c>
      <c r="I482" s="23">
        <f t="shared" si="99"/>
        <v>0.25575704908466146</v>
      </c>
      <c r="J482" s="24">
        <f t="shared" si="100"/>
        <v>2.0942630104702435</v>
      </c>
      <c r="K482" s="25">
        <f t="shared" si="101"/>
        <v>6.2748150241265215</v>
      </c>
      <c r="L482" s="25">
        <f t="shared" si="102"/>
        <v>3.1677777175068473</v>
      </c>
      <c r="M482" s="25">
        <f t="shared" si="103"/>
        <v>4.7212963708166846</v>
      </c>
      <c r="N482" s="25">
        <f t="shared" si="104"/>
        <v>3.1396620865930953</v>
      </c>
      <c r="O482" s="25">
        <f t="shared" si="105"/>
        <v>-0.30432562504334304</v>
      </c>
      <c r="P482" s="26">
        <f>ACOS(-TAN(Dados!$C$31)*TAN(O482))</f>
        <v>1.7414469882911801</v>
      </c>
      <c r="Q482" s="25">
        <f t="shared" si="106"/>
        <v>1.0281185581963432</v>
      </c>
      <c r="R482" s="25">
        <f>(24*60/PI())*Dados!$C$28*Q482*(P482*SIN(Dados!$C$31)*SIN(O482)+COS(Dados!$C$31)*COS(O482)*SIN(P482))</f>
        <v>41.550006134893529</v>
      </c>
      <c r="S482" s="17">
        <f t="shared" si="107"/>
        <v>310.16000000000003</v>
      </c>
      <c r="T482" s="17">
        <f t="shared" si="108"/>
        <v>298.16000000000003</v>
      </c>
      <c r="U482" s="17">
        <f t="shared" si="109"/>
        <v>23.029350937738926</v>
      </c>
      <c r="V482" s="25">
        <f>(0.75+2*10^(-5)*Dados!$B$7)*R482</f>
        <v>31.366191041244619</v>
      </c>
      <c r="W482" s="23">
        <f t="shared" si="110"/>
        <v>2.479333853195691</v>
      </c>
      <c r="X482" s="25">
        <f>(1-Dados!$C$20)*U482</f>
        <v>17.732600222058974</v>
      </c>
      <c r="Y482" s="18">
        <f t="shared" si="111"/>
        <v>15.253266368863283</v>
      </c>
      <c r="Z482" s="27">
        <f>((0.408*I482*(Y482-0)+Dados!$C$35*(900/(H482+273))*J482*(M482-N482))/(I482+Dados!$C$35*(1+(0.34*J482))))</f>
        <v>6.0723608949443921</v>
      </c>
    </row>
    <row r="483" spans="1:26" x14ac:dyDescent="0.25">
      <c r="A483" s="1">
        <v>28523</v>
      </c>
      <c r="B483">
        <v>23</v>
      </c>
      <c r="C483">
        <v>31.2</v>
      </c>
      <c r="D483">
        <v>33</v>
      </c>
      <c r="E483">
        <v>2.9666670000000002</v>
      </c>
      <c r="F483">
        <v>81.75</v>
      </c>
      <c r="H483" s="22">
        <f t="shared" si="98"/>
        <v>27.1</v>
      </c>
      <c r="I483" s="23">
        <f t="shared" si="99"/>
        <v>0.2102310929908757</v>
      </c>
      <c r="J483" s="24">
        <f t="shared" si="100"/>
        <v>2.2189217723152592</v>
      </c>
      <c r="K483" s="25">
        <f t="shared" si="101"/>
        <v>4.5439995866454055</v>
      </c>
      <c r="L483" s="25">
        <f t="shared" si="102"/>
        <v>2.809437622397069</v>
      </c>
      <c r="M483" s="25">
        <f t="shared" si="103"/>
        <v>3.6767186045212372</v>
      </c>
      <c r="N483" s="25">
        <f t="shared" si="104"/>
        <v>3.0057174591961116</v>
      </c>
      <c r="O483" s="25">
        <f t="shared" si="105"/>
        <v>-0.2995769437816857</v>
      </c>
      <c r="P483" s="26">
        <f>ACOS(-TAN(Dados!$C$31)*TAN(O483))</f>
        <v>1.7385894603864445</v>
      </c>
      <c r="Q483" s="25">
        <f t="shared" si="106"/>
        <v>1.0278170707327079</v>
      </c>
      <c r="R483" s="25">
        <f>(24*60/PI())*Dados!$C$28*Q483*(P483*SIN(Dados!$C$31)*SIN(O483)+COS(Dados!$C$31)*COS(O483)*SIN(P483))</f>
        <v>41.440172896841275</v>
      </c>
      <c r="S483" s="17">
        <f t="shared" si="107"/>
        <v>304.36</v>
      </c>
      <c r="T483" s="17">
        <f t="shared" si="108"/>
        <v>296.16000000000003</v>
      </c>
      <c r="U483" s="17">
        <f t="shared" si="109"/>
        <v>18.98665537178265</v>
      </c>
      <c r="V483" s="25">
        <f>(0.75+2*10^(-5)*Dados!$B$7)*R483</f>
        <v>31.28327768820585</v>
      </c>
      <c r="W483" s="23">
        <f t="shared" si="110"/>
        <v>1.821660035814993</v>
      </c>
      <c r="X483" s="25">
        <f>(1-Dados!$C$20)*U483</f>
        <v>14.619724636272641</v>
      </c>
      <c r="Y483" s="18">
        <f t="shared" si="111"/>
        <v>12.798064600457648</v>
      </c>
      <c r="Z483" s="27">
        <f>((0.408*I483*(Y483-0)+Dados!$C$35*(900/(H483+273))*J483*(M483-N483))/(I483+Dados!$C$35*(1+(0.34*J483))))</f>
        <v>4.276034820522896</v>
      </c>
    </row>
    <row r="484" spans="1:26" x14ac:dyDescent="0.25">
      <c r="A484" s="1">
        <v>28524</v>
      </c>
      <c r="B484">
        <v>21.6</v>
      </c>
      <c r="C484">
        <v>25.2</v>
      </c>
      <c r="D484">
        <v>34</v>
      </c>
      <c r="E484">
        <v>2.4</v>
      </c>
      <c r="F484">
        <v>90.75</v>
      </c>
      <c r="H484" s="22">
        <f t="shared" si="98"/>
        <v>23.4</v>
      </c>
      <c r="I484" s="23">
        <f t="shared" si="99"/>
        <v>0.17354029886694897</v>
      </c>
      <c r="J484" s="24">
        <f t="shared" si="100"/>
        <v>1.7950825804030659</v>
      </c>
      <c r="K484" s="25">
        <f t="shared" si="101"/>
        <v>3.2057122429156886</v>
      </c>
      <c r="L484" s="25">
        <f t="shared" si="102"/>
        <v>2.5801527260359443</v>
      </c>
      <c r="M484" s="25">
        <f t="shared" si="103"/>
        <v>2.8929324844758164</v>
      </c>
      <c r="N484" s="25">
        <f t="shared" si="104"/>
        <v>2.6253362296618032</v>
      </c>
      <c r="O484" s="25">
        <f t="shared" si="105"/>
        <v>-0.29473949140618588</v>
      </c>
      <c r="P484" s="26">
        <f>ACOS(-TAN(Dados!$C$31)*TAN(O484))</f>
        <v>1.7356885346921167</v>
      </c>
      <c r="Q484" s="25">
        <f t="shared" si="106"/>
        <v>1.0275073404706727</v>
      </c>
      <c r="R484" s="25">
        <f>(24*60/PI())*Dados!$C$28*Q484*(P484*SIN(Dados!$C$31)*SIN(O484)+COS(Dados!$C$31)*COS(O484)*SIN(P484))</f>
        <v>41.327547732870002</v>
      </c>
      <c r="S484" s="17">
        <f t="shared" si="107"/>
        <v>298.36</v>
      </c>
      <c r="T484" s="17">
        <f t="shared" si="108"/>
        <v>294.76000000000005</v>
      </c>
      <c r="U484" s="17">
        <f t="shared" si="109"/>
        <v>12.546161370738925</v>
      </c>
      <c r="V484" s="25">
        <f>(0.75+2*10^(-5)*Dados!$B$7)*R484</f>
        <v>31.198256704148577</v>
      </c>
      <c r="W484" s="23">
        <f t="shared" si="110"/>
        <v>0.82797274526141718</v>
      </c>
      <c r="X484" s="25">
        <f>(1-Dados!$C$20)*U484</f>
        <v>9.660544255468972</v>
      </c>
      <c r="Y484" s="18">
        <f t="shared" si="111"/>
        <v>8.8325715102075542</v>
      </c>
      <c r="Z484" s="27">
        <f>((0.408*I484*(Y484-0)+Dados!$C$35*(900/(H484+273))*J484*(M484-N484))/(I484+Dados!$C$35*(1+(0.34*J484))))</f>
        <v>2.5841822463044122</v>
      </c>
    </row>
    <row r="485" spans="1:26" x14ac:dyDescent="0.25">
      <c r="A485" s="1">
        <v>28525</v>
      </c>
      <c r="B485">
        <v>18.2</v>
      </c>
      <c r="C485">
        <v>28.2</v>
      </c>
      <c r="D485">
        <v>35</v>
      </c>
      <c r="E485">
        <v>4.5333329999999998</v>
      </c>
      <c r="F485">
        <v>73.5</v>
      </c>
      <c r="H485" s="22">
        <f t="shared" si="98"/>
        <v>23.2</v>
      </c>
      <c r="I485" s="23">
        <f t="shared" si="99"/>
        <v>0.17172180615599653</v>
      </c>
      <c r="J485" s="24">
        <f t="shared" si="100"/>
        <v>3.3907112914443216</v>
      </c>
      <c r="K485" s="25">
        <f t="shared" si="101"/>
        <v>3.8241720180540506</v>
      </c>
      <c r="L485" s="25">
        <f t="shared" si="102"/>
        <v>2.0900878010879693</v>
      </c>
      <c r="M485" s="25">
        <f t="shared" si="103"/>
        <v>2.9571299095710097</v>
      </c>
      <c r="N485" s="25">
        <f t="shared" si="104"/>
        <v>2.173490483534692</v>
      </c>
      <c r="O485" s="25">
        <f t="shared" si="105"/>
        <v>-0.28981470135838328</v>
      </c>
      <c r="P485" s="26">
        <f>ACOS(-TAN(Dados!$C$31)*TAN(O485))</f>
        <v>1.7327454042581727</v>
      </c>
      <c r="Q485" s="25">
        <f t="shared" si="106"/>
        <v>1.0271894591899993</v>
      </c>
      <c r="R485" s="25">
        <f>(24*60/PI())*Dados!$C$28*Q485*(P485*SIN(Dados!$C$31)*SIN(O485)+COS(Dados!$C$31)*COS(O485)*SIN(P485))</f>
        <v>41.21213155165799</v>
      </c>
      <c r="S485" s="17">
        <f t="shared" si="107"/>
        <v>301.36</v>
      </c>
      <c r="T485" s="17">
        <f t="shared" si="108"/>
        <v>291.36</v>
      </c>
      <c r="U485" s="17">
        <f t="shared" si="109"/>
        <v>20.851872469396557</v>
      </c>
      <c r="V485" s="25">
        <f>(0.75+2*10^(-5)*Dados!$B$7)*R485</f>
        <v>31.111128775036029</v>
      </c>
      <c r="W485" s="23">
        <f t="shared" si="110"/>
        <v>2.8083138403875574</v>
      </c>
      <c r="X485" s="25">
        <f>(1-Dados!$C$20)*U485</f>
        <v>16.055941801435349</v>
      </c>
      <c r="Y485" s="18">
        <f t="shared" si="111"/>
        <v>13.247627961047792</v>
      </c>
      <c r="Z485" s="27">
        <f>((0.408*I485*(Y485-0)+Dados!$C$35*(900/(H485+273))*J485*(M485-N485))/(I485+Dados!$C$35*(1+(0.34*J485))))</f>
        <v>4.659111955732496</v>
      </c>
    </row>
    <row r="486" spans="1:26" x14ac:dyDescent="0.25">
      <c r="A486" s="1">
        <v>28526</v>
      </c>
      <c r="B486">
        <v>14.6</v>
      </c>
      <c r="C486">
        <v>28.6</v>
      </c>
      <c r="D486">
        <v>36</v>
      </c>
      <c r="E486">
        <v>3.733333</v>
      </c>
      <c r="F486">
        <v>67.25</v>
      </c>
      <c r="H486" s="22">
        <f t="shared" si="98"/>
        <v>21.6</v>
      </c>
      <c r="I486" s="23">
        <f t="shared" si="99"/>
        <v>0.15774415171080333</v>
      </c>
      <c r="J486" s="24">
        <f t="shared" si="100"/>
        <v>2.7923504313099663</v>
      </c>
      <c r="K486" s="25">
        <f t="shared" si="101"/>
        <v>3.9140092986798436</v>
      </c>
      <c r="L486" s="25">
        <f t="shared" si="102"/>
        <v>1.6619223807933985</v>
      </c>
      <c r="M486" s="25">
        <f t="shared" si="103"/>
        <v>2.7879658397366209</v>
      </c>
      <c r="N486" s="25">
        <f t="shared" si="104"/>
        <v>1.8749070272228776</v>
      </c>
      <c r="O486" s="25">
        <f t="shared" si="105"/>
        <v>-0.28480403295985462</v>
      </c>
      <c r="P486" s="26">
        <f>ACOS(-TAN(Dados!$C$31)*TAN(O486))</f>
        <v>1.7297612548880501</v>
      </c>
      <c r="Q486" s="25">
        <f t="shared" si="106"/>
        <v>1.0268635210857713</v>
      </c>
      <c r="R486" s="25">
        <f>(24*60/PI())*Dados!$C$28*Q486*(P486*SIN(Dados!$C$31)*SIN(O486)+COS(Dados!$C$31)*COS(O486)*SIN(P486))</f>
        <v>41.093926310782344</v>
      </c>
      <c r="S486" s="17">
        <f t="shared" si="107"/>
        <v>301.76000000000005</v>
      </c>
      <c r="T486" s="17">
        <f t="shared" si="108"/>
        <v>287.76000000000005</v>
      </c>
      <c r="U486" s="17">
        <f t="shared" si="109"/>
        <v>24.601502869165245</v>
      </c>
      <c r="V486" s="25">
        <f>(0.75+2*10^(-5)*Dados!$B$7)*R486</f>
        <v>31.021895378647475</v>
      </c>
      <c r="W486" s="23">
        <f t="shared" si="110"/>
        <v>3.9686603827862141</v>
      </c>
      <c r="X486" s="25">
        <f>(1-Dados!$C$20)*U486</f>
        <v>18.94315720925724</v>
      </c>
      <c r="Y486" s="18">
        <f t="shared" si="111"/>
        <v>14.974496826471025</v>
      </c>
      <c r="Z486" s="27">
        <f>((0.408*I486*(Y486-0)+Dados!$C$35*(900/(H486+273))*J486*(M486-N486))/(I486+Dados!$C$35*(1+(0.34*J486))))</f>
        <v>5.1642112335682588</v>
      </c>
    </row>
    <row r="487" spans="1:26" x14ac:dyDescent="0.25">
      <c r="A487" s="1">
        <v>28527</v>
      </c>
      <c r="B487">
        <v>15.8</v>
      </c>
      <c r="C487">
        <v>31</v>
      </c>
      <c r="D487">
        <v>37</v>
      </c>
      <c r="E487">
        <v>3.8666670000000001</v>
      </c>
      <c r="F487">
        <v>62.75</v>
      </c>
      <c r="H487" s="22">
        <f t="shared" si="98"/>
        <v>23.4</v>
      </c>
      <c r="I487" s="23">
        <f t="shared" si="99"/>
        <v>0.17354029886694897</v>
      </c>
      <c r="J487" s="24">
        <f t="shared" si="100"/>
        <v>2.892077739966409</v>
      </c>
      <c r="K487" s="25">
        <f t="shared" si="101"/>
        <v>4.492592251118583</v>
      </c>
      <c r="L487" s="25">
        <f t="shared" si="102"/>
        <v>1.7951882816867184</v>
      </c>
      <c r="M487" s="25">
        <f t="shared" si="103"/>
        <v>3.1438902664026509</v>
      </c>
      <c r="N487" s="25">
        <f t="shared" si="104"/>
        <v>1.9727911421676634</v>
      </c>
      <c r="O487" s="25">
        <f t="shared" si="105"/>
        <v>-0.27970897097978548</v>
      </c>
      <c r="P487" s="26">
        <f>ACOS(-TAN(Dados!$C$31)*TAN(O487))</f>
        <v>1.7267372641461627</v>
      </c>
      <c r="Q487" s="25">
        <f t="shared" si="106"/>
        <v>1.0265296227404832</v>
      </c>
      <c r="R487" s="25">
        <f>(24*60/PI())*Dados!$C$28*Q487*(P487*SIN(Dados!$C$31)*SIN(O487)+COS(Dados!$C$31)*COS(O487)*SIN(P487))</f>
        <v>40.972935068714811</v>
      </c>
      <c r="S487" s="17">
        <f t="shared" si="107"/>
        <v>304.16000000000003</v>
      </c>
      <c r="T487" s="17">
        <f t="shared" si="108"/>
        <v>288.96000000000004</v>
      </c>
      <c r="U487" s="17">
        <f t="shared" si="109"/>
        <v>25.558705396350362</v>
      </c>
      <c r="V487" s="25">
        <f>(0.75+2*10^(-5)*Dados!$B$7)*R487</f>
        <v>30.930558823829962</v>
      </c>
      <c r="W487" s="23">
        <f t="shared" si="110"/>
        <v>4.178498967542148</v>
      </c>
      <c r="X487" s="25">
        <f>(1-Dados!$C$20)*U487</f>
        <v>19.68020315518978</v>
      </c>
      <c r="Y487" s="18">
        <f t="shared" si="111"/>
        <v>15.501704187647633</v>
      </c>
      <c r="Z487" s="27">
        <f>((0.408*I487*(Y487-0)+Dados!$C$35*(900/(H487+273))*J487*(M487-N487))/(I487+Dados!$C$35*(1+(0.34*J487))))</f>
        <v>5.8371087646099502</v>
      </c>
    </row>
    <row r="488" spans="1:26" x14ac:dyDescent="0.25">
      <c r="A488" s="1">
        <v>28528</v>
      </c>
      <c r="B488">
        <v>16.600000000000001</v>
      </c>
      <c r="C488">
        <v>32.4</v>
      </c>
      <c r="D488">
        <v>38</v>
      </c>
      <c r="E488">
        <v>3.1333329999999999</v>
      </c>
      <c r="F488">
        <v>68.75</v>
      </c>
      <c r="H488" s="22">
        <f t="shared" si="98"/>
        <v>24.5</v>
      </c>
      <c r="I488" s="23">
        <f t="shared" si="99"/>
        <v>0.18383500912050901</v>
      </c>
      <c r="J488" s="24">
        <f t="shared" si="100"/>
        <v>2.3435797862091996</v>
      </c>
      <c r="K488" s="25">
        <f t="shared" si="101"/>
        <v>4.8633111980528723</v>
      </c>
      <c r="L488" s="25">
        <f t="shared" si="102"/>
        <v>1.889152127641528</v>
      </c>
      <c r="M488" s="25">
        <f t="shared" si="103"/>
        <v>3.3762316628472</v>
      </c>
      <c r="N488" s="25">
        <f t="shared" si="104"/>
        <v>2.3211592682074498</v>
      </c>
      <c r="O488" s="25">
        <f t="shared" si="105"/>
        <v>-0.27453102519500105</v>
      </c>
      <c r="P488" s="26">
        <f>ACOS(-TAN(Dados!$C$31)*TAN(O488))</f>
        <v>1.7236746004336272</v>
      </c>
      <c r="Q488" s="25">
        <f t="shared" si="106"/>
        <v>1.0261878630954209</v>
      </c>
      <c r="R488" s="25">
        <f>(24*60/PI())*Dados!$C$28*Q488*(P488*SIN(Dados!$C$31)*SIN(O488)+COS(Dados!$C$31)*COS(O488)*SIN(P488))</f>
        <v>40.849162036170263</v>
      </c>
      <c r="S488" s="17">
        <f t="shared" si="107"/>
        <v>305.56</v>
      </c>
      <c r="T488" s="17">
        <f t="shared" si="108"/>
        <v>289.76000000000005</v>
      </c>
      <c r="U488" s="17">
        <f t="shared" si="109"/>
        <v>25.979553223985473</v>
      </c>
      <c r="V488" s="25">
        <f>(0.75+2*10^(-5)*Dados!$B$7)*R488</f>
        <v>30.837122289261409</v>
      </c>
      <c r="W488" s="23">
        <f t="shared" si="110"/>
        <v>3.8559717459116798</v>
      </c>
      <c r="X488" s="25">
        <f>(1-Dados!$C$20)*U488</f>
        <v>20.004255982468816</v>
      </c>
      <c r="Y488" s="18">
        <f t="shared" si="111"/>
        <v>16.148284236557135</v>
      </c>
      <c r="Z488" s="27">
        <f>((0.408*I488*(Y488-0)+Dados!$C$35*(900/(H488+273))*J488*(M488-N488))/(I488+Dados!$C$35*(1+(0.34*J488))))</f>
        <v>5.64216155432739</v>
      </c>
    </row>
    <row r="489" spans="1:26" x14ac:dyDescent="0.25">
      <c r="A489" s="1">
        <v>28529</v>
      </c>
      <c r="B489">
        <v>20.7</v>
      </c>
      <c r="C489">
        <v>31</v>
      </c>
      <c r="D489">
        <v>39</v>
      </c>
      <c r="E489">
        <v>2.9</v>
      </c>
      <c r="F489">
        <v>70</v>
      </c>
      <c r="H489" s="22">
        <f t="shared" si="98"/>
        <v>25.85</v>
      </c>
      <c r="I489" s="23">
        <f t="shared" si="99"/>
        <v>0.19716845660963872</v>
      </c>
      <c r="J489" s="24">
        <f t="shared" si="100"/>
        <v>2.1690581179870381</v>
      </c>
      <c r="K489" s="25">
        <f t="shared" si="101"/>
        <v>4.492592251118583</v>
      </c>
      <c r="L489" s="25">
        <f t="shared" si="102"/>
        <v>2.4415438714941016</v>
      </c>
      <c r="M489" s="25">
        <f t="shared" si="103"/>
        <v>3.4670680613063425</v>
      </c>
      <c r="N489" s="25">
        <f t="shared" si="104"/>
        <v>2.4269476429144397</v>
      </c>
      <c r="O489" s="25">
        <f t="shared" si="105"/>
        <v>-0.26927172994258658</v>
      </c>
      <c r="P489" s="26">
        <f>ACOS(-TAN(Dados!$C$31)*TAN(O489))</f>
        <v>1.720574422132332</v>
      </c>
      <c r="Q489" s="25">
        <f t="shared" si="106"/>
        <v>1.0258383434213432</v>
      </c>
      <c r="R489" s="25">
        <f>(24*60/PI())*Dados!$C$28*Q489*(P489*SIN(Dados!$C$31)*SIN(O489)+COS(Dados!$C$31)*COS(O489)*SIN(P489))</f>
        <v>40.722612626680473</v>
      </c>
      <c r="S489" s="17">
        <f t="shared" si="107"/>
        <v>304.16000000000003</v>
      </c>
      <c r="T489" s="17">
        <f t="shared" si="108"/>
        <v>293.86</v>
      </c>
      <c r="U489" s="17">
        <f t="shared" si="109"/>
        <v>20.910972366591203</v>
      </c>
      <c r="V489" s="25">
        <f>(0.75+2*10^(-5)*Dados!$B$7)*R489</f>
        <v>30.741589861628867</v>
      </c>
      <c r="W489" s="23">
        <f t="shared" si="110"/>
        <v>2.7198762587006966</v>
      </c>
      <c r="X489" s="25">
        <f>(1-Dados!$C$20)*U489</f>
        <v>16.101448722275226</v>
      </c>
      <c r="Y489" s="18">
        <f t="shared" si="111"/>
        <v>13.381572463574528</v>
      </c>
      <c r="Z489" s="27">
        <f>((0.408*I489*(Y489-0)+Dados!$C$35*(900/(H489+273))*J489*(M489-N489))/(I489+Dados!$C$35*(1+(0.34*J489))))</f>
        <v>4.8929311572752816</v>
      </c>
    </row>
    <row r="490" spans="1:26" x14ac:dyDescent="0.25">
      <c r="A490" s="1">
        <v>28530</v>
      </c>
      <c r="B490">
        <v>20</v>
      </c>
      <c r="C490">
        <v>34.200000000000003</v>
      </c>
      <c r="D490">
        <v>40</v>
      </c>
      <c r="E490">
        <v>2.0333329999999998</v>
      </c>
      <c r="F490">
        <v>56.5</v>
      </c>
      <c r="H490" s="22">
        <f t="shared" si="98"/>
        <v>27.1</v>
      </c>
      <c r="I490" s="23">
        <f t="shared" si="99"/>
        <v>0.2102310929908757</v>
      </c>
      <c r="J490" s="24">
        <f t="shared" si="100"/>
        <v>1.5208336035244612</v>
      </c>
      <c r="K490" s="25">
        <f t="shared" si="101"/>
        <v>5.3787812129973753</v>
      </c>
      <c r="L490" s="25">
        <f t="shared" si="102"/>
        <v>2.3382812709274461</v>
      </c>
      <c r="M490" s="25">
        <f t="shared" si="103"/>
        <v>3.8585312419624107</v>
      </c>
      <c r="N490" s="25">
        <f t="shared" si="104"/>
        <v>2.1800701517087617</v>
      </c>
      <c r="O490" s="25">
        <f t="shared" si="105"/>
        <v>-0.26393264366523028</v>
      </c>
      <c r="P490" s="26">
        <f>ACOS(-TAN(Dados!$C$31)*TAN(O490))</f>
        <v>1.7174378768172527</v>
      </c>
      <c r="Q490" s="25">
        <f t="shared" si="106"/>
        <v>1.0254811672884725</v>
      </c>
      <c r="R490" s="25">
        <f>(24*60/PI())*Dados!$C$28*Q490*(P490*SIN(Dados!$C$31)*SIN(O490)+COS(Dados!$C$31)*COS(O490)*SIN(P490))</f>
        <v>40.593293506266015</v>
      </c>
      <c r="S490" s="17">
        <f t="shared" si="107"/>
        <v>307.36</v>
      </c>
      <c r="T490" s="17">
        <f t="shared" si="108"/>
        <v>293.16000000000003</v>
      </c>
      <c r="U490" s="17">
        <f t="shared" si="109"/>
        <v>24.474760110129036</v>
      </c>
      <c r="V490" s="25">
        <f>(0.75+2*10^(-5)*Dados!$B$7)*R490</f>
        <v>30.643966573125926</v>
      </c>
      <c r="W490" s="23">
        <f t="shared" si="110"/>
        <v>3.8811791072804671</v>
      </c>
      <c r="X490" s="25">
        <f>(1-Dados!$C$20)*U490</f>
        <v>18.84556528479936</v>
      </c>
      <c r="Y490" s="18">
        <f t="shared" si="111"/>
        <v>14.964386177518893</v>
      </c>
      <c r="Z490" s="27">
        <f>((0.408*I490*(Y490-0)+Dados!$C$35*(900/(H490+273))*J490*(M490-N490))/(I490+Dados!$C$35*(1+(0.34*J490))))</f>
        <v>5.7656120253031338</v>
      </c>
    </row>
    <row r="491" spans="1:26" x14ac:dyDescent="0.25">
      <c r="A491" s="1">
        <v>28531</v>
      </c>
      <c r="B491">
        <v>20.399999999999999</v>
      </c>
      <c r="C491">
        <v>33.799999999999997</v>
      </c>
      <c r="D491">
        <v>41</v>
      </c>
      <c r="E491">
        <v>1.933333</v>
      </c>
      <c r="F491">
        <v>55</v>
      </c>
      <c r="H491" s="22">
        <f t="shared" si="98"/>
        <v>27.099999999999998</v>
      </c>
      <c r="I491" s="23">
        <f t="shared" si="99"/>
        <v>0.21023109299087561</v>
      </c>
      <c r="J491" s="24">
        <f t="shared" si="100"/>
        <v>1.4460384960076669</v>
      </c>
      <c r="K491" s="25">
        <f t="shared" si="101"/>
        <v>5.2603114929926225</v>
      </c>
      <c r="L491" s="25">
        <f t="shared" si="102"/>
        <v>2.3968104104453793</v>
      </c>
      <c r="M491" s="25">
        <f t="shared" si="103"/>
        <v>3.8285609517190009</v>
      </c>
      <c r="N491" s="25">
        <f t="shared" si="104"/>
        <v>2.1057085234454505</v>
      </c>
      <c r="O491" s="25">
        <f t="shared" si="105"/>
        <v>-0.25851534844942292</v>
      </c>
      <c r="P491" s="26">
        <f>ACOS(-TAN(Dados!$C$31)*TAN(O491))</f>
        <v>1.7142661005366917</v>
      </c>
      <c r="Q491" s="25">
        <f t="shared" si="106"/>
        <v>1.0251164405358055</v>
      </c>
      <c r="R491" s="25">
        <f>(24*60/PI())*Dados!$C$28*Q491*(P491*SIN(Dados!$C$31)*SIN(O491)+COS(Dados!$C$31)*COS(O491)*SIN(P491))</f>
        <v>40.461212642078735</v>
      </c>
      <c r="S491" s="17">
        <f t="shared" si="107"/>
        <v>306.96000000000004</v>
      </c>
      <c r="T491" s="17">
        <f t="shared" si="108"/>
        <v>293.56</v>
      </c>
      <c r="U491" s="17">
        <f t="shared" si="109"/>
        <v>23.697977155307903</v>
      </c>
      <c r="V491" s="25">
        <f>(0.75+2*10^(-5)*Dados!$B$7)*R491</f>
        <v>30.544258438173049</v>
      </c>
      <c r="W491" s="23">
        <f t="shared" si="110"/>
        <v>3.8147244786582162</v>
      </c>
      <c r="X491" s="25">
        <f>(1-Dados!$C$20)*U491</f>
        <v>18.247442409587087</v>
      </c>
      <c r="Y491" s="18">
        <f t="shared" si="111"/>
        <v>14.43271793092887</v>
      </c>
      <c r="Z491" s="27">
        <f>((0.408*I491*(Y491-0)+Dados!$C$35*(900/(H491+273))*J491*(M491-N491))/(I491+Dados!$C$35*(1+(0.34*J491))))</f>
        <v>5.6095441346944606</v>
      </c>
    </row>
    <row r="492" spans="1:26" x14ac:dyDescent="0.25">
      <c r="A492" s="1">
        <v>28532</v>
      </c>
      <c r="B492">
        <v>17.2</v>
      </c>
      <c r="C492">
        <v>31</v>
      </c>
      <c r="D492">
        <v>42</v>
      </c>
      <c r="E492">
        <v>3.4666670000000002</v>
      </c>
      <c r="F492">
        <v>76.5</v>
      </c>
      <c r="H492" s="22">
        <f t="shared" si="98"/>
        <v>24.1</v>
      </c>
      <c r="I492" s="23">
        <f t="shared" si="99"/>
        <v>0.18003350042526389</v>
      </c>
      <c r="J492" s="24">
        <f t="shared" si="100"/>
        <v>2.5928973098992314</v>
      </c>
      <c r="K492" s="25">
        <f t="shared" si="101"/>
        <v>4.492592251118583</v>
      </c>
      <c r="L492" s="25">
        <f t="shared" si="102"/>
        <v>1.9624256575788694</v>
      </c>
      <c r="M492" s="25">
        <f t="shared" si="103"/>
        <v>3.2275089543487261</v>
      </c>
      <c r="N492" s="25">
        <f t="shared" si="104"/>
        <v>2.4690443500767754</v>
      </c>
      <c r="O492" s="25">
        <f t="shared" si="105"/>
        <v>-0.2530214495566519</v>
      </c>
      <c r="P492" s="26">
        <f>ACOS(-TAN(Dados!$C$31)*TAN(O492))</f>
        <v>1.7110602171599187</v>
      </c>
      <c r="Q492" s="25">
        <f t="shared" si="106"/>
        <v>1.0247442712397508</v>
      </c>
      <c r="R492" s="25">
        <f>(24*60/PI())*Dados!$C$28*Q492*(P492*SIN(Dados!$C$31)*SIN(O492)+COS(Dados!$C$31)*COS(O492)*SIN(P492))</f>
        <v>40.326379349888064</v>
      </c>
      <c r="S492" s="17">
        <f t="shared" si="107"/>
        <v>304.16000000000003</v>
      </c>
      <c r="T492" s="17">
        <f t="shared" si="108"/>
        <v>290.36</v>
      </c>
      <c r="U492" s="17">
        <f t="shared" si="109"/>
        <v>23.968936070533097</v>
      </c>
      <c r="V492" s="25">
        <f>(0.75+2*10^(-5)*Dados!$B$7)*R492</f>
        <v>30.442472489265068</v>
      </c>
      <c r="W492" s="23">
        <f t="shared" si="110"/>
        <v>3.2861701864723591</v>
      </c>
      <c r="X492" s="25">
        <f>(1-Dados!$C$20)*U492</f>
        <v>18.456080774310486</v>
      </c>
      <c r="Y492" s="18">
        <f t="shared" si="111"/>
        <v>15.169910587838126</v>
      </c>
      <c r="Z492" s="27">
        <f>((0.408*I492*(Y492-0)+Dados!$C$35*(900/(H492+273))*J492*(M492-N492))/(I492+Dados!$C$35*(1+(0.34*J492))))</f>
        <v>4.9612477192969404</v>
      </c>
    </row>
    <row r="493" spans="1:26" x14ac:dyDescent="0.25">
      <c r="A493" s="1">
        <v>28533</v>
      </c>
      <c r="B493">
        <v>18.2</v>
      </c>
      <c r="C493">
        <v>30.8</v>
      </c>
      <c r="D493">
        <v>43</v>
      </c>
      <c r="E493">
        <v>2.5</v>
      </c>
      <c r="F493">
        <v>68.75</v>
      </c>
      <c r="H493" s="22">
        <f t="shared" si="98"/>
        <v>24.5</v>
      </c>
      <c r="I493" s="23">
        <f t="shared" si="99"/>
        <v>0.18383500912050901</v>
      </c>
      <c r="J493" s="24">
        <f t="shared" si="100"/>
        <v>1.8698776879198604</v>
      </c>
      <c r="K493" s="25">
        <f t="shared" si="101"/>
        <v>4.4416910990407947</v>
      </c>
      <c r="L493" s="25">
        <f t="shared" si="102"/>
        <v>2.0900878010879693</v>
      </c>
      <c r="M493" s="25">
        <f t="shared" si="103"/>
        <v>3.2658894500643818</v>
      </c>
      <c r="N493" s="25">
        <f t="shared" si="104"/>
        <v>2.2452989969192627</v>
      </c>
      <c r="O493" s="25">
        <f t="shared" si="105"/>
        <v>-0.24745257494772704</v>
      </c>
      <c r="P493" s="26">
        <f>ACOS(-TAN(Dados!$C$31)*TAN(O493))</f>
        <v>1.7078213377914966</v>
      </c>
      <c r="Q493" s="25">
        <f t="shared" si="106"/>
        <v>1.0243647696821025</v>
      </c>
      <c r="R493" s="25">
        <f>(24*60/PI())*Dados!$C$28*Q493*(P493*SIN(Dados!$C$31)*SIN(O493)+COS(Dados!$C$31)*COS(O493)*SIN(P493))</f>
        <v>40.188804340285415</v>
      </c>
      <c r="S493" s="17">
        <f t="shared" si="107"/>
        <v>303.96000000000004</v>
      </c>
      <c r="T493" s="17">
        <f t="shared" si="108"/>
        <v>291.36</v>
      </c>
      <c r="U493" s="17">
        <f t="shared" si="109"/>
        <v>22.824976594992833</v>
      </c>
      <c r="V493" s="25">
        <f>(0.75+2*10^(-5)*Dados!$B$7)*R493</f>
        <v>30.338616811851008</v>
      </c>
      <c r="W493" s="23">
        <f t="shared" si="110"/>
        <v>3.3453229350903979</v>
      </c>
      <c r="X493" s="25">
        <f>(1-Dados!$C$20)*U493</f>
        <v>17.575231978144483</v>
      </c>
      <c r="Y493" s="18">
        <f t="shared" si="111"/>
        <v>14.229909043054086</v>
      </c>
      <c r="Z493" s="27">
        <f>((0.408*I493*(Y493-0)+Dados!$C$35*(900/(H493+273))*J493*(M493-N493))/(I493+Dados!$C$35*(1+(0.34*J493))))</f>
        <v>4.9679216340053394</v>
      </c>
    </row>
    <row r="494" spans="1:26" x14ac:dyDescent="0.25">
      <c r="A494" s="1">
        <v>28534</v>
      </c>
      <c r="B494">
        <v>18.2</v>
      </c>
      <c r="C494">
        <v>31.6</v>
      </c>
      <c r="D494">
        <v>44</v>
      </c>
      <c r="E494">
        <v>2.1</v>
      </c>
      <c r="F494">
        <v>63.25</v>
      </c>
      <c r="H494" s="22">
        <f t="shared" ref="H494:H555" si="112">(C494+B494)/2</f>
        <v>24.9</v>
      </c>
      <c r="I494" s="23">
        <f t="shared" ref="I494:I555" si="113">4098*(0.6108*EXP(17.27*H494/(H494+237.3)))/(H494+237.3)^2</f>
        <v>0.18770394627061798</v>
      </c>
      <c r="J494" s="24">
        <f t="shared" ref="J494:J555" si="114">E494*(4.87/(LN(67.8*10-5.42)))</f>
        <v>1.5706972578526828</v>
      </c>
      <c r="K494" s="25">
        <f t="shared" ref="K494:K555" si="115">0.6108*EXP((17.27*C494)/(C494+237.3))</f>
        <v>4.6483496796026218</v>
      </c>
      <c r="L494" s="25">
        <f t="shared" ref="L494:L555" si="116">0.6108*EXP((17.27*B494)/(B494+237.3))</f>
        <v>2.0900878010879693</v>
      </c>
      <c r="M494" s="25">
        <f t="shared" ref="M494:M555" si="117">(K494+L494)/2</f>
        <v>3.3692187403452953</v>
      </c>
      <c r="N494" s="25">
        <f t="shared" ref="N494:N555" si="118">F494/100*((K494+L494)/2)</f>
        <v>2.131030853268399</v>
      </c>
      <c r="O494" s="25">
        <f t="shared" ref="O494:O555" si="119">0.409*SIN((2*PI()/365*D494)-1.39)</f>
        <v>-0.24181037480038128</v>
      </c>
      <c r="P494" s="26">
        <f>ACOS(-TAN(Dados!$C$31)*TAN(O494))</f>
        <v>1.7045505602514042</v>
      </c>
      <c r="Q494" s="25">
        <f t="shared" ref="Q494:Q555" si="120">1+0.033*COS((2*PI()/365)*D494)</f>
        <v>1.0239780483173626</v>
      </c>
      <c r="R494" s="25">
        <f>(24*60/PI())*Dados!$C$28*Q494*(P494*SIN(Dados!$C$31)*SIN(O494)+COS(Dados!$C$31)*COS(O494)*SIN(P494))</f>
        <v>40.048499763481836</v>
      </c>
      <c r="S494" s="17">
        <f t="shared" ref="S494:S555" si="121">C494+273.16</f>
        <v>304.76000000000005</v>
      </c>
      <c r="T494" s="17">
        <f t="shared" ref="T494:T555" si="122">B494+273.16</f>
        <v>291.36</v>
      </c>
      <c r="U494" s="17">
        <f t="shared" ref="U494:U555" si="123">0.16*SQRT(C494-B494)*R494</f>
        <v>23.45625280425573</v>
      </c>
      <c r="V494" s="25">
        <f>(0.75+2*10^(-5)*Dados!$B$7)*R494</f>
        <v>30.232700578151917</v>
      </c>
      <c r="W494" s="23">
        <f t="shared" ref="W494:W555" si="124">(4.903*10^-9)*((S494^4+T494^4)/2)*(0.34-0.14*SQRT(N494))*(1.35*(U494/V494)-0.35)</f>
        <v>3.6713419692589966</v>
      </c>
      <c r="X494" s="25">
        <f>(1-Dados!$C$20)*U494</f>
        <v>18.061314659276913</v>
      </c>
      <c r="Y494" s="18">
        <f t="shared" ref="Y494:Y555" si="125">X494-W494</f>
        <v>14.389972690017917</v>
      </c>
      <c r="Z494" s="27">
        <f>((0.408*I494*(Y494-0)+Dados!$C$35*(900/(H494+273))*J494*(M494-N494))/(I494+Dados!$C$35*(1+(0.34*J494))))</f>
        <v>5.1597798352622259</v>
      </c>
    </row>
    <row r="495" spans="1:26" x14ac:dyDescent="0.25">
      <c r="A495" s="1">
        <v>28535</v>
      </c>
      <c r="B495">
        <v>21.4</v>
      </c>
      <c r="C495">
        <v>33.4</v>
      </c>
      <c r="D495">
        <v>45</v>
      </c>
      <c r="E495">
        <v>4.0666669999999998</v>
      </c>
      <c r="F495">
        <v>48.5</v>
      </c>
      <c r="H495" s="22">
        <f t="shared" si="112"/>
        <v>27.4</v>
      </c>
      <c r="I495" s="23">
        <f t="shared" si="113"/>
        <v>0.21347213281933025</v>
      </c>
      <c r="J495" s="24">
        <f t="shared" si="114"/>
        <v>3.0416679549999976</v>
      </c>
      <c r="K495" s="25">
        <f t="shared" si="115"/>
        <v>5.1441125216319277</v>
      </c>
      <c r="L495" s="25">
        <f t="shared" si="116"/>
        <v>2.548770598472057</v>
      </c>
      <c r="M495" s="25">
        <f t="shared" si="117"/>
        <v>3.8464415600519923</v>
      </c>
      <c r="N495" s="25">
        <f t="shared" si="118"/>
        <v>1.8655241566252163</v>
      </c>
      <c r="O495" s="25">
        <f t="shared" si="119"/>
        <v>-0.23609652102028686</v>
      </c>
      <c r="P495" s="26">
        <f>ACOS(-TAN(Dados!$C$31)*TAN(O495))</f>
        <v>1.701248968619907</v>
      </c>
      <c r="Q495" s="25">
        <f t="shared" si="120"/>
        <v>1.0235842217394178</v>
      </c>
      <c r="R495" s="25">
        <f>(24*60/PI())*Dados!$C$28*Q495*(P495*SIN(Dados!$C$31)*SIN(O495)+COS(Dados!$C$31)*COS(O495)*SIN(P495))</f>
        <v>39.905479252576548</v>
      </c>
      <c r="S495" s="17">
        <f t="shared" si="121"/>
        <v>306.56</v>
      </c>
      <c r="T495" s="17">
        <f t="shared" si="122"/>
        <v>294.56</v>
      </c>
      <c r="U495" s="17">
        <f t="shared" si="123"/>
        <v>22.117861621071452</v>
      </c>
      <c r="V495" s="25">
        <f>(0.75+2*10^(-5)*Dados!$B$7)*R495</f>
        <v>30.124734079824389</v>
      </c>
      <c r="W495" s="23">
        <f t="shared" si="124"/>
        <v>3.8261007422126561</v>
      </c>
      <c r="X495" s="25">
        <f>(1-Dados!$C$20)*U495</f>
        <v>17.030753448225017</v>
      </c>
      <c r="Y495" s="18">
        <f t="shared" si="125"/>
        <v>13.204652706012361</v>
      </c>
      <c r="Z495" s="27">
        <f>((0.408*I495*(Y495-0)+Dados!$C$35*(900/(H495+273))*J495*(M495-N495))/(I495+Dados!$C$35*(1+(0.34*J495))))</f>
        <v>6.7269441278843587</v>
      </c>
    </row>
    <row r="496" spans="1:26" x14ac:dyDescent="0.25">
      <c r="A496" s="1">
        <v>28536</v>
      </c>
      <c r="B496">
        <v>19.600000000000001</v>
      </c>
      <c r="C496">
        <v>32.200000000000003</v>
      </c>
      <c r="D496">
        <v>46</v>
      </c>
      <c r="E496">
        <v>2.4666670000000002</v>
      </c>
      <c r="F496">
        <v>63</v>
      </c>
      <c r="H496" s="22">
        <f t="shared" si="112"/>
        <v>25.900000000000002</v>
      </c>
      <c r="I496" s="23">
        <f t="shared" si="113"/>
        <v>0.1976775153603442</v>
      </c>
      <c r="J496" s="24">
        <f t="shared" si="114"/>
        <v>1.8449462347312873</v>
      </c>
      <c r="K496" s="25">
        <f t="shared" si="115"/>
        <v>4.8087773652629577</v>
      </c>
      <c r="L496" s="25">
        <f t="shared" si="116"/>
        <v>2.2810057729824531</v>
      </c>
      <c r="M496" s="25">
        <f t="shared" si="117"/>
        <v>3.5448915691227052</v>
      </c>
      <c r="N496" s="25">
        <f t="shared" si="118"/>
        <v>2.2332816885473044</v>
      </c>
      <c r="O496" s="25">
        <f t="shared" si="119"/>
        <v>-0.23031270674563392</v>
      </c>
      <c r="P496" s="26">
        <f>ACOS(-TAN(Dados!$C$31)*TAN(O496))</f>
        <v>1.6979176328459811</v>
      </c>
      <c r="Q496" s="25">
        <f t="shared" si="120"/>
        <v>1.0231834066475822</v>
      </c>
      <c r="R496" s="25">
        <f>(24*60/PI())*Dados!$C$28*Q496*(P496*SIN(Dados!$C$31)*SIN(O496)+COS(Dados!$C$31)*COS(O496)*SIN(P496))</f>
        <v>39.759757965175694</v>
      </c>
      <c r="S496" s="17">
        <f t="shared" si="121"/>
        <v>305.36</v>
      </c>
      <c r="T496" s="17">
        <f t="shared" si="122"/>
        <v>292.76000000000005</v>
      </c>
      <c r="U496" s="17">
        <f t="shared" si="123"/>
        <v>22.581302426756146</v>
      </c>
      <c r="V496" s="25">
        <f>(0.75+2*10^(-5)*Dados!$B$7)*R496</f>
        <v>30.014728759378652</v>
      </c>
      <c r="W496" s="23">
        <f t="shared" si="124"/>
        <v>3.4233346796985082</v>
      </c>
      <c r="X496" s="25">
        <f>(1-Dados!$C$20)*U496</f>
        <v>17.387602868602233</v>
      </c>
      <c r="Y496" s="18">
        <f t="shared" si="125"/>
        <v>13.964268188903725</v>
      </c>
      <c r="Z496" s="27">
        <f>((0.408*I496*(Y496-0)+Dados!$C$35*(900/(H496+273))*J496*(M496-N496))/(I496+Dados!$C$35*(1+(0.34*J496))))</f>
        <v>5.270264318126979</v>
      </c>
    </row>
    <row r="497" spans="1:26" x14ac:dyDescent="0.25">
      <c r="A497" s="1">
        <v>28537</v>
      </c>
      <c r="B497">
        <v>18.399999999999999</v>
      </c>
      <c r="C497">
        <v>31.4</v>
      </c>
      <c r="D497">
        <v>47</v>
      </c>
      <c r="E497">
        <v>2.8666670000000001</v>
      </c>
      <c r="F497">
        <v>55.75</v>
      </c>
      <c r="H497" s="22">
        <f t="shared" si="112"/>
        <v>24.9</v>
      </c>
      <c r="I497" s="23">
        <f t="shared" si="113"/>
        <v>0.18770394627061798</v>
      </c>
      <c r="J497" s="24">
        <f t="shared" si="114"/>
        <v>2.1441266647984651</v>
      </c>
      <c r="K497" s="25">
        <f t="shared" si="115"/>
        <v>4.5959173166475438</v>
      </c>
      <c r="L497" s="25">
        <f t="shared" si="116"/>
        <v>2.1164748063682803</v>
      </c>
      <c r="M497" s="25">
        <f t="shared" si="117"/>
        <v>3.3561960615079123</v>
      </c>
      <c r="N497" s="25">
        <f t="shared" si="118"/>
        <v>1.871079304290661</v>
      </c>
      <c r="O497" s="25">
        <f t="shared" si="119"/>
        <v>-0.22446064584541689</v>
      </c>
      <c r="P497" s="26">
        <f>ACOS(-TAN(Dados!$C$31)*TAN(O497))</f>
        <v>1.6945576084179677</v>
      </c>
      <c r="Q497" s="25">
        <f t="shared" si="120"/>
        <v>1.0227757218120181</v>
      </c>
      <c r="R497" s="25">
        <f>(24*60/PI())*Dados!$C$28*Q497*(P497*SIN(Dados!$C$31)*SIN(O497)+COS(Dados!$C$31)*COS(O497)*SIN(P497))</f>
        <v>39.61135262324327</v>
      </c>
      <c r="S497" s="17">
        <f t="shared" si="121"/>
        <v>304.56</v>
      </c>
      <c r="T497" s="17">
        <f t="shared" si="122"/>
        <v>291.56</v>
      </c>
      <c r="U497" s="17">
        <f t="shared" si="123"/>
        <v>22.851322075774178</v>
      </c>
      <c r="V497" s="25">
        <f>(0.75+2*10^(-5)*Dados!$B$7)*R497</f>
        <v>29.902697240262114</v>
      </c>
      <c r="W497" s="23">
        <f t="shared" si="124"/>
        <v>3.9282471383352706</v>
      </c>
      <c r="X497" s="25">
        <f>(1-Dados!$C$20)*U497</f>
        <v>17.595517998346118</v>
      </c>
      <c r="Y497" s="18">
        <f t="shared" si="125"/>
        <v>13.667270860010847</v>
      </c>
      <c r="Z497" s="27">
        <f>((0.408*I497*(Y497-0)+Dados!$C$35*(900/(H497+273))*J497*(M497-N497))/(I497+Dados!$C$35*(1+(0.34*J497))))</f>
        <v>5.5716406330838337</v>
      </c>
    </row>
    <row r="498" spans="1:26" x14ac:dyDescent="0.25">
      <c r="A498" s="1">
        <v>28538</v>
      </c>
      <c r="B498">
        <v>20</v>
      </c>
      <c r="C498">
        <v>31.8</v>
      </c>
      <c r="D498">
        <v>48</v>
      </c>
      <c r="E498">
        <v>2.266667</v>
      </c>
      <c r="F498">
        <v>63.25</v>
      </c>
      <c r="H498" s="22">
        <f t="shared" si="112"/>
        <v>25.9</v>
      </c>
      <c r="I498" s="23">
        <f t="shared" si="113"/>
        <v>0.19767751536034411</v>
      </c>
      <c r="J498" s="24">
        <f t="shared" si="114"/>
        <v>1.6953560196976984</v>
      </c>
      <c r="K498" s="25">
        <f t="shared" si="115"/>
        <v>4.7013009415600848</v>
      </c>
      <c r="L498" s="25">
        <f t="shared" si="116"/>
        <v>2.3382812709274461</v>
      </c>
      <c r="M498" s="25">
        <f t="shared" si="117"/>
        <v>3.5197911062437655</v>
      </c>
      <c r="N498" s="25">
        <f t="shared" si="118"/>
        <v>2.2262678746991815</v>
      </c>
      <c r="O498" s="25">
        <f t="shared" si="119"/>
        <v>-0.21854207241157836</v>
      </c>
      <c r="P498" s="26">
        <f>ACOS(-TAN(Dados!$C$31)*TAN(O498))</f>
        <v>1.6911699360950152</v>
      </c>
      <c r="Q498" s="25">
        <f t="shared" si="120"/>
        <v>1.0223612880385406</v>
      </c>
      <c r="R498" s="25">
        <f>(24*60/PI())*Dados!$C$28*Q498*(P498*SIN(Dados!$C$31)*SIN(O498)+COS(Dados!$C$31)*COS(O498)*SIN(P498))</f>
        <v>39.460281551069606</v>
      </c>
      <c r="S498" s="17">
        <f t="shared" si="121"/>
        <v>304.96000000000004</v>
      </c>
      <c r="T498" s="17">
        <f t="shared" si="122"/>
        <v>293.16000000000003</v>
      </c>
      <c r="U498" s="17">
        <f t="shared" si="123"/>
        <v>21.688082966751391</v>
      </c>
      <c r="V498" s="25">
        <f>(0.75+2*10^(-5)*Dados!$B$7)*R498</f>
        <v>29.788653355521856</v>
      </c>
      <c r="W498" s="23">
        <f t="shared" si="124"/>
        <v>3.2619136382769547</v>
      </c>
      <c r="X498" s="25">
        <f>(1-Dados!$C$20)*U498</f>
        <v>16.699823884398572</v>
      </c>
      <c r="Y498" s="18">
        <f t="shared" si="125"/>
        <v>13.437910246121618</v>
      </c>
      <c r="Z498" s="27">
        <f>((0.408*I498*(Y498-0)+Dados!$C$35*(900/(H498+273))*J498*(M498-N498))/(I498+Dados!$C$35*(1+(0.34*J498))))</f>
        <v>5.0388630620394927</v>
      </c>
    </row>
    <row r="499" spans="1:26" x14ac:dyDescent="0.25">
      <c r="A499" s="1">
        <v>28539</v>
      </c>
      <c r="B499">
        <v>17.600000000000001</v>
      </c>
      <c r="C499">
        <v>30.3</v>
      </c>
      <c r="D499">
        <v>49</v>
      </c>
      <c r="E499">
        <v>3.2</v>
      </c>
      <c r="F499">
        <v>62</v>
      </c>
      <c r="H499" s="22">
        <f t="shared" si="112"/>
        <v>23.950000000000003</v>
      </c>
      <c r="I499" s="23">
        <f t="shared" si="113"/>
        <v>0.17862512717512005</v>
      </c>
      <c r="J499" s="24">
        <f t="shared" si="114"/>
        <v>2.3934434405374212</v>
      </c>
      <c r="K499" s="25">
        <f t="shared" si="115"/>
        <v>4.3166253828706109</v>
      </c>
      <c r="L499" s="25">
        <f t="shared" si="116"/>
        <v>2.0126465426273383</v>
      </c>
      <c r="M499" s="25">
        <f t="shared" si="117"/>
        <v>3.1646359627489744</v>
      </c>
      <c r="N499" s="25">
        <f t="shared" si="118"/>
        <v>1.9620742969043641</v>
      </c>
      <c r="O499" s="25">
        <f t="shared" si="119"/>
        <v>-0.21255874024516014</v>
      </c>
      <c r="P499" s="26">
        <f>ACOS(-TAN(Dados!$C$31)*TAN(O499))</f>
        <v>1.6877556416977701</v>
      </c>
      <c r="Q499" s="25">
        <f t="shared" si="120"/>
        <v>1.0219402281328214</v>
      </c>
      <c r="R499" s="25">
        <f>(24*60/PI())*Dados!$C$28*Q499*(P499*SIN(Dados!$C$31)*SIN(O499)+COS(Dados!$C$31)*COS(O499)*SIN(P499))</f>
        <v>39.30656471124577</v>
      </c>
      <c r="S499" s="17">
        <f t="shared" si="121"/>
        <v>303.46000000000004</v>
      </c>
      <c r="T499" s="17">
        <f t="shared" si="122"/>
        <v>290.76000000000005</v>
      </c>
      <c r="U499" s="17">
        <f t="shared" si="123"/>
        <v>22.412326079153793</v>
      </c>
      <c r="V499" s="25">
        <f>(0.75+2*10^(-5)*Dados!$B$7)*R499</f>
        <v>29.672612174961795</v>
      </c>
      <c r="W499" s="23">
        <f t="shared" si="124"/>
        <v>3.6918007805456221</v>
      </c>
      <c r="X499" s="25">
        <f>(1-Dados!$C$20)*U499</f>
        <v>17.257491080948419</v>
      </c>
      <c r="Y499" s="18">
        <f t="shared" si="125"/>
        <v>13.565690300402798</v>
      </c>
      <c r="Z499" s="27">
        <f>((0.408*I499*(Y499-0)+Dados!$C$35*(900/(H499+273))*J499*(M499-N499))/(I499+Dados!$C$35*(1+(0.34*J499))))</f>
        <v>5.2452318170578476</v>
      </c>
    </row>
    <row r="500" spans="1:26" x14ac:dyDescent="0.25">
      <c r="A500" s="1">
        <v>28540</v>
      </c>
      <c r="B500">
        <v>18.399999999999999</v>
      </c>
      <c r="C500">
        <v>27.2</v>
      </c>
      <c r="D500">
        <v>50</v>
      </c>
      <c r="E500">
        <v>5.9666670000000002</v>
      </c>
      <c r="F500">
        <v>81</v>
      </c>
      <c r="H500" s="22">
        <f t="shared" si="112"/>
        <v>22.799999999999997</v>
      </c>
      <c r="I500" s="23">
        <f t="shared" si="113"/>
        <v>0.16813302065808711</v>
      </c>
      <c r="J500" s="24">
        <f t="shared" si="114"/>
        <v>4.4627749978190918</v>
      </c>
      <c r="K500" s="25">
        <f t="shared" si="115"/>
        <v>3.6073883025255133</v>
      </c>
      <c r="L500" s="25">
        <f t="shared" si="116"/>
        <v>2.1164748063682803</v>
      </c>
      <c r="M500" s="25">
        <f t="shared" si="117"/>
        <v>2.8619315544468966</v>
      </c>
      <c r="N500" s="25">
        <f t="shared" si="118"/>
        <v>2.3181645591019864</v>
      </c>
      <c r="O500" s="25">
        <f t="shared" si="119"/>
        <v>-0.2065124223366139</v>
      </c>
      <c r="P500" s="26">
        <f>ACOS(-TAN(Dados!$C$31)*TAN(O500))</f>
        <v>1.6843157359566781</v>
      </c>
      <c r="Q500" s="25">
        <f t="shared" si="120"/>
        <v>1.0215126668639976</v>
      </c>
      <c r="R500" s="25">
        <f>(24*60/PI())*Dados!$C$28*Q500*(P500*SIN(Dados!$C$31)*SIN(O500)+COS(Dados!$C$31)*COS(O500)*SIN(P500))</f>
        <v>39.150223738536113</v>
      </c>
      <c r="S500" s="17">
        <f t="shared" si="121"/>
        <v>300.36</v>
      </c>
      <c r="T500" s="17">
        <f t="shared" si="122"/>
        <v>291.56</v>
      </c>
      <c r="U500" s="17">
        <f t="shared" si="123"/>
        <v>18.582133123788047</v>
      </c>
      <c r="V500" s="25">
        <f>(0.75+2*10^(-5)*Dados!$B$7)*R500</f>
        <v>29.554590030713136</v>
      </c>
      <c r="W500" s="23">
        <f t="shared" si="124"/>
        <v>2.3831966636931416</v>
      </c>
      <c r="X500" s="25">
        <f>(1-Dados!$C$20)*U500</f>
        <v>14.308242505316796</v>
      </c>
      <c r="Y500" s="18">
        <f t="shared" si="125"/>
        <v>11.925045841623655</v>
      </c>
      <c r="Z500" s="27">
        <f>((0.408*I500*(Y500-0)+Dados!$C$35*(900/(H500+273))*J500*(M500-N500))/(I500+Dados!$C$35*(1+(0.34*J500))))</f>
        <v>3.9089511682908817</v>
      </c>
    </row>
    <row r="501" spans="1:26" x14ac:dyDescent="0.25">
      <c r="A501" s="1">
        <v>28541</v>
      </c>
      <c r="B501">
        <v>18.899999999999999</v>
      </c>
      <c r="C501">
        <v>29.4</v>
      </c>
      <c r="D501">
        <v>51</v>
      </c>
      <c r="E501">
        <v>2.8</v>
      </c>
      <c r="F501">
        <v>84.25</v>
      </c>
      <c r="H501" s="22">
        <f t="shared" si="112"/>
        <v>24.15</v>
      </c>
      <c r="I501" s="23">
        <f t="shared" si="113"/>
        <v>0.18050503360802694</v>
      </c>
      <c r="J501" s="24">
        <f t="shared" si="114"/>
        <v>2.0942630104702435</v>
      </c>
      <c r="K501" s="25">
        <f t="shared" si="115"/>
        <v>4.0992081541413299</v>
      </c>
      <c r="L501" s="25">
        <f t="shared" si="116"/>
        <v>2.1837218414652266</v>
      </c>
      <c r="M501" s="25">
        <f t="shared" si="117"/>
        <v>3.1414649978032783</v>
      </c>
      <c r="N501" s="25">
        <f t="shared" si="118"/>
        <v>2.6466842606492622</v>
      </c>
      <c r="O501" s="25">
        <f t="shared" si="119"/>
        <v>-0.20040491034042626</v>
      </c>
      <c r="P501" s="26">
        <f>ACOS(-TAN(Dados!$C$31)*TAN(O501))</f>
        <v>1.6808512144161913</v>
      </c>
      <c r="Q501" s="25">
        <f t="shared" si="120"/>
        <v>1.0210787309277003</v>
      </c>
      <c r="R501" s="25">
        <f>(24*60/PI())*Dados!$C$28*Q501*(P501*SIN(Dados!$C$31)*SIN(O501)+COS(Dados!$C$31)*COS(O501)*SIN(P501))</f>
        <v>38.991281971545753</v>
      </c>
      <c r="S501" s="17">
        <f t="shared" si="121"/>
        <v>302.56</v>
      </c>
      <c r="T501" s="17">
        <f t="shared" si="122"/>
        <v>292.06</v>
      </c>
      <c r="U501" s="17">
        <f t="shared" si="123"/>
        <v>20.21539103648746</v>
      </c>
      <c r="V501" s="25">
        <f>(0.75+2*10^(-5)*Dados!$B$7)*R501</f>
        <v>29.434604541140224</v>
      </c>
      <c r="W501" s="23">
        <f t="shared" si="124"/>
        <v>2.4863207738911206</v>
      </c>
      <c r="X501" s="25">
        <f>(1-Dados!$C$20)*U501</f>
        <v>15.565851098095346</v>
      </c>
      <c r="Y501" s="18">
        <f t="shared" si="125"/>
        <v>13.079530324204224</v>
      </c>
      <c r="Z501" s="27">
        <f>((0.408*I501*(Y501-0)+Dados!$C$35*(900/(H501+273))*J501*(M501-N501))/(I501+Dados!$C$35*(1+(0.34*J501))))</f>
        <v>3.9945097688942686</v>
      </c>
    </row>
    <row r="502" spans="1:26" x14ac:dyDescent="0.25">
      <c r="A502" s="1">
        <v>28542</v>
      </c>
      <c r="B502">
        <v>20</v>
      </c>
      <c r="C502">
        <v>32.4</v>
      </c>
      <c r="D502">
        <v>52</v>
      </c>
      <c r="E502">
        <v>1.9666669999999999</v>
      </c>
      <c r="F502">
        <v>66</v>
      </c>
      <c r="H502" s="22">
        <f t="shared" si="112"/>
        <v>26.2</v>
      </c>
      <c r="I502" s="23">
        <f t="shared" si="113"/>
        <v>0.20075515809842714</v>
      </c>
      <c r="J502" s="24">
        <f t="shared" si="114"/>
        <v>1.4709706971473151</v>
      </c>
      <c r="K502" s="25">
        <f t="shared" si="115"/>
        <v>4.8633111980528723</v>
      </c>
      <c r="L502" s="25">
        <f t="shared" si="116"/>
        <v>2.3382812709274461</v>
      </c>
      <c r="M502" s="25">
        <f t="shared" si="117"/>
        <v>3.6007962344901592</v>
      </c>
      <c r="N502" s="25">
        <f t="shared" si="118"/>
        <v>2.3765255147635052</v>
      </c>
      <c r="O502" s="25">
        <f t="shared" si="119"/>
        <v>-0.19423801404421251</v>
      </c>
      <c r="P502" s="26">
        <f>ACOS(-TAN(Dados!$C$31)*TAN(O502))</f>
        <v>1.677363057393106</v>
      </c>
      <c r="Q502" s="25">
        <f t="shared" si="120"/>
        <v>1.0206385489085132</v>
      </c>
      <c r="R502" s="25">
        <f>(24*60/PI())*Dados!$C$28*Q502*(P502*SIN(Dados!$C$31)*SIN(O502)+COS(Dados!$C$31)*COS(O502)*SIN(P502))</f>
        <v>38.829764482083824</v>
      </c>
      <c r="S502" s="17">
        <f t="shared" si="121"/>
        <v>305.56</v>
      </c>
      <c r="T502" s="17">
        <f t="shared" si="122"/>
        <v>293.16000000000003</v>
      </c>
      <c r="U502" s="17">
        <f t="shared" si="123"/>
        <v>21.877393664556852</v>
      </c>
      <c r="V502" s="25">
        <f>(0.75+2*10^(-5)*Dados!$B$7)*R502</f>
        <v>29.312674633006939</v>
      </c>
      <c r="W502" s="23">
        <f t="shared" si="124"/>
        <v>3.2235303346104907</v>
      </c>
      <c r="X502" s="25">
        <f>(1-Dados!$C$20)*U502</f>
        <v>16.845593121708777</v>
      </c>
      <c r="Y502" s="18">
        <f t="shared" si="125"/>
        <v>13.622062787098287</v>
      </c>
      <c r="Z502" s="27">
        <f>((0.408*I502*(Y502-0)+Dados!$C$35*(900/(H502+273))*J502*(M502-N502))/(I502+Dados!$C$35*(1+(0.34*J502))))</f>
        <v>4.9183446662080224</v>
      </c>
    </row>
    <row r="503" spans="1:26" x14ac:dyDescent="0.25">
      <c r="A503" s="1">
        <v>28543</v>
      </c>
      <c r="B503">
        <v>17.3</v>
      </c>
      <c r="C503">
        <v>31.6</v>
      </c>
      <c r="D503">
        <v>53</v>
      </c>
      <c r="E503">
        <v>2.8</v>
      </c>
      <c r="F503">
        <v>60.75</v>
      </c>
      <c r="H503" s="22">
        <f t="shared" si="112"/>
        <v>24.450000000000003</v>
      </c>
      <c r="I503" s="23">
        <f t="shared" si="113"/>
        <v>0.18335615232868385</v>
      </c>
      <c r="J503" s="24">
        <f t="shared" si="114"/>
        <v>2.0942630104702435</v>
      </c>
      <c r="K503" s="25">
        <f t="shared" si="115"/>
        <v>4.6483496796026218</v>
      </c>
      <c r="L503" s="25">
        <f t="shared" si="116"/>
        <v>1.974876858198171</v>
      </c>
      <c r="M503" s="25">
        <f t="shared" si="117"/>
        <v>3.3116132689003965</v>
      </c>
      <c r="N503" s="25">
        <f t="shared" si="118"/>
        <v>2.0118050608569908</v>
      </c>
      <c r="O503" s="25">
        <f t="shared" si="119"/>
        <v>-0.18801356083243781</v>
      </c>
      <c r="P503" s="26">
        <f>ACOS(-TAN(Dados!$C$31)*TAN(O503))</f>
        <v>1.6738522299872023</v>
      </c>
      <c r="Q503" s="25">
        <f t="shared" si="120"/>
        <v>1.020192251241868</v>
      </c>
      <c r="R503" s="25">
        <f>(24*60/PI())*Dados!$C$28*Q503*(P503*SIN(Dados!$C$31)*SIN(O503)+COS(Dados!$C$31)*COS(O503)*SIN(P503))</f>
        <v>38.66569810212836</v>
      </c>
      <c r="S503" s="17">
        <f t="shared" si="121"/>
        <v>304.76000000000005</v>
      </c>
      <c r="T503" s="17">
        <f t="shared" si="122"/>
        <v>290.46000000000004</v>
      </c>
      <c r="U503" s="17">
        <f t="shared" si="123"/>
        <v>23.394504817501556</v>
      </c>
      <c r="V503" s="25">
        <f>(0.75+2*10^(-5)*Dados!$B$7)*R503</f>
        <v>29.188820561832522</v>
      </c>
      <c r="W503" s="23">
        <f t="shared" si="124"/>
        <v>3.9957792217360582</v>
      </c>
      <c r="X503" s="25">
        <f>(1-Dados!$C$20)*U503</f>
        <v>18.013768709476199</v>
      </c>
      <c r="Y503" s="18">
        <f t="shared" si="125"/>
        <v>14.017989487740142</v>
      </c>
      <c r="Z503" s="27">
        <f>((0.408*I503*(Y503-0)+Dados!$C$35*(900/(H503+273))*J503*(M503-N503))/(I503+Dados!$C$35*(1+(0.34*J503))))</f>
        <v>5.3747064775925528</v>
      </c>
    </row>
    <row r="504" spans="1:26" x14ac:dyDescent="0.25">
      <c r="A504" s="1">
        <v>28544</v>
      </c>
      <c r="B504">
        <v>15.5</v>
      </c>
      <c r="C504">
        <v>32.4</v>
      </c>
      <c r="D504">
        <v>54</v>
      </c>
      <c r="E504">
        <v>3.0666669999999998</v>
      </c>
      <c r="F504">
        <v>52.25</v>
      </c>
      <c r="H504" s="22">
        <f t="shared" si="112"/>
        <v>23.95</v>
      </c>
      <c r="I504" s="23">
        <f t="shared" si="113"/>
        <v>0.17862512717512</v>
      </c>
      <c r="J504" s="24">
        <f t="shared" si="114"/>
        <v>2.2937168798320537</v>
      </c>
      <c r="K504" s="25">
        <f t="shared" si="115"/>
        <v>4.8633111980528723</v>
      </c>
      <c r="L504" s="25">
        <f t="shared" si="116"/>
        <v>1.761022898120093</v>
      </c>
      <c r="M504" s="25">
        <f t="shared" si="117"/>
        <v>3.3121670480864829</v>
      </c>
      <c r="N504" s="25">
        <f t="shared" si="118"/>
        <v>1.7306072826251873</v>
      </c>
      <c r="O504" s="25">
        <f t="shared" si="119"/>
        <v>-0.18173339514492348</v>
      </c>
      <c r="P504" s="26">
        <f>ACOS(-TAN(Dados!$C$31)*TAN(O504))</f>
        <v>1.6703196821423145</v>
      </c>
      <c r="Q504" s="25">
        <f t="shared" si="120"/>
        <v>1.0197399701753953</v>
      </c>
      <c r="R504" s="25">
        <f>(24*60/PI())*Dados!$C$28*Q504*(P504*SIN(Dados!$C$31)*SIN(O504)+COS(Dados!$C$31)*COS(O504)*SIN(P504))</f>
        <v>38.499111448304127</v>
      </c>
      <c r="S504" s="17">
        <f t="shared" si="121"/>
        <v>305.56</v>
      </c>
      <c r="T504" s="17">
        <f t="shared" si="122"/>
        <v>288.66000000000003</v>
      </c>
      <c r="U504" s="17">
        <f t="shared" si="123"/>
        <v>25.32293505441541</v>
      </c>
      <c r="V504" s="25">
        <f>(0.75+2*10^(-5)*Dados!$B$7)*R504</f>
        <v>29.063063930369971</v>
      </c>
      <c r="W504" s="23">
        <f t="shared" si="124"/>
        <v>4.9430628351162786</v>
      </c>
      <c r="X504" s="25">
        <f>(1-Dados!$C$20)*U504</f>
        <v>19.498659991899867</v>
      </c>
      <c r="Y504" s="18">
        <f t="shared" si="125"/>
        <v>14.555597156783588</v>
      </c>
      <c r="Z504" s="27">
        <f>((0.408*I504*(Y504-0)+Dados!$C$35*(900/(H504+273))*J504*(M504-N504))/(I504+Dados!$C$35*(1+(0.34*J504))))</f>
        <v>6.0328769384582763</v>
      </c>
    </row>
    <row r="505" spans="1:26" x14ac:dyDescent="0.25">
      <c r="A505" s="1">
        <v>28545</v>
      </c>
      <c r="B505">
        <v>16.2</v>
      </c>
      <c r="C505">
        <v>35.6</v>
      </c>
      <c r="D505">
        <v>55</v>
      </c>
      <c r="E505">
        <v>2.766667</v>
      </c>
      <c r="F505">
        <v>53</v>
      </c>
      <c r="H505" s="22">
        <f t="shared" si="112"/>
        <v>25.9</v>
      </c>
      <c r="I505" s="23">
        <f t="shared" si="113"/>
        <v>0.19767751536034411</v>
      </c>
      <c r="J505" s="24">
        <f t="shared" si="114"/>
        <v>2.0693315572816706</v>
      </c>
      <c r="K505" s="25">
        <f t="shared" si="115"/>
        <v>5.8118453382797011</v>
      </c>
      <c r="L505" s="25">
        <f t="shared" si="116"/>
        <v>1.841645130417793</v>
      </c>
      <c r="M505" s="25">
        <f t="shared" si="117"/>
        <v>3.8267452343487469</v>
      </c>
      <c r="N505" s="25">
        <f t="shared" si="118"/>
        <v>2.0281749742048358</v>
      </c>
      <c r="O505" s="25">
        <f t="shared" si="119"/>
        <v>-0.1753993779302998</v>
      </c>
      <c r="P505" s="26">
        <f>ACOS(-TAN(Dados!$C$31)*TAN(O505))</f>
        <v>1.6667663487559339</v>
      </c>
      <c r="Q505" s="25">
        <f t="shared" si="120"/>
        <v>1.0192818397297361</v>
      </c>
      <c r="R505" s="25">
        <f>(24*60/PI())*Dados!$C$28*Q505*(P505*SIN(Dados!$C$31)*SIN(O505)+COS(Dados!$C$31)*COS(O505)*SIN(P505))</f>
        <v>38.330034943789961</v>
      </c>
      <c r="S505" s="17">
        <f t="shared" si="121"/>
        <v>308.76000000000005</v>
      </c>
      <c r="T505" s="17">
        <f t="shared" si="122"/>
        <v>289.36</v>
      </c>
      <c r="U505" s="17">
        <f t="shared" si="123"/>
        <v>27.012206605372658</v>
      </c>
      <c r="V505" s="25">
        <f>(0.75+2*10^(-5)*Dados!$B$7)*R505</f>
        <v>28.935427705143915</v>
      </c>
      <c r="W505" s="23">
        <f t="shared" si="124"/>
        <v>5.0518143646211007</v>
      </c>
      <c r="X505" s="25">
        <f>(1-Dados!$C$20)*U505</f>
        <v>20.799399086136948</v>
      </c>
      <c r="Y505" s="18">
        <f t="shared" si="125"/>
        <v>15.747584721515846</v>
      </c>
      <c r="Z505" s="27">
        <f>((0.408*I505*(Y505-0)+Dados!$C$35*(900/(H505+273))*J505*(M505-N505))/(I505+Dados!$C$35*(1+(0.34*J505))))</f>
        <v>6.4802980588113366</v>
      </c>
    </row>
    <row r="506" spans="1:26" x14ac:dyDescent="0.25">
      <c r="A506" s="1">
        <v>28546</v>
      </c>
      <c r="B506">
        <v>22.4</v>
      </c>
      <c r="C506">
        <v>37.799999999999997</v>
      </c>
      <c r="D506">
        <v>56</v>
      </c>
      <c r="E506">
        <v>4</v>
      </c>
      <c r="F506">
        <v>51.75</v>
      </c>
      <c r="H506" s="22">
        <f t="shared" si="112"/>
        <v>30.099999999999998</v>
      </c>
      <c r="I506" s="23">
        <f t="shared" si="113"/>
        <v>0.24457886384257072</v>
      </c>
      <c r="J506" s="24">
        <f t="shared" si="114"/>
        <v>2.9918043006717765</v>
      </c>
      <c r="K506" s="25">
        <f t="shared" si="115"/>
        <v>6.5534484603429339</v>
      </c>
      <c r="L506" s="25">
        <f t="shared" si="116"/>
        <v>2.7090824052161175</v>
      </c>
      <c r="M506" s="25">
        <f t="shared" si="117"/>
        <v>4.631265432779526</v>
      </c>
      <c r="N506" s="25">
        <f t="shared" si="118"/>
        <v>2.3966798614634044</v>
      </c>
      <c r="O506" s="25">
        <f t="shared" si="119"/>
        <v>-0.16901338609456681</v>
      </c>
      <c r="P506" s="26">
        <f>ACOS(-TAN(Dados!$C$31)*TAN(O506))</f>
        <v>1.6631931498354087</v>
      </c>
      <c r="Q506" s="25">
        <f t="shared" si="120"/>
        <v>1.018817995658829</v>
      </c>
      <c r="R506" s="25">
        <f>(24*60/PI())*Dados!$C$28*Q506*(P506*SIN(Dados!$C$31)*SIN(O506)+COS(Dados!$C$31)*COS(O506)*SIN(P506))</f>
        <v>38.158500837577961</v>
      </c>
      <c r="S506" s="17">
        <f t="shared" si="121"/>
        <v>310.96000000000004</v>
      </c>
      <c r="T506" s="17">
        <f t="shared" si="122"/>
        <v>295.56</v>
      </c>
      <c r="U506" s="17">
        <f t="shared" si="123"/>
        <v>23.95916326661321</v>
      </c>
      <c r="V506" s="25">
        <f>(0.75+2*10^(-5)*Dados!$B$7)*R506</f>
        <v>28.805936230989445</v>
      </c>
      <c r="W506" s="23">
        <f t="shared" si="124"/>
        <v>3.9657895544657262</v>
      </c>
      <c r="X506" s="25">
        <f>(1-Dados!$C$20)*U506</f>
        <v>18.448555715292173</v>
      </c>
      <c r="Y506" s="18">
        <f t="shared" si="125"/>
        <v>14.482766160826447</v>
      </c>
      <c r="Z506" s="27">
        <f>((0.408*I506*(Y506-0)+Dados!$C$35*(900/(H506+273))*J506*(M506-N506))/(I506+Dados!$C$35*(1+(0.34*J506))))</f>
        <v>7.2875226867550991</v>
      </c>
    </row>
    <row r="507" spans="1:26" x14ac:dyDescent="0.25">
      <c r="A507" s="1">
        <v>28547</v>
      </c>
      <c r="B507">
        <v>21.4</v>
      </c>
      <c r="C507">
        <v>35</v>
      </c>
      <c r="D507">
        <v>57</v>
      </c>
      <c r="E507">
        <v>4.6333330000000004</v>
      </c>
      <c r="F507">
        <v>59.75</v>
      </c>
      <c r="H507" s="22">
        <f t="shared" si="112"/>
        <v>28.2</v>
      </c>
      <c r="I507" s="23">
        <f t="shared" si="113"/>
        <v>0.22232091572927459</v>
      </c>
      <c r="J507" s="24">
        <f t="shared" si="114"/>
        <v>3.4655063989611161</v>
      </c>
      <c r="K507" s="25">
        <f t="shared" si="115"/>
        <v>5.6226812384961216</v>
      </c>
      <c r="L507" s="25">
        <f t="shared" si="116"/>
        <v>2.548770598472057</v>
      </c>
      <c r="M507" s="25">
        <f t="shared" si="117"/>
        <v>4.0857259184840888</v>
      </c>
      <c r="N507" s="25">
        <f t="shared" si="118"/>
        <v>2.4412212362942434</v>
      </c>
      <c r="O507" s="25">
        <f t="shared" si="119"/>
        <v>-0.16257731194492642</v>
      </c>
      <c r="P507" s="26">
        <f>ACOS(-TAN(Dados!$C$31)*TAN(O507))</f>
        <v>1.6596009906988067</v>
      </c>
      <c r="Q507" s="25">
        <f t="shared" si="120"/>
        <v>1.0183485754096824</v>
      </c>
      <c r="R507" s="25">
        <f>(24*60/PI())*Dados!$C$28*Q507*(P507*SIN(Dados!$C$31)*SIN(O507)+COS(Dados!$C$31)*COS(O507)*SIN(P507))</f>
        <v>37.98454322101324</v>
      </c>
      <c r="S507" s="17">
        <f t="shared" si="121"/>
        <v>308.16000000000003</v>
      </c>
      <c r="T507" s="17">
        <f t="shared" si="122"/>
        <v>294.56</v>
      </c>
      <c r="U507" s="17">
        <f t="shared" si="123"/>
        <v>22.412811834630062</v>
      </c>
      <c r="V507" s="25">
        <f>(0.75+2*10^(-5)*Dados!$B$7)*R507</f>
        <v>28.674615243537978</v>
      </c>
      <c r="W507" s="23">
        <f t="shared" si="124"/>
        <v>3.4685621882297992</v>
      </c>
      <c r="X507" s="25">
        <f>(1-Dados!$C$20)*U507</f>
        <v>17.257865112665147</v>
      </c>
      <c r="Y507" s="18">
        <f t="shared" si="125"/>
        <v>13.789302924435347</v>
      </c>
      <c r="Z507" s="27">
        <f>((0.408*I507*(Y507-0)+Dados!$C$35*(900/(H507+273))*J507*(M507-N507))/(I507+Dados!$C$35*(1+(0.34*J507))))</f>
        <v>6.4824207092609587</v>
      </c>
    </row>
    <row r="508" spans="1:26" x14ac:dyDescent="0.25">
      <c r="A508" s="1">
        <v>28548</v>
      </c>
      <c r="B508">
        <v>22.3</v>
      </c>
      <c r="C508">
        <v>35.4</v>
      </c>
      <c r="D508">
        <v>58</v>
      </c>
      <c r="E508">
        <v>4.8666669999999996</v>
      </c>
      <c r="F508">
        <v>47.5</v>
      </c>
      <c r="H508" s="22">
        <f t="shared" si="112"/>
        <v>28.85</v>
      </c>
      <c r="I508" s="23">
        <f t="shared" si="113"/>
        <v>0.22973557110640525</v>
      </c>
      <c r="J508" s="24">
        <f t="shared" si="114"/>
        <v>3.6400288151343529</v>
      </c>
      <c r="K508" s="25">
        <f t="shared" si="115"/>
        <v>5.7481868887063436</v>
      </c>
      <c r="L508" s="25">
        <f t="shared" si="116"/>
        <v>2.6926645530366384</v>
      </c>
      <c r="M508" s="25">
        <f t="shared" si="117"/>
        <v>4.220425720871491</v>
      </c>
      <c r="N508" s="25">
        <f t="shared" si="118"/>
        <v>2.0047022174139579</v>
      </c>
      <c r="O508" s="25">
        <f t="shared" si="119"/>
        <v>-0.1560930626290509</v>
      </c>
      <c r="P508" s="26">
        <f>ACOS(-TAN(Dados!$C$31)*TAN(O508))</f>
        <v>1.655990762218486</v>
      </c>
      <c r="Q508" s="25">
        <f t="shared" si="120"/>
        <v>1.0178737180816473</v>
      </c>
      <c r="R508" s="25">
        <f>(24*60/PI())*Dados!$C$28*Q508*(P508*SIN(Dados!$C$31)*SIN(O508)+COS(Dados!$C$31)*COS(O508)*SIN(P508))</f>
        <v>37.808198041549083</v>
      </c>
      <c r="S508" s="17">
        <f t="shared" si="121"/>
        <v>308.56</v>
      </c>
      <c r="T508" s="17">
        <f t="shared" si="122"/>
        <v>295.46000000000004</v>
      </c>
      <c r="U508" s="17">
        <f t="shared" si="123"/>
        <v>21.894831619745496</v>
      </c>
      <c r="V508" s="25">
        <f>(0.75+2*10^(-5)*Dados!$B$7)*R508</f>
        <v>28.541491879601093</v>
      </c>
      <c r="W508" s="23">
        <f t="shared" si="124"/>
        <v>3.9761191782658449</v>
      </c>
      <c r="X508" s="25">
        <f>(1-Dados!$C$20)*U508</f>
        <v>16.859020347204034</v>
      </c>
      <c r="Y508" s="18">
        <f t="shared" si="125"/>
        <v>12.882901168938188</v>
      </c>
      <c r="Z508" s="27">
        <f>((0.408*I508*(Y508-0)+Dados!$C$35*(900/(H508+273))*J508*(M508-N508))/(I508+Dados!$C$35*(1+(0.34*J508))))</f>
        <v>7.3940101466582169</v>
      </c>
    </row>
    <row r="509" spans="1:26" x14ac:dyDescent="0.25">
      <c r="A509" s="1">
        <v>28549</v>
      </c>
      <c r="B509">
        <v>24.6</v>
      </c>
      <c r="C509">
        <v>31</v>
      </c>
      <c r="D509">
        <v>59</v>
      </c>
      <c r="E509">
        <v>2.9666670000000002</v>
      </c>
      <c r="F509">
        <v>59.25</v>
      </c>
      <c r="H509" s="22">
        <f t="shared" si="112"/>
        <v>27.8</v>
      </c>
      <c r="I509" s="23">
        <f t="shared" si="113"/>
        <v>0.21785877242715079</v>
      </c>
      <c r="J509" s="24">
        <f t="shared" si="114"/>
        <v>2.2189217723152592</v>
      </c>
      <c r="K509" s="25">
        <f t="shared" si="115"/>
        <v>4.492592251118583</v>
      </c>
      <c r="L509" s="25">
        <f t="shared" si="116"/>
        <v>3.0930813295225428</v>
      </c>
      <c r="M509" s="25">
        <f t="shared" si="117"/>
        <v>3.7928367903205631</v>
      </c>
      <c r="N509" s="25">
        <f t="shared" si="118"/>
        <v>2.2472557982649337</v>
      </c>
      <c r="O509" s="25">
        <f t="shared" si="119"/>
        <v>-0.14956255956995423</v>
      </c>
      <c r="P509" s="26">
        <f>ACOS(-TAN(Dados!$C$31)*TAN(O509))</f>
        <v>1.652363341105423</v>
      </c>
      <c r="Q509" s="25">
        <f t="shared" si="120"/>
        <v>1.0173935643851983</v>
      </c>
      <c r="R509" s="25">
        <f>(24*60/PI())*Dados!$C$28*Q509*(P509*SIN(Dados!$C$31)*SIN(O509)+COS(Dados!$C$31)*COS(O509)*SIN(P509))</f>
        <v>37.629503113658799</v>
      </c>
      <c r="S509" s="17">
        <f t="shared" si="121"/>
        <v>304.16000000000003</v>
      </c>
      <c r="T509" s="17">
        <f t="shared" si="122"/>
        <v>297.76000000000005</v>
      </c>
      <c r="U509" s="17">
        <f t="shared" si="123"/>
        <v>15.23135194362364</v>
      </c>
      <c r="V509" s="25">
        <f>(0.75+2*10^(-5)*Dados!$B$7)*R509</f>
        <v>28.406594685407878</v>
      </c>
      <c r="W509" s="23">
        <f t="shared" si="124"/>
        <v>1.9582522450974178</v>
      </c>
      <c r="X509" s="25">
        <f>(1-Dados!$C$20)*U509</f>
        <v>11.728140996590202</v>
      </c>
      <c r="Y509" s="18">
        <f t="shared" si="125"/>
        <v>9.7698887514927844</v>
      </c>
      <c r="Z509" s="27">
        <f>((0.408*I509*(Y509-0)+Dados!$C$35*(900/(H509+273))*J509*(M509-N509))/(I509+Dados!$C$35*(1+(0.34*J509))))</f>
        <v>4.6290654241939926</v>
      </c>
    </row>
    <row r="510" spans="1:26" x14ac:dyDescent="0.25">
      <c r="A510" s="1">
        <v>28887</v>
      </c>
      <c r="B510">
        <v>16.7</v>
      </c>
      <c r="C510">
        <v>36.799999999999997</v>
      </c>
      <c r="D510">
        <v>32</v>
      </c>
      <c r="E510">
        <v>2.6666669999999999</v>
      </c>
      <c r="F510">
        <v>44</v>
      </c>
      <c r="H510" s="22">
        <f t="shared" si="112"/>
        <v>26.75</v>
      </c>
      <c r="I510" s="23">
        <f t="shared" si="113"/>
        <v>0.20650227313586342</v>
      </c>
      <c r="J510" s="24">
        <f t="shared" si="114"/>
        <v>1.9945364497648759</v>
      </c>
      <c r="K510" s="25">
        <f t="shared" si="115"/>
        <v>6.2067817955104676</v>
      </c>
      <c r="L510" s="25">
        <f t="shared" si="116"/>
        <v>1.9011953088739362</v>
      </c>
      <c r="M510" s="25">
        <f t="shared" si="117"/>
        <v>4.0539885521922017</v>
      </c>
      <c r="N510" s="25">
        <f t="shared" si="118"/>
        <v>1.7837549629645688</v>
      </c>
      <c r="O510" s="25">
        <f t="shared" si="119"/>
        <v>-0.30432562504334304</v>
      </c>
      <c r="P510" s="26">
        <f>ACOS(-TAN(Dados!$C$31)*TAN(O510))</f>
        <v>1.7414469882911801</v>
      </c>
      <c r="Q510" s="25">
        <f t="shared" si="120"/>
        <v>1.0281185581963432</v>
      </c>
      <c r="R510" s="25">
        <f>(24*60/PI())*Dados!$C$28*Q510*(P510*SIN(Dados!$C$31)*SIN(O510)+COS(Dados!$C$31)*COS(O510)*SIN(P510))</f>
        <v>41.550006134893529</v>
      </c>
      <c r="S510" s="17">
        <f t="shared" si="121"/>
        <v>309.96000000000004</v>
      </c>
      <c r="T510" s="17">
        <f t="shared" si="122"/>
        <v>289.86</v>
      </c>
      <c r="U510" s="17">
        <f t="shared" si="123"/>
        <v>29.804998452066293</v>
      </c>
      <c r="V510" s="25">
        <f>(0.75+2*10^(-5)*Dados!$B$7)*R510</f>
        <v>31.366191041244619</v>
      </c>
      <c r="W510" s="23">
        <f t="shared" si="124"/>
        <v>5.7000882530058217</v>
      </c>
      <c r="X510" s="25">
        <f>(1-Dados!$C$20)*U510</f>
        <v>22.949848808091048</v>
      </c>
      <c r="Y510" s="18">
        <f t="shared" si="125"/>
        <v>17.249760555085224</v>
      </c>
      <c r="Z510" s="27">
        <f>((0.408*I510*(Y510-0)+Dados!$C$35*(900/(H510+273))*J510*(M510-N510))/(I510+Dados!$C$35*(1+(0.34*J510))))</f>
        <v>7.4072381752003817</v>
      </c>
    </row>
    <row r="511" spans="1:26" x14ac:dyDescent="0.25">
      <c r="A511" s="1">
        <v>28893</v>
      </c>
      <c r="B511">
        <v>23.2</v>
      </c>
      <c r="C511">
        <v>31.2</v>
      </c>
      <c r="D511">
        <v>38</v>
      </c>
      <c r="E511">
        <v>1.3333330000000001</v>
      </c>
      <c r="F511">
        <v>63.5</v>
      </c>
      <c r="H511" s="22">
        <f t="shared" si="112"/>
        <v>27.2</v>
      </c>
      <c r="I511" s="23">
        <f t="shared" si="113"/>
        <v>0.21130681013503458</v>
      </c>
      <c r="J511" s="24">
        <f t="shared" si="114"/>
        <v>0.99726785090690051</v>
      </c>
      <c r="K511" s="25">
        <f t="shared" si="115"/>
        <v>4.5439995866454055</v>
      </c>
      <c r="L511" s="25">
        <f t="shared" si="116"/>
        <v>2.8436029029276386</v>
      </c>
      <c r="M511" s="25">
        <f t="shared" si="117"/>
        <v>3.6938012447865223</v>
      </c>
      <c r="N511" s="25">
        <f t="shared" si="118"/>
        <v>2.3455637904394417</v>
      </c>
      <c r="O511" s="25">
        <f t="shared" si="119"/>
        <v>-0.27453102519500105</v>
      </c>
      <c r="P511" s="26">
        <f>ACOS(-TAN(Dados!$C$31)*TAN(O511))</f>
        <v>1.7236746004336272</v>
      </c>
      <c r="Q511" s="25">
        <f t="shared" si="120"/>
        <v>1.0261878630954209</v>
      </c>
      <c r="R511" s="25">
        <f>(24*60/PI())*Dados!$C$28*Q511*(P511*SIN(Dados!$C$31)*SIN(O511)+COS(Dados!$C$31)*COS(O511)*SIN(P511))</f>
        <v>40.849162036170263</v>
      </c>
      <c r="S511" s="17">
        <f t="shared" si="121"/>
        <v>304.36</v>
      </c>
      <c r="T511" s="17">
        <f t="shared" si="122"/>
        <v>296.36</v>
      </c>
      <c r="U511" s="17">
        <f t="shared" si="123"/>
        <v>18.486220468201008</v>
      </c>
      <c r="V511" s="25">
        <f>(0.75+2*10^(-5)*Dados!$B$7)*R511</f>
        <v>30.837122289261409</v>
      </c>
      <c r="W511" s="23">
        <f t="shared" si="124"/>
        <v>2.3042508699625799</v>
      </c>
      <c r="X511" s="25">
        <f>(1-Dados!$C$20)*U511</f>
        <v>14.234389760514777</v>
      </c>
      <c r="Y511" s="18">
        <f t="shared" si="125"/>
        <v>11.930138890552197</v>
      </c>
      <c r="Z511" s="27">
        <f>((0.408*I511*(Y511-0)+Dados!$C$35*(900/(H511+273))*J511*(M511-N511))/(I511+Dados!$C$35*(1+(0.34*J511))))</f>
        <v>4.322961224870288</v>
      </c>
    </row>
    <row r="512" spans="1:26" x14ac:dyDescent="0.25">
      <c r="A512" s="1">
        <v>28894</v>
      </c>
      <c r="B512">
        <v>22.4</v>
      </c>
      <c r="C512">
        <v>32.6</v>
      </c>
      <c r="D512">
        <v>39</v>
      </c>
      <c r="E512">
        <v>1.3333330000000001</v>
      </c>
      <c r="F512">
        <v>66.75</v>
      </c>
      <c r="H512" s="22">
        <f t="shared" si="112"/>
        <v>27.5</v>
      </c>
      <c r="I512" s="23">
        <f t="shared" si="113"/>
        <v>0.21456176978003969</v>
      </c>
      <c r="J512" s="24">
        <f t="shared" si="114"/>
        <v>0.99726785090690051</v>
      </c>
      <c r="K512" s="25">
        <f t="shared" si="115"/>
        <v>4.9183812721762612</v>
      </c>
      <c r="L512" s="25">
        <f t="shared" si="116"/>
        <v>2.7090824052161175</v>
      </c>
      <c r="M512" s="25">
        <f t="shared" si="117"/>
        <v>3.8137318386961896</v>
      </c>
      <c r="N512" s="25">
        <f t="shared" si="118"/>
        <v>2.5456660023297064</v>
      </c>
      <c r="O512" s="25">
        <f t="shared" si="119"/>
        <v>-0.26927172994258658</v>
      </c>
      <c r="P512" s="26">
        <f>ACOS(-TAN(Dados!$C$31)*TAN(O512))</f>
        <v>1.720574422132332</v>
      </c>
      <c r="Q512" s="25">
        <f t="shared" si="120"/>
        <v>1.0258383434213432</v>
      </c>
      <c r="R512" s="25">
        <f>(24*60/PI())*Dados!$C$28*Q512*(P512*SIN(Dados!$C$31)*SIN(O512)+COS(Dados!$C$31)*COS(O512)*SIN(P512))</f>
        <v>40.722612626680473</v>
      </c>
      <c r="S512" s="17">
        <f t="shared" si="121"/>
        <v>305.76000000000005</v>
      </c>
      <c r="T512" s="17">
        <f t="shared" si="122"/>
        <v>295.56</v>
      </c>
      <c r="U512" s="17">
        <f t="shared" si="123"/>
        <v>20.809215206194963</v>
      </c>
      <c r="V512" s="25">
        <f>(0.75+2*10^(-5)*Dados!$B$7)*R512</f>
        <v>30.741589861628867</v>
      </c>
      <c r="W512" s="23">
        <f t="shared" si="124"/>
        <v>2.6391311243260303</v>
      </c>
      <c r="X512" s="25">
        <f>(1-Dados!$C$20)*U512</f>
        <v>16.023095708770121</v>
      </c>
      <c r="Y512" s="18">
        <f t="shared" si="125"/>
        <v>13.38396458444409</v>
      </c>
      <c r="Z512" s="27">
        <f>((0.408*I512*(Y512-0)+Dados!$C$35*(900/(H512+273))*J512*(M512-N512))/(I512+Dados!$C$35*(1+(0.34*J512))))</f>
        <v>4.6972075667944395</v>
      </c>
    </row>
    <row r="513" spans="1:26" x14ac:dyDescent="0.25">
      <c r="A513" s="1">
        <v>28895</v>
      </c>
      <c r="B513">
        <v>22</v>
      </c>
      <c r="C513">
        <v>37.799999999999997</v>
      </c>
      <c r="D513">
        <v>40</v>
      </c>
      <c r="E513">
        <v>2</v>
      </c>
      <c r="F513">
        <v>51.25</v>
      </c>
      <c r="H513" s="22">
        <f t="shared" si="112"/>
        <v>29.9</v>
      </c>
      <c r="I513" s="23">
        <f t="shared" si="113"/>
        <v>0.24215129129346122</v>
      </c>
      <c r="J513" s="24">
        <f t="shared" si="114"/>
        <v>1.4959021503358882</v>
      </c>
      <c r="K513" s="25">
        <f t="shared" si="115"/>
        <v>6.5534484603429339</v>
      </c>
      <c r="L513" s="25">
        <f t="shared" si="116"/>
        <v>2.6439311922105757</v>
      </c>
      <c r="M513" s="25">
        <f t="shared" si="117"/>
        <v>4.5986898262767548</v>
      </c>
      <c r="N513" s="25">
        <f t="shared" si="118"/>
        <v>2.3568285359668368</v>
      </c>
      <c r="O513" s="25">
        <f t="shared" si="119"/>
        <v>-0.26393264366523028</v>
      </c>
      <c r="P513" s="26">
        <f>ACOS(-TAN(Dados!$C$31)*TAN(O513))</f>
        <v>1.7174378768172527</v>
      </c>
      <c r="Q513" s="25">
        <f t="shared" si="120"/>
        <v>1.0254811672884725</v>
      </c>
      <c r="R513" s="25">
        <f>(24*60/PI())*Dados!$C$28*Q513*(P513*SIN(Dados!$C$31)*SIN(O513)+COS(Dados!$C$31)*COS(O513)*SIN(P513))</f>
        <v>40.593293506266015</v>
      </c>
      <c r="S513" s="17">
        <f t="shared" si="121"/>
        <v>310.96000000000004</v>
      </c>
      <c r="T513" s="17">
        <f t="shared" si="122"/>
        <v>295.16000000000003</v>
      </c>
      <c r="U513" s="17">
        <f t="shared" si="123"/>
        <v>25.816824057470274</v>
      </c>
      <c r="V513" s="25">
        <f>(0.75+2*10^(-5)*Dados!$B$7)*R513</f>
        <v>30.643966573125926</v>
      </c>
      <c r="W513" s="23">
        <f t="shared" si="124"/>
        <v>4.0894938097824776</v>
      </c>
      <c r="X513" s="25">
        <f>(1-Dados!$C$20)*U513</f>
        <v>19.878954524252112</v>
      </c>
      <c r="Y513" s="18">
        <f t="shared" si="125"/>
        <v>15.789460714469634</v>
      </c>
      <c r="Z513" s="27">
        <f>((0.408*I513*(Y513-0)+Dados!$C$35*(900/(H513+273))*J513*(M513-N513))/(I513+Dados!$C$35*(1+(0.34*J513))))</f>
        <v>6.4893166280121557</v>
      </c>
    </row>
    <row r="514" spans="1:26" x14ac:dyDescent="0.25">
      <c r="A514" s="1">
        <v>28897</v>
      </c>
      <c r="B514">
        <v>20.8</v>
      </c>
      <c r="C514">
        <v>36.4</v>
      </c>
      <c r="D514">
        <v>42</v>
      </c>
      <c r="E514">
        <v>3.6666669999999999</v>
      </c>
      <c r="F514">
        <v>74.75</v>
      </c>
      <c r="H514" s="22">
        <f t="shared" si="112"/>
        <v>28.6</v>
      </c>
      <c r="I514" s="23">
        <f t="shared" si="113"/>
        <v>0.22685958459062655</v>
      </c>
      <c r="J514" s="24">
        <f t="shared" si="114"/>
        <v>2.74248752493282</v>
      </c>
      <c r="K514" s="25">
        <f t="shared" si="115"/>
        <v>6.0726299897773925</v>
      </c>
      <c r="L514" s="25">
        <f t="shared" si="116"/>
        <v>2.4566163260716172</v>
      </c>
      <c r="M514" s="25">
        <f t="shared" si="117"/>
        <v>4.2646231579245049</v>
      </c>
      <c r="N514" s="25">
        <f t="shared" si="118"/>
        <v>3.1878058105485678</v>
      </c>
      <c r="O514" s="25">
        <f t="shared" si="119"/>
        <v>-0.2530214495566519</v>
      </c>
      <c r="P514" s="26">
        <f>ACOS(-TAN(Dados!$C$31)*TAN(O514))</f>
        <v>1.7110602171599187</v>
      </c>
      <c r="Q514" s="25">
        <f t="shared" si="120"/>
        <v>1.0247442712397508</v>
      </c>
      <c r="R514" s="25">
        <f>(24*60/PI())*Dados!$C$28*Q514*(P514*SIN(Dados!$C$31)*SIN(O514)+COS(Dados!$C$31)*COS(O514)*SIN(P514))</f>
        <v>40.326379349888064</v>
      </c>
      <c r="S514" s="17">
        <f t="shared" si="121"/>
        <v>309.56</v>
      </c>
      <c r="T514" s="17">
        <f t="shared" si="122"/>
        <v>293.96000000000004</v>
      </c>
      <c r="U514" s="17">
        <f t="shared" si="123"/>
        <v>25.484229825338844</v>
      </c>
      <c r="V514" s="25">
        <f>(0.75+2*10^(-5)*Dados!$B$7)*R514</f>
        <v>30.442472489265068</v>
      </c>
      <c r="W514" s="23">
        <f t="shared" si="124"/>
        <v>2.8670467992920989</v>
      </c>
      <c r="X514" s="25">
        <f>(1-Dados!$C$20)*U514</f>
        <v>19.622856965510909</v>
      </c>
      <c r="Y514" s="18">
        <f t="shared" si="125"/>
        <v>16.755810166218811</v>
      </c>
      <c r="Z514" s="27">
        <f>((0.408*I514*(Y514-0)+Dados!$C$35*(900/(H514+273))*J514*(M514-N514))/(I514+Dados!$C$35*(1+(0.34*J514))))</f>
        <v>6.0215533211797103</v>
      </c>
    </row>
    <row r="515" spans="1:26" x14ac:dyDescent="0.25">
      <c r="A515" s="1">
        <v>28898</v>
      </c>
      <c r="B515">
        <v>21.4</v>
      </c>
      <c r="C515">
        <v>26.6</v>
      </c>
      <c r="D515">
        <v>43</v>
      </c>
      <c r="E515">
        <v>3</v>
      </c>
      <c r="F515">
        <v>95</v>
      </c>
      <c r="H515" s="22">
        <f t="shared" si="112"/>
        <v>24</v>
      </c>
      <c r="I515" s="23">
        <f t="shared" si="113"/>
        <v>0.17909354902640179</v>
      </c>
      <c r="J515" s="24">
        <f t="shared" si="114"/>
        <v>2.2438532255038321</v>
      </c>
      <c r="K515" s="25">
        <f t="shared" si="115"/>
        <v>3.482522891456</v>
      </c>
      <c r="L515" s="25">
        <f t="shared" si="116"/>
        <v>2.548770598472057</v>
      </c>
      <c r="M515" s="25">
        <f t="shared" si="117"/>
        <v>3.0156467449640285</v>
      </c>
      <c r="N515" s="25">
        <f t="shared" si="118"/>
        <v>2.8648644077158267</v>
      </c>
      <c r="O515" s="25">
        <f t="shared" si="119"/>
        <v>-0.24745257494772704</v>
      </c>
      <c r="P515" s="26">
        <f>ACOS(-TAN(Dados!$C$31)*TAN(O515))</f>
        <v>1.7078213377914966</v>
      </c>
      <c r="Q515" s="25">
        <f t="shared" si="120"/>
        <v>1.0243647696821025</v>
      </c>
      <c r="R515" s="25">
        <f>(24*60/PI())*Dados!$C$28*Q515*(P515*SIN(Dados!$C$31)*SIN(O515)+COS(Dados!$C$31)*COS(O515)*SIN(P515))</f>
        <v>40.188804340285415</v>
      </c>
      <c r="S515" s="17">
        <f t="shared" si="121"/>
        <v>299.76000000000005</v>
      </c>
      <c r="T515" s="17">
        <f t="shared" si="122"/>
        <v>294.56</v>
      </c>
      <c r="U515" s="17">
        <f t="shared" si="123"/>
        <v>14.663131863331525</v>
      </c>
      <c r="V515" s="25">
        <f>(0.75+2*10^(-5)*Dados!$B$7)*R515</f>
        <v>30.338616811851008</v>
      </c>
      <c r="W515" s="23">
        <f t="shared" si="124"/>
        <v>1.1920880725653722</v>
      </c>
      <c r="X515" s="25">
        <f>(1-Dados!$C$20)*U515</f>
        <v>11.290611534765274</v>
      </c>
      <c r="Y515" s="18">
        <f t="shared" si="125"/>
        <v>10.098523462199902</v>
      </c>
      <c r="Z515" s="27">
        <f>((0.408*I515*(Y515-0)+Dados!$C$35*(900/(H515+273))*J515*(M515-N515))/(I515+Dados!$C$35*(1+(0.34*J515))))</f>
        <v>2.7335533127791045</v>
      </c>
    </row>
    <row r="516" spans="1:26" x14ac:dyDescent="0.25">
      <c r="A516" s="1">
        <v>28899</v>
      </c>
      <c r="B516">
        <v>21.3</v>
      </c>
      <c r="C516">
        <v>32</v>
      </c>
      <c r="D516">
        <v>44</v>
      </c>
      <c r="E516">
        <v>1.6666669999999999</v>
      </c>
      <c r="F516">
        <v>68.75</v>
      </c>
      <c r="H516" s="22">
        <f t="shared" si="112"/>
        <v>26.65</v>
      </c>
      <c r="I516" s="23">
        <f t="shared" si="113"/>
        <v>0.20544717183601532</v>
      </c>
      <c r="J516" s="24">
        <f t="shared" si="114"/>
        <v>1.2465853745969318</v>
      </c>
      <c r="K516" s="25">
        <f t="shared" si="115"/>
        <v>4.7547753962618131</v>
      </c>
      <c r="L516" s="25">
        <f t="shared" si="116"/>
        <v>2.5332049812438213</v>
      </c>
      <c r="M516" s="25">
        <f t="shared" si="117"/>
        <v>3.6439901887528174</v>
      </c>
      <c r="N516" s="25">
        <f t="shared" si="118"/>
        <v>2.5052432547675618</v>
      </c>
      <c r="O516" s="25">
        <f t="shared" si="119"/>
        <v>-0.24181037480038128</v>
      </c>
      <c r="P516" s="26">
        <f>ACOS(-TAN(Dados!$C$31)*TAN(O516))</f>
        <v>1.7045505602514042</v>
      </c>
      <c r="Q516" s="25">
        <f t="shared" si="120"/>
        <v>1.0239780483173626</v>
      </c>
      <c r="R516" s="25">
        <f>(24*60/PI())*Dados!$C$28*Q516*(P516*SIN(Dados!$C$31)*SIN(O516)+COS(Dados!$C$31)*COS(O516)*SIN(P516))</f>
        <v>40.048499763481836</v>
      </c>
      <c r="S516" s="17">
        <f t="shared" si="121"/>
        <v>305.16000000000003</v>
      </c>
      <c r="T516" s="17">
        <f t="shared" si="122"/>
        <v>294.46000000000004</v>
      </c>
      <c r="U516" s="17">
        <f t="shared" si="123"/>
        <v>20.96033035853851</v>
      </c>
      <c r="V516" s="25">
        <f>(0.75+2*10^(-5)*Dados!$B$7)*R516</f>
        <v>30.232700578151917</v>
      </c>
      <c r="W516" s="23">
        <f t="shared" si="124"/>
        <v>2.753738396419843</v>
      </c>
      <c r="X516" s="25">
        <f>(1-Dados!$C$20)*U516</f>
        <v>16.139454376074653</v>
      </c>
      <c r="Y516" s="18">
        <f t="shared" si="125"/>
        <v>13.38571597965481</v>
      </c>
      <c r="Z516" s="27">
        <f>((0.408*I516*(Y516-0)+Dados!$C$35*(900/(H516+273))*J516*(M516-N516))/(I516+Dados!$C$35*(1+(0.34*J516))))</f>
        <v>4.691483853373394</v>
      </c>
    </row>
    <row r="517" spans="1:26" x14ac:dyDescent="0.25">
      <c r="A517" s="1">
        <v>28900</v>
      </c>
      <c r="B517">
        <v>19.100000000000001</v>
      </c>
      <c r="C517">
        <v>35</v>
      </c>
      <c r="D517">
        <v>45</v>
      </c>
      <c r="E517">
        <v>2</v>
      </c>
      <c r="F517">
        <v>47</v>
      </c>
      <c r="H517" s="22">
        <f t="shared" si="112"/>
        <v>27.05</v>
      </c>
      <c r="I517" s="23">
        <f t="shared" si="113"/>
        <v>0.20969496361300413</v>
      </c>
      <c r="J517" s="24">
        <f t="shared" si="114"/>
        <v>1.4959021503358882</v>
      </c>
      <c r="K517" s="25">
        <f t="shared" si="115"/>
        <v>5.6226812384961216</v>
      </c>
      <c r="L517" s="25">
        <f t="shared" si="116"/>
        <v>2.2111396340059919</v>
      </c>
      <c r="M517" s="25">
        <f t="shared" si="117"/>
        <v>3.9169104362510567</v>
      </c>
      <c r="N517" s="25">
        <f t="shared" si="118"/>
        <v>1.8409479050379967</v>
      </c>
      <c r="O517" s="25">
        <f t="shared" si="119"/>
        <v>-0.23609652102028686</v>
      </c>
      <c r="P517" s="26">
        <f>ACOS(-TAN(Dados!$C$31)*TAN(O517))</f>
        <v>1.701248968619907</v>
      </c>
      <c r="Q517" s="25">
        <f t="shared" si="120"/>
        <v>1.0235842217394178</v>
      </c>
      <c r="R517" s="25">
        <f>(24*60/PI())*Dados!$C$28*Q517*(P517*SIN(Dados!$C$31)*SIN(O517)+COS(Dados!$C$31)*COS(O517)*SIN(P517))</f>
        <v>39.905479252576548</v>
      </c>
      <c r="S517" s="17">
        <f t="shared" si="121"/>
        <v>308.16000000000003</v>
      </c>
      <c r="T517" s="17">
        <f t="shared" si="122"/>
        <v>292.26000000000005</v>
      </c>
      <c r="U517" s="17">
        <f t="shared" si="123"/>
        <v>25.459570667290262</v>
      </c>
      <c r="V517" s="25">
        <f>(0.75+2*10^(-5)*Dados!$B$7)*R517</f>
        <v>30.124734079824389</v>
      </c>
      <c r="W517" s="23">
        <f t="shared" si="124"/>
        <v>4.7462657574101899</v>
      </c>
      <c r="X517" s="25">
        <f>(1-Dados!$C$20)*U517</f>
        <v>19.603869413813502</v>
      </c>
      <c r="Y517" s="18">
        <f t="shared" si="125"/>
        <v>14.857603656403313</v>
      </c>
      <c r="Z517" s="27">
        <f>((0.408*I517*(Y517-0)+Dados!$C$35*(900/(H517+273))*J517*(M517-N517))/(I517+Dados!$C$35*(1+(0.34*J517))))</f>
        <v>6.0979232634643994</v>
      </c>
    </row>
    <row r="518" spans="1:26" x14ac:dyDescent="0.25">
      <c r="A518" s="1">
        <v>28901</v>
      </c>
      <c r="B518">
        <v>20.6</v>
      </c>
      <c r="C518">
        <v>35.799999999999997</v>
      </c>
      <c r="D518">
        <v>46</v>
      </c>
      <c r="E518">
        <v>2.6666669999999999</v>
      </c>
      <c r="F518">
        <v>43</v>
      </c>
      <c r="H518" s="22">
        <f t="shared" si="112"/>
        <v>28.2</v>
      </c>
      <c r="I518" s="23">
        <f t="shared" si="113"/>
        <v>0.22232091572927459</v>
      </c>
      <c r="J518" s="24">
        <f t="shared" si="114"/>
        <v>1.9945364497648759</v>
      </c>
      <c r="K518" s="25">
        <f t="shared" si="115"/>
        <v>5.8761139848648147</v>
      </c>
      <c r="L518" s="25">
        <f t="shared" si="116"/>
        <v>2.4265523121060211</v>
      </c>
      <c r="M518" s="25">
        <f t="shared" si="117"/>
        <v>4.1513331484854179</v>
      </c>
      <c r="N518" s="25">
        <f t="shared" si="118"/>
        <v>1.7850732538487297</v>
      </c>
      <c r="O518" s="25">
        <f t="shared" si="119"/>
        <v>-0.23031270674563392</v>
      </c>
      <c r="P518" s="26">
        <f>ACOS(-TAN(Dados!$C$31)*TAN(O518))</f>
        <v>1.6979176328459811</v>
      </c>
      <c r="Q518" s="25">
        <f t="shared" si="120"/>
        <v>1.0231834066475822</v>
      </c>
      <c r="R518" s="25">
        <f>(24*60/PI())*Dados!$C$28*Q518*(P518*SIN(Dados!$C$31)*SIN(O518)+COS(Dados!$C$31)*COS(O518)*SIN(P518))</f>
        <v>39.759757965175694</v>
      </c>
      <c r="S518" s="17">
        <f t="shared" si="121"/>
        <v>308.96000000000004</v>
      </c>
      <c r="T518" s="17">
        <f t="shared" si="122"/>
        <v>293.76000000000005</v>
      </c>
      <c r="U518" s="17">
        <f t="shared" si="123"/>
        <v>24.801931781500642</v>
      </c>
      <c r="V518" s="25">
        <f>(0.75+2*10^(-5)*Dados!$B$7)*R518</f>
        <v>30.014728759378652</v>
      </c>
      <c r="W518" s="23">
        <f t="shared" si="124"/>
        <v>4.7531067971013723</v>
      </c>
      <c r="X518" s="25">
        <f>(1-Dados!$C$20)*U518</f>
        <v>19.097487471755496</v>
      </c>
      <c r="Y518" s="18">
        <f t="shared" si="125"/>
        <v>14.344380674654124</v>
      </c>
      <c r="Z518" s="27">
        <f>((0.408*I518*(Y518-0)+Dados!$C$35*(900/(H518+273))*J518*(M518-N518))/(I518+Dados!$C$35*(1+(0.34*J518))))</f>
        <v>6.6961534223879919</v>
      </c>
    </row>
    <row r="519" spans="1:26" x14ac:dyDescent="0.25">
      <c r="A519" s="1">
        <v>28902</v>
      </c>
      <c r="B519">
        <v>21.4</v>
      </c>
      <c r="C519">
        <v>33.799999999999997</v>
      </c>
      <c r="D519">
        <v>47</v>
      </c>
      <c r="E519">
        <v>3.3333330000000001</v>
      </c>
      <c r="F519">
        <v>79</v>
      </c>
      <c r="H519" s="22">
        <f t="shared" si="112"/>
        <v>27.599999999999998</v>
      </c>
      <c r="I519" s="23">
        <f t="shared" si="113"/>
        <v>0.2156560781610482</v>
      </c>
      <c r="J519" s="24">
        <f t="shared" si="114"/>
        <v>2.4931700012427886</v>
      </c>
      <c r="K519" s="25">
        <f t="shared" si="115"/>
        <v>5.2603114929926225</v>
      </c>
      <c r="L519" s="25">
        <f t="shared" si="116"/>
        <v>2.548770598472057</v>
      </c>
      <c r="M519" s="25">
        <f t="shared" si="117"/>
        <v>3.9045410457323397</v>
      </c>
      <c r="N519" s="25">
        <f t="shared" si="118"/>
        <v>3.0845874261285484</v>
      </c>
      <c r="O519" s="25">
        <f t="shared" si="119"/>
        <v>-0.22446064584541689</v>
      </c>
      <c r="P519" s="26">
        <f>ACOS(-TAN(Dados!$C$31)*TAN(O519))</f>
        <v>1.6945576084179677</v>
      </c>
      <c r="Q519" s="25">
        <f t="shared" si="120"/>
        <v>1.0227757218120181</v>
      </c>
      <c r="R519" s="25">
        <f>(24*60/PI())*Dados!$C$28*Q519*(P519*SIN(Dados!$C$31)*SIN(O519)+COS(Dados!$C$31)*COS(O519)*SIN(P519))</f>
        <v>39.61135262324327</v>
      </c>
      <c r="S519" s="17">
        <f t="shared" si="121"/>
        <v>306.96000000000004</v>
      </c>
      <c r="T519" s="17">
        <f t="shared" si="122"/>
        <v>294.56</v>
      </c>
      <c r="U519" s="17">
        <f t="shared" si="123"/>
        <v>22.317754600961294</v>
      </c>
      <c r="V519" s="25">
        <f>(0.75+2*10^(-5)*Dados!$B$7)*R519</f>
        <v>29.902697240262114</v>
      </c>
      <c r="W519" s="23">
        <f t="shared" si="124"/>
        <v>2.4892084578490756</v>
      </c>
      <c r="X519" s="25">
        <f>(1-Dados!$C$20)*U519</f>
        <v>17.184671042740195</v>
      </c>
      <c r="Y519" s="18">
        <f t="shared" si="125"/>
        <v>14.69546258489112</v>
      </c>
      <c r="Z519" s="27">
        <f>((0.408*I519*(Y519-0)+Dados!$C$35*(900/(H519+273))*J519*(M519-N519))/(I519+Dados!$C$35*(1+(0.34*J519))))</f>
        <v>5.0316383911460685</v>
      </c>
    </row>
    <row r="520" spans="1:26" x14ac:dyDescent="0.25">
      <c r="A520" s="1">
        <v>28903</v>
      </c>
      <c r="B520">
        <v>17.8</v>
      </c>
      <c r="C520">
        <v>27.6</v>
      </c>
      <c r="D520">
        <v>48</v>
      </c>
      <c r="E520">
        <v>2.6666669999999999</v>
      </c>
      <c r="F520">
        <v>86.5</v>
      </c>
      <c r="H520" s="22">
        <f t="shared" si="112"/>
        <v>22.700000000000003</v>
      </c>
      <c r="I520" s="23">
        <f t="shared" si="113"/>
        <v>0.16724578322202141</v>
      </c>
      <c r="J520" s="24">
        <f t="shared" si="114"/>
        <v>1.9945364497648759</v>
      </c>
      <c r="K520" s="25">
        <f t="shared" si="115"/>
        <v>3.6927819602923044</v>
      </c>
      <c r="L520" s="25">
        <f t="shared" si="116"/>
        <v>2.038176335166181</v>
      </c>
      <c r="M520" s="25">
        <f t="shared" si="117"/>
        <v>2.8654791477292427</v>
      </c>
      <c r="N520" s="25">
        <f t="shared" si="118"/>
        <v>2.4786394627857948</v>
      </c>
      <c r="O520" s="25">
        <f t="shared" si="119"/>
        <v>-0.21854207241157836</v>
      </c>
      <c r="P520" s="26">
        <f>ACOS(-TAN(Dados!$C$31)*TAN(O520))</f>
        <v>1.6911699360950152</v>
      </c>
      <c r="Q520" s="25">
        <f t="shared" si="120"/>
        <v>1.0223612880385406</v>
      </c>
      <c r="R520" s="25">
        <f>(24*60/PI())*Dados!$C$28*Q520*(P520*SIN(Dados!$C$31)*SIN(O520)+COS(Dados!$C$31)*COS(O520)*SIN(P520))</f>
        <v>39.460281551069606</v>
      </c>
      <c r="S520" s="17">
        <f t="shared" si="121"/>
        <v>300.76000000000005</v>
      </c>
      <c r="T520" s="17">
        <f t="shared" si="122"/>
        <v>290.96000000000004</v>
      </c>
      <c r="U520" s="17">
        <f t="shared" si="123"/>
        <v>19.764835318921836</v>
      </c>
      <c r="V520" s="25">
        <f>(0.75+2*10^(-5)*Dados!$B$7)*R520</f>
        <v>29.788653355521856</v>
      </c>
      <c r="W520" s="23">
        <f t="shared" si="124"/>
        <v>2.4557593912682667</v>
      </c>
      <c r="X520" s="25">
        <f>(1-Dados!$C$20)*U520</f>
        <v>15.218923195569815</v>
      </c>
      <c r="Y520" s="18">
        <f t="shared" si="125"/>
        <v>12.763163804301549</v>
      </c>
      <c r="Z520" s="27">
        <f>((0.408*I520*(Y520-0)+Dados!$C$35*(900/(H520+273))*J520*(M520-N520))/(I520+Dados!$C$35*(1+(0.34*J520))))</f>
        <v>3.697746878479931</v>
      </c>
    </row>
    <row r="521" spans="1:26" x14ac:dyDescent="0.25">
      <c r="A521" s="1">
        <v>28904</v>
      </c>
      <c r="B521">
        <v>18.2</v>
      </c>
      <c r="C521">
        <v>28.2</v>
      </c>
      <c r="D521">
        <v>49</v>
      </c>
      <c r="E521">
        <v>1</v>
      </c>
      <c r="F521">
        <v>82</v>
      </c>
      <c r="H521" s="22">
        <f t="shared" si="112"/>
        <v>23.2</v>
      </c>
      <c r="I521" s="23">
        <f t="shared" si="113"/>
        <v>0.17172180615599653</v>
      </c>
      <c r="J521" s="24">
        <f t="shared" si="114"/>
        <v>0.74795107516794412</v>
      </c>
      <c r="K521" s="25">
        <f t="shared" si="115"/>
        <v>3.8241720180540506</v>
      </c>
      <c r="L521" s="25">
        <f t="shared" si="116"/>
        <v>2.0900878010879693</v>
      </c>
      <c r="M521" s="25">
        <f t="shared" si="117"/>
        <v>2.9571299095710097</v>
      </c>
      <c r="N521" s="25">
        <f t="shared" si="118"/>
        <v>2.4248465258482277</v>
      </c>
      <c r="O521" s="25">
        <f t="shared" si="119"/>
        <v>-0.21255874024516014</v>
      </c>
      <c r="P521" s="26">
        <f>ACOS(-TAN(Dados!$C$31)*TAN(O521))</f>
        <v>1.6877556416977701</v>
      </c>
      <c r="Q521" s="25">
        <f t="shared" si="120"/>
        <v>1.0219402281328214</v>
      </c>
      <c r="R521" s="25">
        <f>(24*60/PI())*Dados!$C$28*Q521*(P521*SIN(Dados!$C$31)*SIN(O521)+COS(Dados!$C$31)*COS(O521)*SIN(P521))</f>
        <v>39.30656471124577</v>
      </c>
      <c r="S521" s="17">
        <f t="shared" si="121"/>
        <v>301.36</v>
      </c>
      <c r="T521" s="17">
        <f t="shared" si="122"/>
        <v>291.36</v>
      </c>
      <c r="U521" s="17">
        <f t="shared" si="123"/>
        <v>19.887723437493644</v>
      </c>
      <c r="V521" s="25">
        <f>(0.75+2*10^(-5)*Dados!$B$7)*R521</f>
        <v>29.672612174961795</v>
      </c>
      <c r="W521" s="23">
        <f t="shared" si="124"/>
        <v>2.5643085531212213</v>
      </c>
      <c r="X521" s="25">
        <f>(1-Dados!$C$20)*U521</f>
        <v>15.313547046870106</v>
      </c>
      <c r="Y521" s="18">
        <f t="shared" si="125"/>
        <v>12.749238493748884</v>
      </c>
      <c r="Z521" s="27">
        <f>((0.408*I521*(Y521-0)+Dados!$C$35*(900/(H521+273))*J521*(M521-N521))/(I521+Dados!$C$35*(1+(0.34*J521))))</f>
        <v>3.8310508221426507</v>
      </c>
    </row>
    <row r="522" spans="1:26" x14ac:dyDescent="0.25">
      <c r="A522" s="1">
        <v>28905</v>
      </c>
      <c r="B522">
        <v>19</v>
      </c>
      <c r="C522">
        <v>28.6</v>
      </c>
      <c r="D522">
        <v>50</v>
      </c>
      <c r="E522">
        <v>2</v>
      </c>
      <c r="F522">
        <v>71.75</v>
      </c>
      <c r="H522" s="22">
        <f t="shared" si="112"/>
        <v>23.8</v>
      </c>
      <c r="I522" s="23">
        <f t="shared" si="113"/>
        <v>0.17722605524927612</v>
      </c>
      <c r="J522" s="24">
        <f t="shared" si="114"/>
        <v>1.4959021503358882</v>
      </c>
      <c r="K522" s="25">
        <f t="shared" si="115"/>
        <v>3.9140092986798436</v>
      </c>
      <c r="L522" s="25">
        <f t="shared" si="116"/>
        <v>2.1973933238855259</v>
      </c>
      <c r="M522" s="25">
        <f t="shared" si="117"/>
        <v>3.055701311282685</v>
      </c>
      <c r="N522" s="25">
        <f t="shared" si="118"/>
        <v>2.1924656908453266</v>
      </c>
      <c r="O522" s="25">
        <f t="shared" si="119"/>
        <v>-0.2065124223366139</v>
      </c>
      <c r="P522" s="26">
        <f>ACOS(-TAN(Dados!$C$31)*TAN(O522))</f>
        <v>1.6843157359566781</v>
      </c>
      <c r="Q522" s="25">
        <f t="shared" si="120"/>
        <v>1.0215126668639976</v>
      </c>
      <c r="R522" s="25">
        <f>(24*60/PI())*Dados!$C$28*Q522*(P522*SIN(Dados!$C$31)*SIN(O522)+COS(Dados!$C$31)*COS(O522)*SIN(P522))</f>
        <v>39.150223738536113</v>
      </c>
      <c r="S522" s="17">
        <f t="shared" si="121"/>
        <v>301.76000000000005</v>
      </c>
      <c r="T522" s="17">
        <f t="shared" si="122"/>
        <v>292.16000000000003</v>
      </c>
      <c r="U522" s="17">
        <f t="shared" si="123"/>
        <v>19.408405061074514</v>
      </c>
      <c r="V522" s="25">
        <f>(0.75+2*10^(-5)*Dados!$B$7)*R522</f>
        <v>29.554590030713136</v>
      </c>
      <c r="W522" s="23">
        <f t="shared" si="124"/>
        <v>2.7190375233896327</v>
      </c>
      <c r="X522" s="25">
        <f>(1-Dados!$C$20)*U522</f>
        <v>14.944471897027377</v>
      </c>
      <c r="Y522" s="18">
        <f t="shared" si="125"/>
        <v>12.225434373637745</v>
      </c>
      <c r="Z522" s="27">
        <f>((0.408*I522*(Y522-0)+Dados!$C$35*(900/(H522+273))*J522*(M522-N522))/(I522+Dados!$C$35*(1+(0.34*J522))))</f>
        <v>4.1319105580118096</v>
      </c>
    </row>
    <row r="523" spans="1:26" x14ac:dyDescent="0.25">
      <c r="A523" s="1">
        <v>28906</v>
      </c>
      <c r="B523">
        <v>18.600000000000001</v>
      </c>
      <c r="C523">
        <v>29.2</v>
      </c>
      <c r="D523">
        <v>51</v>
      </c>
      <c r="E523">
        <v>2</v>
      </c>
      <c r="F523">
        <v>73</v>
      </c>
      <c r="H523" s="22">
        <f t="shared" si="112"/>
        <v>23.9</v>
      </c>
      <c r="I523" s="23">
        <f t="shared" si="113"/>
        <v>0.17815773880284058</v>
      </c>
      <c r="J523" s="24">
        <f t="shared" si="114"/>
        <v>1.4959021503358882</v>
      </c>
      <c r="K523" s="25">
        <f t="shared" si="115"/>
        <v>4.0522081272490516</v>
      </c>
      <c r="L523" s="25">
        <f t="shared" si="116"/>
        <v>2.143152914469288</v>
      </c>
      <c r="M523" s="25">
        <f t="shared" si="117"/>
        <v>3.0976805208591696</v>
      </c>
      <c r="N523" s="25">
        <f t="shared" si="118"/>
        <v>2.2613067802271938</v>
      </c>
      <c r="O523" s="25">
        <f t="shared" si="119"/>
        <v>-0.20040491034042626</v>
      </c>
      <c r="P523" s="26">
        <f>ACOS(-TAN(Dados!$C$31)*TAN(O523))</f>
        <v>1.6808512144161913</v>
      </c>
      <c r="Q523" s="25">
        <f t="shared" si="120"/>
        <v>1.0210787309277003</v>
      </c>
      <c r="R523" s="25">
        <f>(24*60/PI())*Dados!$C$28*Q523*(P523*SIN(Dados!$C$31)*SIN(O523)+COS(Dados!$C$31)*COS(O523)*SIN(P523))</f>
        <v>38.991281971545753</v>
      </c>
      <c r="S523" s="17">
        <f t="shared" si="121"/>
        <v>302.36</v>
      </c>
      <c r="T523" s="17">
        <f t="shared" si="122"/>
        <v>291.76000000000005</v>
      </c>
      <c r="U523" s="17">
        <f t="shared" si="123"/>
        <v>20.311426688855367</v>
      </c>
      <c r="V523" s="25">
        <f>(0.75+2*10^(-5)*Dados!$B$7)*R523</f>
        <v>29.434604541140224</v>
      </c>
      <c r="W523" s="23">
        <f t="shared" si="124"/>
        <v>2.8803771923322072</v>
      </c>
      <c r="X523" s="25">
        <f>(1-Dados!$C$20)*U523</f>
        <v>15.639798550418632</v>
      </c>
      <c r="Y523" s="18">
        <f t="shared" si="125"/>
        <v>12.759421358086424</v>
      </c>
      <c r="Z523" s="27">
        <f>((0.408*I523*(Y523-0)+Dados!$C$35*(900/(H523+273))*J523*(M523-N523))/(I523+Dados!$C$35*(1+(0.34*J523))))</f>
        <v>4.2458547813127376</v>
      </c>
    </row>
    <row r="524" spans="1:26" x14ac:dyDescent="0.25">
      <c r="A524" s="1">
        <v>28907</v>
      </c>
      <c r="B524">
        <v>19.100000000000001</v>
      </c>
      <c r="C524">
        <v>25.4</v>
      </c>
      <c r="D524">
        <v>52</v>
      </c>
      <c r="E524">
        <v>2.3333330000000001</v>
      </c>
      <c r="F524">
        <v>71</v>
      </c>
      <c r="H524" s="22">
        <f t="shared" si="112"/>
        <v>22.25</v>
      </c>
      <c r="I524" s="23">
        <f t="shared" si="113"/>
        <v>0.16330195980137907</v>
      </c>
      <c r="J524" s="24">
        <f t="shared" si="114"/>
        <v>1.7452189260748447</v>
      </c>
      <c r="K524" s="25">
        <f t="shared" si="115"/>
        <v>3.2440422381586771</v>
      </c>
      <c r="L524" s="25">
        <f t="shared" si="116"/>
        <v>2.2111396340059919</v>
      </c>
      <c r="M524" s="25">
        <f t="shared" si="117"/>
        <v>2.7275909360823345</v>
      </c>
      <c r="N524" s="25">
        <f t="shared" si="118"/>
        <v>1.9365895646184574</v>
      </c>
      <c r="O524" s="25">
        <f t="shared" si="119"/>
        <v>-0.19423801404421251</v>
      </c>
      <c r="P524" s="26">
        <f>ACOS(-TAN(Dados!$C$31)*TAN(O524))</f>
        <v>1.677363057393106</v>
      </c>
      <c r="Q524" s="25">
        <f t="shared" si="120"/>
        <v>1.0206385489085132</v>
      </c>
      <c r="R524" s="25">
        <f>(24*60/PI())*Dados!$C$28*Q524*(P524*SIN(Dados!$C$31)*SIN(O524)+COS(Dados!$C$31)*COS(O524)*SIN(P524))</f>
        <v>38.829764482083824</v>
      </c>
      <c r="S524" s="17">
        <f t="shared" si="121"/>
        <v>298.56</v>
      </c>
      <c r="T524" s="17">
        <f t="shared" si="122"/>
        <v>292.26000000000005</v>
      </c>
      <c r="U524" s="17">
        <f t="shared" si="123"/>
        <v>15.593909655308234</v>
      </c>
      <c r="V524" s="25">
        <f>(0.75+2*10^(-5)*Dados!$B$7)*R524</f>
        <v>29.312674633006939</v>
      </c>
      <c r="W524" s="23">
        <f t="shared" si="124"/>
        <v>1.9971379134306566</v>
      </c>
      <c r="X524" s="25">
        <f>(1-Dados!$C$20)*U524</f>
        <v>12.007310434587341</v>
      </c>
      <c r="Y524" s="18">
        <f t="shared" si="125"/>
        <v>10.010172521156685</v>
      </c>
      <c r="Z524" s="27">
        <f>((0.408*I524*(Y524-0)+Dados!$C$35*(900/(H524+273))*J524*(M524-N524))/(I524+Dados!$C$35*(1+(0.34*J524))))</f>
        <v>3.5216483825570819</v>
      </c>
    </row>
    <row r="525" spans="1:26" x14ac:dyDescent="0.25">
      <c r="A525" s="1">
        <v>28909</v>
      </c>
      <c r="B525">
        <v>17.600000000000001</v>
      </c>
      <c r="C525">
        <v>24.6</v>
      </c>
      <c r="D525">
        <v>54</v>
      </c>
      <c r="E525">
        <v>2</v>
      </c>
      <c r="F525">
        <v>92.5</v>
      </c>
      <c r="H525" s="22">
        <f t="shared" si="112"/>
        <v>21.1</v>
      </c>
      <c r="I525" s="23">
        <f t="shared" si="113"/>
        <v>0.15357844313412952</v>
      </c>
      <c r="J525" s="24">
        <f t="shared" si="114"/>
        <v>1.4959021503358882</v>
      </c>
      <c r="K525" s="25">
        <f t="shared" si="115"/>
        <v>3.0930813295225428</v>
      </c>
      <c r="L525" s="25">
        <f t="shared" si="116"/>
        <v>2.0126465426273383</v>
      </c>
      <c r="M525" s="25">
        <f t="shared" si="117"/>
        <v>2.5528639360749406</v>
      </c>
      <c r="N525" s="25">
        <f t="shared" si="118"/>
        <v>2.3613991408693202</v>
      </c>
      <c r="O525" s="25">
        <f t="shared" si="119"/>
        <v>-0.18173339514492348</v>
      </c>
      <c r="P525" s="26">
        <f>ACOS(-TAN(Dados!$C$31)*TAN(O525))</f>
        <v>1.6703196821423145</v>
      </c>
      <c r="Q525" s="25">
        <f t="shared" si="120"/>
        <v>1.0197399701753953</v>
      </c>
      <c r="R525" s="25">
        <f>(24*60/PI())*Dados!$C$28*Q525*(P525*SIN(Dados!$C$31)*SIN(O525)+COS(Dados!$C$31)*COS(O525)*SIN(P525))</f>
        <v>38.499111448304127</v>
      </c>
      <c r="S525" s="17">
        <f t="shared" si="121"/>
        <v>297.76000000000005</v>
      </c>
      <c r="T525" s="17">
        <f t="shared" si="122"/>
        <v>290.76000000000005</v>
      </c>
      <c r="U525" s="17">
        <f t="shared" si="123"/>
        <v>16.297451934267592</v>
      </c>
      <c r="V525" s="25">
        <f>(0.75+2*10^(-5)*Dados!$B$7)*R525</f>
        <v>29.063063930369971</v>
      </c>
      <c r="W525" s="23">
        <f t="shared" si="124"/>
        <v>1.8698970966027249</v>
      </c>
      <c r="X525" s="25">
        <f>(1-Dados!$C$20)*U525</f>
        <v>12.549037989386045</v>
      </c>
      <c r="Y525" s="18">
        <f t="shared" si="125"/>
        <v>10.67914089278332</v>
      </c>
      <c r="Z525" s="27">
        <f>((0.408*I525*(Y525-0)+Dados!$C$35*(900/(H525+273))*J525*(M525-N525))/(I525+Dados!$C$35*(1+(0.34*J525))))</f>
        <v>2.8792612297405982</v>
      </c>
    </row>
    <row r="526" spans="1:26" x14ac:dyDescent="0.25">
      <c r="A526" s="1">
        <v>28910</v>
      </c>
      <c r="B526">
        <v>18.3</v>
      </c>
      <c r="C526">
        <v>30</v>
      </c>
      <c r="D526">
        <v>55</v>
      </c>
      <c r="E526">
        <v>1</v>
      </c>
      <c r="F526">
        <v>78.75</v>
      </c>
      <c r="H526" s="22">
        <f t="shared" si="112"/>
        <v>24.15</v>
      </c>
      <c r="I526" s="23">
        <f t="shared" si="113"/>
        <v>0.18050503360802694</v>
      </c>
      <c r="J526" s="24">
        <f t="shared" si="114"/>
        <v>0.74795107516794412</v>
      </c>
      <c r="K526" s="25">
        <f t="shared" si="115"/>
        <v>4.2430650587590133</v>
      </c>
      <c r="L526" s="25">
        <f t="shared" si="116"/>
        <v>2.1032450848446573</v>
      </c>
      <c r="M526" s="25">
        <f t="shared" si="117"/>
        <v>3.1731550718018351</v>
      </c>
      <c r="N526" s="25">
        <f t="shared" si="118"/>
        <v>2.4988596190439449</v>
      </c>
      <c r="O526" s="25">
        <f t="shared" si="119"/>
        <v>-0.1753993779302998</v>
      </c>
      <c r="P526" s="26">
        <f>ACOS(-TAN(Dados!$C$31)*TAN(O526))</f>
        <v>1.6667663487559339</v>
      </c>
      <c r="Q526" s="25">
        <f t="shared" si="120"/>
        <v>1.0192818397297361</v>
      </c>
      <c r="R526" s="25">
        <f>(24*60/PI())*Dados!$C$28*Q526*(P526*SIN(Dados!$C$31)*SIN(O526)+COS(Dados!$C$31)*COS(O526)*SIN(P526))</f>
        <v>38.330034943789961</v>
      </c>
      <c r="S526" s="17">
        <f t="shared" si="121"/>
        <v>303.16000000000003</v>
      </c>
      <c r="T526" s="17">
        <f t="shared" si="122"/>
        <v>291.46000000000004</v>
      </c>
      <c r="U526" s="17">
        <f t="shared" si="123"/>
        <v>20.977422665328255</v>
      </c>
      <c r="V526" s="25">
        <f>(0.75+2*10^(-5)*Dados!$B$7)*R526</f>
        <v>28.935427705143915</v>
      </c>
      <c r="W526" s="23">
        <f t="shared" si="124"/>
        <v>2.865359593243789</v>
      </c>
      <c r="X526" s="25">
        <f>(1-Dados!$C$20)*U526</f>
        <v>16.152615452302758</v>
      </c>
      <c r="Y526" s="18">
        <f t="shared" si="125"/>
        <v>13.28725585905897</v>
      </c>
      <c r="Z526" s="27">
        <f>((0.408*I526*(Y526-0)+Dados!$C$35*(900/(H526+273))*J526*(M526-N526))/(I526+Dados!$C$35*(1+(0.34*J526))))</f>
        <v>4.1070000102471607</v>
      </c>
    </row>
    <row r="527" spans="1:26" x14ac:dyDescent="0.25">
      <c r="A527" s="1">
        <v>28911</v>
      </c>
      <c r="B527">
        <v>18.7</v>
      </c>
      <c r="C527">
        <v>30.2</v>
      </c>
      <c r="D527">
        <v>56</v>
      </c>
      <c r="E527">
        <v>2</v>
      </c>
      <c r="F527">
        <v>68.75</v>
      </c>
      <c r="H527" s="22">
        <f t="shared" si="112"/>
        <v>24.45</v>
      </c>
      <c r="I527" s="23">
        <f t="shared" si="113"/>
        <v>0.18335615232868382</v>
      </c>
      <c r="J527" s="24">
        <f t="shared" si="114"/>
        <v>1.4959021503358882</v>
      </c>
      <c r="K527" s="25">
        <f t="shared" si="115"/>
        <v>4.2919830424837384</v>
      </c>
      <c r="L527" s="25">
        <f t="shared" si="116"/>
        <v>2.1566019800756622</v>
      </c>
      <c r="M527" s="25">
        <f t="shared" si="117"/>
        <v>3.2242925112797005</v>
      </c>
      <c r="N527" s="25">
        <f t="shared" si="118"/>
        <v>2.2167011015047939</v>
      </c>
      <c r="O527" s="25">
        <f t="shared" si="119"/>
        <v>-0.16901338609456681</v>
      </c>
      <c r="P527" s="26">
        <f>ACOS(-TAN(Dados!$C$31)*TAN(O527))</f>
        <v>1.6631931498354087</v>
      </c>
      <c r="Q527" s="25">
        <f t="shared" si="120"/>
        <v>1.018817995658829</v>
      </c>
      <c r="R527" s="25">
        <f>(24*60/PI())*Dados!$C$28*Q527*(P527*SIN(Dados!$C$31)*SIN(O527)+COS(Dados!$C$31)*COS(O527)*SIN(P527))</f>
        <v>38.158500837577961</v>
      </c>
      <c r="S527" s="17">
        <f t="shared" si="121"/>
        <v>303.36</v>
      </c>
      <c r="T527" s="17">
        <f t="shared" si="122"/>
        <v>291.86</v>
      </c>
      <c r="U527" s="17">
        <f t="shared" si="123"/>
        <v>20.704283547345252</v>
      </c>
      <c r="V527" s="25">
        <f>(0.75+2*10^(-5)*Dados!$B$7)*R527</f>
        <v>28.805936230989445</v>
      </c>
      <c r="W527" s="23">
        <f t="shared" si="124"/>
        <v>3.14599288226652</v>
      </c>
      <c r="X527" s="25">
        <f>(1-Dados!$C$20)*U527</f>
        <v>15.942298331455845</v>
      </c>
      <c r="Y527" s="18">
        <f t="shared" si="125"/>
        <v>12.796305449189326</v>
      </c>
      <c r="Z527" s="27">
        <f>((0.408*I527*(Y527-0)+Dados!$C$35*(900/(H527+273))*J527*(M527-N527))/(I527+Dados!$C$35*(1+(0.34*J527))))</f>
        <v>4.4515182098632202</v>
      </c>
    </row>
    <row r="528" spans="1:26" x14ac:dyDescent="0.25">
      <c r="A528" s="1">
        <v>28912</v>
      </c>
      <c r="B528">
        <v>19</v>
      </c>
      <c r="C528">
        <v>31.6</v>
      </c>
      <c r="D528">
        <v>57</v>
      </c>
      <c r="E528">
        <v>1</v>
      </c>
      <c r="F528">
        <v>64.25</v>
      </c>
      <c r="H528" s="22">
        <f t="shared" si="112"/>
        <v>25.3</v>
      </c>
      <c r="I528" s="23">
        <f t="shared" si="113"/>
        <v>0.19164125727803297</v>
      </c>
      <c r="J528" s="24">
        <f t="shared" si="114"/>
        <v>0.74795107516794412</v>
      </c>
      <c r="K528" s="25">
        <f t="shared" si="115"/>
        <v>4.6483496796026218</v>
      </c>
      <c r="L528" s="25">
        <f t="shared" si="116"/>
        <v>2.1973933238855259</v>
      </c>
      <c r="M528" s="25">
        <f t="shared" si="117"/>
        <v>3.4228715017440736</v>
      </c>
      <c r="N528" s="25">
        <f t="shared" si="118"/>
        <v>2.199194939870567</v>
      </c>
      <c r="O528" s="25">
        <f t="shared" si="119"/>
        <v>-0.16257731194492642</v>
      </c>
      <c r="P528" s="26">
        <f>ACOS(-TAN(Dados!$C$31)*TAN(O528))</f>
        <v>1.6596009906988067</v>
      </c>
      <c r="Q528" s="25">
        <f t="shared" si="120"/>
        <v>1.0183485754096824</v>
      </c>
      <c r="R528" s="25">
        <f>(24*60/PI())*Dados!$C$28*Q528*(P528*SIN(Dados!$C$31)*SIN(O528)+COS(Dados!$C$31)*COS(O528)*SIN(P528))</f>
        <v>37.98454322101324</v>
      </c>
      <c r="S528" s="17">
        <f t="shared" si="121"/>
        <v>304.76000000000005</v>
      </c>
      <c r="T528" s="17">
        <f t="shared" si="122"/>
        <v>292.16000000000003</v>
      </c>
      <c r="U528" s="17">
        <f t="shared" si="123"/>
        <v>21.573080469130563</v>
      </c>
      <c r="V528" s="25">
        <f>(0.75+2*10^(-5)*Dados!$B$7)*R528</f>
        <v>28.674615243537978</v>
      </c>
      <c r="W528" s="23">
        <f t="shared" si="124"/>
        <v>3.43760030574051</v>
      </c>
      <c r="X528" s="25">
        <f>(1-Dados!$C$20)*U528</f>
        <v>16.611271961230536</v>
      </c>
      <c r="Y528" s="18">
        <f t="shared" si="125"/>
        <v>13.173671655490026</v>
      </c>
      <c r="Z528" s="27">
        <f>((0.408*I528*(Y528-0)+Dados!$C$35*(900/(H528+273))*J528*(M528-N528))/(I528+Dados!$C$35*(1+(0.34*J528))))</f>
        <v>4.4230681392156583</v>
      </c>
    </row>
    <row r="529" spans="1:26" x14ac:dyDescent="0.25">
      <c r="A529" s="1">
        <v>28913</v>
      </c>
      <c r="B529">
        <v>19.7</v>
      </c>
      <c r="C529">
        <v>33.6</v>
      </c>
      <c r="D529">
        <v>58</v>
      </c>
      <c r="E529">
        <v>2</v>
      </c>
      <c r="F529">
        <v>58.75</v>
      </c>
      <c r="H529" s="22">
        <f t="shared" si="112"/>
        <v>26.65</v>
      </c>
      <c r="I529" s="23">
        <f t="shared" si="113"/>
        <v>0.20544717183601532</v>
      </c>
      <c r="J529" s="24">
        <f t="shared" si="114"/>
        <v>1.4959021503358882</v>
      </c>
      <c r="K529" s="25">
        <f t="shared" si="115"/>
        <v>5.2019304560289008</v>
      </c>
      <c r="L529" s="25">
        <f t="shared" si="116"/>
        <v>2.2952083710657747</v>
      </c>
      <c r="M529" s="25">
        <f t="shared" si="117"/>
        <v>3.7485694135473375</v>
      </c>
      <c r="N529" s="25">
        <f t="shared" si="118"/>
        <v>2.2022845304590608</v>
      </c>
      <c r="O529" s="25">
        <f t="shared" si="119"/>
        <v>-0.1560930626290509</v>
      </c>
      <c r="P529" s="26">
        <f>ACOS(-TAN(Dados!$C$31)*TAN(O529))</f>
        <v>1.655990762218486</v>
      </c>
      <c r="Q529" s="25">
        <f t="shared" si="120"/>
        <v>1.0178737180816473</v>
      </c>
      <c r="R529" s="25">
        <f>(24*60/PI())*Dados!$C$28*Q529*(P529*SIN(Dados!$C$31)*SIN(O529)+COS(Dados!$C$31)*COS(O529)*SIN(P529))</f>
        <v>37.808198041549083</v>
      </c>
      <c r="S529" s="17">
        <f t="shared" si="121"/>
        <v>306.76000000000005</v>
      </c>
      <c r="T529" s="17">
        <f t="shared" si="122"/>
        <v>292.86</v>
      </c>
      <c r="U529" s="17">
        <f t="shared" si="123"/>
        <v>22.553469559311242</v>
      </c>
      <c r="V529" s="25">
        <f>(0.75+2*10^(-5)*Dados!$B$7)*R529</f>
        <v>28.541491879601093</v>
      </c>
      <c r="W529" s="23">
        <f t="shared" si="124"/>
        <v>3.7668839552879838</v>
      </c>
      <c r="X529" s="25">
        <f>(1-Dados!$C$20)*U529</f>
        <v>17.366171560669656</v>
      </c>
      <c r="Y529" s="18">
        <f t="shared" si="125"/>
        <v>13.599287605381672</v>
      </c>
      <c r="Z529" s="27">
        <f>((0.408*I529*(Y529-0)+Dados!$C$35*(900/(H529+273))*J529*(M529-N529))/(I529+Dados!$C$35*(1+(0.34*J529))))</f>
        <v>5.2422682009043502</v>
      </c>
    </row>
    <row r="530" spans="1:26" x14ac:dyDescent="0.25">
      <c r="A530" s="1">
        <v>29252</v>
      </c>
      <c r="B530">
        <v>22.2</v>
      </c>
      <c r="C530">
        <v>30.8</v>
      </c>
      <c r="D530">
        <v>32</v>
      </c>
      <c r="E530">
        <v>4.0333329999999998</v>
      </c>
      <c r="F530">
        <v>66.75</v>
      </c>
      <c r="H530" s="22">
        <f t="shared" si="112"/>
        <v>26.5</v>
      </c>
      <c r="I530" s="23">
        <f t="shared" si="113"/>
        <v>0.20387302489183121</v>
      </c>
      <c r="J530" s="24">
        <f t="shared" si="114"/>
        <v>3.0167357538603494</v>
      </c>
      <c r="K530" s="25">
        <f t="shared" si="115"/>
        <v>4.4416910990407947</v>
      </c>
      <c r="L530" s="25">
        <f t="shared" si="116"/>
        <v>2.6763336594163714</v>
      </c>
      <c r="M530" s="25">
        <f t="shared" si="117"/>
        <v>3.5590123792285828</v>
      </c>
      <c r="N530" s="25">
        <f t="shared" si="118"/>
        <v>2.3756407631350789</v>
      </c>
      <c r="O530" s="25">
        <f t="shared" si="119"/>
        <v>-0.30432562504334304</v>
      </c>
      <c r="P530" s="26">
        <f>ACOS(-TAN(Dados!$C$31)*TAN(O530))</f>
        <v>1.7414469882911801</v>
      </c>
      <c r="Q530" s="25">
        <f t="shared" si="120"/>
        <v>1.0281185581963432</v>
      </c>
      <c r="R530" s="25">
        <f>(24*60/PI())*Dados!$C$28*Q530*(P530*SIN(Dados!$C$31)*SIN(O530)+COS(Dados!$C$31)*COS(O530)*SIN(P530))</f>
        <v>41.550006134893529</v>
      </c>
      <c r="S530" s="17">
        <f t="shared" si="121"/>
        <v>303.96000000000004</v>
      </c>
      <c r="T530" s="17">
        <f t="shared" si="122"/>
        <v>295.36</v>
      </c>
      <c r="U530" s="17">
        <f t="shared" si="123"/>
        <v>19.495765864405055</v>
      </c>
      <c r="V530" s="25">
        <f>(0.75+2*10^(-5)*Dados!$B$7)*R530</f>
        <v>31.366191041244619</v>
      </c>
      <c r="W530" s="23">
        <f t="shared" si="124"/>
        <v>2.4048467210998079</v>
      </c>
      <c r="X530" s="25">
        <f>(1-Dados!$C$20)*U530</f>
        <v>15.011739715591892</v>
      </c>
      <c r="Y530" s="18">
        <f t="shared" si="125"/>
        <v>12.606892994492084</v>
      </c>
      <c r="Z530" s="27">
        <f>((0.408*I530*(Y530-0)+Dados!$C$35*(900/(H530+273))*J530*(M530-N530))/(I530+Dados!$C$35*(1+(0.34*J530))))</f>
        <v>5.2035857457422265</v>
      </c>
    </row>
    <row r="531" spans="1:26" x14ac:dyDescent="0.25">
      <c r="A531" s="1">
        <v>33270</v>
      </c>
      <c r="B531">
        <v>18.100000000000001</v>
      </c>
      <c r="C531">
        <v>31.2</v>
      </c>
      <c r="D531">
        <v>32</v>
      </c>
      <c r="E531">
        <v>0.93333299999999997</v>
      </c>
      <c r="F531">
        <v>54.75</v>
      </c>
      <c r="H531" s="22">
        <f t="shared" si="112"/>
        <v>24.65</v>
      </c>
      <c r="I531" s="23">
        <f t="shared" si="113"/>
        <v>0.18527790820050849</v>
      </c>
      <c r="J531" s="24">
        <f t="shared" si="114"/>
        <v>0.69808742083972275</v>
      </c>
      <c r="K531" s="25">
        <f t="shared" si="115"/>
        <v>4.5439995866454055</v>
      </c>
      <c r="L531" s="25">
        <f t="shared" si="116"/>
        <v>2.0770026187312354</v>
      </c>
      <c r="M531" s="25">
        <f t="shared" si="117"/>
        <v>3.3105011026883204</v>
      </c>
      <c r="N531" s="25">
        <f t="shared" si="118"/>
        <v>1.8124993537218554</v>
      </c>
      <c r="O531" s="25">
        <f t="shared" si="119"/>
        <v>-0.30432562504334304</v>
      </c>
      <c r="P531" s="26">
        <f>ACOS(-TAN(Dados!$C$31)*TAN(O531))</f>
        <v>1.7414469882911801</v>
      </c>
      <c r="Q531" s="25">
        <f t="shared" si="120"/>
        <v>1.0281185581963432</v>
      </c>
      <c r="R531" s="25">
        <f>(24*60/PI())*Dados!$C$28*Q531*(P531*SIN(Dados!$C$31)*SIN(O531)+COS(Dados!$C$31)*COS(O531)*SIN(P531))</f>
        <v>41.550006134893529</v>
      </c>
      <c r="S531" s="17">
        <f t="shared" si="121"/>
        <v>304.36</v>
      </c>
      <c r="T531" s="17">
        <f t="shared" si="122"/>
        <v>291.26000000000005</v>
      </c>
      <c r="U531" s="17">
        <f t="shared" si="123"/>
        <v>24.061722992541025</v>
      </c>
      <c r="V531" s="25">
        <f>(0.75+2*10^(-5)*Dados!$B$7)*R531</f>
        <v>31.366191041244619</v>
      </c>
      <c r="W531" s="23">
        <f t="shared" si="124"/>
        <v>4.0181532828166517</v>
      </c>
      <c r="X531" s="25">
        <f>(1-Dados!$C$20)*U531</f>
        <v>18.527526704256591</v>
      </c>
      <c r="Y531" s="18">
        <f t="shared" si="125"/>
        <v>14.509373421439939</v>
      </c>
      <c r="Z531" s="27">
        <f>((0.408*I531*(Y531-0)+Dados!$C$35*(900/(H531+273))*J531*(M531-N531))/(I531+Dados!$C$35*(1+(0.34*J531))))</f>
        <v>4.8964294626520992</v>
      </c>
    </row>
    <row r="532" spans="1:26" x14ac:dyDescent="0.25">
      <c r="A532" s="1">
        <v>33271</v>
      </c>
      <c r="B532">
        <v>18.899999999999999</v>
      </c>
      <c r="C532">
        <v>33.6</v>
      </c>
      <c r="D532">
        <v>33</v>
      </c>
      <c r="E532">
        <v>2</v>
      </c>
      <c r="F532">
        <v>48.75</v>
      </c>
      <c r="H532" s="22">
        <f t="shared" si="112"/>
        <v>26.25</v>
      </c>
      <c r="I532" s="23">
        <f t="shared" si="113"/>
        <v>0.2012719980595416</v>
      </c>
      <c r="J532" s="24">
        <f t="shared" si="114"/>
        <v>1.4959021503358882</v>
      </c>
      <c r="K532" s="25">
        <f t="shared" si="115"/>
        <v>5.2019304560289008</v>
      </c>
      <c r="L532" s="25">
        <f t="shared" si="116"/>
        <v>2.1837218414652266</v>
      </c>
      <c r="M532" s="25">
        <f t="shared" si="117"/>
        <v>3.6928261487470637</v>
      </c>
      <c r="N532" s="25">
        <f t="shared" si="118"/>
        <v>1.8002527475141936</v>
      </c>
      <c r="O532" s="25">
        <f t="shared" si="119"/>
        <v>-0.2995769437816857</v>
      </c>
      <c r="P532" s="26">
        <f>ACOS(-TAN(Dados!$C$31)*TAN(O532))</f>
        <v>1.7385894603864445</v>
      </c>
      <c r="Q532" s="25">
        <f t="shared" si="120"/>
        <v>1.0278170707327079</v>
      </c>
      <c r="R532" s="25">
        <f>(24*60/PI())*Dados!$C$28*Q532*(P532*SIN(Dados!$C$31)*SIN(O532)+COS(Dados!$C$31)*COS(O532)*SIN(P532))</f>
        <v>41.440172896841275</v>
      </c>
      <c r="S532" s="17">
        <f t="shared" si="121"/>
        <v>306.76000000000005</v>
      </c>
      <c r="T532" s="17">
        <f t="shared" si="122"/>
        <v>292.06</v>
      </c>
      <c r="U532" s="17">
        <f t="shared" si="123"/>
        <v>25.421443580415879</v>
      </c>
      <c r="V532" s="25">
        <f>(0.75+2*10^(-5)*Dados!$B$7)*R532</f>
        <v>31.28327768820585</v>
      </c>
      <c r="W532" s="23">
        <f t="shared" si="124"/>
        <v>4.4950001806323518</v>
      </c>
      <c r="X532" s="25">
        <f>(1-Dados!$C$20)*U532</f>
        <v>19.574511556920228</v>
      </c>
      <c r="Y532" s="18">
        <f t="shared" si="125"/>
        <v>15.079511376287876</v>
      </c>
      <c r="Z532" s="27">
        <f>((0.408*I532*(Y532-0)+Dados!$C$35*(900/(H532+273))*J532*(M532-N532))/(I532+Dados!$C$35*(1+(0.34*J532))))</f>
        <v>5.9850926697109523</v>
      </c>
    </row>
    <row r="533" spans="1:26" x14ac:dyDescent="0.25">
      <c r="A533" s="1">
        <v>33272</v>
      </c>
      <c r="B533">
        <v>19.5</v>
      </c>
      <c r="C533">
        <v>35.700000000000003</v>
      </c>
      <c r="D533">
        <v>34</v>
      </c>
      <c r="E533">
        <v>2.2000000000000002</v>
      </c>
      <c r="F533">
        <v>53.5</v>
      </c>
      <c r="H533" s="22">
        <f t="shared" si="112"/>
        <v>27.6</v>
      </c>
      <c r="I533" s="23">
        <f t="shared" si="113"/>
        <v>0.21565607816104823</v>
      </c>
      <c r="J533" s="24">
        <f t="shared" si="114"/>
        <v>1.6454923653694773</v>
      </c>
      <c r="K533" s="25">
        <f t="shared" si="115"/>
        <v>5.8439030830807326</v>
      </c>
      <c r="L533" s="25">
        <f t="shared" si="116"/>
        <v>2.2668801009804516</v>
      </c>
      <c r="M533" s="25">
        <f t="shared" si="117"/>
        <v>4.0553915920305919</v>
      </c>
      <c r="N533" s="25">
        <f t="shared" si="118"/>
        <v>2.169634501736367</v>
      </c>
      <c r="O533" s="25">
        <f t="shared" si="119"/>
        <v>-0.29473949140618588</v>
      </c>
      <c r="P533" s="26">
        <f>ACOS(-TAN(Dados!$C$31)*TAN(O533))</f>
        <v>1.7356885346921167</v>
      </c>
      <c r="Q533" s="25">
        <f t="shared" si="120"/>
        <v>1.0275073404706727</v>
      </c>
      <c r="R533" s="25">
        <f>(24*60/PI())*Dados!$C$28*Q533*(P533*SIN(Dados!$C$31)*SIN(O533)+COS(Dados!$C$31)*COS(O533)*SIN(P533))</f>
        <v>41.327547732870002</v>
      </c>
      <c r="S533" s="17">
        <f t="shared" si="121"/>
        <v>308.86</v>
      </c>
      <c r="T533" s="17">
        <f t="shared" si="122"/>
        <v>292.66000000000003</v>
      </c>
      <c r="U533" s="17">
        <f t="shared" si="123"/>
        <v>26.614427349330622</v>
      </c>
      <c r="V533" s="25">
        <f>(0.75+2*10^(-5)*Dados!$B$7)*R533</f>
        <v>31.198256704148577</v>
      </c>
      <c r="W533" s="23">
        <f t="shared" si="124"/>
        <v>4.3213454671005049</v>
      </c>
      <c r="X533" s="25">
        <f>(1-Dados!$C$20)*U533</f>
        <v>20.493109058984579</v>
      </c>
      <c r="Y533" s="18">
        <f t="shared" si="125"/>
        <v>16.171763591884073</v>
      </c>
      <c r="Z533" s="27">
        <f>((0.408*I533*(Y533-0)+Dados!$C$35*(900/(H533+273))*J533*(M533-N533))/(I533+Dados!$C$35*(1+(0.34*J533))))</f>
        <v>6.3922521483474446</v>
      </c>
    </row>
    <row r="534" spans="1:26" x14ac:dyDescent="0.25">
      <c r="A534" s="1">
        <v>33273</v>
      </c>
      <c r="B534">
        <v>19.100000000000001</v>
      </c>
      <c r="C534">
        <v>35.700000000000003</v>
      </c>
      <c r="D534">
        <v>35</v>
      </c>
      <c r="E534">
        <v>1.8</v>
      </c>
      <c r="F534">
        <v>51.5</v>
      </c>
      <c r="H534" s="22">
        <f t="shared" si="112"/>
        <v>27.400000000000002</v>
      </c>
      <c r="I534" s="23">
        <f t="shared" si="113"/>
        <v>0.21347213281933031</v>
      </c>
      <c r="J534" s="24">
        <f t="shared" si="114"/>
        <v>1.3463119353022994</v>
      </c>
      <c r="K534" s="25">
        <f t="shared" si="115"/>
        <v>5.8439030830807326</v>
      </c>
      <c r="L534" s="25">
        <f t="shared" si="116"/>
        <v>2.2111396340059919</v>
      </c>
      <c r="M534" s="25">
        <f t="shared" si="117"/>
        <v>4.0275213585433622</v>
      </c>
      <c r="N534" s="25">
        <f t="shared" si="118"/>
        <v>2.0741734996498318</v>
      </c>
      <c r="O534" s="25">
        <f t="shared" si="119"/>
        <v>-0.28981470135838328</v>
      </c>
      <c r="P534" s="26">
        <f>ACOS(-TAN(Dados!$C$31)*TAN(O534))</f>
        <v>1.7327454042581727</v>
      </c>
      <c r="Q534" s="25">
        <f t="shared" si="120"/>
        <v>1.0271894591899993</v>
      </c>
      <c r="R534" s="25">
        <f>(24*60/PI())*Dados!$C$28*Q534*(P534*SIN(Dados!$C$31)*SIN(O534)+COS(Dados!$C$31)*COS(O534)*SIN(P534))</f>
        <v>41.21213155165799</v>
      </c>
      <c r="S534" s="17">
        <f t="shared" si="121"/>
        <v>308.86</v>
      </c>
      <c r="T534" s="17">
        <f t="shared" si="122"/>
        <v>292.26000000000005</v>
      </c>
      <c r="U534" s="17">
        <f t="shared" si="123"/>
        <v>26.865758353278682</v>
      </c>
      <c r="V534" s="25">
        <f>(0.75+2*10^(-5)*Dados!$B$7)*R534</f>
        <v>31.111128775036029</v>
      </c>
      <c r="W534" s="23">
        <f t="shared" si="124"/>
        <v>4.5372411705128197</v>
      </c>
      <c r="X534" s="25">
        <f>(1-Dados!$C$20)*U534</f>
        <v>20.686633932024584</v>
      </c>
      <c r="Y534" s="18">
        <f t="shared" si="125"/>
        <v>16.149392761511763</v>
      </c>
      <c r="Z534" s="27">
        <f>((0.408*I534*(Y534-0)+Dados!$C$35*(900/(H534+273))*J534*(M534-N534))/(I534+Dados!$C$35*(1+(0.34*J534))))</f>
        <v>6.2231692163759895</v>
      </c>
    </row>
    <row r="535" spans="1:26" x14ac:dyDescent="0.25">
      <c r="A535" s="1">
        <v>33274</v>
      </c>
      <c r="B535">
        <v>21.2</v>
      </c>
      <c r="C535">
        <v>35.700000000000003</v>
      </c>
      <c r="D535">
        <v>36</v>
      </c>
      <c r="E535">
        <v>2.3666670000000001</v>
      </c>
      <c r="F535">
        <v>58.5</v>
      </c>
      <c r="H535" s="22">
        <f t="shared" si="112"/>
        <v>28.450000000000003</v>
      </c>
      <c r="I535" s="23">
        <f t="shared" si="113"/>
        <v>0.2251485506723</v>
      </c>
      <c r="J535" s="24">
        <f t="shared" si="114"/>
        <v>1.770151127214493</v>
      </c>
      <c r="K535" s="25">
        <f t="shared" si="115"/>
        <v>5.8439030830807326</v>
      </c>
      <c r="L535" s="25">
        <f t="shared" si="116"/>
        <v>2.5177224920902961</v>
      </c>
      <c r="M535" s="25">
        <f t="shared" si="117"/>
        <v>4.1808127875855146</v>
      </c>
      <c r="N535" s="25">
        <f t="shared" si="118"/>
        <v>2.445775480737526</v>
      </c>
      <c r="O535" s="25">
        <f t="shared" si="119"/>
        <v>-0.28480403295985462</v>
      </c>
      <c r="P535" s="26">
        <f>ACOS(-TAN(Dados!$C$31)*TAN(O535))</f>
        <v>1.7297612548880501</v>
      </c>
      <c r="Q535" s="25">
        <f t="shared" si="120"/>
        <v>1.0268635210857713</v>
      </c>
      <c r="R535" s="25">
        <f>(24*60/PI())*Dados!$C$28*Q535*(P535*SIN(Dados!$C$31)*SIN(O535)+COS(Dados!$C$31)*COS(O535)*SIN(P535))</f>
        <v>41.093926310782344</v>
      </c>
      <c r="S535" s="17">
        <f t="shared" si="121"/>
        <v>308.86</v>
      </c>
      <c r="T535" s="17">
        <f t="shared" si="122"/>
        <v>294.36</v>
      </c>
      <c r="U535" s="17">
        <f t="shared" si="123"/>
        <v>25.036961504960761</v>
      </c>
      <c r="V535" s="25">
        <f>(0.75+2*10^(-5)*Dados!$B$7)*R535</f>
        <v>31.021895378647475</v>
      </c>
      <c r="W535" s="23">
        <f t="shared" si="124"/>
        <v>3.6449853817393505</v>
      </c>
      <c r="X535" s="25">
        <f>(1-Dados!$C$20)*U535</f>
        <v>19.278460358819785</v>
      </c>
      <c r="Y535" s="18">
        <f t="shared" si="125"/>
        <v>15.633474977080436</v>
      </c>
      <c r="Z535" s="27">
        <f>((0.408*I535*(Y535-0)+Dados!$C$35*(900/(H535+273))*J535*(M535-N535))/(I535+Dados!$C$35*(1+(0.34*J535))))</f>
        <v>6.1706109520542718</v>
      </c>
    </row>
    <row r="536" spans="1:26" x14ac:dyDescent="0.25">
      <c r="A536" s="1">
        <v>33275</v>
      </c>
      <c r="B536">
        <v>20</v>
      </c>
      <c r="C536">
        <v>34.4</v>
      </c>
      <c r="D536">
        <v>37</v>
      </c>
      <c r="E536">
        <v>1.8666670000000001</v>
      </c>
      <c r="F536">
        <v>55.5</v>
      </c>
      <c r="H536" s="22">
        <f t="shared" si="112"/>
        <v>27.2</v>
      </c>
      <c r="I536" s="23">
        <f t="shared" si="113"/>
        <v>0.21130681013503458</v>
      </c>
      <c r="J536" s="24">
        <f t="shared" si="114"/>
        <v>1.3961755896305208</v>
      </c>
      <c r="K536" s="25">
        <f t="shared" si="115"/>
        <v>5.4388791379242765</v>
      </c>
      <c r="L536" s="25">
        <f t="shared" si="116"/>
        <v>2.3382812709274461</v>
      </c>
      <c r="M536" s="25">
        <f t="shared" si="117"/>
        <v>3.8885802044258613</v>
      </c>
      <c r="N536" s="25">
        <f t="shared" si="118"/>
        <v>2.1581620134563533</v>
      </c>
      <c r="O536" s="25">
        <f t="shared" si="119"/>
        <v>-0.27970897097978548</v>
      </c>
      <c r="P536" s="26">
        <f>ACOS(-TAN(Dados!$C$31)*TAN(O536))</f>
        <v>1.7267372641461627</v>
      </c>
      <c r="Q536" s="25">
        <f t="shared" si="120"/>
        <v>1.0265296227404832</v>
      </c>
      <c r="R536" s="25">
        <f>(24*60/PI())*Dados!$C$28*Q536*(P536*SIN(Dados!$C$31)*SIN(O536)+COS(Dados!$C$31)*COS(O536)*SIN(P536))</f>
        <v>40.972935068714811</v>
      </c>
      <c r="S536" s="17">
        <f t="shared" si="121"/>
        <v>307.56</v>
      </c>
      <c r="T536" s="17">
        <f t="shared" si="122"/>
        <v>293.16000000000003</v>
      </c>
      <c r="U536" s="17">
        <f t="shared" si="123"/>
        <v>24.877017069950671</v>
      </c>
      <c r="V536" s="25">
        <f>(0.75+2*10^(-5)*Dados!$B$7)*R536</f>
        <v>30.930558823829962</v>
      </c>
      <c r="W536" s="23">
        <f t="shared" si="124"/>
        <v>3.9577756182882737</v>
      </c>
      <c r="X536" s="25">
        <f>(1-Dados!$C$20)*U536</f>
        <v>19.155303143862017</v>
      </c>
      <c r="Y536" s="18">
        <f t="shared" si="125"/>
        <v>15.197527525573744</v>
      </c>
      <c r="Z536" s="27">
        <f>((0.408*I536*(Y536-0)+Dados!$C$35*(900/(H536+273))*J536*(M536-N536))/(I536+Dados!$C$35*(1+(0.34*J536))))</f>
        <v>5.7963717651301643</v>
      </c>
    </row>
    <row r="537" spans="1:26" x14ac:dyDescent="0.25">
      <c r="A537" s="1">
        <v>33276</v>
      </c>
      <c r="B537">
        <v>19.399999999999999</v>
      </c>
      <c r="C537">
        <v>34.700000000000003</v>
      </c>
      <c r="D537">
        <v>38</v>
      </c>
      <c r="E537">
        <v>1.9666669999999999</v>
      </c>
      <c r="F537">
        <v>60.25</v>
      </c>
      <c r="H537" s="22">
        <f t="shared" si="112"/>
        <v>27.05</v>
      </c>
      <c r="I537" s="23">
        <f t="shared" si="113"/>
        <v>0.20969496361300413</v>
      </c>
      <c r="J537" s="24">
        <f t="shared" si="114"/>
        <v>1.4709706971473151</v>
      </c>
      <c r="K537" s="25">
        <f t="shared" si="115"/>
        <v>5.5301179659422894</v>
      </c>
      <c r="L537" s="25">
        <f t="shared" si="116"/>
        <v>2.2528310020993629</v>
      </c>
      <c r="M537" s="25">
        <f t="shared" si="117"/>
        <v>3.8914744840208262</v>
      </c>
      <c r="N537" s="25">
        <f t="shared" si="118"/>
        <v>2.3446133766225481</v>
      </c>
      <c r="O537" s="25">
        <f t="shared" si="119"/>
        <v>-0.27453102519500105</v>
      </c>
      <c r="P537" s="26">
        <f>ACOS(-TAN(Dados!$C$31)*TAN(O537))</f>
        <v>1.7236746004336272</v>
      </c>
      <c r="Q537" s="25">
        <f t="shared" si="120"/>
        <v>1.0261878630954209</v>
      </c>
      <c r="R537" s="25">
        <f>(24*60/PI())*Dados!$C$28*Q537*(P537*SIN(Dados!$C$31)*SIN(O537)+COS(Dados!$C$31)*COS(O537)*SIN(P537))</f>
        <v>40.849162036170263</v>
      </c>
      <c r="S537" s="17">
        <f t="shared" si="121"/>
        <v>307.86</v>
      </c>
      <c r="T537" s="17">
        <f t="shared" si="122"/>
        <v>292.56</v>
      </c>
      <c r="U537" s="17">
        <f t="shared" si="123"/>
        <v>25.56517971808454</v>
      </c>
      <c r="V537" s="25">
        <f>(0.75+2*10^(-5)*Dados!$B$7)*R537</f>
        <v>30.837122289261409</v>
      </c>
      <c r="W537" s="23">
        <f t="shared" si="124"/>
        <v>3.8635473299695895</v>
      </c>
      <c r="X537" s="25">
        <f>(1-Dados!$C$20)*U537</f>
        <v>19.685188382925094</v>
      </c>
      <c r="Y537" s="18">
        <f t="shared" si="125"/>
        <v>15.821641052955504</v>
      </c>
      <c r="Z537" s="27">
        <f>((0.408*I537*(Y537-0)+Dados!$C$35*(900/(H537+273))*J537*(M537-N537))/(I537+Dados!$C$35*(1+(0.34*J537))))</f>
        <v>5.8474618290675417</v>
      </c>
    </row>
    <row r="538" spans="1:26" x14ac:dyDescent="0.25">
      <c r="A538" s="1">
        <v>33277</v>
      </c>
      <c r="B538">
        <v>20.100000000000001</v>
      </c>
      <c r="C538">
        <v>34.9</v>
      </c>
      <c r="D538">
        <v>39</v>
      </c>
      <c r="E538">
        <v>2.4</v>
      </c>
      <c r="F538">
        <v>68.25</v>
      </c>
      <c r="H538" s="22">
        <f t="shared" si="112"/>
        <v>27.5</v>
      </c>
      <c r="I538" s="23">
        <f t="shared" si="113"/>
        <v>0.21456176978003969</v>
      </c>
      <c r="J538" s="24">
        <f t="shared" si="114"/>
        <v>1.7950825804030659</v>
      </c>
      <c r="K538" s="25">
        <f t="shared" si="115"/>
        <v>5.5916786681589672</v>
      </c>
      <c r="L538" s="25">
        <f t="shared" si="116"/>
        <v>2.3527951289901101</v>
      </c>
      <c r="M538" s="25">
        <f t="shared" si="117"/>
        <v>3.9722368985745389</v>
      </c>
      <c r="N538" s="25">
        <f t="shared" si="118"/>
        <v>2.7110516832771228</v>
      </c>
      <c r="O538" s="25">
        <f t="shared" si="119"/>
        <v>-0.26927172994258658</v>
      </c>
      <c r="P538" s="26">
        <f>ACOS(-TAN(Dados!$C$31)*TAN(O538))</f>
        <v>1.720574422132332</v>
      </c>
      <c r="Q538" s="25">
        <f t="shared" si="120"/>
        <v>1.0258383434213432</v>
      </c>
      <c r="R538" s="25">
        <f>(24*60/PI())*Dados!$C$28*Q538*(P538*SIN(Dados!$C$31)*SIN(O538)+COS(Dados!$C$31)*COS(O538)*SIN(P538))</f>
        <v>40.722612626680473</v>
      </c>
      <c r="S538" s="17">
        <f t="shared" si="121"/>
        <v>308.06</v>
      </c>
      <c r="T538" s="17">
        <f t="shared" si="122"/>
        <v>293.26000000000005</v>
      </c>
      <c r="U538" s="17">
        <f t="shared" si="123"/>
        <v>25.066083003803705</v>
      </c>
      <c r="V538" s="25">
        <f>(0.75+2*10^(-5)*Dados!$B$7)*R538</f>
        <v>30.741589861628867</v>
      </c>
      <c r="W538" s="23">
        <f t="shared" si="124"/>
        <v>3.3052376261055794</v>
      </c>
      <c r="X538" s="25">
        <f>(1-Dados!$C$20)*U538</f>
        <v>19.300883912928853</v>
      </c>
      <c r="Y538" s="18">
        <f t="shared" si="125"/>
        <v>15.995646286823273</v>
      </c>
      <c r="Z538" s="27">
        <f>((0.408*I538*(Y538-0)+Dados!$C$35*(900/(H538+273))*J538*(M538-N538))/(I538+Dados!$C$35*(1+(0.34*J538))))</f>
        <v>5.7633753857799048</v>
      </c>
    </row>
    <row r="539" spans="1:26" x14ac:dyDescent="0.25">
      <c r="A539" s="1">
        <v>33278</v>
      </c>
      <c r="B539">
        <v>22.2</v>
      </c>
      <c r="C539">
        <v>33.9</v>
      </c>
      <c r="D539">
        <v>40</v>
      </c>
      <c r="E539">
        <v>3.0666669999999998</v>
      </c>
      <c r="F539">
        <v>55.25</v>
      </c>
      <c r="H539" s="22">
        <f t="shared" si="112"/>
        <v>28.049999999999997</v>
      </c>
      <c r="I539" s="23">
        <f t="shared" si="113"/>
        <v>0.22063869924246315</v>
      </c>
      <c r="J539" s="24">
        <f t="shared" si="114"/>
        <v>2.2937168798320537</v>
      </c>
      <c r="K539" s="25">
        <f t="shared" si="115"/>
        <v>5.2897146042222154</v>
      </c>
      <c r="L539" s="25">
        <f t="shared" si="116"/>
        <v>2.6763336594163714</v>
      </c>
      <c r="M539" s="25">
        <f t="shared" si="117"/>
        <v>3.9830241318192936</v>
      </c>
      <c r="N539" s="25">
        <f t="shared" si="118"/>
        <v>2.2006208328301597</v>
      </c>
      <c r="O539" s="25">
        <f t="shared" si="119"/>
        <v>-0.26393264366523028</v>
      </c>
      <c r="P539" s="26">
        <f>ACOS(-TAN(Dados!$C$31)*TAN(O539))</f>
        <v>1.7174378768172527</v>
      </c>
      <c r="Q539" s="25">
        <f t="shared" si="120"/>
        <v>1.0254811672884725</v>
      </c>
      <c r="R539" s="25">
        <f>(24*60/PI())*Dados!$C$28*Q539*(P539*SIN(Dados!$C$31)*SIN(O539)+COS(Dados!$C$31)*COS(O539)*SIN(P539))</f>
        <v>40.593293506266015</v>
      </c>
      <c r="S539" s="17">
        <f t="shared" si="121"/>
        <v>307.06</v>
      </c>
      <c r="T539" s="17">
        <f t="shared" si="122"/>
        <v>295.36</v>
      </c>
      <c r="U539" s="17">
        <f t="shared" si="123"/>
        <v>22.216068326246848</v>
      </c>
      <c r="V539" s="25">
        <f>(0.75+2*10^(-5)*Dados!$B$7)*R539</f>
        <v>30.643966573125926</v>
      </c>
      <c r="W539" s="23">
        <f t="shared" si="124"/>
        <v>3.3650446822635414</v>
      </c>
      <c r="X539" s="25">
        <f>(1-Dados!$C$20)*U539</f>
        <v>17.106372611210073</v>
      </c>
      <c r="Y539" s="18">
        <f t="shared" si="125"/>
        <v>13.741327928946532</v>
      </c>
      <c r="Z539" s="27">
        <f>((0.408*I539*(Y539-0)+Dados!$C$35*(900/(H539+273))*J539*(M539-N539))/(I539+Dados!$C$35*(1+(0.34*J539))))</f>
        <v>6.0420485308849008</v>
      </c>
    </row>
    <row r="540" spans="1:26" x14ac:dyDescent="0.25">
      <c r="A540" s="1">
        <v>33279</v>
      </c>
      <c r="B540">
        <v>20.5</v>
      </c>
      <c r="C540">
        <v>34.299999999999997</v>
      </c>
      <c r="D540">
        <v>41</v>
      </c>
      <c r="E540">
        <v>1.4666669999999999</v>
      </c>
      <c r="F540">
        <v>55.75</v>
      </c>
      <c r="H540" s="22">
        <f t="shared" si="112"/>
        <v>27.4</v>
      </c>
      <c r="I540" s="23">
        <f t="shared" si="113"/>
        <v>0.21347213281933025</v>
      </c>
      <c r="J540" s="24">
        <f t="shared" si="114"/>
        <v>1.0969951595633431</v>
      </c>
      <c r="K540" s="25">
        <f t="shared" si="115"/>
        <v>5.4087577693750832</v>
      </c>
      <c r="L540" s="25">
        <f t="shared" si="116"/>
        <v>2.4116412804606884</v>
      </c>
      <c r="M540" s="25">
        <f t="shared" si="117"/>
        <v>3.9101995249178856</v>
      </c>
      <c r="N540" s="25">
        <f t="shared" si="118"/>
        <v>2.1799362351417213</v>
      </c>
      <c r="O540" s="25">
        <f t="shared" si="119"/>
        <v>-0.25851534844942292</v>
      </c>
      <c r="P540" s="26">
        <f>ACOS(-TAN(Dados!$C$31)*TAN(O540))</f>
        <v>1.7142661005366917</v>
      </c>
      <c r="Q540" s="25">
        <f t="shared" si="120"/>
        <v>1.0251164405358055</v>
      </c>
      <c r="R540" s="25">
        <f>(24*60/PI())*Dados!$C$28*Q540*(P540*SIN(Dados!$C$31)*SIN(O540)+COS(Dados!$C$31)*COS(O540)*SIN(P540))</f>
        <v>40.461212642078735</v>
      </c>
      <c r="S540" s="17">
        <f t="shared" si="121"/>
        <v>307.46000000000004</v>
      </c>
      <c r="T540" s="17">
        <f t="shared" si="122"/>
        <v>293.66000000000003</v>
      </c>
      <c r="U540" s="17">
        <f t="shared" si="123"/>
        <v>24.049077422491756</v>
      </c>
      <c r="V540" s="25">
        <f>(0.75+2*10^(-5)*Dados!$B$7)*R540</f>
        <v>30.544258438173049</v>
      </c>
      <c r="W540" s="23">
        <f t="shared" si="124"/>
        <v>3.8143206534153506</v>
      </c>
      <c r="X540" s="25">
        <f>(1-Dados!$C$20)*U540</f>
        <v>18.517789615318652</v>
      </c>
      <c r="Y540" s="18">
        <f t="shared" si="125"/>
        <v>14.703468961903301</v>
      </c>
      <c r="Z540" s="27">
        <f>((0.408*I540*(Y540-0)+Dados!$C$35*(900/(H540+273))*J540*(M540-N540))/(I540+Dados!$C$35*(1+(0.34*J540))))</f>
        <v>5.448782283972637</v>
      </c>
    </row>
    <row r="541" spans="1:26" x14ac:dyDescent="0.25">
      <c r="A541" s="1">
        <v>33280</v>
      </c>
      <c r="B541">
        <v>22.3</v>
      </c>
      <c r="C541">
        <v>34.4</v>
      </c>
      <c r="D541">
        <v>42</v>
      </c>
      <c r="E541">
        <v>1.8</v>
      </c>
      <c r="F541">
        <v>58.25</v>
      </c>
      <c r="H541" s="22">
        <f t="shared" si="112"/>
        <v>28.35</v>
      </c>
      <c r="I541" s="23">
        <f t="shared" si="113"/>
        <v>0.22401389352802836</v>
      </c>
      <c r="J541" s="24">
        <f t="shared" si="114"/>
        <v>1.3463119353022994</v>
      </c>
      <c r="K541" s="25">
        <f t="shared" si="115"/>
        <v>5.4388791379242765</v>
      </c>
      <c r="L541" s="25">
        <f t="shared" si="116"/>
        <v>2.6926645530366384</v>
      </c>
      <c r="M541" s="25">
        <f t="shared" si="117"/>
        <v>4.065771845480457</v>
      </c>
      <c r="N541" s="25">
        <f t="shared" si="118"/>
        <v>2.3683120999923664</v>
      </c>
      <c r="O541" s="25">
        <f t="shared" si="119"/>
        <v>-0.2530214495566519</v>
      </c>
      <c r="P541" s="26">
        <f>ACOS(-TAN(Dados!$C$31)*TAN(O541))</f>
        <v>1.7110602171599187</v>
      </c>
      <c r="Q541" s="25">
        <f t="shared" si="120"/>
        <v>1.0247442712397508</v>
      </c>
      <c r="R541" s="25">
        <f>(24*60/PI())*Dados!$C$28*Q541*(P541*SIN(Dados!$C$31)*SIN(O541)+COS(Dados!$C$31)*COS(O541)*SIN(P541))</f>
        <v>40.326379349888064</v>
      </c>
      <c r="S541" s="17">
        <f t="shared" si="121"/>
        <v>307.56</v>
      </c>
      <c r="T541" s="17">
        <f t="shared" si="122"/>
        <v>295.46000000000004</v>
      </c>
      <c r="U541" s="17">
        <f t="shared" si="123"/>
        <v>22.444084701918261</v>
      </c>
      <c r="V541" s="25">
        <f>(0.75+2*10^(-5)*Dados!$B$7)*R541</f>
        <v>30.442472489265068</v>
      </c>
      <c r="W541" s="23">
        <f t="shared" si="124"/>
        <v>3.26454823096442</v>
      </c>
      <c r="X541" s="25">
        <f>(1-Dados!$C$20)*U541</f>
        <v>17.281945220477063</v>
      </c>
      <c r="Y541" s="18">
        <f t="shared" si="125"/>
        <v>14.017396989512642</v>
      </c>
      <c r="Z541" s="27">
        <f>((0.408*I541*(Y541-0)+Dados!$C$35*(900/(H541+273))*J541*(M541-N541))/(I541+Dados!$C$35*(1+(0.34*J541))))</f>
        <v>5.4093015506852771</v>
      </c>
    </row>
    <row r="542" spans="1:26" x14ac:dyDescent="0.25">
      <c r="A542" s="1">
        <v>33281</v>
      </c>
      <c r="B542">
        <v>22.6</v>
      </c>
      <c r="C542">
        <v>30.9</v>
      </c>
      <c r="D542">
        <v>43</v>
      </c>
      <c r="E542">
        <v>1.233333</v>
      </c>
      <c r="F542">
        <v>69.25</v>
      </c>
      <c r="H542" s="22">
        <f t="shared" si="112"/>
        <v>26.75</v>
      </c>
      <c r="I542" s="23">
        <f t="shared" si="113"/>
        <v>0.20650227313586342</v>
      </c>
      <c r="J542" s="24">
        <f t="shared" si="114"/>
        <v>0.92247274339010599</v>
      </c>
      <c r="K542" s="25">
        <f t="shared" si="115"/>
        <v>4.4670786642686746</v>
      </c>
      <c r="L542" s="25">
        <f t="shared" si="116"/>
        <v>2.7421805492514406</v>
      </c>
      <c r="M542" s="25">
        <f t="shared" si="117"/>
        <v>3.6046296067600574</v>
      </c>
      <c r="N542" s="25">
        <f t="shared" si="118"/>
        <v>2.49620600268134</v>
      </c>
      <c r="O542" s="25">
        <f t="shared" si="119"/>
        <v>-0.24745257494772704</v>
      </c>
      <c r="P542" s="26">
        <f>ACOS(-TAN(Dados!$C$31)*TAN(O542))</f>
        <v>1.7078213377914966</v>
      </c>
      <c r="Q542" s="25">
        <f t="shared" si="120"/>
        <v>1.0243647696821025</v>
      </c>
      <c r="R542" s="25">
        <f>(24*60/PI())*Dados!$C$28*Q542*(P542*SIN(Dados!$C$31)*SIN(O542)+COS(Dados!$C$31)*COS(O542)*SIN(P542))</f>
        <v>40.188804340285415</v>
      </c>
      <c r="S542" s="17">
        <f t="shared" si="121"/>
        <v>304.06</v>
      </c>
      <c r="T542" s="17">
        <f t="shared" si="122"/>
        <v>295.76000000000005</v>
      </c>
      <c r="U542" s="17">
        <f t="shared" si="123"/>
        <v>18.525251576948541</v>
      </c>
      <c r="V542" s="25">
        <f>(0.75+2*10^(-5)*Dados!$B$7)*R542</f>
        <v>30.338616811851008</v>
      </c>
      <c r="W542" s="23">
        <f t="shared" si="124"/>
        <v>2.2379714635829671</v>
      </c>
      <c r="X542" s="25">
        <f>(1-Dados!$C$20)*U542</f>
        <v>14.264443714250378</v>
      </c>
      <c r="Y542" s="18">
        <f t="shared" si="125"/>
        <v>12.02647225066741</v>
      </c>
      <c r="Z542" s="27">
        <f>((0.408*I542*(Y542-0)+Dados!$C$35*(900/(H542+273))*J542*(M542-N542))/(I542+Dados!$C$35*(1+(0.34*J542))))</f>
        <v>4.1513095605076336</v>
      </c>
    </row>
    <row r="543" spans="1:26" x14ac:dyDescent="0.25">
      <c r="A543" s="1">
        <v>33282</v>
      </c>
      <c r="B543">
        <v>18.100000000000001</v>
      </c>
      <c r="C543">
        <v>29.5</v>
      </c>
      <c r="D543">
        <v>44</v>
      </c>
      <c r="E543">
        <v>2.5333329999999998</v>
      </c>
      <c r="F543">
        <v>58.75</v>
      </c>
      <c r="H543" s="22">
        <f t="shared" si="112"/>
        <v>23.8</v>
      </c>
      <c r="I543" s="23">
        <f t="shared" si="113"/>
        <v>0.17722605524927612</v>
      </c>
      <c r="J543" s="24">
        <f t="shared" si="114"/>
        <v>1.8948091411084333</v>
      </c>
      <c r="K543" s="25">
        <f t="shared" si="115"/>
        <v>4.1228854693811812</v>
      </c>
      <c r="L543" s="25">
        <f t="shared" si="116"/>
        <v>2.0770026187312354</v>
      </c>
      <c r="M543" s="25">
        <f t="shared" si="117"/>
        <v>3.0999440440562083</v>
      </c>
      <c r="N543" s="25">
        <f t="shared" si="118"/>
        <v>1.8212171258830225</v>
      </c>
      <c r="O543" s="25">
        <f t="shared" si="119"/>
        <v>-0.24181037480038128</v>
      </c>
      <c r="P543" s="26">
        <f>ACOS(-TAN(Dados!$C$31)*TAN(O543))</f>
        <v>1.7045505602514042</v>
      </c>
      <c r="Q543" s="25">
        <f t="shared" si="120"/>
        <v>1.0239780483173626</v>
      </c>
      <c r="R543" s="25">
        <f>(24*60/PI())*Dados!$C$28*Q543*(P543*SIN(Dados!$C$31)*SIN(O543)+COS(Dados!$C$31)*COS(O543)*SIN(P543))</f>
        <v>40.048499763481836</v>
      </c>
      <c r="S543" s="17">
        <f t="shared" si="121"/>
        <v>302.66000000000003</v>
      </c>
      <c r="T543" s="17">
        <f t="shared" si="122"/>
        <v>291.26000000000005</v>
      </c>
      <c r="U543" s="17">
        <f t="shared" si="123"/>
        <v>21.635087708440373</v>
      </c>
      <c r="V543" s="25">
        <f>(0.75+2*10^(-5)*Dados!$B$7)*R543</f>
        <v>30.232700578151917</v>
      </c>
      <c r="W543" s="23">
        <f t="shared" si="124"/>
        <v>3.5564922989097423</v>
      </c>
      <c r="X543" s="25">
        <f>(1-Dados!$C$20)*U543</f>
        <v>16.659017535499089</v>
      </c>
      <c r="Y543" s="18">
        <f t="shared" si="125"/>
        <v>13.102525236589347</v>
      </c>
      <c r="Z543" s="27">
        <f>((0.408*I543*(Y543-0)+Dados!$C$35*(900/(H543+273))*J543*(M543-N543))/(I543+Dados!$C$35*(1+(0.34*J543))))</f>
        <v>5.014322187173847</v>
      </c>
    </row>
    <row r="544" spans="1:26" x14ac:dyDescent="0.25">
      <c r="A544" s="1">
        <v>33283</v>
      </c>
      <c r="B544">
        <v>14.8</v>
      </c>
      <c r="C544">
        <v>26.1</v>
      </c>
      <c r="D544">
        <v>45</v>
      </c>
      <c r="E544">
        <v>3.233333</v>
      </c>
      <c r="F544">
        <v>47.25</v>
      </c>
      <c r="H544" s="22">
        <f t="shared" si="112"/>
        <v>20.450000000000003</v>
      </c>
      <c r="I544" s="23">
        <f t="shared" si="113"/>
        <v>0.14830235984844631</v>
      </c>
      <c r="J544" s="24">
        <f t="shared" si="114"/>
        <v>2.4183748937259941</v>
      </c>
      <c r="K544" s="25">
        <f t="shared" si="115"/>
        <v>3.3813618118460984</v>
      </c>
      <c r="L544" s="25">
        <f t="shared" si="116"/>
        <v>1.6835115280330897</v>
      </c>
      <c r="M544" s="25">
        <f t="shared" si="117"/>
        <v>2.5324366699395942</v>
      </c>
      <c r="N544" s="25">
        <f t="shared" si="118"/>
        <v>1.1965763265464582</v>
      </c>
      <c r="O544" s="25">
        <f t="shared" si="119"/>
        <v>-0.23609652102028686</v>
      </c>
      <c r="P544" s="26">
        <f>ACOS(-TAN(Dados!$C$31)*TAN(O544))</f>
        <v>1.701248968619907</v>
      </c>
      <c r="Q544" s="25">
        <f t="shared" si="120"/>
        <v>1.0235842217394178</v>
      </c>
      <c r="R544" s="25">
        <f>(24*60/PI())*Dados!$C$28*Q544*(P544*SIN(Dados!$C$31)*SIN(O544)+COS(Dados!$C$31)*COS(O544)*SIN(P544))</f>
        <v>39.905479252576548</v>
      </c>
      <c r="S544" s="17">
        <f t="shared" si="121"/>
        <v>299.26000000000005</v>
      </c>
      <c r="T544" s="17">
        <f t="shared" si="122"/>
        <v>287.96000000000004</v>
      </c>
      <c r="U544" s="17">
        <f t="shared" si="123"/>
        <v>21.463064728319093</v>
      </c>
      <c r="V544" s="25">
        <f>(0.75+2*10^(-5)*Dados!$B$7)*R544</f>
        <v>30.124734079824389</v>
      </c>
      <c r="W544" s="23">
        <f t="shared" si="124"/>
        <v>4.1749824221306557</v>
      </c>
      <c r="X544" s="25">
        <f>(1-Dados!$C$20)*U544</f>
        <v>16.526559840805703</v>
      </c>
      <c r="Y544" s="18">
        <f t="shared" si="125"/>
        <v>12.351577418675047</v>
      </c>
      <c r="Z544" s="27">
        <f>((0.408*I544*(Y544-0)+Dados!$C$35*(900/(H544+273))*J544*(M544-N544))/(I544+Dados!$C$35*(1+(0.34*J544))))</f>
        <v>5.2168127859166029</v>
      </c>
    </row>
    <row r="545" spans="1:26" x14ac:dyDescent="0.25">
      <c r="A545" s="1">
        <v>33284</v>
      </c>
      <c r="B545">
        <v>13.1</v>
      </c>
      <c r="C545">
        <v>27.9</v>
      </c>
      <c r="D545">
        <v>46</v>
      </c>
      <c r="E545">
        <v>1.266667</v>
      </c>
      <c r="F545">
        <v>40.75</v>
      </c>
      <c r="H545" s="22">
        <f t="shared" si="112"/>
        <v>20.5</v>
      </c>
      <c r="I545" s="23">
        <f t="shared" si="113"/>
        <v>0.14870269420801632</v>
      </c>
      <c r="J545" s="24">
        <f t="shared" si="114"/>
        <v>0.94740494452975432</v>
      </c>
      <c r="K545" s="25">
        <f t="shared" si="115"/>
        <v>3.7579771108740125</v>
      </c>
      <c r="L545" s="25">
        <f t="shared" si="116"/>
        <v>1.5075965447621003</v>
      </c>
      <c r="M545" s="25">
        <f t="shared" si="117"/>
        <v>2.6327868278180562</v>
      </c>
      <c r="N545" s="25">
        <f t="shared" si="118"/>
        <v>1.0728606323358578</v>
      </c>
      <c r="O545" s="25">
        <f t="shared" si="119"/>
        <v>-0.23031270674563392</v>
      </c>
      <c r="P545" s="26">
        <f>ACOS(-TAN(Dados!$C$31)*TAN(O545))</f>
        <v>1.6979176328459811</v>
      </c>
      <c r="Q545" s="25">
        <f t="shared" si="120"/>
        <v>1.0231834066475822</v>
      </c>
      <c r="R545" s="25">
        <f>(24*60/PI())*Dados!$C$28*Q545*(P545*SIN(Dados!$C$31)*SIN(O545)+COS(Dados!$C$31)*COS(O545)*SIN(P545))</f>
        <v>39.759757965175694</v>
      </c>
      <c r="S545" s="17">
        <f t="shared" si="121"/>
        <v>301.06</v>
      </c>
      <c r="T545" s="17">
        <f t="shared" si="122"/>
        <v>286.26000000000005</v>
      </c>
      <c r="U545" s="17">
        <f t="shared" si="123"/>
        <v>24.473414869096025</v>
      </c>
      <c r="V545" s="25">
        <f>(0.75+2*10^(-5)*Dados!$B$7)*R545</f>
        <v>30.014728759378652</v>
      </c>
      <c r="W545" s="23">
        <f t="shared" si="124"/>
        <v>5.3580505978522988</v>
      </c>
      <c r="X545" s="25">
        <f>(1-Dados!$C$20)*U545</f>
        <v>18.844529449203939</v>
      </c>
      <c r="Y545" s="18">
        <f t="shared" si="125"/>
        <v>13.486478851351642</v>
      </c>
      <c r="Z545" s="27">
        <f>((0.408*I545*(Y545-0)+Dados!$C$35*(900/(H545+273))*J545*(M545-N545))/(I545+Dados!$C$35*(1+(0.34*J545))))</f>
        <v>4.7391930106835449</v>
      </c>
    </row>
    <row r="546" spans="1:26" x14ac:dyDescent="0.25">
      <c r="A546" s="1">
        <v>33285</v>
      </c>
      <c r="B546">
        <v>14.8</v>
      </c>
      <c r="C546">
        <v>31.3</v>
      </c>
      <c r="D546">
        <v>47</v>
      </c>
      <c r="E546">
        <v>1.8666670000000001</v>
      </c>
      <c r="F546">
        <v>39.75</v>
      </c>
      <c r="H546" s="22">
        <f t="shared" si="112"/>
        <v>23.05</v>
      </c>
      <c r="I546" s="23">
        <f t="shared" si="113"/>
        <v>0.17036851144047491</v>
      </c>
      <c r="J546" s="24">
        <f t="shared" si="114"/>
        <v>1.3961755896305208</v>
      </c>
      <c r="K546" s="25">
        <f t="shared" si="115"/>
        <v>4.5698943880770111</v>
      </c>
      <c r="L546" s="25">
        <f t="shared" si="116"/>
        <v>1.6835115280330897</v>
      </c>
      <c r="M546" s="25">
        <f t="shared" si="117"/>
        <v>3.1267029580550503</v>
      </c>
      <c r="N546" s="25">
        <f t="shared" si="118"/>
        <v>1.2428644258268826</v>
      </c>
      <c r="O546" s="25">
        <f t="shared" si="119"/>
        <v>-0.22446064584541689</v>
      </c>
      <c r="P546" s="26">
        <f>ACOS(-TAN(Dados!$C$31)*TAN(O546))</f>
        <v>1.6945576084179677</v>
      </c>
      <c r="Q546" s="25">
        <f t="shared" si="120"/>
        <v>1.0227757218120181</v>
      </c>
      <c r="R546" s="25">
        <f>(24*60/PI())*Dados!$C$28*Q546*(P546*SIN(Dados!$C$31)*SIN(O546)+COS(Dados!$C$31)*COS(O546)*SIN(P546))</f>
        <v>39.61135262324327</v>
      </c>
      <c r="S546" s="17">
        <f t="shared" si="121"/>
        <v>304.46000000000004</v>
      </c>
      <c r="T546" s="17">
        <f t="shared" si="122"/>
        <v>287.96000000000004</v>
      </c>
      <c r="U546" s="17">
        <f t="shared" si="123"/>
        <v>25.74433199766446</v>
      </c>
      <c r="V546" s="25">
        <f>(0.75+2*10^(-5)*Dados!$B$7)*R546</f>
        <v>29.902697240262114</v>
      </c>
      <c r="W546" s="23">
        <f t="shared" si="124"/>
        <v>5.6651372551762202</v>
      </c>
      <c r="X546" s="25">
        <f>(1-Dados!$C$20)*U546</f>
        <v>19.823135638201634</v>
      </c>
      <c r="Y546" s="18">
        <f t="shared" si="125"/>
        <v>14.157998383025415</v>
      </c>
      <c r="Z546" s="27">
        <f>((0.408*I546*(Y546-0)+Dados!$C$35*(900/(H546+273))*J546*(M546-N546))/(I546+Dados!$C$35*(1+(0.34*J546))))</f>
        <v>5.6482515342914716</v>
      </c>
    </row>
    <row r="547" spans="1:26" x14ac:dyDescent="0.25">
      <c r="A547" s="1">
        <v>33286</v>
      </c>
      <c r="B547">
        <v>16.600000000000001</v>
      </c>
      <c r="C547">
        <v>33.5</v>
      </c>
      <c r="D547">
        <v>48</v>
      </c>
      <c r="E547">
        <v>2.1666669999999999</v>
      </c>
      <c r="F547">
        <v>40.5</v>
      </c>
      <c r="H547" s="22">
        <f t="shared" si="112"/>
        <v>25.05</v>
      </c>
      <c r="I547" s="23">
        <f t="shared" si="113"/>
        <v>0.18917237426716429</v>
      </c>
      <c r="J547" s="24">
        <f t="shared" si="114"/>
        <v>1.6205609121809039</v>
      </c>
      <c r="K547" s="25">
        <f t="shared" si="115"/>
        <v>5.1729513859624818</v>
      </c>
      <c r="L547" s="25">
        <f t="shared" si="116"/>
        <v>1.889152127641528</v>
      </c>
      <c r="M547" s="25">
        <f t="shared" si="117"/>
        <v>3.5310517568020048</v>
      </c>
      <c r="N547" s="25">
        <f t="shared" si="118"/>
        <v>1.430075961504812</v>
      </c>
      <c r="O547" s="25">
        <f t="shared" si="119"/>
        <v>-0.21854207241157836</v>
      </c>
      <c r="P547" s="26">
        <f>ACOS(-TAN(Dados!$C$31)*TAN(O547))</f>
        <v>1.6911699360950152</v>
      </c>
      <c r="Q547" s="25">
        <f t="shared" si="120"/>
        <v>1.0223612880385406</v>
      </c>
      <c r="R547" s="25">
        <f>(24*60/PI())*Dados!$C$28*Q547*(P547*SIN(Dados!$C$31)*SIN(O547)+COS(Dados!$C$31)*COS(O547)*SIN(P547))</f>
        <v>39.460281551069606</v>
      </c>
      <c r="S547" s="17">
        <f t="shared" si="121"/>
        <v>306.66000000000003</v>
      </c>
      <c r="T547" s="17">
        <f t="shared" si="122"/>
        <v>289.76000000000005</v>
      </c>
      <c r="U547" s="17">
        <f t="shared" si="123"/>
        <v>25.955148297083589</v>
      </c>
      <c r="V547" s="25">
        <f>(0.75+2*10^(-5)*Dados!$B$7)*R547</f>
        <v>29.788653355521856</v>
      </c>
      <c r="W547" s="23">
        <f t="shared" si="124"/>
        <v>5.5558371264772317</v>
      </c>
      <c r="X547" s="25">
        <f>(1-Dados!$C$20)*U547</f>
        <v>19.985464188754364</v>
      </c>
      <c r="Y547" s="18">
        <f t="shared" si="125"/>
        <v>14.429627062277131</v>
      </c>
      <c r="Z547" s="27">
        <f>((0.408*I547*(Y547-0)+Dados!$C$35*(900/(H547+273))*J547*(M547-N547))/(I547+Dados!$C$35*(1+(0.34*J547))))</f>
        <v>6.1462398166777117</v>
      </c>
    </row>
    <row r="548" spans="1:26" x14ac:dyDescent="0.25">
      <c r="A548" s="1">
        <v>33287</v>
      </c>
      <c r="B548">
        <v>20.2</v>
      </c>
      <c r="C548">
        <v>35.5</v>
      </c>
      <c r="D548">
        <v>49</v>
      </c>
      <c r="E548">
        <v>2.233333</v>
      </c>
      <c r="F548">
        <v>44</v>
      </c>
      <c r="H548" s="22">
        <f t="shared" si="112"/>
        <v>27.85</v>
      </c>
      <c r="I548" s="23">
        <f t="shared" si="113"/>
        <v>0.21841239036576388</v>
      </c>
      <c r="J548" s="24">
        <f t="shared" si="114"/>
        <v>1.6704238185580502</v>
      </c>
      <c r="K548" s="25">
        <f t="shared" si="115"/>
        <v>5.7799401422607124</v>
      </c>
      <c r="L548" s="25">
        <f t="shared" si="116"/>
        <v>2.3673876975032684</v>
      </c>
      <c r="M548" s="25">
        <f t="shared" si="117"/>
        <v>4.0736639198819908</v>
      </c>
      <c r="N548" s="25">
        <f t="shared" si="118"/>
        <v>1.792412124748076</v>
      </c>
      <c r="O548" s="25">
        <f t="shared" si="119"/>
        <v>-0.21255874024516014</v>
      </c>
      <c r="P548" s="26">
        <f>ACOS(-TAN(Dados!$C$31)*TAN(O548))</f>
        <v>1.6877556416977701</v>
      </c>
      <c r="Q548" s="25">
        <f t="shared" si="120"/>
        <v>1.0219402281328214</v>
      </c>
      <c r="R548" s="25">
        <f>(24*60/PI())*Dados!$C$28*Q548*(P548*SIN(Dados!$C$31)*SIN(O548)+COS(Dados!$C$31)*COS(O548)*SIN(P548))</f>
        <v>39.30656471124577</v>
      </c>
      <c r="S548" s="17">
        <f t="shared" si="121"/>
        <v>308.66000000000003</v>
      </c>
      <c r="T548" s="17">
        <f t="shared" si="122"/>
        <v>293.36</v>
      </c>
      <c r="U548" s="17">
        <f t="shared" si="123"/>
        <v>24.59975531575747</v>
      </c>
      <c r="V548" s="25">
        <f>(0.75+2*10^(-5)*Dados!$B$7)*R548</f>
        <v>29.672612174961795</v>
      </c>
      <c r="W548" s="23">
        <f t="shared" si="124"/>
        <v>4.7420473270845802</v>
      </c>
      <c r="X548" s="25">
        <f>(1-Dados!$C$20)*U548</f>
        <v>18.941811593133252</v>
      </c>
      <c r="Y548" s="18">
        <f t="shared" si="125"/>
        <v>14.199764266048671</v>
      </c>
      <c r="Z548" s="27">
        <f>((0.408*I548*(Y548-0)+Dados!$C$35*(900/(H548+273))*J548*(M548-N548))/(I548+Dados!$C$35*(1+(0.34*J548))))</f>
        <v>6.265676522729569</v>
      </c>
    </row>
    <row r="549" spans="1:26" x14ac:dyDescent="0.25">
      <c r="A549" s="1">
        <v>33288</v>
      </c>
      <c r="B549">
        <v>20.5</v>
      </c>
      <c r="C549">
        <v>35.6</v>
      </c>
      <c r="D549">
        <v>50</v>
      </c>
      <c r="E549">
        <v>1.733333</v>
      </c>
      <c r="F549">
        <v>43</v>
      </c>
      <c r="H549" s="22">
        <f t="shared" si="112"/>
        <v>28.05</v>
      </c>
      <c r="I549" s="23">
        <f t="shared" si="113"/>
        <v>0.22063869924246318</v>
      </c>
      <c r="J549" s="24">
        <f t="shared" si="114"/>
        <v>1.296448280974078</v>
      </c>
      <c r="K549" s="25">
        <f t="shared" si="115"/>
        <v>5.8118453382797011</v>
      </c>
      <c r="L549" s="25">
        <f t="shared" si="116"/>
        <v>2.4116412804606884</v>
      </c>
      <c r="M549" s="25">
        <f t="shared" si="117"/>
        <v>4.1117433093701949</v>
      </c>
      <c r="N549" s="25">
        <f t="shared" si="118"/>
        <v>1.7680496230291838</v>
      </c>
      <c r="O549" s="25">
        <f t="shared" si="119"/>
        <v>-0.2065124223366139</v>
      </c>
      <c r="P549" s="26">
        <f>ACOS(-TAN(Dados!$C$31)*TAN(O549))</f>
        <v>1.6843157359566781</v>
      </c>
      <c r="Q549" s="25">
        <f t="shared" si="120"/>
        <v>1.0215126668639976</v>
      </c>
      <c r="R549" s="25">
        <f>(24*60/PI())*Dados!$C$28*Q549*(P549*SIN(Dados!$C$31)*SIN(O549)+COS(Dados!$C$31)*COS(O549)*SIN(P549))</f>
        <v>39.150223738536113</v>
      </c>
      <c r="S549" s="17">
        <f t="shared" si="121"/>
        <v>308.76000000000005</v>
      </c>
      <c r="T549" s="17">
        <f t="shared" si="122"/>
        <v>293.66000000000003</v>
      </c>
      <c r="U549" s="17">
        <f t="shared" si="123"/>
        <v>24.341240347578964</v>
      </c>
      <c r="V549" s="25">
        <f>(0.75+2*10^(-5)*Dados!$B$7)*R549</f>
        <v>29.554590030713136</v>
      </c>
      <c r="W549" s="23">
        <f t="shared" si="124"/>
        <v>4.7482508930730409</v>
      </c>
      <c r="X549" s="25">
        <f>(1-Dados!$C$20)*U549</f>
        <v>18.742755067635802</v>
      </c>
      <c r="Y549" s="18">
        <f t="shared" si="125"/>
        <v>13.99450417456276</v>
      </c>
      <c r="Z549" s="27">
        <f>((0.408*I549*(Y549-0)+Dados!$C$35*(900/(H549+273))*J549*(M549-N549))/(I549+Dados!$C$35*(1+(0.34*J549))))</f>
        <v>5.8878903780343306</v>
      </c>
    </row>
    <row r="550" spans="1:26" x14ac:dyDescent="0.25">
      <c r="A550" s="1">
        <v>33289</v>
      </c>
      <c r="B550">
        <v>20.8</v>
      </c>
      <c r="C550">
        <v>36.5</v>
      </c>
      <c r="D550">
        <v>51</v>
      </c>
      <c r="E550">
        <v>2.5666669999999998</v>
      </c>
      <c r="F550">
        <v>45.25</v>
      </c>
      <c r="H550" s="22">
        <f t="shared" si="112"/>
        <v>28.65</v>
      </c>
      <c r="I550" s="23">
        <f t="shared" si="113"/>
        <v>0.22743235016149782</v>
      </c>
      <c r="J550" s="24">
        <f t="shared" si="114"/>
        <v>1.9197413422480816</v>
      </c>
      <c r="K550" s="25">
        <f t="shared" si="115"/>
        <v>6.1059301791053064</v>
      </c>
      <c r="L550" s="25">
        <f t="shared" si="116"/>
        <v>2.4566163260716172</v>
      </c>
      <c r="M550" s="25">
        <f t="shared" si="117"/>
        <v>4.2812732525884618</v>
      </c>
      <c r="N550" s="25">
        <f t="shared" si="118"/>
        <v>1.9372761467962791</v>
      </c>
      <c r="O550" s="25">
        <f t="shared" si="119"/>
        <v>-0.20040491034042626</v>
      </c>
      <c r="P550" s="26">
        <f>ACOS(-TAN(Dados!$C$31)*TAN(O550))</f>
        <v>1.6808512144161913</v>
      </c>
      <c r="Q550" s="25">
        <f t="shared" si="120"/>
        <v>1.0210787309277003</v>
      </c>
      <c r="R550" s="25">
        <f>(24*60/PI())*Dados!$C$28*Q550*(P550*SIN(Dados!$C$31)*SIN(O550)+COS(Dados!$C$31)*COS(O550)*SIN(P550))</f>
        <v>38.991281971545753</v>
      </c>
      <c r="S550" s="17">
        <f t="shared" si="121"/>
        <v>309.66000000000003</v>
      </c>
      <c r="T550" s="17">
        <f t="shared" si="122"/>
        <v>293.96000000000004</v>
      </c>
      <c r="U550" s="17">
        <f t="shared" si="123"/>
        <v>24.719365737166925</v>
      </c>
      <c r="V550" s="25">
        <f>(0.75+2*10^(-5)*Dados!$B$7)*R550</f>
        <v>29.434604541140224</v>
      </c>
      <c r="W550" s="23">
        <f t="shared" si="124"/>
        <v>4.6463577973853454</v>
      </c>
      <c r="X550" s="25">
        <f>(1-Dados!$C$20)*U550</f>
        <v>19.033911617618532</v>
      </c>
      <c r="Y550" s="18">
        <f t="shared" si="125"/>
        <v>14.387553820233187</v>
      </c>
      <c r="Z550" s="27">
        <f>((0.408*I550*(Y550-0)+Dados!$C$35*(900/(H550+273))*J550*(M550-N550))/(I550+Dados!$C$35*(1+(0.34*J550))))</f>
        <v>6.5964879790509512</v>
      </c>
    </row>
    <row r="551" spans="1:26" x14ac:dyDescent="0.25">
      <c r="A551" s="1">
        <v>33290</v>
      </c>
      <c r="B551">
        <v>22.2</v>
      </c>
      <c r="C551">
        <v>31.8</v>
      </c>
      <c r="D551">
        <v>52</v>
      </c>
      <c r="E551">
        <v>2.6666669999999999</v>
      </c>
      <c r="F551">
        <v>64.25</v>
      </c>
      <c r="H551" s="22">
        <f t="shared" si="112"/>
        <v>27</v>
      </c>
      <c r="I551" s="23">
        <f t="shared" si="113"/>
        <v>0.20915998442580921</v>
      </c>
      <c r="J551" s="24">
        <f t="shared" si="114"/>
        <v>1.9945364497648759</v>
      </c>
      <c r="K551" s="25">
        <f t="shared" si="115"/>
        <v>4.7013009415600848</v>
      </c>
      <c r="L551" s="25">
        <f t="shared" si="116"/>
        <v>2.6763336594163714</v>
      </c>
      <c r="M551" s="25">
        <f t="shared" si="117"/>
        <v>3.6888173004882283</v>
      </c>
      <c r="N551" s="25">
        <f t="shared" si="118"/>
        <v>2.3700651155636865</v>
      </c>
      <c r="O551" s="25">
        <f t="shared" si="119"/>
        <v>-0.19423801404421251</v>
      </c>
      <c r="P551" s="26">
        <f>ACOS(-TAN(Dados!$C$31)*TAN(O551))</f>
        <v>1.677363057393106</v>
      </c>
      <c r="Q551" s="25">
        <f t="shared" si="120"/>
        <v>1.0206385489085132</v>
      </c>
      <c r="R551" s="25">
        <f>(24*60/PI())*Dados!$C$28*Q551*(P551*SIN(Dados!$C$31)*SIN(O551)+COS(Dados!$C$31)*COS(O551)*SIN(P551))</f>
        <v>38.829764482083824</v>
      </c>
      <c r="S551" s="17">
        <f t="shared" si="121"/>
        <v>304.96000000000004</v>
      </c>
      <c r="T551" s="17">
        <f t="shared" si="122"/>
        <v>295.36</v>
      </c>
      <c r="U551" s="17">
        <f t="shared" si="123"/>
        <v>19.249539990562166</v>
      </c>
      <c r="V551" s="25">
        <f>(0.75+2*10^(-5)*Dados!$B$7)*R551</f>
        <v>29.312674633006939</v>
      </c>
      <c r="W551" s="23">
        <f t="shared" si="124"/>
        <v>2.6619851561759424</v>
      </c>
      <c r="X551" s="25">
        <f>(1-Dados!$C$20)*U551</f>
        <v>14.822145792732869</v>
      </c>
      <c r="Y551" s="18">
        <f t="shared" si="125"/>
        <v>12.160160636556926</v>
      </c>
      <c r="Z551" s="27">
        <f>((0.408*I551*(Y551-0)+Dados!$C$35*(900/(H551+273))*J551*(M551-N551))/(I551+Dados!$C$35*(1+(0.34*J551))))</f>
        <v>4.8720960890710829</v>
      </c>
    </row>
    <row r="552" spans="1:26" x14ac:dyDescent="0.25">
      <c r="A552" s="1">
        <v>33291</v>
      </c>
      <c r="B552">
        <v>22.8</v>
      </c>
      <c r="C552">
        <v>27.8</v>
      </c>
      <c r="D552">
        <v>53</v>
      </c>
      <c r="E552">
        <v>2.0666669999999998</v>
      </c>
      <c r="F552">
        <v>81.5</v>
      </c>
      <c r="H552" s="22">
        <f t="shared" si="112"/>
        <v>25.3</v>
      </c>
      <c r="I552" s="23">
        <f t="shared" si="113"/>
        <v>0.19164125727803297</v>
      </c>
      <c r="J552" s="24">
        <f t="shared" si="114"/>
        <v>1.5457658046641094</v>
      </c>
      <c r="K552" s="25">
        <f t="shared" si="115"/>
        <v>3.7361349407572058</v>
      </c>
      <c r="L552" s="25">
        <f t="shared" si="116"/>
        <v>2.7756312335019815</v>
      </c>
      <c r="M552" s="25">
        <f t="shared" si="117"/>
        <v>3.2558830871295936</v>
      </c>
      <c r="N552" s="25">
        <f t="shared" si="118"/>
        <v>2.6535447160106185</v>
      </c>
      <c r="O552" s="25">
        <f t="shared" si="119"/>
        <v>-0.18801356083243781</v>
      </c>
      <c r="P552" s="26">
        <f>ACOS(-TAN(Dados!$C$31)*TAN(O552))</f>
        <v>1.6738522299872023</v>
      </c>
      <c r="Q552" s="25">
        <f t="shared" si="120"/>
        <v>1.020192251241868</v>
      </c>
      <c r="R552" s="25">
        <f>(24*60/PI())*Dados!$C$28*Q552*(P552*SIN(Dados!$C$31)*SIN(O552)+COS(Dados!$C$31)*COS(O552)*SIN(P552))</f>
        <v>38.66569810212836</v>
      </c>
      <c r="S552" s="17">
        <f t="shared" si="121"/>
        <v>300.96000000000004</v>
      </c>
      <c r="T552" s="17">
        <f t="shared" si="122"/>
        <v>295.96000000000004</v>
      </c>
      <c r="U552" s="17">
        <f t="shared" si="123"/>
        <v>13.83346069661498</v>
      </c>
      <c r="V552" s="25">
        <f>(0.75+2*10^(-5)*Dados!$B$7)*R552</f>
        <v>29.188820561832522</v>
      </c>
      <c r="W552" s="23">
        <f t="shared" si="124"/>
        <v>1.2626919370312459</v>
      </c>
      <c r="X552" s="25">
        <f>(1-Dados!$C$20)*U552</f>
        <v>10.651764736393535</v>
      </c>
      <c r="Y552" s="18">
        <f t="shared" si="125"/>
        <v>9.3890727993622889</v>
      </c>
      <c r="Z552" s="27">
        <f>((0.408*I552*(Y552-0)+Dados!$C$35*(900/(H552+273))*J552*(M552-N552))/(I552+Dados!$C$35*(1+(0.34*J552))))</f>
        <v>3.1492303161601432</v>
      </c>
    </row>
    <row r="553" spans="1:26" x14ac:dyDescent="0.25">
      <c r="A553" s="1">
        <v>33292</v>
      </c>
      <c r="B553">
        <v>15.1</v>
      </c>
      <c r="C553">
        <v>29.4</v>
      </c>
      <c r="D553">
        <v>54</v>
      </c>
      <c r="E553">
        <v>2.5666669999999998</v>
      </c>
      <c r="F553">
        <v>51.25</v>
      </c>
      <c r="H553" s="22">
        <f t="shared" si="112"/>
        <v>22.25</v>
      </c>
      <c r="I553" s="23">
        <f t="shared" si="113"/>
        <v>0.16330195980137907</v>
      </c>
      <c r="J553" s="24">
        <f t="shared" si="114"/>
        <v>1.9197413422480816</v>
      </c>
      <c r="K553" s="25">
        <f t="shared" si="115"/>
        <v>4.0992081541413299</v>
      </c>
      <c r="L553" s="25">
        <f t="shared" si="116"/>
        <v>1.7163564077019398</v>
      </c>
      <c r="M553" s="25">
        <f t="shared" si="117"/>
        <v>2.9077822809216349</v>
      </c>
      <c r="N553" s="25">
        <f t="shared" si="118"/>
        <v>1.4902384189723377</v>
      </c>
      <c r="O553" s="25">
        <f t="shared" si="119"/>
        <v>-0.18173339514492348</v>
      </c>
      <c r="P553" s="26">
        <f>ACOS(-TAN(Dados!$C$31)*TAN(O553))</f>
        <v>1.6703196821423145</v>
      </c>
      <c r="Q553" s="25">
        <f t="shared" si="120"/>
        <v>1.0197399701753953</v>
      </c>
      <c r="R553" s="25">
        <f>(24*60/PI())*Dados!$C$28*Q553*(P553*SIN(Dados!$C$31)*SIN(O553)+COS(Dados!$C$31)*COS(O553)*SIN(P553))</f>
        <v>38.499111448304127</v>
      </c>
      <c r="S553" s="17">
        <f t="shared" si="121"/>
        <v>302.56</v>
      </c>
      <c r="T553" s="17">
        <f t="shared" si="122"/>
        <v>288.26000000000005</v>
      </c>
      <c r="U553" s="17">
        <f t="shared" si="123"/>
        <v>23.293712320101697</v>
      </c>
      <c r="V553" s="25">
        <f>(0.75+2*10^(-5)*Dados!$B$7)*R553</f>
        <v>29.063063930369971</v>
      </c>
      <c r="W553" s="23">
        <f t="shared" si="124"/>
        <v>4.6380237814265586</v>
      </c>
      <c r="X553" s="25">
        <f>(1-Dados!$C$20)*U553</f>
        <v>17.936158486478309</v>
      </c>
      <c r="Y553" s="18">
        <f t="shared" si="125"/>
        <v>13.298134705051751</v>
      </c>
      <c r="Z553" s="27">
        <f>((0.408*I553*(Y553-0)+Dados!$C$35*(900/(H553+273))*J553*(M553-N553))/(I553+Dados!$C$35*(1+(0.34*J553))))</f>
        <v>5.263676163235111</v>
      </c>
    </row>
    <row r="554" spans="1:26" x14ac:dyDescent="0.25">
      <c r="A554" s="1">
        <v>33293</v>
      </c>
      <c r="B554">
        <v>14.4</v>
      </c>
      <c r="C554">
        <v>35</v>
      </c>
      <c r="D554">
        <v>55</v>
      </c>
      <c r="E554">
        <v>2.8</v>
      </c>
      <c r="F554">
        <v>46.75</v>
      </c>
      <c r="H554" s="22">
        <f t="shared" si="112"/>
        <v>24.7</v>
      </c>
      <c r="I554" s="23">
        <f t="shared" si="113"/>
        <v>0.18576099026505449</v>
      </c>
      <c r="J554" s="24">
        <f t="shared" si="114"/>
        <v>2.0942630104702435</v>
      </c>
      <c r="K554" s="25">
        <f t="shared" si="115"/>
        <v>5.6226812384961216</v>
      </c>
      <c r="L554" s="25">
        <f t="shared" si="116"/>
        <v>1.6405764392484408</v>
      </c>
      <c r="M554" s="25">
        <f t="shared" si="117"/>
        <v>3.6316288388722811</v>
      </c>
      <c r="N554" s="25">
        <f t="shared" si="118"/>
        <v>1.6977864821727915</v>
      </c>
      <c r="O554" s="25">
        <f t="shared" si="119"/>
        <v>-0.1753993779302998</v>
      </c>
      <c r="P554" s="26">
        <f>ACOS(-TAN(Dados!$C$31)*TAN(O554))</f>
        <v>1.6667663487559339</v>
      </c>
      <c r="Q554" s="25">
        <f t="shared" si="120"/>
        <v>1.0192818397297361</v>
      </c>
      <c r="R554" s="25">
        <f>(24*60/PI())*Dados!$C$28*Q554*(P554*SIN(Dados!$C$31)*SIN(O554)+COS(Dados!$C$31)*COS(O554)*SIN(P554))</f>
        <v>38.330034943789961</v>
      </c>
      <c r="S554" s="17">
        <f t="shared" si="121"/>
        <v>308.16000000000003</v>
      </c>
      <c r="T554" s="17">
        <f t="shared" si="122"/>
        <v>287.56</v>
      </c>
      <c r="U554" s="17">
        <f t="shared" si="123"/>
        <v>27.835101418745239</v>
      </c>
      <c r="V554" s="25">
        <f>(0.75+2*10^(-5)*Dados!$B$7)*R554</f>
        <v>28.935427705143915</v>
      </c>
      <c r="W554" s="23">
        <f t="shared" si="124"/>
        <v>5.8107569672033383</v>
      </c>
      <c r="X554" s="25">
        <f>(1-Dados!$C$20)*U554</f>
        <v>21.433028092433833</v>
      </c>
      <c r="Y554" s="18">
        <f t="shared" si="125"/>
        <v>15.622271125230494</v>
      </c>
      <c r="Z554" s="27">
        <f>((0.408*I554*(Y554-0)+Dados!$C$35*(900/(H554+273))*J554*(M554-N554))/(I554+Dados!$C$35*(1+(0.34*J554))))</f>
        <v>6.6665093195577718</v>
      </c>
    </row>
    <row r="555" spans="1:26" x14ac:dyDescent="0.25">
      <c r="A555" s="1">
        <v>33294</v>
      </c>
      <c r="B555">
        <v>19.399999999999999</v>
      </c>
      <c r="C555">
        <v>36.299999999999997</v>
      </c>
      <c r="D555">
        <v>56</v>
      </c>
      <c r="E555">
        <v>1.8</v>
      </c>
      <c r="F555">
        <v>54.75</v>
      </c>
      <c r="H555" s="22">
        <f t="shared" si="112"/>
        <v>27.849999999999998</v>
      </c>
      <c r="I555" s="23">
        <f t="shared" si="113"/>
        <v>0.21841239036576379</v>
      </c>
      <c r="J555" s="24">
        <f t="shared" si="114"/>
        <v>1.3463119353022994</v>
      </c>
      <c r="K555" s="25">
        <f t="shared" si="115"/>
        <v>6.0394872679051952</v>
      </c>
      <c r="L555" s="25">
        <f t="shared" si="116"/>
        <v>2.2528310020993629</v>
      </c>
      <c r="M555" s="25">
        <f t="shared" si="117"/>
        <v>4.1461591350022786</v>
      </c>
      <c r="N555" s="25">
        <f t="shared" si="118"/>
        <v>2.2700221264137475</v>
      </c>
      <c r="O555" s="25">
        <f t="shared" si="119"/>
        <v>-0.16901338609456681</v>
      </c>
      <c r="P555" s="26">
        <f>ACOS(-TAN(Dados!$C$31)*TAN(O555))</f>
        <v>1.6631931498354087</v>
      </c>
      <c r="Q555" s="25">
        <f t="shared" si="120"/>
        <v>1.018817995658829</v>
      </c>
      <c r="R555" s="25">
        <f>(24*60/PI())*Dados!$C$28*Q555*(P555*SIN(Dados!$C$31)*SIN(O555)+COS(Dados!$C$31)*COS(O555)*SIN(P555))</f>
        <v>38.158500837577961</v>
      </c>
      <c r="S555" s="17">
        <f t="shared" si="121"/>
        <v>309.46000000000004</v>
      </c>
      <c r="T555" s="17">
        <f t="shared" si="122"/>
        <v>292.56</v>
      </c>
      <c r="U555" s="17">
        <f t="shared" si="123"/>
        <v>25.098897146791352</v>
      </c>
      <c r="V555" s="25">
        <f>(0.75+2*10^(-5)*Dados!$B$7)*R555</f>
        <v>28.805936230989445</v>
      </c>
      <c r="W555" s="23">
        <f t="shared" si="124"/>
        <v>4.3129376830064725</v>
      </c>
      <c r="X555" s="25">
        <f>(1-Dados!$C$20)*U555</f>
        <v>19.326150803029343</v>
      </c>
      <c r="Y555" s="18">
        <f t="shared" si="125"/>
        <v>15.01321312002287</v>
      </c>
      <c r="Z555" s="27">
        <f>((0.408*I555*(Y555-0)+Dados!$C$35*(900/(H555+273))*J555*(M555-N555))/(I555+Dados!$C$35*(1+(0.34*J555))))</f>
        <v>5.8389948030919525</v>
      </c>
    </row>
    <row r="556" spans="1:26" x14ac:dyDescent="0.25">
      <c r="A556" s="1">
        <v>33295</v>
      </c>
      <c r="B556">
        <v>23.6</v>
      </c>
      <c r="C556">
        <v>36.1</v>
      </c>
      <c r="D556">
        <v>57</v>
      </c>
      <c r="E556">
        <v>1.9666669999999999</v>
      </c>
      <c r="F556">
        <v>46.75</v>
      </c>
      <c r="H556" s="22">
        <f t="shared" ref="H556:H617" si="126">(C556+B556)/2</f>
        <v>29.85</v>
      </c>
      <c r="I556" s="23">
        <f t="shared" ref="I556:I617" si="127">4098*(0.6108*EXP(17.27*H556/(H556+237.3)))/(H556+237.3)^2</f>
        <v>0.24154756638329455</v>
      </c>
      <c r="J556" s="24">
        <f t="shared" ref="J556:J617" si="128">E556*(4.87/(LN(67.8*10-5.42)))</f>
        <v>1.4709706971473151</v>
      </c>
      <c r="K556" s="25">
        <f t="shared" ref="K556:K617" si="129">0.6108*EXP((17.27*C556)/(C556+237.3))</f>
        <v>5.9736717424605885</v>
      </c>
      <c r="L556" s="25">
        <f t="shared" ref="L556:L617" si="130">0.6108*EXP((17.27*B556)/(B556+237.3))</f>
        <v>2.9130230003400173</v>
      </c>
      <c r="M556" s="25">
        <f t="shared" ref="M556:M617" si="131">(K556+L556)/2</f>
        <v>4.4433473714003027</v>
      </c>
      <c r="N556" s="25">
        <f t="shared" ref="N556:N617" si="132">F556/100*((K556+L556)/2)</f>
        <v>2.0772648961296416</v>
      </c>
      <c r="O556" s="25">
        <f t="shared" ref="O556:O617" si="133">0.409*SIN((2*PI()/365*D556)-1.39)</f>
        <v>-0.16257731194492642</v>
      </c>
      <c r="P556" s="26">
        <f>ACOS(-TAN(Dados!$C$31)*TAN(O556))</f>
        <v>1.6596009906988067</v>
      </c>
      <c r="Q556" s="25">
        <f t="shared" ref="Q556:Q617" si="134">1+0.033*COS((2*PI()/365)*D556)</f>
        <v>1.0183485754096824</v>
      </c>
      <c r="R556" s="25">
        <f>(24*60/PI())*Dados!$C$28*Q556*(P556*SIN(Dados!$C$31)*SIN(O556)+COS(Dados!$C$31)*COS(O556)*SIN(P556))</f>
        <v>37.98454322101324</v>
      </c>
      <c r="S556" s="17">
        <f t="shared" ref="S556:S617" si="135">C556+273.16</f>
        <v>309.26000000000005</v>
      </c>
      <c r="T556" s="17">
        <f t="shared" ref="T556:T617" si="136">B556+273.16</f>
        <v>296.76000000000005</v>
      </c>
      <c r="U556" s="17">
        <f t="shared" ref="U556:U617" si="137">0.16*SQRT(C556-B556)*R556</f>
        <v>21.487302473481574</v>
      </c>
      <c r="V556" s="25">
        <f>(0.75+2*10^(-5)*Dados!$B$7)*R556</f>
        <v>28.674615243537978</v>
      </c>
      <c r="W556" s="23">
        <f t="shared" ref="W556:W617" si="138">(4.903*10^-9)*((S556^4+T556^4)/2)*(0.34-0.14*SQRT(N556))*(1.35*(U556/V556)-0.35)</f>
        <v>3.7895146437850014</v>
      </c>
      <c r="X556" s="25">
        <f>(1-Dados!$C$20)*U556</f>
        <v>16.545222904580811</v>
      </c>
      <c r="Y556" s="18">
        <f t="shared" ref="Y556:Y617" si="139">X556-W556</f>
        <v>12.75570826079581</v>
      </c>
      <c r="Z556" s="27">
        <f>((0.408*I556*(Y556-0)+Dados!$C$35*(900/(H556+273))*J556*(M556-N556))/(I556+Dados!$C$35*(1+(0.34*J556))))</f>
        <v>5.692925956505289</v>
      </c>
    </row>
    <row r="557" spans="1:26" x14ac:dyDescent="0.25">
      <c r="A557" s="1">
        <v>33296</v>
      </c>
      <c r="B557">
        <v>23.9</v>
      </c>
      <c r="C557">
        <v>35.6</v>
      </c>
      <c r="D557">
        <v>58</v>
      </c>
      <c r="E557">
        <v>2.9666670000000002</v>
      </c>
      <c r="F557">
        <v>43.25</v>
      </c>
      <c r="H557" s="22">
        <f t="shared" si="126"/>
        <v>29.75</v>
      </c>
      <c r="I557" s="23">
        <f t="shared" si="127"/>
        <v>0.24034390384963236</v>
      </c>
      <c r="J557" s="24">
        <f t="shared" si="128"/>
        <v>2.2189217723152592</v>
      </c>
      <c r="K557" s="25">
        <f t="shared" si="129"/>
        <v>5.8118453382797011</v>
      </c>
      <c r="L557" s="25">
        <f t="shared" si="130"/>
        <v>2.9660542018616081</v>
      </c>
      <c r="M557" s="25">
        <f t="shared" si="131"/>
        <v>4.3889497700706546</v>
      </c>
      <c r="N557" s="25">
        <f t="shared" si="132"/>
        <v>1.898220775555558</v>
      </c>
      <c r="O557" s="25">
        <f t="shared" si="133"/>
        <v>-0.1560930626290509</v>
      </c>
      <c r="P557" s="26">
        <f>ACOS(-TAN(Dados!$C$31)*TAN(O557))</f>
        <v>1.655990762218486</v>
      </c>
      <c r="Q557" s="25">
        <f t="shared" si="134"/>
        <v>1.0178737180816473</v>
      </c>
      <c r="R557" s="25">
        <f>(24*60/PI())*Dados!$C$28*Q557*(P557*SIN(Dados!$C$31)*SIN(O557)+COS(Dados!$C$31)*COS(O557)*SIN(P557))</f>
        <v>37.808198041549083</v>
      </c>
      <c r="S557" s="17">
        <f t="shared" si="135"/>
        <v>308.76000000000005</v>
      </c>
      <c r="T557" s="17">
        <f t="shared" si="136"/>
        <v>297.06</v>
      </c>
      <c r="U557" s="17">
        <f t="shared" si="137"/>
        <v>20.6918295716427</v>
      </c>
      <c r="V557" s="25">
        <f>(0.75+2*10^(-5)*Dados!$B$7)*R557</f>
        <v>28.541491879601093</v>
      </c>
      <c r="W557" s="23">
        <f t="shared" si="138"/>
        <v>3.8264296669943891</v>
      </c>
      <c r="X557" s="25">
        <f>(1-Dados!$C$20)*U557</f>
        <v>15.932708770164879</v>
      </c>
      <c r="Y557" s="18">
        <f t="shared" si="139"/>
        <v>12.10627910317049</v>
      </c>
      <c r="Z557" s="27">
        <f>((0.408*I557*(Y557-0)+Dados!$C$35*(900/(H557+273))*J557*(M557-N557))/(I557+Dados!$C$35*(1+(0.34*J557))))</f>
        <v>6.3702020355227891</v>
      </c>
    </row>
    <row r="558" spans="1:26" x14ac:dyDescent="0.25">
      <c r="A558" s="1">
        <v>33297</v>
      </c>
      <c r="B558">
        <v>21</v>
      </c>
      <c r="C558">
        <v>30.9</v>
      </c>
      <c r="D558">
        <v>59</v>
      </c>
      <c r="E558">
        <v>4.4000000000000004</v>
      </c>
      <c r="F558">
        <v>67</v>
      </c>
      <c r="H558" s="22">
        <f t="shared" si="126"/>
        <v>25.95</v>
      </c>
      <c r="I558" s="23">
        <f t="shared" si="127"/>
        <v>0.19818767999703066</v>
      </c>
      <c r="J558" s="24">
        <f t="shared" si="128"/>
        <v>3.2909847307389546</v>
      </c>
      <c r="K558" s="25">
        <f t="shared" si="129"/>
        <v>4.4670786642686746</v>
      </c>
      <c r="L558" s="25">
        <f t="shared" si="130"/>
        <v>2.4870053972720654</v>
      </c>
      <c r="M558" s="25">
        <f t="shared" si="131"/>
        <v>3.4770420307703702</v>
      </c>
      <c r="N558" s="25">
        <f t="shared" si="132"/>
        <v>2.3296181606161483</v>
      </c>
      <c r="O558" s="25">
        <f t="shared" si="133"/>
        <v>-0.14956255956995423</v>
      </c>
      <c r="P558" s="26">
        <f>ACOS(-TAN(Dados!$C$31)*TAN(O558))</f>
        <v>1.652363341105423</v>
      </c>
      <c r="Q558" s="25">
        <f t="shared" si="134"/>
        <v>1.0173935643851983</v>
      </c>
      <c r="R558" s="25">
        <f>(24*60/PI())*Dados!$C$28*Q558*(P558*SIN(Dados!$C$31)*SIN(O558)+COS(Dados!$C$31)*COS(O558)*SIN(P558))</f>
        <v>37.629503113658799</v>
      </c>
      <c r="S558" s="17">
        <f t="shared" si="135"/>
        <v>304.06</v>
      </c>
      <c r="T558" s="17">
        <f t="shared" si="136"/>
        <v>294.16000000000003</v>
      </c>
      <c r="U558" s="17">
        <f t="shared" si="137"/>
        <v>18.943754792568772</v>
      </c>
      <c r="V558" s="25">
        <f>(0.75+2*10^(-5)*Dados!$B$7)*R558</f>
        <v>28.406594685407878</v>
      </c>
      <c r="W558" s="23">
        <f t="shared" si="138"/>
        <v>2.732426655604109</v>
      </c>
      <c r="X558" s="25">
        <f>(1-Dados!$C$20)*U558</f>
        <v>14.586691190277955</v>
      </c>
      <c r="Y558" s="18">
        <f t="shared" si="139"/>
        <v>11.854264534673845</v>
      </c>
      <c r="Z558" s="27">
        <f>((0.408*I558*(Y558-0)+Dados!$C$35*(900/(H558+273))*J558*(M558-N558))/(I558+Dados!$C$35*(1+(0.34*J558))))</f>
        <v>5.0541495585013712</v>
      </c>
    </row>
    <row r="559" spans="1:26" x14ac:dyDescent="0.25">
      <c r="A559" s="1">
        <v>33635</v>
      </c>
      <c r="B559">
        <v>22.7</v>
      </c>
      <c r="C559">
        <v>32</v>
      </c>
      <c r="D559">
        <v>32</v>
      </c>
      <c r="E559">
        <v>3.233333</v>
      </c>
      <c r="F559">
        <v>76.25</v>
      </c>
      <c r="H559" s="22">
        <f t="shared" si="126"/>
        <v>27.35</v>
      </c>
      <c r="I559" s="23">
        <f t="shared" si="127"/>
        <v>0.21292906119357313</v>
      </c>
      <c r="J559" s="24">
        <f t="shared" si="128"/>
        <v>2.4183748937259941</v>
      </c>
      <c r="K559" s="25">
        <f t="shared" si="129"/>
        <v>4.7547753962618131</v>
      </c>
      <c r="L559" s="25">
        <f t="shared" si="130"/>
        <v>2.7588616266004506</v>
      </c>
      <c r="M559" s="25">
        <f t="shared" si="131"/>
        <v>3.7568185114311321</v>
      </c>
      <c r="N559" s="25">
        <f t="shared" si="132"/>
        <v>2.864574114966238</v>
      </c>
      <c r="O559" s="25">
        <f t="shared" si="133"/>
        <v>-0.30432562504334304</v>
      </c>
      <c r="P559" s="26">
        <f>ACOS(-TAN(Dados!$C$31)*TAN(O559))</f>
        <v>1.7414469882911801</v>
      </c>
      <c r="Q559" s="25">
        <f t="shared" si="134"/>
        <v>1.0281185581963432</v>
      </c>
      <c r="R559" s="25">
        <f>(24*60/PI())*Dados!$C$28*Q559*(P559*SIN(Dados!$C$31)*SIN(O559)+COS(Dados!$C$31)*COS(O559)*SIN(P559))</f>
        <v>41.550006134893529</v>
      </c>
      <c r="S559" s="17">
        <f t="shared" si="135"/>
        <v>305.16000000000003</v>
      </c>
      <c r="T559" s="17">
        <f t="shared" si="136"/>
        <v>295.86</v>
      </c>
      <c r="U559" s="17">
        <f t="shared" si="137"/>
        <v>20.273678220182223</v>
      </c>
      <c r="V559" s="25">
        <f>(0.75+2*10^(-5)*Dados!$B$7)*R559</f>
        <v>31.366191041244619</v>
      </c>
      <c r="W559" s="23">
        <f t="shared" si="138"/>
        <v>2.1563415985621095</v>
      </c>
      <c r="X559" s="25">
        <f>(1-Dados!$C$20)*U559</f>
        <v>15.610732229540313</v>
      </c>
      <c r="Y559" s="18">
        <f t="shared" si="139"/>
        <v>13.454390630978203</v>
      </c>
      <c r="Z559" s="27">
        <f>((0.408*I559*(Y559-0)+Dados!$C$35*(900/(H559+273))*J559*(M559-N559))/(I559+Dados!$C$35*(1+(0.34*J559))))</f>
        <v>4.7924090549289211</v>
      </c>
    </row>
    <row r="560" spans="1:26" x14ac:dyDescent="0.25">
      <c r="A560" s="1">
        <v>33636</v>
      </c>
      <c r="B560">
        <v>22.4</v>
      </c>
      <c r="C560">
        <v>34</v>
      </c>
      <c r="D560">
        <v>33</v>
      </c>
      <c r="E560">
        <v>3.6</v>
      </c>
      <c r="F560">
        <v>75.75</v>
      </c>
      <c r="H560" s="22">
        <f t="shared" si="126"/>
        <v>28.2</v>
      </c>
      <c r="I560" s="23">
        <f t="shared" si="127"/>
        <v>0.22232091572927459</v>
      </c>
      <c r="J560" s="24">
        <f t="shared" si="128"/>
        <v>2.6926238706045988</v>
      </c>
      <c r="K560" s="25">
        <f t="shared" si="129"/>
        <v>5.3192602098598769</v>
      </c>
      <c r="L560" s="25">
        <f t="shared" si="130"/>
        <v>2.7090824052161175</v>
      </c>
      <c r="M560" s="25">
        <f t="shared" si="131"/>
        <v>4.014171307537997</v>
      </c>
      <c r="N560" s="25">
        <f t="shared" si="132"/>
        <v>3.0407347654600327</v>
      </c>
      <c r="O560" s="25">
        <f t="shared" si="133"/>
        <v>-0.2995769437816857</v>
      </c>
      <c r="P560" s="26">
        <f>ACOS(-TAN(Dados!$C$31)*TAN(O560))</f>
        <v>1.7385894603864445</v>
      </c>
      <c r="Q560" s="25">
        <f t="shared" si="134"/>
        <v>1.0278170707327079</v>
      </c>
      <c r="R560" s="25">
        <f>(24*60/PI())*Dados!$C$28*Q560*(P560*SIN(Dados!$C$31)*SIN(O560)+COS(Dados!$C$31)*COS(O560)*SIN(P560))</f>
        <v>41.440172896841275</v>
      </c>
      <c r="S560" s="17">
        <f t="shared" si="135"/>
        <v>307.16000000000003</v>
      </c>
      <c r="T560" s="17">
        <f t="shared" si="136"/>
        <v>295.56</v>
      </c>
      <c r="U560" s="17">
        <f t="shared" si="137"/>
        <v>22.582422890595254</v>
      </c>
      <c r="V560" s="25">
        <f>(0.75+2*10^(-5)*Dados!$B$7)*R560</f>
        <v>31.28327768820585</v>
      </c>
      <c r="W560" s="23">
        <f t="shared" si="138"/>
        <v>2.4266626967556895</v>
      </c>
      <c r="X560" s="25">
        <f>(1-Dados!$C$20)*U560</f>
        <v>17.388465625758347</v>
      </c>
      <c r="Y560" s="18">
        <f t="shared" si="139"/>
        <v>14.961802929002657</v>
      </c>
      <c r="Z560" s="27">
        <f>((0.408*I560*(Y560-0)+Dados!$C$35*(900/(H560+273))*J560*(M560-N560))/(I560+Dados!$C$35*(1+(0.34*J560))))</f>
        <v>5.3775422661640171</v>
      </c>
    </row>
    <row r="561" spans="1:26" x14ac:dyDescent="0.25">
      <c r="A561" s="1">
        <v>33637</v>
      </c>
      <c r="B561">
        <v>22.8</v>
      </c>
      <c r="C561">
        <v>34.5</v>
      </c>
      <c r="D561">
        <v>34</v>
      </c>
      <c r="E561">
        <v>4.1333330000000004</v>
      </c>
      <c r="F561">
        <v>82.25</v>
      </c>
      <c r="H561" s="22">
        <f t="shared" si="126"/>
        <v>28.65</v>
      </c>
      <c r="I561" s="23">
        <f t="shared" si="127"/>
        <v>0.22743235016149782</v>
      </c>
      <c r="J561" s="24">
        <f t="shared" si="128"/>
        <v>3.0915308613771444</v>
      </c>
      <c r="K561" s="25">
        <f t="shared" si="129"/>
        <v>5.4691459026600384</v>
      </c>
      <c r="L561" s="25">
        <f t="shared" si="130"/>
        <v>2.7756312335019815</v>
      </c>
      <c r="M561" s="25">
        <f t="shared" si="131"/>
        <v>4.1223885680810097</v>
      </c>
      <c r="N561" s="25">
        <f t="shared" si="132"/>
        <v>3.3906645972466305</v>
      </c>
      <c r="O561" s="25">
        <f t="shared" si="133"/>
        <v>-0.29473949140618588</v>
      </c>
      <c r="P561" s="26">
        <f>ACOS(-TAN(Dados!$C$31)*TAN(O561))</f>
        <v>1.7356885346921167</v>
      </c>
      <c r="Q561" s="25">
        <f t="shared" si="134"/>
        <v>1.0275073404706727</v>
      </c>
      <c r="R561" s="25">
        <f>(24*60/PI())*Dados!$C$28*Q561*(P561*SIN(Dados!$C$31)*SIN(O561)+COS(Dados!$C$31)*COS(O561)*SIN(P561))</f>
        <v>41.327547732870002</v>
      </c>
      <c r="S561" s="17">
        <f t="shared" si="135"/>
        <v>307.66000000000003</v>
      </c>
      <c r="T561" s="17">
        <f t="shared" si="136"/>
        <v>295.96000000000004</v>
      </c>
      <c r="U561" s="17">
        <f t="shared" si="137"/>
        <v>22.617914066222387</v>
      </c>
      <c r="V561" s="25">
        <f>(0.75+2*10^(-5)*Dados!$B$7)*R561</f>
        <v>31.198256704148577</v>
      </c>
      <c r="W561" s="23">
        <f t="shared" si="138"/>
        <v>2.1073597116517626</v>
      </c>
      <c r="X561" s="25">
        <f>(1-Dados!$C$20)*U561</f>
        <v>17.415793830991237</v>
      </c>
      <c r="Y561" s="18">
        <f t="shared" si="139"/>
        <v>15.308434119339475</v>
      </c>
      <c r="Z561" s="27">
        <f>((0.408*I561*(Y561-0)+Dados!$C$35*(900/(H561+273))*J561*(M561-N561))/(I561+Dados!$C$35*(1+(0.34*J561))))</f>
        <v>5.1488077635643101</v>
      </c>
    </row>
    <row r="562" spans="1:26" x14ac:dyDescent="0.25">
      <c r="A562" s="1">
        <v>33638</v>
      </c>
      <c r="B562">
        <v>22.7</v>
      </c>
      <c r="C562">
        <v>30</v>
      </c>
      <c r="D562">
        <v>35</v>
      </c>
      <c r="E562">
        <v>2.9</v>
      </c>
      <c r="F562">
        <v>90</v>
      </c>
      <c r="H562" s="22">
        <f t="shared" si="126"/>
        <v>26.35</v>
      </c>
      <c r="I562" s="23">
        <f t="shared" si="127"/>
        <v>0.20230903762868171</v>
      </c>
      <c r="J562" s="24">
        <f t="shared" si="128"/>
        <v>2.1690581179870381</v>
      </c>
      <c r="K562" s="25">
        <f t="shared" si="129"/>
        <v>4.2430650587590133</v>
      </c>
      <c r="L562" s="25">
        <f t="shared" si="130"/>
        <v>2.7588616266004506</v>
      </c>
      <c r="M562" s="25">
        <f t="shared" si="131"/>
        <v>3.5009633426797322</v>
      </c>
      <c r="N562" s="25">
        <f t="shared" si="132"/>
        <v>3.1508670084117592</v>
      </c>
      <c r="O562" s="25">
        <f t="shared" si="133"/>
        <v>-0.28981470135838328</v>
      </c>
      <c r="P562" s="26">
        <f>ACOS(-TAN(Dados!$C$31)*TAN(O562))</f>
        <v>1.7327454042581727</v>
      </c>
      <c r="Q562" s="25">
        <f t="shared" si="134"/>
        <v>1.0271894591899993</v>
      </c>
      <c r="R562" s="25">
        <f>(24*60/PI())*Dados!$C$28*Q562*(P562*SIN(Dados!$C$31)*SIN(O562)+COS(Dados!$C$31)*COS(O562)*SIN(P562))</f>
        <v>41.21213155165799</v>
      </c>
      <c r="S562" s="17">
        <f t="shared" si="135"/>
        <v>303.16000000000003</v>
      </c>
      <c r="T562" s="17">
        <f t="shared" si="136"/>
        <v>295.86</v>
      </c>
      <c r="U562" s="17">
        <f t="shared" si="137"/>
        <v>17.815847647540767</v>
      </c>
      <c r="V562" s="25">
        <f>(0.75+2*10^(-5)*Dados!$B$7)*R562</f>
        <v>31.111128775036029</v>
      </c>
      <c r="W562" s="23">
        <f t="shared" si="138"/>
        <v>1.5285949208289582</v>
      </c>
      <c r="X562" s="25">
        <f>(1-Dados!$C$20)*U562</f>
        <v>13.718202688606391</v>
      </c>
      <c r="Y562" s="18">
        <f t="shared" si="139"/>
        <v>12.189607767777433</v>
      </c>
      <c r="Z562" s="27">
        <f>((0.408*I562*(Y562-0)+Dados!$C$35*(900/(H562+273))*J562*(M562-N562))/(I562+Dados!$C$35*(1+(0.34*J562))))</f>
        <v>3.6564684951247668</v>
      </c>
    </row>
    <row r="563" spans="1:26" x14ac:dyDescent="0.25">
      <c r="A563" s="1">
        <v>33639</v>
      </c>
      <c r="B563">
        <v>20.2</v>
      </c>
      <c r="C563">
        <v>32.200000000000003</v>
      </c>
      <c r="D563">
        <v>36</v>
      </c>
      <c r="E563">
        <v>3.0333329999999998</v>
      </c>
      <c r="F563">
        <v>68</v>
      </c>
      <c r="H563" s="22">
        <f t="shared" si="126"/>
        <v>26.200000000000003</v>
      </c>
      <c r="I563" s="23">
        <f t="shared" si="127"/>
        <v>0.2007551580984272</v>
      </c>
      <c r="J563" s="24">
        <f t="shared" si="128"/>
        <v>2.2687846786924055</v>
      </c>
      <c r="K563" s="25">
        <f t="shared" si="129"/>
        <v>4.8087773652629577</v>
      </c>
      <c r="L563" s="25">
        <f t="shared" si="130"/>
        <v>2.3673876975032684</v>
      </c>
      <c r="M563" s="25">
        <f t="shared" si="131"/>
        <v>3.5880825313831131</v>
      </c>
      <c r="N563" s="25">
        <f t="shared" si="132"/>
        <v>2.4398961213405173</v>
      </c>
      <c r="O563" s="25">
        <f t="shared" si="133"/>
        <v>-0.28480403295985462</v>
      </c>
      <c r="P563" s="26">
        <f>ACOS(-TAN(Dados!$C$31)*TAN(O563))</f>
        <v>1.7297612548880501</v>
      </c>
      <c r="Q563" s="25">
        <f t="shared" si="134"/>
        <v>1.0268635210857713</v>
      </c>
      <c r="R563" s="25">
        <f>(24*60/PI())*Dados!$C$28*Q563*(P563*SIN(Dados!$C$31)*SIN(O563)+COS(Dados!$C$31)*COS(O563)*SIN(P563))</f>
        <v>41.093926310782344</v>
      </c>
      <c r="S563" s="17">
        <f t="shared" si="135"/>
        <v>305.36</v>
      </c>
      <c r="T563" s="17">
        <f t="shared" si="136"/>
        <v>293.36</v>
      </c>
      <c r="U563" s="17">
        <f t="shared" si="137"/>
        <v>22.776565840885283</v>
      </c>
      <c r="V563" s="25">
        <f>(0.75+2*10^(-5)*Dados!$B$7)*R563</f>
        <v>31.021895378647475</v>
      </c>
      <c r="W563" s="23">
        <f t="shared" si="138"/>
        <v>3.0703532301929002</v>
      </c>
      <c r="X563" s="25">
        <f>(1-Dados!$C$20)*U563</f>
        <v>17.537955697481667</v>
      </c>
      <c r="Y563" s="18">
        <f t="shared" si="139"/>
        <v>14.467602467288767</v>
      </c>
      <c r="Z563" s="27">
        <f>((0.408*I563*(Y563-0)+Dados!$C$35*(900/(H563+273))*J563*(M563-N563))/(I563+Dados!$C$35*(1+(0.34*J563))))</f>
        <v>5.3612092239181734</v>
      </c>
    </row>
    <row r="564" spans="1:26" x14ac:dyDescent="0.25">
      <c r="A564" s="1">
        <v>33640</v>
      </c>
      <c r="B564">
        <v>22.1</v>
      </c>
      <c r="C564">
        <v>33</v>
      </c>
      <c r="D564">
        <v>37</v>
      </c>
      <c r="E564">
        <v>1.733333</v>
      </c>
      <c r="F564">
        <v>71.25</v>
      </c>
      <c r="H564" s="22">
        <f t="shared" si="126"/>
        <v>27.55</v>
      </c>
      <c r="I564" s="23">
        <f t="shared" si="127"/>
        <v>0.21510833905626109</v>
      </c>
      <c r="J564" s="24">
        <f t="shared" si="128"/>
        <v>1.296448280974078</v>
      </c>
      <c r="K564" s="25">
        <f t="shared" si="129"/>
        <v>5.030147795606851</v>
      </c>
      <c r="L564" s="25">
        <f t="shared" si="130"/>
        <v>2.6600893350973012</v>
      </c>
      <c r="M564" s="25">
        <f t="shared" si="131"/>
        <v>3.8451185653520761</v>
      </c>
      <c r="N564" s="25">
        <f t="shared" si="132"/>
        <v>2.7396469778133543</v>
      </c>
      <c r="O564" s="25">
        <f t="shared" si="133"/>
        <v>-0.27970897097978548</v>
      </c>
      <c r="P564" s="26">
        <f>ACOS(-TAN(Dados!$C$31)*TAN(O564))</f>
        <v>1.7267372641461627</v>
      </c>
      <c r="Q564" s="25">
        <f t="shared" si="134"/>
        <v>1.0265296227404832</v>
      </c>
      <c r="R564" s="25">
        <f>(24*60/PI())*Dados!$C$28*Q564*(P564*SIN(Dados!$C$31)*SIN(O564)+COS(Dados!$C$31)*COS(O564)*SIN(P564))</f>
        <v>40.972935068714811</v>
      </c>
      <c r="S564" s="17">
        <f t="shared" si="135"/>
        <v>306.16000000000003</v>
      </c>
      <c r="T564" s="17">
        <f t="shared" si="136"/>
        <v>295.26000000000005</v>
      </c>
      <c r="U564" s="17">
        <f t="shared" si="137"/>
        <v>21.643640269807072</v>
      </c>
      <c r="V564" s="25">
        <f>(0.75+2*10^(-5)*Dados!$B$7)*R564</f>
        <v>30.930558823829962</v>
      </c>
      <c r="W564" s="23">
        <f t="shared" si="138"/>
        <v>2.5864341430222884</v>
      </c>
      <c r="X564" s="25">
        <f>(1-Dados!$C$20)*U564</f>
        <v>16.665603007751447</v>
      </c>
      <c r="Y564" s="18">
        <f t="shared" si="139"/>
        <v>14.079168864729159</v>
      </c>
      <c r="Z564" s="27">
        <f>((0.408*I564*(Y564-0)+Dados!$C$35*(900/(H564+273))*J564*(M564-N564))/(I564+Dados!$C$35*(1+(0.34*J564))))</f>
        <v>4.9013268569460582</v>
      </c>
    </row>
    <row r="565" spans="1:26" x14ac:dyDescent="0.25">
      <c r="A565" s="1">
        <v>33641</v>
      </c>
      <c r="B565">
        <v>22.5</v>
      </c>
      <c r="C565">
        <v>35.799999999999997</v>
      </c>
      <c r="D565">
        <v>38</v>
      </c>
      <c r="E565">
        <v>1.8666670000000001</v>
      </c>
      <c r="F565">
        <v>67</v>
      </c>
      <c r="H565" s="22">
        <f t="shared" si="126"/>
        <v>29.15</v>
      </c>
      <c r="I565" s="23">
        <f t="shared" si="127"/>
        <v>0.23322710216453366</v>
      </c>
      <c r="J565" s="24">
        <f t="shared" si="128"/>
        <v>1.3961755896305208</v>
      </c>
      <c r="K565" s="25">
        <f t="shared" si="129"/>
        <v>5.8761139848648147</v>
      </c>
      <c r="L565" s="25">
        <f t="shared" si="130"/>
        <v>2.7255876066054592</v>
      </c>
      <c r="M565" s="25">
        <f t="shared" si="131"/>
        <v>4.300850795735137</v>
      </c>
      <c r="N565" s="25">
        <f t="shared" si="132"/>
        <v>2.881570033142542</v>
      </c>
      <c r="O565" s="25">
        <f t="shared" si="133"/>
        <v>-0.27453102519500105</v>
      </c>
      <c r="P565" s="26">
        <f>ACOS(-TAN(Dados!$C$31)*TAN(O565))</f>
        <v>1.7236746004336272</v>
      </c>
      <c r="Q565" s="25">
        <f t="shared" si="134"/>
        <v>1.0261878630954209</v>
      </c>
      <c r="R565" s="25">
        <f>(24*60/PI())*Dados!$C$28*Q565*(P565*SIN(Dados!$C$31)*SIN(O565)+COS(Dados!$C$31)*COS(O565)*SIN(P565))</f>
        <v>40.849162036170263</v>
      </c>
      <c r="S565" s="17">
        <f t="shared" si="135"/>
        <v>308.96000000000004</v>
      </c>
      <c r="T565" s="17">
        <f t="shared" si="136"/>
        <v>295.66000000000003</v>
      </c>
      <c r="U565" s="17">
        <f t="shared" si="137"/>
        <v>23.835757324201538</v>
      </c>
      <c r="V565" s="25">
        <f>(0.75+2*10^(-5)*Dados!$B$7)*R565</f>
        <v>30.837122289261409</v>
      </c>
      <c r="W565" s="23">
        <f t="shared" si="138"/>
        <v>2.9150692539427205</v>
      </c>
      <c r="X565" s="25">
        <f>(1-Dados!$C$20)*U565</f>
        <v>18.353533139635186</v>
      </c>
      <c r="Y565" s="18">
        <f t="shared" si="139"/>
        <v>15.438463885692466</v>
      </c>
      <c r="Z565" s="27">
        <f>((0.408*I565*(Y565-0)+Dados!$C$35*(900/(H565+273))*J565*(M565-N565))/(I565+Dados!$C$35*(1+(0.34*J565))))</f>
        <v>5.6266321625900613</v>
      </c>
    </row>
    <row r="566" spans="1:26" x14ac:dyDescent="0.25">
      <c r="A566" s="1">
        <v>33642</v>
      </c>
      <c r="B566">
        <v>22.8</v>
      </c>
      <c r="C566">
        <v>35.4</v>
      </c>
      <c r="D566">
        <v>39</v>
      </c>
      <c r="E566">
        <v>2.766667</v>
      </c>
      <c r="F566">
        <v>65.25</v>
      </c>
      <c r="H566" s="22">
        <f t="shared" si="126"/>
        <v>29.1</v>
      </c>
      <c r="I566" s="23">
        <f t="shared" si="127"/>
        <v>0.23264210672547564</v>
      </c>
      <c r="J566" s="24">
        <f t="shared" si="128"/>
        <v>2.0693315572816706</v>
      </c>
      <c r="K566" s="25">
        <f t="shared" si="129"/>
        <v>5.7481868887063436</v>
      </c>
      <c r="L566" s="25">
        <f t="shared" si="130"/>
        <v>2.7756312335019815</v>
      </c>
      <c r="M566" s="25">
        <f t="shared" si="131"/>
        <v>4.2619090611041628</v>
      </c>
      <c r="N566" s="25">
        <f t="shared" si="132"/>
        <v>2.7808956623704661</v>
      </c>
      <c r="O566" s="25">
        <f t="shared" si="133"/>
        <v>-0.26927172994258658</v>
      </c>
      <c r="P566" s="26">
        <f>ACOS(-TAN(Dados!$C$31)*TAN(O566))</f>
        <v>1.720574422132332</v>
      </c>
      <c r="Q566" s="25">
        <f t="shared" si="134"/>
        <v>1.0258383434213432</v>
      </c>
      <c r="R566" s="25">
        <f>(24*60/PI())*Dados!$C$28*Q566*(P566*SIN(Dados!$C$31)*SIN(O566)+COS(Dados!$C$31)*COS(O566)*SIN(P566))</f>
        <v>40.722612626680473</v>
      </c>
      <c r="S566" s="17">
        <f t="shared" si="135"/>
        <v>308.56</v>
      </c>
      <c r="T566" s="17">
        <f t="shared" si="136"/>
        <v>295.96000000000004</v>
      </c>
      <c r="U566" s="17">
        <f t="shared" si="137"/>
        <v>23.128149626467341</v>
      </c>
      <c r="V566" s="25">
        <f>(0.75+2*10^(-5)*Dados!$B$7)*R566</f>
        <v>30.741589861628867</v>
      </c>
      <c r="W566" s="23">
        <f t="shared" si="138"/>
        <v>2.9097994007675934</v>
      </c>
      <c r="X566" s="25">
        <f>(1-Dados!$C$20)*U566</f>
        <v>17.808675212379853</v>
      </c>
      <c r="Y566" s="18">
        <f t="shared" si="139"/>
        <v>14.89887581161226</v>
      </c>
      <c r="Z566" s="27">
        <f>((0.408*I566*(Y566-0)+Dados!$C$35*(900/(H566+273))*J566*(M566-N566))/(I566+Dados!$C$35*(1+(0.34*J566))))</f>
        <v>5.8456727237783639</v>
      </c>
    </row>
    <row r="567" spans="1:26" x14ac:dyDescent="0.25">
      <c r="A567" s="1">
        <v>33643</v>
      </c>
      <c r="B567">
        <v>24.6</v>
      </c>
      <c r="C567">
        <v>33.1</v>
      </c>
      <c r="D567">
        <v>40</v>
      </c>
      <c r="E567">
        <v>4.1333330000000004</v>
      </c>
      <c r="F567">
        <v>85</v>
      </c>
      <c r="H567" s="22">
        <f t="shared" si="126"/>
        <v>28.85</v>
      </c>
      <c r="I567" s="23">
        <f t="shared" si="127"/>
        <v>0.22973557110640525</v>
      </c>
      <c r="J567" s="24">
        <f t="shared" si="128"/>
        <v>3.0915308613771444</v>
      </c>
      <c r="K567" s="25">
        <f t="shared" si="129"/>
        <v>5.0584314955346112</v>
      </c>
      <c r="L567" s="25">
        <f t="shared" si="130"/>
        <v>3.0930813295225428</v>
      </c>
      <c r="M567" s="25">
        <f t="shared" si="131"/>
        <v>4.0757564125285768</v>
      </c>
      <c r="N567" s="25">
        <f t="shared" si="132"/>
        <v>3.4643929506492901</v>
      </c>
      <c r="O567" s="25">
        <f t="shared" si="133"/>
        <v>-0.26393264366523028</v>
      </c>
      <c r="P567" s="26">
        <f>ACOS(-TAN(Dados!$C$31)*TAN(O567))</f>
        <v>1.7174378768172527</v>
      </c>
      <c r="Q567" s="25">
        <f t="shared" si="134"/>
        <v>1.0254811672884725</v>
      </c>
      <c r="R567" s="25">
        <f>(24*60/PI())*Dados!$C$28*Q567*(P567*SIN(Dados!$C$31)*SIN(O567)+COS(Dados!$C$31)*COS(O567)*SIN(P567))</f>
        <v>40.593293506266015</v>
      </c>
      <c r="S567" s="17">
        <f t="shared" si="135"/>
        <v>306.26000000000005</v>
      </c>
      <c r="T567" s="17">
        <f t="shared" si="136"/>
        <v>297.76000000000005</v>
      </c>
      <c r="U567" s="17">
        <f t="shared" si="137"/>
        <v>18.93580333506986</v>
      </c>
      <c r="V567" s="25">
        <f>(0.75+2*10^(-5)*Dados!$B$7)*R567</f>
        <v>30.643966573125926</v>
      </c>
      <c r="W567" s="23">
        <f t="shared" si="138"/>
        <v>1.570434694955348</v>
      </c>
      <c r="X567" s="25">
        <f>(1-Dados!$C$20)*U567</f>
        <v>14.580568568003793</v>
      </c>
      <c r="Y567" s="18">
        <f t="shared" si="139"/>
        <v>13.010133873048446</v>
      </c>
      <c r="Z567" s="27">
        <f>((0.408*I567*(Y567-0)+Dados!$C$35*(900/(H567+273))*J567*(M567-N567))/(I567+Dados!$C$35*(1+(0.34*J567))))</f>
        <v>4.363604788965767</v>
      </c>
    </row>
    <row r="568" spans="1:26" x14ac:dyDescent="0.25">
      <c r="A568" s="1">
        <v>33644</v>
      </c>
      <c r="B568">
        <v>20.5</v>
      </c>
      <c r="C568">
        <v>29.7</v>
      </c>
      <c r="D568">
        <v>41</v>
      </c>
      <c r="E568">
        <v>1.8666670000000001</v>
      </c>
      <c r="F568">
        <v>76.5</v>
      </c>
      <c r="H568" s="22">
        <f t="shared" si="126"/>
        <v>25.1</v>
      </c>
      <c r="I568" s="23">
        <f t="shared" si="127"/>
        <v>0.18966399559757055</v>
      </c>
      <c r="J568" s="24">
        <f t="shared" si="128"/>
        <v>1.3961755896305208</v>
      </c>
      <c r="K568" s="25">
        <f t="shared" si="129"/>
        <v>4.1705971966496023</v>
      </c>
      <c r="L568" s="25">
        <f t="shared" si="130"/>
        <v>2.4116412804606884</v>
      </c>
      <c r="M568" s="25">
        <f t="shared" si="131"/>
        <v>3.2911192385551455</v>
      </c>
      <c r="N568" s="25">
        <f t="shared" si="132"/>
        <v>2.5177062174946863</v>
      </c>
      <c r="O568" s="25">
        <f t="shared" si="133"/>
        <v>-0.25851534844942292</v>
      </c>
      <c r="P568" s="26">
        <f>ACOS(-TAN(Dados!$C$31)*TAN(O568))</f>
        <v>1.7142661005366917</v>
      </c>
      <c r="Q568" s="25">
        <f t="shared" si="134"/>
        <v>1.0251164405358055</v>
      </c>
      <c r="R568" s="25">
        <f>(24*60/PI())*Dados!$C$28*Q568*(P568*SIN(Dados!$C$31)*SIN(O568)+COS(Dados!$C$31)*COS(O568)*SIN(P568))</f>
        <v>40.461212642078735</v>
      </c>
      <c r="S568" s="17">
        <f t="shared" si="135"/>
        <v>302.86</v>
      </c>
      <c r="T568" s="17">
        <f t="shared" si="136"/>
        <v>293.66000000000003</v>
      </c>
      <c r="U568" s="17">
        <f t="shared" si="137"/>
        <v>19.635989489930687</v>
      </c>
      <c r="V568" s="25">
        <f>(0.75+2*10^(-5)*Dados!$B$7)*R568</f>
        <v>30.544258438173049</v>
      </c>
      <c r="W568" s="23">
        <f t="shared" si="138"/>
        <v>2.3716207013858437</v>
      </c>
      <c r="X568" s="25">
        <f>(1-Dados!$C$20)*U568</f>
        <v>15.119711907246629</v>
      </c>
      <c r="Y568" s="18">
        <f t="shared" si="139"/>
        <v>12.748091205860785</v>
      </c>
      <c r="Z568" s="27">
        <f>((0.408*I568*(Y568-0)+Dados!$C$35*(900/(H568+273))*J568*(M568-N568))/(I568+Dados!$C$35*(1+(0.34*J568))))</f>
        <v>4.1925238743031183</v>
      </c>
    </row>
    <row r="569" spans="1:26" x14ac:dyDescent="0.25">
      <c r="A569" s="1">
        <v>33645</v>
      </c>
      <c r="B569">
        <v>22.7</v>
      </c>
      <c r="C569">
        <v>32</v>
      </c>
      <c r="D569">
        <v>42</v>
      </c>
      <c r="E569">
        <v>2.0666669999999998</v>
      </c>
      <c r="F569">
        <v>80.75</v>
      </c>
      <c r="H569" s="22">
        <f t="shared" si="126"/>
        <v>27.35</v>
      </c>
      <c r="I569" s="23">
        <f t="shared" si="127"/>
        <v>0.21292906119357313</v>
      </c>
      <c r="J569" s="24">
        <f t="shared" si="128"/>
        <v>1.5457658046641094</v>
      </c>
      <c r="K569" s="25">
        <f t="shared" si="129"/>
        <v>4.7547753962618131</v>
      </c>
      <c r="L569" s="25">
        <f t="shared" si="130"/>
        <v>2.7588616266004506</v>
      </c>
      <c r="M569" s="25">
        <f t="shared" si="131"/>
        <v>3.7568185114311321</v>
      </c>
      <c r="N569" s="25">
        <f t="shared" si="132"/>
        <v>3.0336309479806394</v>
      </c>
      <c r="O569" s="25">
        <f t="shared" si="133"/>
        <v>-0.2530214495566519</v>
      </c>
      <c r="P569" s="26">
        <f>ACOS(-TAN(Dados!$C$31)*TAN(O569))</f>
        <v>1.7110602171599187</v>
      </c>
      <c r="Q569" s="25">
        <f t="shared" si="134"/>
        <v>1.0247442712397508</v>
      </c>
      <c r="R569" s="25">
        <f>(24*60/PI())*Dados!$C$28*Q569*(P569*SIN(Dados!$C$31)*SIN(O569)+COS(Dados!$C$31)*COS(O569)*SIN(P569))</f>
        <v>40.326379349888064</v>
      </c>
      <c r="S569" s="17">
        <f t="shared" si="135"/>
        <v>305.16000000000003</v>
      </c>
      <c r="T569" s="17">
        <f t="shared" si="136"/>
        <v>295.86</v>
      </c>
      <c r="U569" s="17">
        <f t="shared" si="137"/>
        <v>19.676628592313126</v>
      </c>
      <c r="V569" s="25">
        <f>(0.75+2*10^(-5)*Dados!$B$7)*R569</f>
        <v>30.442472489265068</v>
      </c>
      <c r="W569" s="23">
        <f t="shared" si="138"/>
        <v>2.0121290260128388</v>
      </c>
      <c r="X569" s="25">
        <f>(1-Dados!$C$20)*U569</f>
        <v>15.151004016081107</v>
      </c>
      <c r="Y569" s="18">
        <f t="shared" si="139"/>
        <v>13.138874990068267</v>
      </c>
      <c r="Z569" s="27">
        <f>((0.408*I569*(Y569-0)+Dados!$C$35*(900/(H569+273))*J569*(M569-N569))/(I569+Dados!$C$35*(1+(0.34*J569))))</f>
        <v>4.3502162057819573</v>
      </c>
    </row>
    <row r="570" spans="1:26" x14ac:dyDescent="0.25">
      <c r="A570" s="1">
        <v>33646</v>
      </c>
      <c r="B570">
        <v>21.4</v>
      </c>
      <c r="C570">
        <v>33.5</v>
      </c>
      <c r="D570">
        <v>43</v>
      </c>
      <c r="E570">
        <v>2.2000000000000002</v>
      </c>
      <c r="F570">
        <v>82.5</v>
      </c>
      <c r="H570" s="22">
        <f t="shared" si="126"/>
        <v>27.45</v>
      </c>
      <c r="I570" s="23">
        <f t="shared" si="127"/>
        <v>0.21401636835832163</v>
      </c>
      <c r="J570" s="24">
        <f t="shared" si="128"/>
        <v>1.6454923653694773</v>
      </c>
      <c r="K570" s="25">
        <f t="shared" si="129"/>
        <v>5.1729513859624818</v>
      </c>
      <c r="L570" s="25">
        <f t="shared" si="130"/>
        <v>2.548770598472057</v>
      </c>
      <c r="M570" s="25">
        <f t="shared" si="131"/>
        <v>3.8608609922172694</v>
      </c>
      <c r="N570" s="25">
        <f t="shared" si="132"/>
        <v>3.1852103185792471</v>
      </c>
      <c r="O570" s="25">
        <f t="shared" si="133"/>
        <v>-0.24745257494772704</v>
      </c>
      <c r="P570" s="26">
        <f>ACOS(-TAN(Dados!$C$31)*TAN(O570))</f>
        <v>1.7078213377914966</v>
      </c>
      <c r="Q570" s="25">
        <f t="shared" si="134"/>
        <v>1.0243647696821025</v>
      </c>
      <c r="R570" s="25">
        <f>(24*60/PI())*Dados!$C$28*Q570*(P570*SIN(Dados!$C$31)*SIN(O570)+COS(Dados!$C$31)*COS(O570)*SIN(P570))</f>
        <v>40.188804340285415</v>
      </c>
      <c r="S570" s="17">
        <f t="shared" si="135"/>
        <v>306.66000000000003</v>
      </c>
      <c r="T570" s="17">
        <f t="shared" si="136"/>
        <v>294.56</v>
      </c>
      <c r="U570" s="17">
        <f t="shared" si="137"/>
        <v>22.367515835132615</v>
      </c>
      <c r="V570" s="25">
        <f>(0.75+2*10^(-5)*Dados!$B$7)*R570</f>
        <v>30.338616811851008</v>
      </c>
      <c r="W570" s="23">
        <f t="shared" si="138"/>
        <v>2.3345906801666114</v>
      </c>
      <c r="X570" s="25">
        <f>(1-Dados!$C$20)*U570</f>
        <v>17.222987193052113</v>
      </c>
      <c r="Y570" s="18">
        <f t="shared" si="139"/>
        <v>14.888396512885501</v>
      </c>
      <c r="Z570" s="27">
        <f>((0.408*I570*(Y570-0)+Dados!$C$35*(900/(H570+273))*J570*(M570-N570))/(I570+Dados!$C$35*(1+(0.34*J570))))</f>
        <v>4.8024157193355839</v>
      </c>
    </row>
    <row r="571" spans="1:26" x14ac:dyDescent="0.25">
      <c r="A571" s="1">
        <v>33647</v>
      </c>
      <c r="B571">
        <v>21.5</v>
      </c>
      <c r="C571">
        <v>36.200000000000003</v>
      </c>
      <c r="D571">
        <v>44</v>
      </c>
      <c r="E571">
        <v>2.9</v>
      </c>
      <c r="F571">
        <v>76</v>
      </c>
      <c r="H571" s="22">
        <f t="shared" si="126"/>
        <v>28.85</v>
      </c>
      <c r="I571" s="23">
        <f t="shared" si="127"/>
        <v>0.22973557110640525</v>
      </c>
      <c r="J571" s="24">
        <f t="shared" si="128"/>
        <v>2.1690581179870381</v>
      </c>
      <c r="K571" s="25">
        <f t="shared" si="129"/>
        <v>6.0065013919942043</v>
      </c>
      <c r="L571" s="25">
        <f t="shared" si="130"/>
        <v>2.5644197206554633</v>
      </c>
      <c r="M571" s="25">
        <f t="shared" si="131"/>
        <v>4.2854605563248338</v>
      </c>
      <c r="N571" s="25">
        <f t="shared" si="132"/>
        <v>3.2569500228068735</v>
      </c>
      <c r="O571" s="25">
        <f t="shared" si="133"/>
        <v>-0.24181037480038128</v>
      </c>
      <c r="P571" s="26">
        <f>ACOS(-TAN(Dados!$C$31)*TAN(O571))</f>
        <v>1.7045505602514042</v>
      </c>
      <c r="Q571" s="25">
        <f t="shared" si="134"/>
        <v>1.0239780483173626</v>
      </c>
      <c r="R571" s="25">
        <f>(24*60/PI())*Dados!$C$28*Q571*(P571*SIN(Dados!$C$31)*SIN(O571)+COS(Dados!$C$31)*COS(O571)*SIN(P571))</f>
        <v>40.048499763481836</v>
      </c>
      <c r="S571" s="17">
        <f t="shared" si="135"/>
        <v>309.36</v>
      </c>
      <c r="T571" s="17">
        <f t="shared" si="136"/>
        <v>294.66000000000003</v>
      </c>
      <c r="U571" s="17">
        <f t="shared" si="137"/>
        <v>24.567722720463234</v>
      </c>
      <c r="V571" s="25">
        <f>(0.75+2*10^(-5)*Dados!$B$7)*R571</f>
        <v>30.232700578151917</v>
      </c>
      <c r="W571" s="23">
        <f t="shared" si="138"/>
        <v>2.6708674950520894</v>
      </c>
      <c r="X571" s="25">
        <f>(1-Dados!$C$20)*U571</f>
        <v>18.91714649475669</v>
      </c>
      <c r="Y571" s="18">
        <f t="shared" si="139"/>
        <v>16.2462789997046</v>
      </c>
      <c r="Z571" s="27">
        <f>((0.408*I571*(Y571-0)+Dados!$C$35*(900/(H571+273))*J571*(M571-N571))/(I571+Dados!$C$35*(1+(0.34*J571))))</f>
        <v>5.7012590754415609</v>
      </c>
    </row>
    <row r="572" spans="1:26" x14ac:dyDescent="0.25">
      <c r="A572" s="1">
        <v>33648</v>
      </c>
      <c r="B572">
        <v>21.7</v>
      </c>
      <c r="C572">
        <v>33.1</v>
      </c>
      <c r="D572">
        <v>45</v>
      </c>
      <c r="E572">
        <v>2.5333329999999998</v>
      </c>
      <c r="F572">
        <v>77</v>
      </c>
      <c r="H572" s="22">
        <f t="shared" si="126"/>
        <v>27.4</v>
      </c>
      <c r="I572" s="23">
        <f t="shared" si="127"/>
        <v>0.21347213281933025</v>
      </c>
      <c r="J572" s="24">
        <f t="shared" si="128"/>
        <v>1.8948091411084333</v>
      </c>
      <c r="K572" s="25">
        <f t="shared" si="129"/>
        <v>5.0584314955346112</v>
      </c>
      <c r="L572" s="25">
        <f t="shared" si="130"/>
        <v>2.5959699942202965</v>
      </c>
      <c r="M572" s="25">
        <f t="shared" si="131"/>
        <v>3.8272007448774539</v>
      </c>
      <c r="N572" s="25">
        <f t="shared" si="132"/>
        <v>2.9469445735556397</v>
      </c>
      <c r="O572" s="25">
        <f t="shared" si="133"/>
        <v>-0.23609652102028686</v>
      </c>
      <c r="P572" s="26">
        <f>ACOS(-TAN(Dados!$C$31)*TAN(O572))</f>
        <v>1.701248968619907</v>
      </c>
      <c r="Q572" s="25">
        <f t="shared" si="134"/>
        <v>1.0235842217394178</v>
      </c>
      <c r="R572" s="25">
        <f>(24*60/PI())*Dados!$C$28*Q572*(P572*SIN(Dados!$C$31)*SIN(O572)+COS(Dados!$C$31)*COS(O572)*SIN(P572))</f>
        <v>39.905479252576548</v>
      </c>
      <c r="S572" s="17">
        <f t="shared" si="135"/>
        <v>306.26000000000005</v>
      </c>
      <c r="T572" s="17">
        <f t="shared" si="136"/>
        <v>294.86</v>
      </c>
      <c r="U572" s="17">
        <f t="shared" si="137"/>
        <v>21.557824856752646</v>
      </c>
      <c r="V572" s="25">
        <f>(0.75+2*10^(-5)*Dados!$B$7)*R572</f>
        <v>30.124734079824389</v>
      </c>
      <c r="W572" s="23">
        <f t="shared" si="138"/>
        <v>2.4621449866803662</v>
      </c>
      <c r="X572" s="25">
        <f>(1-Dados!$C$20)*U572</f>
        <v>16.599525139699537</v>
      </c>
      <c r="Y572" s="18">
        <f t="shared" si="139"/>
        <v>14.137380153019171</v>
      </c>
      <c r="Z572" s="27">
        <f>((0.408*I572*(Y572-0)+Dados!$C$35*(900/(H572+273))*J572*(M572-N572))/(I572+Dados!$C$35*(1+(0.34*J572))))</f>
        <v>4.8533465016980202</v>
      </c>
    </row>
    <row r="573" spans="1:26" x14ac:dyDescent="0.25">
      <c r="A573" s="1">
        <v>33649</v>
      </c>
      <c r="B573">
        <v>21.3</v>
      </c>
      <c r="C573">
        <v>29</v>
      </c>
      <c r="D573">
        <v>46</v>
      </c>
      <c r="E573">
        <v>2.4</v>
      </c>
      <c r="F573">
        <v>89.5</v>
      </c>
      <c r="H573" s="22">
        <f t="shared" si="126"/>
        <v>25.15</v>
      </c>
      <c r="I573" s="23">
        <f t="shared" si="127"/>
        <v>0.19015669269727434</v>
      </c>
      <c r="J573" s="24">
        <f t="shared" si="128"/>
        <v>1.7950825804030659</v>
      </c>
      <c r="K573" s="25">
        <f t="shared" si="129"/>
        <v>4.0056776000859209</v>
      </c>
      <c r="L573" s="25">
        <f t="shared" si="130"/>
        <v>2.5332049812438213</v>
      </c>
      <c r="M573" s="25">
        <f t="shared" si="131"/>
        <v>3.2694412906648713</v>
      </c>
      <c r="N573" s="25">
        <f t="shared" si="132"/>
        <v>2.92614995514506</v>
      </c>
      <c r="O573" s="25">
        <f t="shared" si="133"/>
        <v>-0.23031270674563392</v>
      </c>
      <c r="P573" s="26">
        <f>ACOS(-TAN(Dados!$C$31)*TAN(O573))</f>
        <v>1.6979176328459811</v>
      </c>
      <c r="Q573" s="25">
        <f t="shared" si="134"/>
        <v>1.0231834066475822</v>
      </c>
      <c r="R573" s="25">
        <f>(24*60/PI())*Dados!$C$28*Q573*(P573*SIN(Dados!$C$31)*SIN(O573)+COS(Dados!$C$31)*COS(O573)*SIN(P573))</f>
        <v>39.759757965175694</v>
      </c>
      <c r="S573" s="17">
        <f t="shared" si="135"/>
        <v>302.16000000000003</v>
      </c>
      <c r="T573" s="17">
        <f t="shared" si="136"/>
        <v>294.46000000000004</v>
      </c>
      <c r="U573" s="17">
        <f t="shared" si="137"/>
        <v>17.652616129966013</v>
      </c>
      <c r="V573" s="25">
        <f>(0.75+2*10^(-5)*Dados!$B$7)*R573</f>
        <v>30.014728759378652</v>
      </c>
      <c r="W573" s="23">
        <f t="shared" si="138"/>
        <v>1.7344586848011188</v>
      </c>
      <c r="X573" s="25">
        <f>(1-Dados!$C$20)*U573</f>
        <v>13.592514420073831</v>
      </c>
      <c r="Y573" s="18">
        <f t="shared" si="139"/>
        <v>11.858055735272712</v>
      </c>
      <c r="Z573" s="27">
        <f>((0.408*I573*(Y573-0)+Dados!$C$35*(900/(H573+273))*J573*(M573-N573))/(I573+Dados!$C$35*(1+(0.34*J573))))</f>
        <v>3.5246016759398597</v>
      </c>
    </row>
    <row r="574" spans="1:26" x14ac:dyDescent="0.25">
      <c r="A574" s="1">
        <v>33650</v>
      </c>
      <c r="B574">
        <v>21.3</v>
      </c>
      <c r="C574">
        <v>26.7</v>
      </c>
      <c r="D574">
        <v>47</v>
      </c>
      <c r="E574">
        <v>2.5666669999999998</v>
      </c>
      <c r="F574">
        <v>89</v>
      </c>
      <c r="H574" s="22">
        <f t="shared" si="126"/>
        <v>24</v>
      </c>
      <c r="I574" s="23">
        <f t="shared" si="127"/>
        <v>0.17909354902640179</v>
      </c>
      <c r="J574" s="24">
        <f t="shared" si="128"/>
        <v>1.9197413422480816</v>
      </c>
      <c r="K574" s="25">
        <f t="shared" si="129"/>
        <v>3.5030684848343494</v>
      </c>
      <c r="L574" s="25">
        <f t="shared" si="130"/>
        <v>2.5332049812438213</v>
      </c>
      <c r="M574" s="25">
        <f t="shared" si="131"/>
        <v>3.0181367330390856</v>
      </c>
      <c r="N574" s="25">
        <f t="shared" si="132"/>
        <v>2.6861416924047861</v>
      </c>
      <c r="O574" s="25">
        <f t="shared" si="133"/>
        <v>-0.22446064584541689</v>
      </c>
      <c r="P574" s="26">
        <f>ACOS(-TAN(Dados!$C$31)*TAN(O574))</f>
        <v>1.6945576084179677</v>
      </c>
      <c r="Q574" s="25">
        <f t="shared" si="134"/>
        <v>1.0227757218120181</v>
      </c>
      <c r="R574" s="25">
        <f>(24*60/PI())*Dados!$C$28*Q574*(P574*SIN(Dados!$C$31)*SIN(O574)+COS(Dados!$C$31)*COS(O574)*SIN(P574))</f>
        <v>39.61135262324327</v>
      </c>
      <c r="S574" s="17">
        <f t="shared" si="135"/>
        <v>299.86</v>
      </c>
      <c r="T574" s="17">
        <f t="shared" si="136"/>
        <v>294.46000000000004</v>
      </c>
      <c r="U574" s="17">
        <f t="shared" si="137"/>
        <v>14.727754466934782</v>
      </c>
      <c r="V574" s="25">
        <f>(0.75+2*10^(-5)*Dados!$B$7)*R574</f>
        <v>29.902697240262114</v>
      </c>
      <c r="W574" s="23">
        <f t="shared" si="138"/>
        <v>1.3315828290417535</v>
      </c>
      <c r="X574" s="25">
        <f>(1-Dados!$C$20)*U574</f>
        <v>11.340370939539781</v>
      </c>
      <c r="Y574" s="18">
        <f t="shared" si="139"/>
        <v>10.008788110498028</v>
      </c>
      <c r="Z574" s="27">
        <f>((0.408*I574*(Y574-0)+Dados!$C$35*(900/(H574+273))*J574*(M574-N574))/(I574+Dados!$C$35*(1+(0.34*J574))))</f>
        <v>2.9858317900663986</v>
      </c>
    </row>
    <row r="575" spans="1:26" x14ac:dyDescent="0.25">
      <c r="A575" s="1">
        <v>33651</v>
      </c>
      <c r="B575">
        <v>21.5</v>
      </c>
      <c r="C575">
        <v>27</v>
      </c>
      <c r="D575">
        <v>48</v>
      </c>
      <c r="E575">
        <v>3.8</v>
      </c>
      <c r="F575">
        <v>83.25</v>
      </c>
      <c r="H575" s="22">
        <f t="shared" si="126"/>
        <v>24.25</v>
      </c>
      <c r="I575" s="23">
        <f t="shared" si="127"/>
        <v>0.18145122404479402</v>
      </c>
      <c r="J575" s="24">
        <f t="shared" si="128"/>
        <v>2.8422140856381874</v>
      </c>
      <c r="K575" s="25">
        <f t="shared" si="129"/>
        <v>3.5653401758108458</v>
      </c>
      <c r="L575" s="25">
        <f t="shared" si="130"/>
        <v>2.5644197206554633</v>
      </c>
      <c r="M575" s="25">
        <f t="shared" si="131"/>
        <v>3.0648799482331546</v>
      </c>
      <c r="N575" s="25">
        <f t="shared" si="132"/>
        <v>2.5515125569041013</v>
      </c>
      <c r="O575" s="25">
        <f t="shared" si="133"/>
        <v>-0.21854207241157836</v>
      </c>
      <c r="P575" s="26">
        <f>ACOS(-TAN(Dados!$C$31)*TAN(O575))</f>
        <v>1.6911699360950152</v>
      </c>
      <c r="Q575" s="25">
        <f t="shared" si="134"/>
        <v>1.0223612880385406</v>
      </c>
      <c r="R575" s="25">
        <f>(24*60/PI())*Dados!$C$28*Q575*(P575*SIN(Dados!$C$31)*SIN(O575)+COS(Dados!$C$31)*COS(O575)*SIN(P575))</f>
        <v>39.460281551069606</v>
      </c>
      <c r="S575" s="17">
        <f t="shared" si="135"/>
        <v>300.16000000000003</v>
      </c>
      <c r="T575" s="17">
        <f t="shared" si="136"/>
        <v>294.66000000000003</v>
      </c>
      <c r="U575" s="17">
        <f t="shared" si="137"/>
        <v>14.806810117936529</v>
      </c>
      <c r="V575" s="25">
        <f>(0.75+2*10^(-5)*Dados!$B$7)*R575</f>
        <v>29.788653355521856</v>
      </c>
      <c r="W575" s="23">
        <f t="shared" si="138"/>
        <v>1.4338535766092586</v>
      </c>
      <c r="X575" s="25">
        <f>(1-Dados!$C$20)*U575</f>
        <v>11.401243790811128</v>
      </c>
      <c r="Y575" s="18">
        <f t="shared" si="139"/>
        <v>9.9673902142018687</v>
      </c>
      <c r="Z575" s="27">
        <f>((0.408*I575*(Y575-0)+Dados!$C$35*(900/(H575+273))*J575*(M575-N575))/(I575+Dados!$C$35*(1+(0.34*J575))))</f>
        <v>3.3114107951133716</v>
      </c>
    </row>
    <row r="576" spans="1:26" x14ac:dyDescent="0.25">
      <c r="A576" s="1">
        <v>33652</v>
      </c>
      <c r="B576">
        <v>21</v>
      </c>
      <c r="C576">
        <v>32.299999999999997</v>
      </c>
      <c r="D576">
        <v>49</v>
      </c>
      <c r="E576">
        <v>3.0333329999999998</v>
      </c>
      <c r="F576">
        <v>70.25</v>
      </c>
      <c r="H576" s="22">
        <f t="shared" si="126"/>
        <v>26.65</v>
      </c>
      <c r="I576" s="23">
        <f t="shared" si="127"/>
        <v>0.20544717183601532</v>
      </c>
      <c r="J576" s="24">
        <f t="shared" si="128"/>
        <v>2.2687846786924055</v>
      </c>
      <c r="K576" s="25">
        <f t="shared" si="129"/>
        <v>4.8359775257467401</v>
      </c>
      <c r="L576" s="25">
        <f t="shared" si="130"/>
        <v>2.4870053972720654</v>
      </c>
      <c r="M576" s="25">
        <f t="shared" si="131"/>
        <v>3.661491461509403</v>
      </c>
      <c r="N576" s="25">
        <f t="shared" si="132"/>
        <v>2.5721977517103558</v>
      </c>
      <c r="O576" s="25">
        <f t="shared" si="133"/>
        <v>-0.21255874024516014</v>
      </c>
      <c r="P576" s="26">
        <f>ACOS(-TAN(Dados!$C$31)*TAN(O576))</f>
        <v>1.6877556416977701</v>
      </c>
      <c r="Q576" s="25">
        <f t="shared" si="134"/>
        <v>1.0219402281328214</v>
      </c>
      <c r="R576" s="25">
        <f>(24*60/PI())*Dados!$C$28*Q576*(P576*SIN(Dados!$C$31)*SIN(O576)+COS(Dados!$C$31)*COS(O576)*SIN(P576))</f>
        <v>39.30656471124577</v>
      </c>
      <c r="S576" s="17">
        <f t="shared" si="135"/>
        <v>305.46000000000004</v>
      </c>
      <c r="T576" s="17">
        <f t="shared" si="136"/>
        <v>294.16000000000003</v>
      </c>
      <c r="U576" s="17">
        <f t="shared" si="137"/>
        <v>21.140940002389776</v>
      </c>
      <c r="V576" s="25">
        <f>(0.75+2*10^(-5)*Dados!$B$7)*R576</f>
        <v>29.672612174961795</v>
      </c>
      <c r="W576" s="23">
        <f t="shared" si="138"/>
        <v>2.8045659604577171</v>
      </c>
      <c r="X576" s="25">
        <f>(1-Dados!$C$20)*U576</f>
        <v>16.278523801840127</v>
      </c>
      <c r="Y576" s="18">
        <f t="shared" si="139"/>
        <v>13.473957841382409</v>
      </c>
      <c r="Z576" s="27">
        <f>((0.408*I576*(Y576-0)+Dados!$C$35*(900/(H576+273))*J576*(M576-N576))/(I576+Dados!$C$35*(1+(0.34*J576))))</f>
        <v>5.0258384040637969</v>
      </c>
    </row>
    <row r="577" spans="1:26" x14ac:dyDescent="0.25">
      <c r="A577" s="1">
        <v>33653</v>
      </c>
      <c r="B577">
        <v>22.5</v>
      </c>
      <c r="C577">
        <v>33.700000000000003</v>
      </c>
      <c r="D577">
        <v>50</v>
      </c>
      <c r="E577">
        <v>2.9</v>
      </c>
      <c r="F577">
        <v>65.75</v>
      </c>
      <c r="H577" s="22">
        <f t="shared" si="126"/>
        <v>28.1</v>
      </c>
      <c r="I577" s="23">
        <f t="shared" si="127"/>
        <v>0.22119824570984212</v>
      </c>
      <c r="J577" s="24">
        <f t="shared" si="128"/>
        <v>2.1690581179870381</v>
      </c>
      <c r="K577" s="25">
        <f t="shared" si="129"/>
        <v>5.2310503012853271</v>
      </c>
      <c r="L577" s="25">
        <f t="shared" si="130"/>
        <v>2.7255876066054592</v>
      </c>
      <c r="M577" s="25">
        <f t="shared" si="131"/>
        <v>3.9783189539453931</v>
      </c>
      <c r="N577" s="25">
        <f t="shared" si="132"/>
        <v>2.615744712219096</v>
      </c>
      <c r="O577" s="25">
        <f t="shared" si="133"/>
        <v>-0.2065124223366139</v>
      </c>
      <c r="P577" s="26">
        <f>ACOS(-TAN(Dados!$C$31)*TAN(O577))</f>
        <v>1.6843157359566781</v>
      </c>
      <c r="Q577" s="25">
        <f t="shared" si="134"/>
        <v>1.0215126668639976</v>
      </c>
      <c r="R577" s="25">
        <f>(24*60/PI())*Dados!$C$28*Q577*(P577*SIN(Dados!$C$31)*SIN(O577)+COS(Dados!$C$31)*COS(O577)*SIN(P577))</f>
        <v>39.150223738536113</v>
      </c>
      <c r="S577" s="17">
        <f t="shared" si="135"/>
        <v>306.86</v>
      </c>
      <c r="T577" s="17">
        <f t="shared" si="136"/>
        <v>295.66000000000003</v>
      </c>
      <c r="U577" s="17">
        <f t="shared" si="137"/>
        <v>20.963473428415117</v>
      </c>
      <c r="V577" s="25">
        <f>(0.75+2*10^(-5)*Dados!$B$7)*R577</f>
        <v>29.554590030713136</v>
      </c>
      <c r="W577" s="23">
        <f t="shared" si="138"/>
        <v>2.7925831545177502</v>
      </c>
      <c r="X577" s="25">
        <f>(1-Dados!$C$20)*U577</f>
        <v>16.141874539879641</v>
      </c>
      <c r="Y577" s="18">
        <f t="shared" si="139"/>
        <v>13.349291385361891</v>
      </c>
      <c r="Z577" s="27">
        <f>((0.408*I577*(Y577-0)+Dados!$C$35*(900/(H577+273))*J577*(M577-N577))/(I577+Dados!$C$35*(1+(0.34*J577))))</f>
        <v>5.3235613261549402</v>
      </c>
    </row>
    <row r="578" spans="1:26" x14ac:dyDescent="0.25">
      <c r="A578" s="1">
        <v>33654</v>
      </c>
      <c r="B578">
        <v>23.3</v>
      </c>
      <c r="C578">
        <v>35.1</v>
      </c>
      <c r="D578">
        <v>51</v>
      </c>
      <c r="E578">
        <v>3.0333329999999998</v>
      </c>
      <c r="F578">
        <v>62</v>
      </c>
      <c r="H578" s="22">
        <f t="shared" si="126"/>
        <v>29.200000000000003</v>
      </c>
      <c r="I578" s="23">
        <f t="shared" si="127"/>
        <v>0.23381333181455968</v>
      </c>
      <c r="J578" s="24">
        <f t="shared" si="128"/>
        <v>2.2687846786924055</v>
      </c>
      <c r="K578" s="25">
        <f t="shared" si="129"/>
        <v>5.6538327478295347</v>
      </c>
      <c r="L578" s="25">
        <f t="shared" si="130"/>
        <v>2.8608211296876744</v>
      </c>
      <c r="M578" s="25">
        <f t="shared" si="131"/>
        <v>4.2573269387586041</v>
      </c>
      <c r="N578" s="25">
        <f t="shared" si="132"/>
        <v>2.6395427020303344</v>
      </c>
      <c r="O578" s="25">
        <f t="shared" si="133"/>
        <v>-0.20040491034042626</v>
      </c>
      <c r="P578" s="26">
        <f>ACOS(-TAN(Dados!$C$31)*TAN(O578))</f>
        <v>1.6808512144161913</v>
      </c>
      <c r="Q578" s="25">
        <f t="shared" si="134"/>
        <v>1.0210787309277003</v>
      </c>
      <c r="R578" s="25">
        <f>(24*60/PI())*Dados!$C$28*Q578*(P578*SIN(Dados!$C$31)*SIN(O578)+COS(Dados!$C$31)*COS(O578)*SIN(P578))</f>
        <v>38.991281971545753</v>
      </c>
      <c r="S578" s="17">
        <f t="shared" si="135"/>
        <v>308.26000000000005</v>
      </c>
      <c r="T578" s="17">
        <f t="shared" si="136"/>
        <v>296.46000000000004</v>
      </c>
      <c r="U578" s="17">
        <f t="shared" si="137"/>
        <v>21.430312332780606</v>
      </c>
      <c r="V578" s="25">
        <f>(0.75+2*10^(-5)*Dados!$B$7)*R578</f>
        <v>29.434604541140224</v>
      </c>
      <c r="W578" s="23">
        <f t="shared" si="138"/>
        <v>2.9255649523674156</v>
      </c>
      <c r="X578" s="25">
        <f>(1-Dados!$C$20)*U578</f>
        <v>16.501340496241067</v>
      </c>
      <c r="Y578" s="18">
        <f t="shared" si="139"/>
        <v>13.57577554387365</v>
      </c>
      <c r="Z578" s="27">
        <f>((0.408*I578*(Y578-0)+Dados!$C$35*(900/(H578+273))*J578*(M578-N578))/(I578+Dados!$C$35*(1+(0.34*J578))))</f>
        <v>5.7484312019363513</v>
      </c>
    </row>
    <row r="579" spans="1:26" x14ac:dyDescent="0.25">
      <c r="A579" s="1">
        <v>33655</v>
      </c>
      <c r="B579">
        <v>24.8</v>
      </c>
      <c r="C579">
        <v>34.799999999999997</v>
      </c>
      <c r="D579">
        <v>52</v>
      </c>
      <c r="E579">
        <v>3.4666670000000002</v>
      </c>
      <c r="F579">
        <v>65</v>
      </c>
      <c r="H579" s="22">
        <f t="shared" si="126"/>
        <v>29.799999999999997</v>
      </c>
      <c r="I579" s="23">
        <f t="shared" si="127"/>
        <v>0.2409451045954186</v>
      </c>
      <c r="J579" s="24">
        <f t="shared" si="128"/>
        <v>2.5928973098992314</v>
      </c>
      <c r="K579" s="25">
        <f t="shared" si="129"/>
        <v>5.5608244417211337</v>
      </c>
      <c r="L579" s="25">
        <f t="shared" si="130"/>
        <v>3.1302352193130303</v>
      </c>
      <c r="M579" s="25">
        <f t="shared" si="131"/>
        <v>4.3455298305170817</v>
      </c>
      <c r="N579" s="25">
        <f t="shared" si="132"/>
        <v>2.8245943898361032</v>
      </c>
      <c r="O579" s="25">
        <f t="shared" si="133"/>
        <v>-0.19423801404421251</v>
      </c>
      <c r="P579" s="26">
        <f>ACOS(-TAN(Dados!$C$31)*TAN(O579))</f>
        <v>1.677363057393106</v>
      </c>
      <c r="Q579" s="25">
        <f t="shared" si="134"/>
        <v>1.0206385489085132</v>
      </c>
      <c r="R579" s="25">
        <f>(24*60/PI())*Dados!$C$28*Q579*(P579*SIN(Dados!$C$31)*SIN(O579)+COS(Dados!$C$31)*COS(O579)*SIN(P579))</f>
        <v>38.829764482083824</v>
      </c>
      <c r="S579" s="17">
        <f t="shared" si="135"/>
        <v>307.96000000000004</v>
      </c>
      <c r="T579" s="17">
        <f t="shared" si="136"/>
        <v>297.96000000000004</v>
      </c>
      <c r="U579" s="17">
        <f t="shared" si="137"/>
        <v>19.646479483406917</v>
      </c>
      <c r="V579" s="25">
        <f>(0.75+2*10^(-5)*Dados!$B$7)*R579</f>
        <v>29.312674633006939</v>
      </c>
      <c r="W579" s="23">
        <f t="shared" si="138"/>
        <v>2.4035218710967641</v>
      </c>
      <c r="X579" s="25">
        <f>(1-Dados!$C$20)*U579</f>
        <v>15.127789202223326</v>
      </c>
      <c r="Y579" s="18">
        <f t="shared" si="139"/>
        <v>12.724267331126562</v>
      </c>
      <c r="Z579" s="27">
        <f>((0.408*I579*(Y579-0)+Dados!$C$35*(900/(H579+273))*J579*(M579-N579))/(I579+Dados!$C$35*(1+(0.34*J579))))</f>
        <v>5.5426518573603589</v>
      </c>
    </row>
    <row r="580" spans="1:26" x14ac:dyDescent="0.25">
      <c r="A580" s="1">
        <v>33656</v>
      </c>
      <c r="B580">
        <v>22.1</v>
      </c>
      <c r="C580">
        <v>31.6</v>
      </c>
      <c r="D580">
        <v>53</v>
      </c>
      <c r="E580">
        <v>2.5666669999999998</v>
      </c>
      <c r="F580">
        <v>88</v>
      </c>
      <c r="H580" s="22">
        <f t="shared" si="126"/>
        <v>26.85</v>
      </c>
      <c r="I580" s="23">
        <f t="shared" si="127"/>
        <v>0.20756192850716065</v>
      </c>
      <c r="J580" s="24">
        <f t="shared" si="128"/>
        <v>1.9197413422480816</v>
      </c>
      <c r="K580" s="25">
        <f t="shared" si="129"/>
        <v>4.6483496796026218</v>
      </c>
      <c r="L580" s="25">
        <f t="shared" si="130"/>
        <v>2.6600893350973012</v>
      </c>
      <c r="M580" s="25">
        <f t="shared" si="131"/>
        <v>3.6542195073499615</v>
      </c>
      <c r="N580" s="25">
        <f t="shared" si="132"/>
        <v>3.2157131664679661</v>
      </c>
      <c r="O580" s="25">
        <f t="shared" si="133"/>
        <v>-0.18801356083243781</v>
      </c>
      <c r="P580" s="26">
        <f>ACOS(-TAN(Dados!$C$31)*TAN(O580))</f>
        <v>1.6738522299872023</v>
      </c>
      <c r="Q580" s="25">
        <f t="shared" si="134"/>
        <v>1.020192251241868</v>
      </c>
      <c r="R580" s="25">
        <f>(24*60/PI())*Dados!$C$28*Q580*(P580*SIN(Dados!$C$31)*SIN(O580)+COS(Dados!$C$31)*COS(O580)*SIN(P580))</f>
        <v>38.66569810212836</v>
      </c>
      <c r="S580" s="17">
        <f t="shared" si="135"/>
        <v>304.76000000000005</v>
      </c>
      <c r="T580" s="17">
        <f t="shared" si="136"/>
        <v>295.26000000000005</v>
      </c>
      <c r="U580" s="17">
        <f t="shared" si="137"/>
        <v>19.068109665226483</v>
      </c>
      <c r="V580" s="25">
        <f>(0.75+2*10^(-5)*Dados!$B$7)*R580</f>
        <v>29.188820561832522</v>
      </c>
      <c r="W580" s="23">
        <f t="shared" si="138"/>
        <v>1.8820207969352505</v>
      </c>
      <c r="X580" s="25">
        <f>(1-Dados!$C$20)*U580</f>
        <v>14.682444442224392</v>
      </c>
      <c r="Y580" s="18">
        <f t="shared" si="139"/>
        <v>12.800423645289142</v>
      </c>
      <c r="Z580" s="27">
        <f>((0.408*I580*(Y580-0)+Dados!$C$35*(900/(H580+273))*J580*(M580-N580))/(I580+Dados!$C$35*(1+(0.34*J580))))</f>
        <v>3.9569681243956412</v>
      </c>
    </row>
    <row r="581" spans="1:26" x14ac:dyDescent="0.25">
      <c r="A581" s="1">
        <v>33657</v>
      </c>
      <c r="B581">
        <v>21</v>
      </c>
      <c r="C581">
        <v>28.5</v>
      </c>
      <c r="D581">
        <v>54</v>
      </c>
      <c r="E581">
        <v>1.6666669999999999</v>
      </c>
      <c r="F581">
        <v>89.25</v>
      </c>
      <c r="H581" s="22">
        <f t="shared" si="126"/>
        <v>24.75</v>
      </c>
      <c r="I581" s="23">
        <f t="shared" si="127"/>
        <v>0.18624513325562769</v>
      </c>
      <c r="J581" s="24">
        <f t="shared" si="128"/>
        <v>1.2465853745969318</v>
      </c>
      <c r="K581" s="25">
        <f t="shared" si="129"/>
        <v>3.891379531185216</v>
      </c>
      <c r="L581" s="25">
        <f t="shared" si="130"/>
        <v>2.4870053972720654</v>
      </c>
      <c r="M581" s="25">
        <f t="shared" si="131"/>
        <v>3.1891924642286407</v>
      </c>
      <c r="N581" s="25">
        <f t="shared" si="132"/>
        <v>2.8463542743240615</v>
      </c>
      <c r="O581" s="25">
        <f t="shared" si="133"/>
        <v>-0.18173339514492348</v>
      </c>
      <c r="P581" s="26">
        <f>ACOS(-TAN(Dados!$C$31)*TAN(O581))</f>
        <v>1.6703196821423145</v>
      </c>
      <c r="Q581" s="25">
        <f t="shared" si="134"/>
        <v>1.0197399701753953</v>
      </c>
      <c r="R581" s="25">
        <f>(24*60/PI())*Dados!$C$28*Q581*(P581*SIN(Dados!$C$31)*SIN(O581)+COS(Dados!$C$31)*COS(O581)*SIN(P581))</f>
        <v>38.499111448304127</v>
      </c>
      <c r="S581" s="17">
        <f t="shared" si="135"/>
        <v>301.66000000000003</v>
      </c>
      <c r="T581" s="17">
        <f t="shared" si="136"/>
        <v>294.16000000000003</v>
      </c>
      <c r="U581" s="17">
        <f t="shared" si="137"/>
        <v>16.869465427313244</v>
      </c>
      <c r="V581" s="25">
        <f>(0.75+2*10^(-5)*Dados!$B$7)*R581</f>
        <v>29.063063930369971</v>
      </c>
      <c r="W581" s="23">
        <f t="shared" si="138"/>
        <v>1.7398708423006362</v>
      </c>
      <c r="X581" s="25">
        <f>(1-Dados!$C$20)*U581</f>
        <v>12.989488379031199</v>
      </c>
      <c r="Y581" s="18">
        <f t="shared" si="139"/>
        <v>11.249617536730563</v>
      </c>
      <c r="Z581" s="27">
        <f>((0.408*I581*(Y581-0)+Dados!$C$35*(900/(H581+273))*J581*(M581-N581))/(I581+Dados!$C$35*(1+(0.34*J581))))</f>
        <v>3.361603341632792</v>
      </c>
    </row>
    <row r="582" spans="1:26" x14ac:dyDescent="0.25">
      <c r="A582" s="1">
        <v>33658</v>
      </c>
      <c r="B582">
        <v>18.5</v>
      </c>
      <c r="C582">
        <v>24.9</v>
      </c>
      <c r="D582">
        <v>55</v>
      </c>
      <c r="E582">
        <v>1.5333330000000001</v>
      </c>
      <c r="F582">
        <v>89.25</v>
      </c>
      <c r="H582" s="22">
        <f t="shared" si="126"/>
        <v>21.7</v>
      </c>
      <c r="I582" s="23">
        <f t="shared" si="127"/>
        <v>0.15858864710297663</v>
      </c>
      <c r="J582" s="24">
        <f t="shared" si="128"/>
        <v>1.1468580659404892</v>
      </c>
      <c r="K582" s="25">
        <f t="shared" si="129"/>
        <v>3.1489576792404375</v>
      </c>
      <c r="L582" s="25">
        <f t="shared" si="130"/>
        <v>2.1297773032821605</v>
      </c>
      <c r="M582" s="25">
        <f t="shared" si="131"/>
        <v>2.6393674912612992</v>
      </c>
      <c r="N582" s="25">
        <f t="shared" si="132"/>
        <v>2.3556354859507094</v>
      </c>
      <c r="O582" s="25">
        <f t="shared" si="133"/>
        <v>-0.1753993779302998</v>
      </c>
      <c r="P582" s="26">
        <f>ACOS(-TAN(Dados!$C$31)*TAN(O582))</f>
        <v>1.6667663487559339</v>
      </c>
      <c r="Q582" s="25">
        <f t="shared" si="134"/>
        <v>1.0192818397297361</v>
      </c>
      <c r="R582" s="25">
        <f>(24*60/PI())*Dados!$C$28*Q582*(P582*SIN(Dados!$C$31)*SIN(O582)+COS(Dados!$C$31)*COS(O582)*SIN(P582))</f>
        <v>38.330034943789961</v>
      </c>
      <c r="S582" s="17">
        <f t="shared" si="135"/>
        <v>298.06</v>
      </c>
      <c r="T582" s="17">
        <f t="shared" si="136"/>
        <v>291.66000000000003</v>
      </c>
      <c r="U582" s="17">
        <f t="shared" si="137"/>
        <v>15.514907291676201</v>
      </c>
      <c r="V582" s="25">
        <f>(0.75+2*10^(-5)*Dados!$B$7)*R582</f>
        <v>28.935427705143915</v>
      </c>
      <c r="W582" s="23">
        <f t="shared" si="138"/>
        <v>1.7349573793091082</v>
      </c>
      <c r="X582" s="25">
        <f>(1-Dados!$C$20)*U582</f>
        <v>11.946478614590674</v>
      </c>
      <c r="Y582" s="18">
        <f t="shared" si="139"/>
        <v>10.211521235281566</v>
      </c>
      <c r="Z582" s="27">
        <f>((0.408*I582*(Y582-0)+Dados!$C$35*(900/(H582+273))*J582*(M582-N582))/(I582+Dados!$C$35*(1+(0.34*J582))))</f>
        <v>2.9080783495014204</v>
      </c>
    </row>
    <row r="583" spans="1:26" x14ac:dyDescent="0.25">
      <c r="A583" s="1">
        <v>33659</v>
      </c>
      <c r="B583">
        <v>17.899999999999999</v>
      </c>
      <c r="C583">
        <v>29</v>
      </c>
      <c r="D583">
        <v>56</v>
      </c>
      <c r="E583">
        <v>3</v>
      </c>
      <c r="F583">
        <v>76</v>
      </c>
      <c r="H583" s="22">
        <f t="shared" si="126"/>
        <v>23.45</v>
      </c>
      <c r="I583" s="23">
        <f t="shared" si="127"/>
        <v>0.17399745174765596</v>
      </c>
      <c r="J583" s="24">
        <f t="shared" si="128"/>
        <v>2.2438532255038321</v>
      </c>
      <c r="K583" s="25">
        <f t="shared" si="129"/>
        <v>4.0056776000859209</v>
      </c>
      <c r="L583" s="25">
        <f t="shared" si="130"/>
        <v>2.0510472190114379</v>
      </c>
      <c r="M583" s="25">
        <f t="shared" si="131"/>
        <v>3.0283624095486794</v>
      </c>
      <c r="N583" s="25">
        <f t="shared" si="132"/>
        <v>2.3015554312569964</v>
      </c>
      <c r="O583" s="25">
        <f t="shared" si="133"/>
        <v>-0.16901338609456681</v>
      </c>
      <c r="P583" s="26">
        <f>ACOS(-TAN(Dados!$C$31)*TAN(O583))</f>
        <v>1.6631931498354087</v>
      </c>
      <c r="Q583" s="25">
        <f t="shared" si="134"/>
        <v>1.018817995658829</v>
      </c>
      <c r="R583" s="25">
        <f>(24*60/PI())*Dados!$C$28*Q583*(P583*SIN(Dados!$C$31)*SIN(O583)+COS(Dados!$C$31)*COS(O583)*SIN(P583))</f>
        <v>38.158500837577961</v>
      </c>
      <c r="S583" s="17">
        <f t="shared" si="135"/>
        <v>302.16000000000003</v>
      </c>
      <c r="T583" s="17">
        <f t="shared" si="136"/>
        <v>291.06</v>
      </c>
      <c r="U583" s="17">
        <f t="shared" si="137"/>
        <v>20.341022301312091</v>
      </c>
      <c r="V583" s="25">
        <f>(0.75+2*10^(-5)*Dados!$B$7)*R583</f>
        <v>28.805936230989445</v>
      </c>
      <c r="W583" s="23">
        <f t="shared" si="138"/>
        <v>2.9276471223369058</v>
      </c>
      <c r="X583" s="25">
        <f>(1-Dados!$C$20)*U583</f>
        <v>15.66258717201031</v>
      </c>
      <c r="Y583" s="18">
        <f t="shared" si="139"/>
        <v>12.734940049673405</v>
      </c>
      <c r="Z583" s="27">
        <f>((0.408*I583*(Y583-0)+Dados!$C$35*(900/(H583+273))*J583*(M583-N583))/(I583+Dados!$C$35*(1+(0.34*J583))))</f>
        <v>4.2438747238187178</v>
      </c>
    </row>
    <row r="584" spans="1:26" x14ac:dyDescent="0.25">
      <c r="A584" s="1">
        <v>33660</v>
      </c>
      <c r="B584">
        <v>19.5</v>
      </c>
      <c r="C584">
        <v>23.5</v>
      </c>
      <c r="D584">
        <v>57</v>
      </c>
      <c r="E584">
        <v>3.9333330000000002</v>
      </c>
      <c r="F584">
        <v>89</v>
      </c>
      <c r="H584" s="22">
        <f t="shared" si="126"/>
        <v>21.5</v>
      </c>
      <c r="I584" s="23">
        <f t="shared" si="127"/>
        <v>0.15690345906391898</v>
      </c>
      <c r="J584" s="24">
        <f t="shared" si="128"/>
        <v>2.9419406463435553</v>
      </c>
      <c r="K584" s="25">
        <f t="shared" si="129"/>
        <v>2.8955307729089892</v>
      </c>
      <c r="L584" s="25">
        <f t="shared" si="130"/>
        <v>2.2668801009804516</v>
      </c>
      <c r="M584" s="25">
        <f t="shared" si="131"/>
        <v>2.5812054369447202</v>
      </c>
      <c r="N584" s="25">
        <f t="shared" si="132"/>
        <v>2.2972728388808008</v>
      </c>
      <c r="O584" s="25">
        <f t="shared" si="133"/>
        <v>-0.16257731194492642</v>
      </c>
      <c r="P584" s="26">
        <f>ACOS(-TAN(Dados!$C$31)*TAN(O584))</f>
        <v>1.6596009906988067</v>
      </c>
      <c r="Q584" s="25">
        <f t="shared" si="134"/>
        <v>1.0183485754096824</v>
      </c>
      <c r="R584" s="25">
        <f>(24*60/PI())*Dados!$C$28*Q584*(P584*SIN(Dados!$C$31)*SIN(O584)+COS(Dados!$C$31)*COS(O584)*SIN(P584))</f>
        <v>37.98454322101324</v>
      </c>
      <c r="S584" s="17">
        <f t="shared" si="135"/>
        <v>296.66000000000003</v>
      </c>
      <c r="T584" s="17">
        <f t="shared" si="136"/>
        <v>292.66000000000003</v>
      </c>
      <c r="U584" s="17">
        <f t="shared" si="137"/>
        <v>12.155053830724237</v>
      </c>
      <c r="V584" s="25">
        <f>(0.75+2*10^(-5)*Dados!$B$7)*R584</f>
        <v>28.674615243537978</v>
      </c>
      <c r="W584" s="23">
        <f t="shared" si="138"/>
        <v>1.0502104133844583</v>
      </c>
      <c r="X584" s="25">
        <f>(1-Dados!$C$20)*U584</f>
        <v>9.3593914496576627</v>
      </c>
      <c r="Y584" s="18">
        <f t="shared" si="139"/>
        <v>8.3091810362732037</v>
      </c>
      <c r="Z584" s="27">
        <f>((0.408*I584*(Y584-0)+Dados!$C$35*(900/(H584+273))*J584*(M584-N584))/(I584+Dados!$C$35*(1+(0.34*J584))))</f>
        <v>2.4285258888800834</v>
      </c>
    </row>
    <row r="585" spans="1:26" x14ac:dyDescent="0.25">
      <c r="A585" s="1">
        <v>33661</v>
      </c>
      <c r="B585">
        <v>19.5</v>
      </c>
      <c r="C585">
        <v>27.6</v>
      </c>
      <c r="D585">
        <v>58</v>
      </c>
      <c r="E585">
        <v>1.933333</v>
      </c>
      <c r="F585">
        <v>82.25</v>
      </c>
      <c r="H585" s="22">
        <f t="shared" si="126"/>
        <v>23.55</v>
      </c>
      <c r="I585" s="23">
        <f t="shared" si="127"/>
        <v>0.17491480567482059</v>
      </c>
      <c r="J585" s="24">
        <f t="shared" si="128"/>
        <v>1.4460384960076669</v>
      </c>
      <c r="K585" s="25">
        <f t="shared" si="129"/>
        <v>3.6927819602923044</v>
      </c>
      <c r="L585" s="25">
        <f t="shared" si="130"/>
        <v>2.2668801009804516</v>
      </c>
      <c r="M585" s="25">
        <f t="shared" si="131"/>
        <v>2.9798310306363778</v>
      </c>
      <c r="N585" s="25">
        <f t="shared" si="132"/>
        <v>2.4509110226984205</v>
      </c>
      <c r="O585" s="25">
        <f t="shared" si="133"/>
        <v>-0.1560930626290509</v>
      </c>
      <c r="P585" s="26">
        <f>ACOS(-TAN(Dados!$C$31)*TAN(O585))</f>
        <v>1.655990762218486</v>
      </c>
      <c r="Q585" s="25">
        <f t="shared" si="134"/>
        <v>1.0178737180816473</v>
      </c>
      <c r="R585" s="25">
        <f>(24*60/PI())*Dados!$C$28*Q585*(P585*SIN(Dados!$C$31)*SIN(O585)+COS(Dados!$C$31)*COS(O585)*SIN(P585))</f>
        <v>37.808198041549083</v>
      </c>
      <c r="S585" s="17">
        <f t="shared" si="135"/>
        <v>300.76000000000005</v>
      </c>
      <c r="T585" s="17">
        <f t="shared" si="136"/>
        <v>292.66000000000003</v>
      </c>
      <c r="U585" s="17">
        <f t="shared" si="137"/>
        <v>17.216642885473807</v>
      </c>
      <c r="V585" s="25">
        <f>(0.75+2*10^(-5)*Dados!$B$7)*R585</f>
        <v>28.541491879601093</v>
      </c>
      <c r="W585" s="23">
        <f t="shared" si="138"/>
        <v>2.1343565808503611</v>
      </c>
      <c r="X585" s="25">
        <f>(1-Dados!$C$20)*U585</f>
        <v>13.256815021814832</v>
      </c>
      <c r="Y585" s="18">
        <f t="shared" si="139"/>
        <v>11.122458440964472</v>
      </c>
      <c r="Z585" s="27">
        <f>((0.408*I585*(Y585-0)+Dados!$C$35*(900/(H585+273))*J585*(M585-N585))/(I585+Dados!$C$35*(1+(0.34*J585))))</f>
        <v>3.4697277246180191</v>
      </c>
    </row>
    <row r="586" spans="1:26" x14ac:dyDescent="0.25">
      <c r="A586" s="1">
        <v>33662</v>
      </c>
      <c r="B586">
        <v>16.3</v>
      </c>
      <c r="C586">
        <v>27.7</v>
      </c>
      <c r="D586">
        <v>59</v>
      </c>
      <c r="E586">
        <v>2.3333330000000001</v>
      </c>
      <c r="F586">
        <v>71.75</v>
      </c>
      <c r="H586" s="22">
        <f t="shared" si="126"/>
        <v>22</v>
      </c>
      <c r="I586" s="23">
        <f t="shared" si="127"/>
        <v>0.16114508692644333</v>
      </c>
      <c r="J586" s="24">
        <f t="shared" si="128"/>
        <v>1.7452189260748447</v>
      </c>
      <c r="K586" s="25">
        <f t="shared" si="129"/>
        <v>3.7144033809363424</v>
      </c>
      <c r="L586" s="25">
        <f t="shared" si="130"/>
        <v>1.8534226492057391</v>
      </c>
      <c r="M586" s="25">
        <f t="shared" si="131"/>
        <v>2.7839130150710405</v>
      </c>
      <c r="N586" s="25">
        <f t="shared" si="132"/>
        <v>1.9974575883134715</v>
      </c>
      <c r="O586" s="25">
        <f t="shared" si="133"/>
        <v>-0.14956255956995423</v>
      </c>
      <c r="P586" s="26">
        <f>ACOS(-TAN(Dados!$C$31)*TAN(O586))</f>
        <v>1.652363341105423</v>
      </c>
      <c r="Q586" s="25">
        <f t="shared" si="134"/>
        <v>1.0173935643851983</v>
      </c>
      <c r="R586" s="25">
        <f>(24*60/PI())*Dados!$C$28*Q586*(P586*SIN(Dados!$C$31)*SIN(O586)+COS(Dados!$C$31)*COS(O586)*SIN(P586))</f>
        <v>37.629503113658799</v>
      </c>
      <c r="S586" s="17">
        <f t="shared" si="135"/>
        <v>300.86</v>
      </c>
      <c r="T586" s="17">
        <f t="shared" si="136"/>
        <v>289.46000000000004</v>
      </c>
      <c r="U586" s="17">
        <f t="shared" si="137"/>
        <v>20.328292073287351</v>
      </c>
      <c r="V586" s="25">
        <f>(0.75+2*10^(-5)*Dados!$B$7)*R586</f>
        <v>28.406594685407878</v>
      </c>
      <c r="W586" s="23">
        <f t="shared" si="138"/>
        <v>3.2659352188519994</v>
      </c>
      <c r="X586" s="25">
        <f>(1-Dados!$C$20)*U586</f>
        <v>15.65278489643126</v>
      </c>
      <c r="Y586" s="18">
        <f t="shared" si="139"/>
        <v>12.38684967757926</v>
      </c>
      <c r="Z586" s="27">
        <f>((0.408*I586*(Y586-0)+Dados!$C$35*(900/(H586+273))*J586*(M586-N586))/(I586+Dados!$C$35*(1+(0.34*J586))))</f>
        <v>4.1006546122784231</v>
      </c>
    </row>
    <row r="587" spans="1:26" x14ac:dyDescent="0.25">
      <c r="A587" s="1">
        <v>33663</v>
      </c>
      <c r="B587">
        <v>14.2</v>
      </c>
      <c r="C587">
        <v>28.3</v>
      </c>
      <c r="D587">
        <v>60</v>
      </c>
      <c r="E587">
        <v>2.2000000000000002</v>
      </c>
      <c r="F587">
        <v>72.25</v>
      </c>
      <c r="H587" s="22">
        <f t="shared" si="126"/>
        <v>21.25</v>
      </c>
      <c r="I587" s="23">
        <f t="shared" si="127"/>
        <v>0.15481827486152347</v>
      </c>
      <c r="J587" s="24">
        <f t="shared" si="128"/>
        <v>1.6454923653694773</v>
      </c>
      <c r="K587" s="25">
        <f t="shared" si="129"/>
        <v>3.8464613723885481</v>
      </c>
      <c r="L587" s="25">
        <f t="shared" si="130"/>
        <v>1.6194713704253727</v>
      </c>
      <c r="M587" s="25">
        <f t="shared" si="131"/>
        <v>2.7329663714069605</v>
      </c>
      <c r="N587" s="25">
        <f t="shared" si="132"/>
        <v>1.974568203341529</v>
      </c>
      <c r="O587" s="25">
        <f t="shared" si="133"/>
        <v>-0.14298773789663263</v>
      </c>
      <c r="P587" s="26">
        <f>ACOS(-TAN(Dados!$C$31)*TAN(O587))</f>
        <v>1.6487195902323588</v>
      </c>
      <c r="Q587" s="25">
        <f t="shared" si="134"/>
        <v>1.0169082566002381</v>
      </c>
      <c r="R587" s="25">
        <f>(24*60/PI())*Dados!$C$28*Q587*(P587*SIN(Dados!$C$31)*SIN(O587)+COS(Dados!$C$31)*COS(O587)*SIN(P587))</f>
        <v>37.448498126852733</v>
      </c>
      <c r="S587" s="17">
        <f t="shared" si="135"/>
        <v>301.46000000000004</v>
      </c>
      <c r="T587" s="17">
        <f t="shared" si="136"/>
        <v>287.36</v>
      </c>
      <c r="U587" s="17">
        <f t="shared" si="137"/>
        <v>22.499037728666533</v>
      </c>
      <c r="V587" s="25">
        <f>(0.75+2*10^(-5)*Dados!$B$7)*R587</f>
        <v>28.269953622657006</v>
      </c>
      <c r="W587" s="23">
        <f t="shared" si="138"/>
        <v>3.8363332250124955</v>
      </c>
      <c r="X587" s="25">
        <f>(1-Dados!$C$20)*U587</f>
        <v>17.324259051073231</v>
      </c>
      <c r="Y587" s="18">
        <f t="shared" si="139"/>
        <v>13.487925826060735</v>
      </c>
      <c r="Z587" s="27">
        <f>((0.408*I587*(Y587-0)+Dados!$C$35*(900/(H587+273))*J587*(M587-N587))/(I587+Dados!$C$35*(1+(0.34*J587))))</f>
        <v>4.2889502545772125</v>
      </c>
    </row>
    <row r="588" spans="1:26" x14ac:dyDescent="0.25">
      <c r="A588" s="1">
        <v>34001</v>
      </c>
      <c r="B588">
        <v>20.2</v>
      </c>
      <c r="C588">
        <v>29.3</v>
      </c>
      <c r="D588">
        <v>32</v>
      </c>
      <c r="E588">
        <v>1.6666669999999999</v>
      </c>
      <c r="F588">
        <v>79</v>
      </c>
      <c r="H588" s="22">
        <f t="shared" si="126"/>
        <v>24.75</v>
      </c>
      <c r="I588" s="23">
        <f t="shared" si="127"/>
        <v>0.18624513325562769</v>
      </c>
      <c r="J588" s="24">
        <f t="shared" si="128"/>
        <v>1.2465853745969318</v>
      </c>
      <c r="K588" s="25">
        <f t="shared" si="129"/>
        <v>4.0756492057609837</v>
      </c>
      <c r="L588" s="25">
        <f t="shared" si="130"/>
        <v>2.3673876975032684</v>
      </c>
      <c r="M588" s="25">
        <f t="shared" si="131"/>
        <v>3.221518451632126</v>
      </c>
      <c r="N588" s="25">
        <f t="shared" si="132"/>
        <v>2.5449995767893796</v>
      </c>
      <c r="O588" s="25">
        <f t="shared" si="133"/>
        <v>-0.30432562504334304</v>
      </c>
      <c r="P588" s="26">
        <f>ACOS(-TAN(Dados!$C$31)*TAN(O588))</f>
        <v>1.7414469882911801</v>
      </c>
      <c r="Q588" s="25">
        <f t="shared" si="134"/>
        <v>1.0281185581963432</v>
      </c>
      <c r="R588" s="25">
        <f>(24*60/PI())*Dados!$C$28*Q588*(P588*SIN(Dados!$C$31)*SIN(O588)+COS(Dados!$C$31)*COS(O588)*SIN(P588))</f>
        <v>41.550006134893529</v>
      </c>
      <c r="S588" s="17">
        <f t="shared" si="135"/>
        <v>302.46000000000004</v>
      </c>
      <c r="T588" s="17">
        <f t="shared" si="136"/>
        <v>293.36</v>
      </c>
      <c r="U588" s="17">
        <f t="shared" si="137"/>
        <v>20.054496881379631</v>
      </c>
      <c r="V588" s="25">
        <f>(0.75+2*10^(-5)*Dados!$B$7)*R588</f>
        <v>31.366191041244619</v>
      </c>
      <c r="W588" s="23">
        <f t="shared" si="138"/>
        <v>2.3150555862456659</v>
      </c>
      <c r="X588" s="25">
        <f>(1-Dados!$C$20)*U588</f>
        <v>15.441962598662316</v>
      </c>
      <c r="Y588" s="18">
        <f t="shared" si="139"/>
        <v>13.12690701241665</v>
      </c>
      <c r="Z588" s="27">
        <f>((0.408*I588*(Y588-0)+Dados!$C$35*(900/(H588+273))*J588*(M588-N588))/(I588+Dados!$C$35*(1+(0.34*J588))))</f>
        <v>4.1665973530924649</v>
      </c>
    </row>
    <row r="589" spans="1:26" x14ac:dyDescent="0.25">
      <c r="A589" s="1">
        <v>34002</v>
      </c>
      <c r="B589">
        <v>21.1</v>
      </c>
      <c r="C589">
        <v>32</v>
      </c>
      <c r="D589">
        <v>33</v>
      </c>
      <c r="E589">
        <v>1.6</v>
      </c>
      <c r="F589">
        <v>71.75</v>
      </c>
      <c r="H589" s="22">
        <f t="shared" si="126"/>
        <v>26.55</v>
      </c>
      <c r="I589" s="23">
        <f t="shared" si="127"/>
        <v>0.20439660911581886</v>
      </c>
      <c r="J589" s="24">
        <f t="shared" si="128"/>
        <v>1.1967217202687106</v>
      </c>
      <c r="K589" s="25">
        <f t="shared" si="129"/>
        <v>4.7547753962618131</v>
      </c>
      <c r="L589" s="25">
        <f t="shared" si="130"/>
        <v>2.5023227554890153</v>
      </c>
      <c r="M589" s="25">
        <f t="shared" si="131"/>
        <v>3.628549075875414</v>
      </c>
      <c r="N589" s="25">
        <f t="shared" si="132"/>
        <v>2.6034839619406096</v>
      </c>
      <c r="O589" s="25">
        <f t="shared" si="133"/>
        <v>-0.2995769437816857</v>
      </c>
      <c r="P589" s="26">
        <f>ACOS(-TAN(Dados!$C$31)*TAN(O589))</f>
        <v>1.7385894603864445</v>
      </c>
      <c r="Q589" s="25">
        <f t="shared" si="134"/>
        <v>1.0278170707327079</v>
      </c>
      <c r="R589" s="25">
        <f>(24*60/PI())*Dados!$C$28*Q589*(P589*SIN(Dados!$C$31)*SIN(O589)+COS(Dados!$C$31)*COS(O589)*SIN(P589))</f>
        <v>41.440172896841275</v>
      </c>
      <c r="S589" s="17">
        <f t="shared" si="135"/>
        <v>305.16000000000003</v>
      </c>
      <c r="T589" s="17">
        <f t="shared" si="136"/>
        <v>294.26000000000005</v>
      </c>
      <c r="U589" s="17">
        <f t="shared" si="137"/>
        <v>21.890455086843129</v>
      </c>
      <c r="V589" s="25">
        <f>(0.75+2*10^(-5)*Dados!$B$7)*R589</f>
        <v>31.28327768820585</v>
      </c>
      <c r="W589" s="23">
        <f t="shared" si="138"/>
        <v>2.689704336617214</v>
      </c>
      <c r="X589" s="25">
        <f>(1-Dados!$C$20)*U589</f>
        <v>16.85565041686921</v>
      </c>
      <c r="Y589" s="18">
        <f t="shared" si="139"/>
        <v>14.165946080251995</v>
      </c>
      <c r="Z589" s="27">
        <f>((0.408*I589*(Y589-0)+Dados!$C$35*(900/(H589+273))*J589*(M589-N589))/(I589+Dados!$C$35*(1+(0.34*J589))))</f>
        <v>4.7981747709412321</v>
      </c>
    </row>
    <row r="590" spans="1:26" x14ac:dyDescent="0.25">
      <c r="A590" s="1">
        <v>34003</v>
      </c>
      <c r="B590">
        <v>19.399999999999999</v>
      </c>
      <c r="C590">
        <v>31.7</v>
      </c>
      <c r="D590">
        <v>34</v>
      </c>
      <c r="E590">
        <v>1.8666670000000001</v>
      </c>
      <c r="F590">
        <v>63.25</v>
      </c>
      <c r="H590" s="22">
        <f t="shared" si="126"/>
        <v>25.549999999999997</v>
      </c>
      <c r="I590" s="23">
        <f t="shared" si="127"/>
        <v>0.19413722151601151</v>
      </c>
      <c r="J590" s="24">
        <f t="shared" si="128"/>
        <v>1.3961755896305208</v>
      </c>
      <c r="K590" s="25">
        <f t="shared" si="129"/>
        <v>4.6747601804976453</v>
      </c>
      <c r="L590" s="25">
        <f t="shared" si="130"/>
        <v>2.2528310020993629</v>
      </c>
      <c r="M590" s="25">
        <f t="shared" si="131"/>
        <v>3.4637955912985041</v>
      </c>
      <c r="N590" s="25">
        <f t="shared" si="132"/>
        <v>2.1908507114963038</v>
      </c>
      <c r="O590" s="25">
        <f t="shared" si="133"/>
        <v>-0.29473949140618588</v>
      </c>
      <c r="P590" s="26">
        <f>ACOS(-TAN(Dados!$C$31)*TAN(O590))</f>
        <v>1.7356885346921167</v>
      </c>
      <c r="Q590" s="25">
        <f t="shared" si="134"/>
        <v>1.0275073404706727</v>
      </c>
      <c r="R590" s="25">
        <f>(24*60/PI())*Dados!$C$28*Q590*(P590*SIN(Dados!$C$31)*SIN(O590)+COS(Dados!$C$31)*COS(O590)*SIN(P590))</f>
        <v>41.327547732870002</v>
      </c>
      <c r="S590" s="17">
        <f t="shared" si="135"/>
        <v>304.86</v>
      </c>
      <c r="T590" s="17">
        <f t="shared" si="136"/>
        <v>292.56</v>
      </c>
      <c r="U590" s="17">
        <f t="shared" si="137"/>
        <v>23.190610116247282</v>
      </c>
      <c r="V590" s="25">
        <f>(0.75+2*10^(-5)*Dados!$B$7)*R590</f>
        <v>31.198256704148577</v>
      </c>
      <c r="W590" s="23">
        <f t="shared" si="138"/>
        <v>3.3957476992438331</v>
      </c>
      <c r="X590" s="25">
        <f>(1-Dados!$C$20)*U590</f>
        <v>17.856769789510409</v>
      </c>
      <c r="Y590" s="18">
        <f t="shared" si="139"/>
        <v>14.461022090266576</v>
      </c>
      <c r="Z590" s="27">
        <f>((0.408*I590*(Y590-0)+Dados!$C$35*(900/(H590+273))*J590*(M590-N590))/(I590+Dados!$C$35*(1+(0.34*J590))))</f>
        <v>5.1471959810860692</v>
      </c>
    </row>
    <row r="591" spans="1:26" x14ac:dyDescent="0.25">
      <c r="A591" s="1">
        <v>34004</v>
      </c>
      <c r="B591">
        <v>18.8</v>
      </c>
      <c r="C591">
        <v>32.4</v>
      </c>
      <c r="D591">
        <v>35</v>
      </c>
      <c r="E591">
        <v>2.2000000000000002</v>
      </c>
      <c r="F591">
        <v>71</v>
      </c>
      <c r="H591" s="22">
        <f t="shared" si="126"/>
        <v>25.6</v>
      </c>
      <c r="I591" s="23">
        <f t="shared" si="127"/>
        <v>0.19463968475425519</v>
      </c>
      <c r="J591" s="24">
        <f t="shared" si="128"/>
        <v>1.6454923653694773</v>
      </c>
      <c r="K591" s="25">
        <f t="shared" si="129"/>
        <v>4.8633111980528723</v>
      </c>
      <c r="L591" s="25">
        <f t="shared" si="130"/>
        <v>2.1701248415136294</v>
      </c>
      <c r="M591" s="25">
        <f t="shared" si="131"/>
        <v>3.5167180197832506</v>
      </c>
      <c r="N591" s="25">
        <f t="shared" si="132"/>
        <v>2.4968697940461078</v>
      </c>
      <c r="O591" s="25">
        <f t="shared" si="133"/>
        <v>-0.28981470135838328</v>
      </c>
      <c r="P591" s="26">
        <f>ACOS(-TAN(Dados!$C$31)*TAN(O591))</f>
        <v>1.7327454042581727</v>
      </c>
      <c r="Q591" s="25">
        <f t="shared" si="134"/>
        <v>1.0271894591899993</v>
      </c>
      <c r="R591" s="25">
        <f>(24*60/PI())*Dados!$C$28*Q591*(P591*SIN(Dados!$C$31)*SIN(O591)+COS(Dados!$C$31)*COS(O591)*SIN(P591))</f>
        <v>41.21213155165799</v>
      </c>
      <c r="S591" s="17">
        <f t="shared" si="135"/>
        <v>305.56</v>
      </c>
      <c r="T591" s="17">
        <f t="shared" si="136"/>
        <v>291.96000000000004</v>
      </c>
      <c r="U591" s="17">
        <f t="shared" si="137"/>
        <v>24.317253057300078</v>
      </c>
      <c r="V591" s="25">
        <f>(0.75+2*10^(-5)*Dados!$B$7)*R591</f>
        <v>31.111128775036029</v>
      </c>
      <c r="W591" s="23">
        <f t="shared" si="138"/>
        <v>3.2820780105694971</v>
      </c>
      <c r="X591" s="25">
        <f>(1-Dados!$C$20)*U591</f>
        <v>18.724284854121059</v>
      </c>
      <c r="Y591" s="18">
        <f t="shared" si="139"/>
        <v>15.442206843551562</v>
      </c>
      <c r="Z591" s="27">
        <f>((0.408*I591*(Y591-0)+Dados!$C$35*(900/(H591+273))*J591*(M591-N591))/(I591+Dados!$C$35*(1+(0.34*J591))))</f>
        <v>5.2487194372770363</v>
      </c>
    </row>
    <row r="592" spans="1:26" x14ac:dyDescent="0.25">
      <c r="A592" s="1">
        <v>34005</v>
      </c>
      <c r="B592">
        <v>19.7</v>
      </c>
      <c r="C592">
        <v>34</v>
      </c>
      <c r="D592">
        <v>36</v>
      </c>
      <c r="E592">
        <v>3.233333</v>
      </c>
      <c r="F592">
        <v>69</v>
      </c>
      <c r="H592" s="22">
        <f t="shared" si="126"/>
        <v>26.85</v>
      </c>
      <c r="I592" s="23">
        <f t="shared" si="127"/>
        <v>0.20756192850716065</v>
      </c>
      <c r="J592" s="24">
        <f t="shared" si="128"/>
        <v>2.4183748937259941</v>
      </c>
      <c r="K592" s="25">
        <f t="shared" si="129"/>
        <v>5.3192602098598769</v>
      </c>
      <c r="L592" s="25">
        <f t="shared" si="130"/>
        <v>2.2952083710657747</v>
      </c>
      <c r="M592" s="25">
        <f t="shared" si="131"/>
        <v>3.8072342904628256</v>
      </c>
      <c r="N592" s="25">
        <f t="shared" si="132"/>
        <v>2.6269916604193493</v>
      </c>
      <c r="O592" s="25">
        <f t="shared" si="133"/>
        <v>-0.28480403295985462</v>
      </c>
      <c r="P592" s="26">
        <f>ACOS(-TAN(Dados!$C$31)*TAN(O592))</f>
        <v>1.7297612548880501</v>
      </c>
      <c r="Q592" s="25">
        <f t="shared" si="134"/>
        <v>1.0268635210857713</v>
      </c>
      <c r="R592" s="25">
        <f>(24*60/PI())*Dados!$C$28*Q592*(P592*SIN(Dados!$C$31)*SIN(O592)+COS(Dados!$C$31)*COS(O592)*SIN(P592))</f>
        <v>41.093926310782344</v>
      </c>
      <c r="S592" s="17">
        <f t="shared" si="135"/>
        <v>307.16000000000003</v>
      </c>
      <c r="T592" s="17">
        <f t="shared" si="136"/>
        <v>292.86</v>
      </c>
      <c r="U592" s="17">
        <f t="shared" si="137"/>
        <v>24.863693253600729</v>
      </c>
      <c r="V592" s="25">
        <f>(0.75+2*10^(-5)*Dados!$B$7)*R592</f>
        <v>31.021895378647475</v>
      </c>
      <c r="W592" s="23">
        <f t="shared" si="138"/>
        <v>3.2992551285451333</v>
      </c>
      <c r="X592" s="25">
        <f>(1-Dados!$C$20)*U592</f>
        <v>19.145043805272561</v>
      </c>
      <c r="Y592" s="18">
        <f t="shared" si="139"/>
        <v>15.845788676727427</v>
      </c>
      <c r="Z592" s="27">
        <f>((0.408*I592*(Y592-0)+Dados!$C$35*(900/(H592+273))*J592*(M592-N592))/(I592+Dados!$C$35*(1+(0.34*J592))))</f>
        <v>5.8214122104342172</v>
      </c>
    </row>
    <row r="593" spans="1:26" x14ac:dyDescent="0.25">
      <c r="A593" s="1">
        <v>34006</v>
      </c>
      <c r="B593">
        <v>19</v>
      </c>
      <c r="C593">
        <v>32</v>
      </c>
      <c r="D593">
        <v>37</v>
      </c>
      <c r="E593">
        <v>2.9</v>
      </c>
      <c r="F593">
        <v>74.75</v>
      </c>
      <c r="H593" s="22">
        <f t="shared" si="126"/>
        <v>25.5</v>
      </c>
      <c r="I593" s="23">
        <f t="shared" si="127"/>
        <v>0.19363585091694491</v>
      </c>
      <c r="J593" s="24">
        <f t="shared" si="128"/>
        <v>2.1690581179870381</v>
      </c>
      <c r="K593" s="25">
        <f t="shared" si="129"/>
        <v>4.7547753962618131</v>
      </c>
      <c r="L593" s="25">
        <f t="shared" si="130"/>
        <v>2.1973933238855259</v>
      </c>
      <c r="M593" s="25">
        <f t="shared" si="131"/>
        <v>3.4760843600736697</v>
      </c>
      <c r="N593" s="25">
        <f t="shared" si="132"/>
        <v>2.5983730591550684</v>
      </c>
      <c r="O593" s="25">
        <f t="shared" si="133"/>
        <v>-0.27970897097978548</v>
      </c>
      <c r="P593" s="26">
        <f>ACOS(-TAN(Dados!$C$31)*TAN(O593))</f>
        <v>1.7267372641461627</v>
      </c>
      <c r="Q593" s="25">
        <f t="shared" si="134"/>
        <v>1.0265296227404832</v>
      </c>
      <c r="R593" s="25">
        <f>(24*60/PI())*Dados!$C$28*Q593*(P593*SIN(Dados!$C$31)*SIN(O593)+COS(Dados!$C$31)*COS(O593)*SIN(P593))</f>
        <v>40.972935068714811</v>
      </c>
      <c r="S593" s="17">
        <f t="shared" si="135"/>
        <v>305.16000000000003</v>
      </c>
      <c r="T593" s="17">
        <f t="shared" si="136"/>
        <v>292.16000000000003</v>
      </c>
      <c r="U593" s="17">
        <f t="shared" si="137"/>
        <v>23.636802927441263</v>
      </c>
      <c r="V593" s="25">
        <f>(0.75+2*10^(-5)*Dados!$B$7)*R593</f>
        <v>30.930558823829962</v>
      </c>
      <c r="W593" s="23">
        <f t="shared" si="138"/>
        <v>3.0487243769538499</v>
      </c>
      <c r="X593" s="25">
        <f>(1-Dados!$C$20)*U593</f>
        <v>18.200338254129772</v>
      </c>
      <c r="Y593" s="18">
        <f t="shared" si="139"/>
        <v>15.151613877175922</v>
      </c>
      <c r="Z593" s="27">
        <f>((0.408*I593*(Y593-0)+Dados!$C$35*(900/(H593+273))*J593*(M593-N593))/(I593+Dados!$C$35*(1+(0.34*J593))))</f>
        <v>5.116866975635662</v>
      </c>
    </row>
    <row r="594" spans="1:26" x14ac:dyDescent="0.25">
      <c r="A594" s="1">
        <v>34007</v>
      </c>
      <c r="B594">
        <v>20</v>
      </c>
      <c r="C594">
        <v>26.9</v>
      </c>
      <c r="D594">
        <v>38</v>
      </c>
      <c r="E594">
        <v>3.4333330000000002</v>
      </c>
      <c r="F594">
        <v>85.25</v>
      </c>
      <c r="H594" s="22">
        <f t="shared" si="126"/>
        <v>23.45</v>
      </c>
      <c r="I594" s="23">
        <f t="shared" si="127"/>
        <v>0.17399745174765596</v>
      </c>
      <c r="J594" s="24">
        <f t="shared" si="128"/>
        <v>2.5679651087595832</v>
      </c>
      <c r="K594" s="25">
        <f t="shared" si="129"/>
        <v>3.5444766708090345</v>
      </c>
      <c r="L594" s="25">
        <f t="shared" si="130"/>
        <v>2.3382812709274461</v>
      </c>
      <c r="M594" s="25">
        <f t="shared" si="131"/>
        <v>2.9413789708682403</v>
      </c>
      <c r="N594" s="25">
        <f t="shared" si="132"/>
        <v>2.5075255726651751</v>
      </c>
      <c r="O594" s="25">
        <f t="shared" si="133"/>
        <v>-0.27453102519500105</v>
      </c>
      <c r="P594" s="26">
        <f>ACOS(-TAN(Dados!$C$31)*TAN(O594))</f>
        <v>1.7236746004336272</v>
      </c>
      <c r="Q594" s="25">
        <f t="shared" si="134"/>
        <v>1.0261878630954209</v>
      </c>
      <c r="R594" s="25">
        <f>(24*60/PI())*Dados!$C$28*Q594*(P594*SIN(Dados!$C$31)*SIN(O594)+COS(Dados!$C$31)*COS(O594)*SIN(P594))</f>
        <v>40.849162036170263</v>
      </c>
      <c r="S594" s="17">
        <f t="shared" si="135"/>
        <v>300.06</v>
      </c>
      <c r="T594" s="17">
        <f t="shared" si="136"/>
        <v>293.16000000000003</v>
      </c>
      <c r="U594" s="17">
        <f t="shared" si="137"/>
        <v>17.168315277250716</v>
      </c>
      <c r="V594" s="25">
        <f>(0.75+2*10^(-5)*Dados!$B$7)*R594</f>
        <v>30.837122289261409</v>
      </c>
      <c r="W594" s="23">
        <f t="shared" si="138"/>
        <v>1.8045358535045357</v>
      </c>
      <c r="X594" s="25">
        <f>(1-Dados!$C$20)*U594</f>
        <v>13.219602763483051</v>
      </c>
      <c r="Y594" s="18">
        <f t="shared" si="139"/>
        <v>11.415066909978515</v>
      </c>
      <c r="Z594" s="27">
        <f>((0.408*I594*(Y594-0)+Dados!$C$35*(900/(H594+273))*J594*(M594-N594))/(I594+Dados!$C$35*(1+(0.34*J594))))</f>
        <v>3.4785539024952694</v>
      </c>
    </row>
    <row r="595" spans="1:26" x14ac:dyDescent="0.25">
      <c r="A595" s="1">
        <v>34008</v>
      </c>
      <c r="B595">
        <v>15.8</v>
      </c>
      <c r="C595">
        <v>21.3</v>
      </c>
      <c r="D595">
        <v>39</v>
      </c>
      <c r="E595">
        <v>2.4333330000000002</v>
      </c>
      <c r="F595">
        <v>84.25</v>
      </c>
      <c r="H595" s="22">
        <f t="shared" si="126"/>
        <v>18.55</v>
      </c>
      <c r="I595" s="23">
        <f t="shared" si="127"/>
        <v>0.13375038905156286</v>
      </c>
      <c r="J595" s="24">
        <f t="shared" si="128"/>
        <v>1.820014033591639</v>
      </c>
      <c r="K595" s="25">
        <f t="shared" si="129"/>
        <v>2.5332049812438213</v>
      </c>
      <c r="L595" s="25">
        <f t="shared" si="130"/>
        <v>1.7951882816867184</v>
      </c>
      <c r="M595" s="25">
        <f t="shared" si="131"/>
        <v>2.1641966314652699</v>
      </c>
      <c r="N595" s="25">
        <f t="shared" si="132"/>
        <v>1.8233356620094898</v>
      </c>
      <c r="O595" s="25">
        <f t="shared" si="133"/>
        <v>-0.26927172994258658</v>
      </c>
      <c r="P595" s="26">
        <f>ACOS(-TAN(Dados!$C$31)*TAN(O595))</f>
        <v>1.720574422132332</v>
      </c>
      <c r="Q595" s="25">
        <f t="shared" si="134"/>
        <v>1.0258383434213432</v>
      </c>
      <c r="R595" s="25">
        <f>(24*60/PI())*Dados!$C$28*Q595*(P595*SIN(Dados!$C$31)*SIN(O595)+COS(Dados!$C$31)*COS(O595)*SIN(P595))</f>
        <v>40.722612626680473</v>
      </c>
      <c r="S595" s="17">
        <f t="shared" si="135"/>
        <v>294.46000000000004</v>
      </c>
      <c r="T595" s="17">
        <f t="shared" si="136"/>
        <v>288.96000000000004</v>
      </c>
      <c r="U595" s="17">
        <f t="shared" si="137"/>
        <v>15.280478723629335</v>
      </c>
      <c r="V595" s="25">
        <f>(0.75+2*10^(-5)*Dados!$B$7)*R595</f>
        <v>30.741589861628867</v>
      </c>
      <c r="W595" s="23">
        <f t="shared" si="138"/>
        <v>1.7214792003069481</v>
      </c>
      <c r="X595" s="25">
        <f>(1-Dados!$C$20)*U595</f>
        <v>11.765968617194588</v>
      </c>
      <c r="Y595" s="18">
        <f t="shared" si="139"/>
        <v>10.04448941688764</v>
      </c>
      <c r="Z595" s="27">
        <f>((0.408*I595*(Y595-0)+Dados!$C$35*(900/(H595+273))*J595*(M595-N595))/(I595+Dados!$C$35*(1+(0.34*J595))))</f>
        <v>2.8095133752092409</v>
      </c>
    </row>
    <row r="596" spans="1:26" x14ac:dyDescent="0.25">
      <c r="A596" s="1">
        <v>34009</v>
      </c>
      <c r="B596">
        <v>15</v>
      </c>
      <c r="C596">
        <v>25</v>
      </c>
      <c r="D596">
        <v>40</v>
      </c>
      <c r="E596">
        <v>2.2999999999999998</v>
      </c>
      <c r="F596">
        <v>71.25</v>
      </c>
      <c r="H596" s="22">
        <f t="shared" si="126"/>
        <v>20</v>
      </c>
      <c r="I596" s="23">
        <f t="shared" si="127"/>
        <v>0.14474018811241365</v>
      </c>
      <c r="J596" s="24">
        <f t="shared" si="128"/>
        <v>1.7202874728862714</v>
      </c>
      <c r="K596" s="25">
        <f t="shared" si="129"/>
        <v>3.1677777175068473</v>
      </c>
      <c r="L596" s="25">
        <f t="shared" si="130"/>
        <v>1.7053462321157722</v>
      </c>
      <c r="M596" s="25">
        <f t="shared" si="131"/>
        <v>2.4365619748113096</v>
      </c>
      <c r="N596" s="25">
        <f t="shared" si="132"/>
        <v>1.7360504070530582</v>
      </c>
      <c r="O596" s="25">
        <f t="shared" si="133"/>
        <v>-0.26393264366523028</v>
      </c>
      <c r="P596" s="26">
        <f>ACOS(-TAN(Dados!$C$31)*TAN(O596))</f>
        <v>1.7174378768172527</v>
      </c>
      <c r="Q596" s="25">
        <f t="shared" si="134"/>
        <v>1.0254811672884725</v>
      </c>
      <c r="R596" s="25">
        <f>(24*60/PI())*Dados!$C$28*Q596*(P596*SIN(Dados!$C$31)*SIN(O596)+COS(Dados!$C$31)*COS(O596)*SIN(P596))</f>
        <v>40.593293506266015</v>
      </c>
      <c r="S596" s="17">
        <f t="shared" si="135"/>
        <v>298.16000000000003</v>
      </c>
      <c r="T596" s="17">
        <f t="shared" si="136"/>
        <v>288.16000000000003</v>
      </c>
      <c r="U596" s="17">
        <f t="shared" si="137"/>
        <v>20.538762433203708</v>
      </c>
      <c r="V596" s="25">
        <f>(0.75+2*10^(-5)*Dados!$B$7)*R596</f>
        <v>30.643966573125926</v>
      </c>
      <c r="W596" s="23">
        <f t="shared" si="138"/>
        <v>3.1305845460772304</v>
      </c>
      <c r="X596" s="25">
        <f>(1-Dados!$C$20)*U596</f>
        <v>15.814847073566856</v>
      </c>
      <c r="Y596" s="18">
        <f t="shared" si="139"/>
        <v>12.684262527489626</v>
      </c>
      <c r="Z596" s="27">
        <f>((0.408*I596*(Y596-0)+Dados!$C$35*(900/(H596+273))*J596*(M596-N596))/(I596+Dados!$C$35*(1+(0.34*J596))))</f>
        <v>3.9895925600866082</v>
      </c>
    </row>
    <row r="597" spans="1:26" x14ac:dyDescent="0.25">
      <c r="A597" s="1">
        <v>34010</v>
      </c>
      <c r="B597">
        <v>15.4</v>
      </c>
      <c r="C597">
        <v>28.4</v>
      </c>
      <c r="D597">
        <v>41</v>
      </c>
      <c r="E597">
        <v>0.86666699999999997</v>
      </c>
      <c r="F597">
        <v>58</v>
      </c>
      <c r="H597" s="22">
        <f t="shared" si="126"/>
        <v>21.9</v>
      </c>
      <c r="I597" s="23">
        <f t="shared" si="127"/>
        <v>0.1602891009586542</v>
      </c>
      <c r="J597" s="24">
        <f t="shared" si="128"/>
        <v>0.64822451446257656</v>
      </c>
      <c r="K597" s="25">
        <f t="shared" si="129"/>
        <v>3.868863716528768</v>
      </c>
      <c r="L597" s="25">
        <f t="shared" si="130"/>
        <v>1.7497618068909833</v>
      </c>
      <c r="M597" s="25">
        <f t="shared" si="131"/>
        <v>2.8093127617098759</v>
      </c>
      <c r="N597" s="25">
        <f t="shared" si="132"/>
        <v>1.629401401791728</v>
      </c>
      <c r="O597" s="25">
        <f t="shared" si="133"/>
        <v>-0.25851534844942292</v>
      </c>
      <c r="P597" s="26">
        <f>ACOS(-TAN(Dados!$C$31)*TAN(O597))</f>
        <v>1.7142661005366917</v>
      </c>
      <c r="Q597" s="25">
        <f t="shared" si="134"/>
        <v>1.0251164405358055</v>
      </c>
      <c r="R597" s="25">
        <f>(24*60/PI())*Dados!$C$28*Q597*(P597*SIN(Dados!$C$31)*SIN(O597)+COS(Dados!$C$31)*COS(O597)*SIN(P597))</f>
        <v>40.461212642078735</v>
      </c>
      <c r="S597" s="17">
        <f t="shared" si="135"/>
        <v>301.56</v>
      </c>
      <c r="T597" s="17">
        <f t="shared" si="136"/>
        <v>288.56</v>
      </c>
      <c r="U597" s="17">
        <f t="shared" si="137"/>
        <v>23.341596295754666</v>
      </c>
      <c r="V597" s="25">
        <f>(0.75+2*10^(-5)*Dados!$B$7)*R597</f>
        <v>30.544258438173049</v>
      </c>
      <c r="W597" s="23">
        <f t="shared" si="138"/>
        <v>4.0977553661993005</v>
      </c>
      <c r="X597" s="25">
        <f>(1-Dados!$C$20)*U597</f>
        <v>17.973029147731094</v>
      </c>
      <c r="Y597" s="18">
        <f t="shared" si="139"/>
        <v>13.875273781531792</v>
      </c>
      <c r="Z597" s="27">
        <f>((0.408*I597*(Y597-0)+Dados!$C$35*(900/(H597+273))*J597*(M597-N597))/(I597+Dados!$C$35*(1+(0.34*J597))))</f>
        <v>4.4143124947088603</v>
      </c>
    </row>
    <row r="598" spans="1:26" x14ac:dyDescent="0.25">
      <c r="A598" s="1">
        <v>34011</v>
      </c>
      <c r="B598">
        <v>17.2</v>
      </c>
      <c r="C598">
        <v>30.2</v>
      </c>
      <c r="D598">
        <v>42</v>
      </c>
      <c r="E598">
        <v>2.6666669999999999</v>
      </c>
      <c r="F598">
        <v>60.25</v>
      </c>
      <c r="H598" s="22">
        <f t="shared" si="126"/>
        <v>23.7</v>
      </c>
      <c r="I598" s="23">
        <f t="shared" si="127"/>
        <v>0.17629848389579808</v>
      </c>
      <c r="J598" s="24">
        <f t="shared" si="128"/>
        <v>1.9945364497648759</v>
      </c>
      <c r="K598" s="25">
        <f t="shared" si="129"/>
        <v>4.2919830424837384</v>
      </c>
      <c r="L598" s="25">
        <f t="shared" si="130"/>
        <v>1.9624256575788694</v>
      </c>
      <c r="M598" s="25">
        <f t="shared" si="131"/>
        <v>3.1272043500313038</v>
      </c>
      <c r="N598" s="25">
        <f t="shared" si="132"/>
        <v>1.8841406208938607</v>
      </c>
      <c r="O598" s="25">
        <f t="shared" si="133"/>
        <v>-0.2530214495566519</v>
      </c>
      <c r="P598" s="26">
        <f>ACOS(-TAN(Dados!$C$31)*TAN(O598))</f>
        <v>1.7110602171599187</v>
      </c>
      <c r="Q598" s="25">
        <f t="shared" si="134"/>
        <v>1.0247442712397508</v>
      </c>
      <c r="R598" s="25">
        <f>(24*60/PI())*Dados!$C$28*Q598*(P598*SIN(Dados!$C$31)*SIN(O598)+COS(Dados!$C$31)*COS(O598)*SIN(P598))</f>
        <v>40.326379349888064</v>
      </c>
      <c r="S598" s="17">
        <f t="shared" si="135"/>
        <v>303.36</v>
      </c>
      <c r="T598" s="17">
        <f t="shared" si="136"/>
        <v>290.36</v>
      </c>
      <c r="U598" s="17">
        <f t="shared" si="137"/>
        <v>23.263812559973374</v>
      </c>
      <c r="V598" s="25">
        <f>(0.75+2*10^(-5)*Dados!$B$7)*R598</f>
        <v>30.442472489265068</v>
      </c>
      <c r="W598" s="23">
        <f t="shared" si="138"/>
        <v>3.8480876446149042</v>
      </c>
      <c r="X598" s="25">
        <f>(1-Dados!$C$20)*U598</f>
        <v>17.9131356711795</v>
      </c>
      <c r="Y598" s="18">
        <f t="shared" si="139"/>
        <v>14.065048026564597</v>
      </c>
      <c r="Z598" s="27">
        <f>((0.408*I598*(Y598-0)+Dados!$C$35*(900/(H598+273))*J598*(M598-N598))/(I598+Dados!$C$35*(1+(0.34*J598))))</f>
        <v>5.2560018524857934</v>
      </c>
    </row>
    <row r="599" spans="1:26" x14ac:dyDescent="0.25">
      <c r="A599" s="1">
        <v>34012</v>
      </c>
      <c r="B599">
        <v>16.399999999999999</v>
      </c>
      <c r="C599">
        <v>31.6</v>
      </c>
      <c r="D599">
        <v>43</v>
      </c>
      <c r="E599">
        <v>1.2</v>
      </c>
      <c r="F599">
        <v>61.25</v>
      </c>
      <c r="H599" s="22">
        <f t="shared" si="126"/>
        <v>24</v>
      </c>
      <c r="I599" s="23">
        <f t="shared" si="127"/>
        <v>0.17909354902640179</v>
      </c>
      <c r="J599" s="24">
        <f t="shared" si="128"/>
        <v>0.89754129020153295</v>
      </c>
      <c r="K599" s="25">
        <f t="shared" si="129"/>
        <v>4.6483496796026218</v>
      </c>
      <c r="L599" s="25">
        <f t="shared" si="130"/>
        <v>1.8652661127239329</v>
      </c>
      <c r="M599" s="25">
        <f t="shared" si="131"/>
        <v>3.2568078961632771</v>
      </c>
      <c r="N599" s="25">
        <f t="shared" si="132"/>
        <v>1.9947948364000074</v>
      </c>
      <c r="O599" s="25">
        <f t="shared" si="133"/>
        <v>-0.24745257494772704</v>
      </c>
      <c r="P599" s="26">
        <f>ACOS(-TAN(Dados!$C$31)*TAN(O599))</f>
        <v>1.7078213377914966</v>
      </c>
      <c r="Q599" s="25">
        <f t="shared" si="134"/>
        <v>1.0243647696821025</v>
      </c>
      <c r="R599" s="25">
        <f>(24*60/PI())*Dados!$C$28*Q599*(P599*SIN(Dados!$C$31)*SIN(O599)+COS(Dados!$C$31)*COS(O599)*SIN(P599))</f>
        <v>40.188804340285415</v>
      </c>
      <c r="S599" s="17">
        <f t="shared" si="135"/>
        <v>304.76000000000005</v>
      </c>
      <c r="T599" s="17">
        <f t="shared" si="136"/>
        <v>289.56</v>
      </c>
      <c r="U599" s="17">
        <f t="shared" si="137"/>
        <v>25.069568695585779</v>
      </c>
      <c r="V599" s="25">
        <f>(0.75+2*10^(-5)*Dados!$B$7)*R599</f>
        <v>30.338616811851008</v>
      </c>
      <c r="W599" s="23">
        <f t="shared" si="138"/>
        <v>4.1802186555706209</v>
      </c>
      <c r="X599" s="25">
        <f>(1-Dados!$C$20)*U599</f>
        <v>19.303567895601052</v>
      </c>
      <c r="Y599" s="18">
        <f t="shared" si="139"/>
        <v>15.123349240030432</v>
      </c>
      <c r="Z599" s="27">
        <f>((0.408*I599*(Y599-0)+Dados!$C$35*(900/(H599+273))*J599*(M599-N599))/(I599+Dados!$C$35*(1+(0.34*J599))))</f>
        <v>5.026863378679856</v>
      </c>
    </row>
    <row r="600" spans="1:26" x14ac:dyDescent="0.25">
      <c r="A600" s="1">
        <v>34013</v>
      </c>
      <c r="B600">
        <v>18.100000000000001</v>
      </c>
      <c r="C600">
        <v>32.299999999999997</v>
      </c>
      <c r="D600">
        <v>44</v>
      </c>
      <c r="E600">
        <v>1.733333</v>
      </c>
      <c r="F600">
        <v>64.5</v>
      </c>
      <c r="H600" s="22">
        <f t="shared" si="126"/>
        <v>25.2</v>
      </c>
      <c r="I600" s="23">
        <f t="shared" si="127"/>
        <v>0.1906504674317423</v>
      </c>
      <c r="J600" s="24">
        <f t="shared" si="128"/>
        <v>1.296448280974078</v>
      </c>
      <c r="K600" s="25">
        <f t="shared" si="129"/>
        <v>4.8359775257467401</v>
      </c>
      <c r="L600" s="25">
        <f t="shared" si="130"/>
        <v>2.0770026187312354</v>
      </c>
      <c r="M600" s="25">
        <f t="shared" si="131"/>
        <v>3.4564900722389877</v>
      </c>
      <c r="N600" s="25">
        <f t="shared" si="132"/>
        <v>2.2294360965941471</v>
      </c>
      <c r="O600" s="25">
        <f t="shared" si="133"/>
        <v>-0.24181037480038128</v>
      </c>
      <c r="P600" s="26">
        <f>ACOS(-TAN(Dados!$C$31)*TAN(O600))</f>
        <v>1.7045505602514042</v>
      </c>
      <c r="Q600" s="25">
        <f t="shared" si="134"/>
        <v>1.0239780483173626</v>
      </c>
      <c r="R600" s="25">
        <f>(24*60/PI())*Dados!$C$28*Q600*(P600*SIN(Dados!$C$31)*SIN(O600)+COS(Dados!$C$31)*COS(O600)*SIN(P600))</f>
        <v>40.048499763481836</v>
      </c>
      <c r="S600" s="17">
        <f t="shared" si="135"/>
        <v>305.46000000000004</v>
      </c>
      <c r="T600" s="17">
        <f t="shared" si="136"/>
        <v>291.26000000000005</v>
      </c>
      <c r="U600" s="17">
        <f t="shared" si="137"/>
        <v>24.146289690204025</v>
      </c>
      <c r="V600" s="25">
        <f>(0.75+2*10^(-5)*Dados!$B$7)*R600</f>
        <v>30.232700578151917</v>
      </c>
      <c r="W600" s="23">
        <f t="shared" si="138"/>
        <v>3.7179600452889869</v>
      </c>
      <c r="X600" s="25">
        <f>(1-Dados!$C$20)*U600</f>
        <v>18.5926430614571</v>
      </c>
      <c r="Y600" s="18">
        <f t="shared" si="139"/>
        <v>14.874683016168113</v>
      </c>
      <c r="Z600" s="27">
        <f>((0.408*I600*(Y600-0)+Dados!$C$35*(900/(H600+273))*J600*(M600-N600))/(I600+Dados!$C$35*(1+(0.34*J600))))</f>
        <v>5.1631741834743687</v>
      </c>
    </row>
    <row r="601" spans="1:26" x14ac:dyDescent="0.25">
      <c r="A601" s="1">
        <v>34014</v>
      </c>
      <c r="B601">
        <v>19</v>
      </c>
      <c r="C601">
        <v>32.700000000000003</v>
      </c>
      <c r="D601">
        <v>45</v>
      </c>
      <c r="E601">
        <v>1.2</v>
      </c>
      <c r="F601">
        <v>68.5</v>
      </c>
      <c r="H601" s="22">
        <f t="shared" si="126"/>
        <v>25.85</v>
      </c>
      <c r="I601" s="23">
        <f t="shared" si="127"/>
        <v>0.19716845660963872</v>
      </c>
      <c r="J601" s="24">
        <f t="shared" si="128"/>
        <v>0.89754129020153295</v>
      </c>
      <c r="K601" s="25">
        <f t="shared" si="129"/>
        <v>4.9461187754219553</v>
      </c>
      <c r="L601" s="25">
        <f t="shared" si="130"/>
        <v>2.1973933238855259</v>
      </c>
      <c r="M601" s="25">
        <f t="shared" si="131"/>
        <v>3.5717560496537404</v>
      </c>
      <c r="N601" s="25">
        <f t="shared" si="132"/>
        <v>2.4466528940128125</v>
      </c>
      <c r="O601" s="25">
        <f t="shared" si="133"/>
        <v>-0.23609652102028686</v>
      </c>
      <c r="P601" s="26">
        <f>ACOS(-TAN(Dados!$C$31)*TAN(O601))</f>
        <v>1.701248968619907</v>
      </c>
      <c r="Q601" s="25">
        <f t="shared" si="134"/>
        <v>1.0235842217394178</v>
      </c>
      <c r="R601" s="25">
        <f>(24*60/PI())*Dados!$C$28*Q601*(P601*SIN(Dados!$C$31)*SIN(O601)+COS(Dados!$C$31)*COS(O601)*SIN(P601))</f>
        <v>39.905479252576548</v>
      </c>
      <c r="S601" s="17">
        <f t="shared" si="135"/>
        <v>305.86</v>
      </c>
      <c r="T601" s="17">
        <f t="shared" si="136"/>
        <v>292.16000000000003</v>
      </c>
      <c r="U601" s="17">
        <f t="shared" si="137"/>
        <v>23.632670354189521</v>
      </c>
      <c r="V601" s="25">
        <f>(0.75+2*10^(-5)*Dados!$B$7)*R601</f>
        <v>30.124734079824389</v>
      </c>
      <c r="W601" s="23">
        <f t="shared" si="138"/>
        <v>3.3736256348686133</v>
      </c>
      <c r="X601" s="25">
        <f>(1-Dados!$C$20)*U601</f>
        <v>18.197156172725933</v>
      </c>
      <c r="Y601" s="18">
        <f t="shared" si="139"/>
        <v>14.823530537857319</v>
      </c>
      <c r="Z601" s="27">
        <f>((0.408*I601*(Y601-0)+Dados!$C$35*(900/(H601+273))*J601*(M601-N601))/(I601+Dados!$C$35*(1+(0.34*J601))))</f>
        <v>4.9240121340079952</v>
      </c>
    </row>
    <row r="602" spans="1:26" x14ac:dyDescent="0.25">
      <c r="A602" s="1">
        <v>34015</v>
      </c>
      <c r="B602">
        <v>17.399999999999999</v>
      </c>
      <c r="C602">
        <v>31.9</v>
      </c>
      <c r="D602">
        <v>46</v>
      </c>
      <c r="E602">
        <v>1.733333</v>
      </c>
      <c r="F602">
        <v>68.25</v>
      </c>
      <c r="H602" s="22">
        <f t="shared" si="126"/>
        <v>24.65</v>
      </c>
      <c r="I602" s="23">
        <f t="shared" si="127"/>
        <v>0.18527790820050849</v>
      </c>
      <c r="J602" s="24">
        <f t="shared" si="128"/>
        <v>1.296448280974078</v>
      </c>
      <c r="K602" s="25">
        <f t="shared" si="129"/>
        <v>4.727972500374011</v>
      </c>
      <c r="L602" s="25">
        <f t="shared" si="130"/>
        <v>1.9873971889021356</v>
      </c>
      <c r="M602" s="25">
        <f t="shared" si="131"/>
        <v>3.3576848446380732</v>
      </c>
      <c r="N602" s="25">
        <f t="shared" si="132"/>
        <v>2.2916199064654847</v>
      </c>
      <c r="O602" s="25">
        <f t="shared" si="133"/>
        <v>-0.23031270674563392</v>
      </c>
      <c r="P602" s="26">
        <f>ACOS(-TAN(Dados!$C$31)*TAN(O602))</f>
        <v>1.6979176328459811</v>
      </c>
      <c r="Q602" s="25">
        <f t="shared" si="134"/>
        <v>1.0231834066475822</v>
      </c>
      <c r="R602" s="25">
        <f>(24*60/PI())*Dados!$C$28*Q602*(P602*SIN(Dados!$C$31)*SIN(O602)+COS(Dados!$C$31)*COS(O602)*SIN(P602))</f>
        <v>39.759757965175694</v>
      </c>
      <c r="S602" s="17">
        <f t="shared" si="135"/>
        <v>305.06</v>
      </c>
      <c r="T602" s="17">
        <f t="shared" si="136"/>
        <v>290.56</v>
      </c>
      <c r="U602" s="17">
        <f t="shared" si="137"/>
        <v>24.224103632547472</v>
      </c>
      <c r="V602" s="25">
        <f>(0.75+2*10^(-5)*Dados!$B$7)*R602</f>
        <v>30.014728759378652</v>
      </c>
      <c r="W602" s="23">
        <f t="shared" si="138"/>
        <v>3.6657607127044805</v>
      </c>
      <c r="X602" s="25">
        <f>(1-Dados!$C$20)*U602</f>
        <v>18.652559797061553</v>
      </c>
      <c r="Y602" s="18">
        <f t="shared" si="139"/>
        <v>14.986799084357072</v>
      </c>
      <c r="Z602" s="27">
        <f>((0.408*I602*(Y602-0)+Dados!$C$35*(900/(H602+273))*J602*(M602-N602))/(I602+Dados!$C$35*(1+(0.34*J602))))</f>
        <v>5.0304066908850658</v>
      </c>
    </row>
    <row r="603" spans="1:26" x14ac:dyDescent="0.25">
      <c r="A603" s="1">
        <v>34016</v>
      </c>
      <c r="B603">
        <v>18.7</v>
      </c>
      <c r="C603">
        <v>32.4</v>
      </c>
      <c r="D603">
        <v>47</v>
      </c>
      <c r="E603">
        <v>2.5333329999999998</v>
      </c>
      <c r="F603">
        <v>81.75</v>
      </c>
      <c r="H603" s="22">
        <f t="shared" si="126"/>
        <v>25.549999999999997</v>
      </c>
      <c r="I603" s="23">
        <f t="shared" si="127"/>
        <v>0.19413722151601151</v>
      </c>
      <c r="J603" s="24">
        <f t="shared" si="128"/>
        <v>1.8948091411084333</v>
      </c>
      <c r="K603" s="25">
        <f t="shared" si="129"/>
        <v>4.8633111980528723</v>
      </c>
      <c r="L603" s="25">
        <f t="shared" si="130"/>
        <v>2.1566019800756622</v>
      </c>
      <c r="M603" s="25">
        <f t="shared" si="131"/>
        <v>3.5099565890642674</v>
      </c>
      <c r="N603" s="25">
        <f t="shared" si="132"/>
        <v>2.8693895115600387</v>
      </c>
      <c r="O603" s="25">
        <f t="shared" si="133"/>
        <v>-0.22446064584541689</v>
      </c>
      <c r="P603" s="26">
        <f>ACOS(-TAN(Dados!$C$31)*TAN(O603))</f>
        <v>1.6945576084179677</v>
      </c>
      <c r="Q603" s="25">
        <f t="shared" si="134"/>
        <v>1.0227757218120181</v>
      </c>
      <c r="R603" s="25">
        <f>(24*60/PI())*Dados!$C$28*Q603*(P603*SIN(Dados!$C$31)*SIN(O603)+COS(Dados!$C$31)*COS(O603)*SIN(P603))</f>
        <v>39.61135262324327</v>
      </c>
      <c r="S603" s="17">
        <f t="shared" si="135"/>
        <v>305.56</v>
      </c>
      <c r="T603" s="17">
        <f t="shared" si="136"/>
        <v>291.86</v>
      </c>
      <c r="U603" s="17">
        <f t="shared" si="137"/>
        <v>23.458483806286488</v>
      </c>
      <c r="V603" s="25">
        <f>(0.75+2*10^(-5)*Dados!$B$7)*R603</f>
        <v>29.902697240262114</v>
      </c>
      <c r="W603" s="23">
        <f t="shared" si="138"/>
        <v>2.8557581450551108</v>
      </c>
      <c r="X603" s="25">
        <f>(1-Dados!$C$20)*U603</f>
        <v>18.063032530840594</v>
      </c>
      <c r="Y603" s="18">
        <f t="shared" si="139"/>
        <v>15.207274385785484</v>
      </c>
      <c r="Z603" s="27">
        <f>((0.408*I603*(Y603-0)+Dados!$C$35*(900/(H603+273))*J603*(M603-N603))/(I603+Dados!$C$35*(1+(0.34*J603))))</f>
        <v>4.7852923128482141</v>
      </c>
    </row>
    <row r="604" spans="1:26" x14ac:dyDescent="0.25">
      <c r="A604" s="1">
        <v>34017</v>
      </c>
      <c r="B604">
        <v>18.2</v>
      </c>
      <c r="C604">
        <v>30.8</v>
      </c>
      <c r="D604">
        <v>48</v>
      </c>
      <c r="E604">
        <v>1.4</v>
      </c>
      <c r="F604">
        <v>72.75</v>
      </c>
      <c r="H604" s="22">
        <f t="shared" si="126"/>
        <v>24.5</v>
      </c>
      <c r="I604" s="23">
        <f t="shared" si="127"/>
        <v>0.18383500912050901</v>
      </c>
      <c r="J604" s="24">
        <f t="shared" si="128"/>
        <v>1.0471315052351218</v>
      </c>
      <c r="K604" s="25">
        <f t="shared" si="129"/>
        <v>4.4416910990407947</v>
      </c>
      <c r="L604" s="25">
        <f t="shared" si="130"/>
        <v>2.0900878010879693</v>
      </c>
      <c r="M604" s="25">
        <f t="shared" si="131"/>
        <v>3.2658894500643818</v>
      </c>
      <c r="N604" s="25">
        <f t="shared" si="132"/>
        <v>2.3759345749218377</v>
      </c>
      <c r="O604" s="25">
        <f t="shared" si="133"/>
        <v>-0.21854207241157836</v>
      </c>
      <c r="P604" s="26">
        <f>ACOS(-TAN(Dados!$C$31)*TAN(O604))</f>
        <v>1.6911699360950152</v>
      </c>
      <c r="Q604" s="25">
        <f t="shared" si="134"/>
        <v>1.0223612880385406</v>
      </c>
      <c r="R604" s="25">
        <f>(24*60/PI())*Dados!$C$28*Q604*(P604*SIN(Dados!$C$31)*SIN(O604)+COS(Dados!$C$31)*COS(O604)*SIN(P604))</f>
        <v>39.460281551069606</v>
      </c>
      <c r="S604" s="17">
        <f t="shared" si="135"/>
        <v>303.96000000000004</v>
      </c>
      <c r="T604" s="17">
        <f t="shared" si="136"/>
        <v>291.36</v>
      </c>
      <c r="U604" s="17">
        <f t="shared" si="137"/>
        <v>22.411216696291362</v>
      </c>
      <c r="V604" s="25">
        <f>(0.75+2*10^(-5)*Dados!$B$7)*R604</f>
        <v>29.788653355521856</v>
      </c>
      <c r="W604" s="23">
        <f t="shared" si="138"/>
        <v>3.1907615556666489</v>
      </c>
      <c r="X604" s="25">
        <f>(1-Dados!$C$20)*U604</f>
        <v>17.25663685614435</v>
      </c>
      <c r="Y604" s="18">
        <f t="shared" si="139"/>
        <v>14.065875300477702</v>
      </c>
      <c r="Z604" s="27">
        <f>((0.408*I604*(Y604-0)+Dados!$C$35*(900/(H604+273))*J604*(M604-N604))/(I604+Dados!$C$35*(1+(0.34*J604))))</f>
        <v>4.5471361461411419</v>
      </c>
    </row>
    <row r="605" spans="1:26" x14ac:dyDescent="0.25">
      <c r="A605" s="1">
        <v>34018</v>
      </c>
      <c r="B605">
        <v>20.7</v>
      </c>
      <c r="C605">
        <v>30.8</v>
      </c>
      <c r="D605">
        <v>49</v>
      </c>
      <c r="E605">
        <v>2.6666669999999999</v>
      </c>
      <c r="F605">
        <v>76</v>
      </c>
      <c r="H605" s="22">
        <f t="shared" si="126"/>
        <v>25.75</v>
      </c>
      <c r="I605" s="23">
        <f t="shared" si="127"/>
        <v>0.19615364917180653</v>
      </c>
      <c r="J605" s="24">
        <f t="shared" si="128"/>
        <v>1.9945364497648759</v>
      </c>
      <c r="K605" s="25">
        <f t="shared" si="129"/>
        <v>4.4416910990407947</v>
      </c>
      <c r="L605" s="25">
        <f t="shared" si="130"/>
        <v>2.4415438714941016</v>
      </c>
      <c r="M605" s="25">
        <f t="shared" si="131"/>
        <v>3.4416174852674484</v>
      </c>
      <c r="N605" s="25">
        <f t="shared" si="132"/>
        <v>2.6156292888032606</v>
      </c>
      <c r="O605" s="25">
        <f t="shared" si="133"/>
        <v>-0.21255874024516014</v>
      </c>
      <c r="P605" s="26">
        <f>ACOS(-TAN(Dados!$C$31)*TAN(O605))</f>
        <v>1.6877556416977701</v>
      </c>
      <c r="Q605" s="25">
        <f t="shared" si="134"/>
        <v>1.0219402281328214</v>
      </c>
      <c r="R605" s="25">
        <f>(24*60/PI())*Dados!$C$28*Q605*(P605*SIN(Dados!$C$31)*SIN(O605)+COS(Dados!$C$31)*COS(O605)*SIN(P605))</f>
        <v>39.30656471124577</v>
      </c>
      <c r="S605" s="17">
        <f t="shared" si="135"/>
        <v>303.96000000000004</v>
      </c>
      <c r="T605" s="17">
        <f t="shared" si="136"/>
        <v>293.86</v>
      </c>
      <c r="U605" s="17">
        <f t="shared" si="137"/>
        <v>19.986914693406195</v>
      </c>
      <c r="V605" s="25">
        <f>(0.75+2*10^(-5)*Dados!$B$7)*R605</f>
        <v>29.672612174961795</v>
      </c>
      <c r="W605" s="23">
        <f t="shared" si="138"/>
        <v>2.4907936848520187</v>
      </c>
      <c r="X605" s="25">
        <f>(1-Dados!$C$20)*U605</f>
        <v>15.389924313922771</v>
      </c>
      <c r="Y605" s="18">
        <f t="shared" si="139"/>
        <v>12.899130629070752</v>
      </c>
      <c r="Z605" s="27">
        <f>((0.408*I605*(Y605-0)+Dados!$C$35*(900/(H605+273))*J605*(M605-N605))/(I605+Dados!$C$35*(1+(0.34*J605))))</f>
        <v>4.4352533137628205</v>
      </c>
    </row>
    <row r="606" spans="1:26" x14ac:dyDescent="0.25">
      <c r="A606" s="1">
        <v>34019</v>
      </c>
      <c r="B606">
        <v>21.2</v>
      </c>
      <c r="C606">
        <v>31.6</v>
      </c>
      <c r="D606">
        <v>50</v>
      </c>
      <c r="E606">
        <v>4.5999999999999996</v>
      </c>
      <c r="F606">
        <v>75.75</v>
      </c>
      <c r="H606" s="22">
        <f t="shared" si="126"/>
        <v>26.4</v>
      </c>
      <c r="I606" s="23">
        <f t="shared" si="127"/>
        <v>0.20282924107339942</v>
      </c>
      <c r="J606" s="24">
        <f t="shared" si="128"/>
        <v>3.4405749457725427</v>
      </c>
      <c r="K606" s="25">
        <f t="shared" si="129"/>
        <v>4.6483496796026218</v>
      </c>
      <c r="L606" s="25">
        <f t="shared" si="130"/>
        <v>2.5177224920902961</v>
      </c>
      <c r="M606" s="25">
        <f t="shared" si="131"/>
        <v>3.5830360858464587</v>
      </c>
      <c r="N606" s="25">
        <f t="shared" si="132"/>
        <v>2.7141498350286923</v>
      </c>
      <c r="O606" s="25">
        <f t="shared" si="133"/>
        <v>-0.2065124223366139</v>
      </c>
      <c r="P606" s="26">
        <f>ACOS(-TAN(Dados!$C$31)*TAN(O606))</f>
        <v>1.6843157359566781</v>
      </c>
      <c r="Q606" s="25">
        <f t="shared" si="134"/>
        <v>1.0215126668639976</v>
      </c>
      <c r="R606" s="25">
        <f>(24*60/PI())*Dados!$C$28*Q606*(P606*SIN(Dados!$C$31)*SIN(O606)+COS(Dados!$C$31)*COS(O606)*SIN(P606))</f>
        <v>39.150223738536113</v>
      </c>
      <c r="S606" s="17">
        <f t="shared" si="135"/>
        <v>304.76000000000005</v>
      </c>
      <c r="T606" s="17">
        <f t="shared" si="136"/>
        <v>294.36</v>
      </c>
      <c r="U606" s="17">
        <f t="shared" si="137"/>
        <v>20.200908459752615</v>
      </c>
      <c r="V606" s="25">
        <f>(0.75+2*10^(-5)*Dados!$B$7)*R606</f>
        <v>29.554590030713136</v>
      </c>
      <c r="W606" s="23">
        <f t="shared" si="138"/>
        <v>2.4772884444946972</v>
      </c>
      <c r="X606" s="25">
        <f>(1-Dados!$C$20)*U606</f>
        <v>15.554699514009513</v>
      </c>
      <c r="Y606" s="18">
        <f t="shared" si="139"/>
        <v>13.077411069514817</v>
      </c>
      <c r="Z606" s="27">
        <f>((0.408*I606*(Y606-0)+Dados!$C$35*(900/(H606+273))*J606*(M606-N606))/(I606+Dados!$C$35*(1+(0.34*J606))))</f>
        <v>4.8438239436270436</v>
      </c>
    </row>
    <row r="607" spans="1:26" x14ac:dyDescent="0.25">
      <c r="A607" s="1">
        <v>34020</v>
      </c>
      <c r="B607">
        <v>20.399999999999999</v>
      </c>
      <c r="C607">
        <v>29.4</v>
      </c>
      <c r="D607">
        <v>51</v>
      </c>
      <c r="E607">
        <v>2.0666669999999998</v>
      </c>
      <c r="F607">
        <v>79.25</v>
      </c>
      <c r="H607" s="22">
        <f t="shared" si="126"/>
        <v>24.9</v>
      </c>
      <c r="I607" s="23">
        <f t="shared" si="127"/>
        <v>0.18770394627061798</v>
      </c>
      <c r="J607" s="24">
        <f t="shared" si="128"/>
        <v>1.5457658046641094</v>
      </c>
      <c r="K607" s="25">
        <f t="shared" si="129"/>
        <v>4.0992081541413299</v>
      </c>
      <c r="L607" s="25">
        <f t="shared" si="130"/>
        <v>2.3968104104453793</v>
      </c>
      <c r="M607" s="25">
        <f t="shared" si="131"/>
        <v>3.2480092822933546</v>
      </c>
      <c r="N607" s="25">
        <f t="shared" si="132"/>
        <v>2.5740473562174833</v>
      </c>
      <c r="O607" s="25">
        <f t="shared" si="133"/>
        <v>-0.20040491034042626</v>
      </c>
      <c r="P607" s="26">
        <f>ACOS(-TAN(Dados!$C$31)*TAN(O607))</f>
        <v>1.6808512144161913</v>
      </c>
      <c r="Q607" s="25">
        <f t="shared" si="134"/>
        <v>1.0210787309277003</v>
      </c>
      <c r="R607" s="25">
        <f>(24*60/PI())*Dados!$C$28*Q607*(P607*SIN(Dados!$C$31)*SIN(O607)+COS(Dados!$C$31)*COS(O607)*SIN(P607))</f>
        <v>38.991281971545753</v>
      </c>
      <c r="S607" s="17">
        <f t="shared" si="135"/>
        <v>302.56</v>
      </c>
      <c r="T607" s="17">
        <f t="shared" si="136"/>
        <v>293.56</v>
      </c>
      <c r="U607" s="17">
        <f t="shared" si="137"/>
        <v>18.715815346341962</v>
      </c>
      <c r="V607" s="25">
        <f>(0.75+2*10^(-5)*Dados!$B$7)*R607</f>
        <v>29.434604541140224</v>
      </c>
      <c r="W607" s="23">
        <f t="shared" si="138"/>
        <v>2.2731119112263878</v>
      </c>
      <c r="X607" s="25">
        <f>(1-Dados!$C$20)*U607</f>
        <v>14.411177816683312</v>
      </c>
      <c r="Y607" s="18">
        <f t="shared" si="139"/>
        <v>12.138065905456923</v>
      </c>
      <c r="Z607" s="27">
        <f>((0.408*I607*(Y607-0)+Dados!$C$35*(900/(H607+273))*J607*(M607-N607))/(I607+Dados!$C$35*(1+(0.34*J607))))</f>
        <v>3.9489931029317926</v>
      </c>
    </row>
    <row r="608" spans="1:26" x14ac:dyDescent="0.25">
      <c r="A608" s="1">
        <v>34021</v>
      </c>
      <c r="B608">
        <v>17.399999999999999</v>
      </c>
      <c r="C608">
        <v>26.8</v>
      </c>
      <c r="D608">
        <v>52</v>
      </c>
      <c r="E608">
        <v>2.5333329999999998</v>
      </c>
      <c r="F608">
        <v>68.25</v>
      </c>
      <c r="H608" s="22">
        <f t="shared" si="126"/>
        <v>22.1</v>
      </c>
      <c r="I608" s="23">
        <f t="shared" si="127"/>
        <v>0.16200493064816465</v>
      </c>
      <c r="J608" s="24">
        <f t="shared" si="128"/>
        <v>1.8948091411084333</v>
      </c>
      <c r="K608" s="25">
        <f t="shared" si="129"/>
        <v>3.5237195928099276</v>
      </c>
      <c r="L608" s="25">
        <f t="shared" si="130"/>
        <v>1.9873971889021356</v>
      </c>
      <c r="M608" s="25">
        <f t="shared" si="131"/>
        <v>2.7555583908560317</v>
      </c>
      <c r="N608" s="25">
        <f t="shared" si="132"/>
        <v>1.8806686017592416</v>
      </c>
      <c r="O608" s="25">
        <f t="shared" si="133"/>
        <v>-0.19423801404421251</v>
      </c>
      <c r="P608" s="26">
        <f>ACOS(-TAN(Dados!$C$31)*TAN(O608))</f>
        <v>1.677363057393106</v>
      </c>
      <c r="Q608" s="25">
        <f t="shared" si="134"/>
        <v>1.0206385489085132</v>
      </c>
      <c r="R608" s="25">
        <f>(24*60/PI())*Dados!$C$28*Q608*(P608*SIN(Dados!$C$31)*SIN(O608)+COS(Dados!$C$31)*COS(O608)*SIN(P608))</f>
        <v>38.829764482083824</v>
      </c>
      <c r="S608" s="17">
        <f t="shared" si="135"/>
        <v>299.96000000000004</v>
      </c>
      <c r="T608" s="17">
        <f t="shared" si="136"/>
        <v>290.56</v>
      </c>
      <c r="U608" s="17">
        <f t="shared" si="137"/>
        <v>19.047968572170983</v>
      </c>
      <c r="V608" s="25">
        <f>(0.75+2*10^(-5)*Dados!$B$7)*R608</f>
        <v>29.312674633006939</v>
      </c>
      <c r="W608" s="23">
        <f t="shared" si="138"/>
        <v>2.9123702635655428</v>
      </c>
      <c r="X608" s="25">
        <f>(1-Dados!$C$20)*U608</f>
        <v>14.666935800571657</v>
      </c>
      <c r="Y608" s="18">
        <f t="shared" si="139"/>
        <v>11.754565537006116</v>
      </c>
      <c r="Z608" s="27">
        <f>((0.408*I608*(Y608-0)+Dados!$C$35*(900/(H608+273))*J608*(M608-N608))/(I608+Dados!$C$35*(1+(0.34*J608))))</f>
        <v>4.1088933771678633</v>
      </c>
    </row>
    <row r="609" spans="1:26" x14ac:dyDescent="0.25">
      <c r="A609" s="1">
        <v>34022</v>
      </c>
      <c r="B609">
        <v>13.9</v>
      </c>
      <c r="C609">
        <v>27.7</v>
      </c>
      <c r="D609">
        <v>53</v>
      </c>
      <c r="E609">
        <v>2.9</v>
      </c>
      <c r="F609">
        <v>70.25</v>
      </c>
      <c r="H609" s="22">
        <f t="shared" si="126"/>
        <v>20.8</v>
      </c>
      <c r="I609" s="23">
        <f t="shared" si="127"/>
        <v>0.15112394383600908</v>
      </c>
      <c r="J609" s="24">
        <f t="shared" si="128"/>
        <v>2.1690581179870381</v>
      </c>
      <c r="K609" s="25">
        <f t="shared" si="129"/>
        <v>3.7144033809363424</v>
      </c>
      <c r="L609" s="25">
        <f t="shared" si="130"/>
        <v>1.5882603446201491</v>
      </c>
      <c r="M609" s="25">
        <f t="shared" si="131"/>
        <v>2.6513318627782456</v>
      </c>
      <c r="N609" s="25">
        <f t="shared" si="132"/>
        <v>1.8625606336017175</v>
      </c>
      <c r="O609" s="25">
        <f t="shared" si="133"/>
        <v>-0.18801356083243781</v>
      </c>
      <c r="P609" s="26">
        <f>ACOS(-TAN(Dados!$C$31)*TAN(O609))</f>
        <v>1.6738522299872023</v>
      </c>
      <c r="Q609" s="25">
        <f t="shared" si="134"/>
        <v>1.020192251241868</v>
      </c>
      <c r="R609" s="25">
        <f>(24*60/PI())*Dados!$C$28*Q609*(P609*SIN(Dados!$C$31)*SIN(O609)+COS(Dados!$C$31)*COS(O609)*SIN(P609))</f>
        <v>38.66569810212836</v>
      </c>
      <c r="S609" s="17">
        <f t="shared" si="135"/>
        <v>300.86</v>
      </c>
      <c r="T609" s="17">
        <f t="shared" si="136"/>
        <v>287.06</v>
      </c>
      <c r="U609" s="17">
        <f t="shared" si="137"/>
        <v>22.981870945848254</v>
      </c>
      <c r="V609" s="25">
        <f>(0.75+2*10^(-5)*Dados!$B$7)*R609</f>
        <v>29.188820561832522</v>
      </c>
      <c r="W609" s="23">
        <f t="shared" si="138"/>
        <v>3.9001936790114029</v>
      </c>
      <c r="X609" s="25">
        <f>(1-Dados!$C$20)*U609</f>
        <v>17.696040628303155</v>
      </c>
      <c r="Y609" s="18">
        <f t="shared" si="139"/>
        <v>13.795846949291752</v>
      </c>
      <c r="Z609" s="27">
        <f>((0.408*I609*(Y609-0)+Dados!$C$35*(900/(H609+273))*J609*(M609-N609))/(I609+Dados!$C$35*(1+(0.34*J609))))</f>
        <v>4.5069474247092911</v>
      </c>
    </row>
    <row r="610" spans="1:26" x14ac:dyDescent="0.25">
      <c r="A610" s="1">
        <v>34023</v>
      </c>
      <c r="B610">
        <v>15.5</v>
      </c>
      <c r="C610">
        <v>29.3</v>
      </c>
      <c r="D610">
        <v>54</v>
      </c>
      <c r="E610">
        <v>3.0333329999999998</v>
      </c>
      <c r="F610">
        <v>66.25</v>
      </c>
      <c r="H610" s="22">
        <f t="shared" si="126"/>
        <v>22.4</v>
      </c>
      <c r="I610" s="23">
        <f t="shared" si="127"/>
        <v>0.16460774689933025</v>
      </c>
      <c r="J610" s="24">
        <f t="shared" si="128"/>
        <v>2.2687846786924055</v>
      </c>
      <c r="K610" s="25">
        <f t="shared" si="129"/>
        <v>4.0756492057609837</v>
      </c>
      <c r="L610" s="25">
        <f t="shared" si="130"/>
        <v>1.761022898120093</v>
      </c>
      <c r="M610" s="25">
        <f t="shared" si="131"/>
        <v>2.9183360519405381</v>
      </c>
      <c r="N610" s="25">
        <f t="shared" si="132"/>
        <v>1.9333976344106065</v>
      </c>
      <c r="O610" s="25">
        <f t="shared" si="133"/>
        <v>-0.18173339514492348</v>
      </c>
      <c r="P610" s="26">
        <f>ACOS(-TAN(Dados!$C$31)*TAN(O610))</f>
        <v>1.6703196821423145</v>
      </c>
      <c r="Q610" s="25">
        <f t="shared" si="134"/>
        <v>1.0197399701753953</v>
      </c>
      <c r="R610" s="25">
        <f>(24*60/PI())*Dados!$C$28*Q610*(P610*SIN(Dados!$C$31)*SIN(O610)+COS(Dados!$C$31)*COS(O610)*SIN(P610))</f>
        <v>38.499111448304127</v>
      </c>
      <c r="S610" s="17">
        <f t="shared" si="135"/>
        <v>302.46000000000004</v>
      </c>
      <c r="T610" s="17">
        <f t="shared" si="136"/>
        <v>288.66000000000003</v>
      </c>
      <c r="U610" s="17">
        <f t="shared" si="137"/>
        <v>22.882856233392346</v>
      </c>
      <c r="V610" s="25">
        <f>(0.75+2*10^(-5)*Dados!$B$7)*R610</f>
        <v>29.063063930369971</v>
      </c>
      <c r="W610" s="23">
        <f t="shared" si="138"/>
        <v>3.8893366524551669</v>
      </c>
      <c r="X610" s="25">
        <f>(1-Dados!$C$20)*U610</f>
        <v>17.619799299712106</v>
      </c>
      <c r="Y610" s="18">
        <f t="shared" si="139"/>
        <v>13.730462647256939</v>
      </c>
      <c r="Z610" s="27">
        <f>((0.408*I610*(Y610-0)+Dados!$C$35*(900/(H610+273))*J610*(M610-N610))/(I610+Dados!$C$35*(1+(0.34*J610))))</f>
        <v>4.8752175820329491</v>
      </c>
    </row>
    <row r="611" spans="1:26" x14ac:dyDescent="0.25">
      <c r="A611" s="1">
        <v>34024</v>
      </c>
      <c r="B611">
        <v>14.6</v>
      </c>
      <c r="C611">
        <v>29.2</v>
      </c>
      <c r="D611">
        <v>55</v>
      </c>
      <c r="E611">
        <v>2.0333329999999998</v>
      </c>
      <c r="F611">
        <v>58.75</v>
      </c>
      <c r="H611" s="22">
        <f t="shared" si="126"/>
        <v>21.9</v>
      </c>
      <c r="I611" s="23">
        <f t="shared" si="127"/>
        <v>0.1602891009586542</v>
      </c>
      <c r="J611" s="24">
        <f t="shared" si="128"/>
        <v>1.5208336035244612</v>
      </c>
      <c r="K611" s="25">
        <f t="shared" si="129"/>
        <v>4.0522081272490516</v>
      </c>
      <c r="L611" s="25">
        <f t="shared" si="130"/>
        <v>1.6619223807933985</v>
      </c>
      <c r="M611" s="25">
        <f t="shared" si="131"/>
        <v>2.8570652540212249</v>
      </c>
      <c r="N611" s="25">
        <f t="shared" si="132"/>
        <v>1.6785258367374698</v>
      </c>
      <c r="O611" s="25">
        <f t="shared" si="133"/>
        <v>-0.1753993779302998</v>
      </c>
      <c r="P611" s="26">
        <f>ACOS(-TAN(Dados!$C$31)*TAN(O611))</f>
        <v>1.6667663487559339</v>
      </c>
      <c r="Q611" s="25">
        <f t="shared" si="134"/>
        <v>1.0192818397297361</v>
      </c>
      <c r="R611" s="25">
        <f>(24*60/PI())*Dados!$C$28*Q611*(P611*SIN(Dados!$C$31)*SIN(O611)+COS(Dados!$C$31)*COS(O611)*SIN(P611))</f>
        <v>38.330034943789961</v>
      </c>
      <c r="S611" s="17">
        <f t="shared" si="135"/>
        <v>302.36</v>
      </c>
      <c r="T611" s="17">
        <f t="shared" si="136"/>
        <v>287.76000000000005</v>
      </c>
      <c r="U611" s="17">
        <f t="shared" si="137"/>
        <v>23.433417260172654</v>
      </c>
      <c r="V611" s="25">
        <f>(0.75+2*10^(-5)*Dados!$B$7)*R611</f>
        <v>28.935427705143915</v>
      </c>
      <c r="W611" s="23">
        <f t="shared" si="138"/>
        <v>4.3975899922679567</v>
      </c>
      <c r="X611" s="25">
        <f>(1-Dados!$C$20)*U611</f>
        <v>18.043731290332943</v>
      </c>
      <c r="Y611" s="18">
        <f t="shared" si="139"/>
        <v>13.646141298064986</v>
      </c>
      <c r="Z611" s="27">
        <f>((0.408*I611*(Y611-0)+Dados!$C$35*(900/(H611+273))*J611*(M611-N611))/(I611+Dados!$C$35*(1+(0.34*J611))))</f>
        <v>4.8170791921740559</v>
      </c>
    </row>
    <row r="612" spans="1:26" x14ac:dyDescent="0.25">
      <c r="A612" s="1">
        <v>34025</v>
      </c>
      <c r="B612">
        <v>16.7</v>
      </c>
      <c r="C612">
        <v>31.2</v>
      </c>
      <c r="D612">
        <v>56</v>
      </c>
      <c r="E612">
        <v>2.2000000000000002</v>
      </c>
      <c r="F612">
        <v>67</v>
      </c>
      <c r="H612" s="22">
        <f t="shared" si="126"/>
        <v>23.95</v>
      </c>
      <c r="I612" s="23">
        <f t="shared" si="127"/>
        <v>0.17862512717512</v>
      </c>
      <c r="J612" s="24">
        <f t="shared" si="128"/>
        <v>1.6454923653694773</v>
      </c>
      <c r="K612" s="25">
        <f t="shared" si="129"/>
        <v>4.5439995866454055</v>
      </c>
      <c r="L612" s="25">
        <f t="shared" si="130"/>
        <v>1.9011953088739362</v>
      </c>
      <c r="M612" s="25">
        <f t="shared" si="131"/>
        <v>3.2225974477596706</v>
      </c>
      <c r="N612" s="25">
        <f t="shared" si="132"/>
        <v>2.1591402899989793</v>
      </c>
      <c r="O612" s="25">
        <f t="shared" si="133"/>
        <v>-0.16901338609456681</v>
      </c>
      <c r="P612" s="26">
        <f>ACOS(-TAN(Dados!$C$31)*TAN(O612))</f>
        <v>1.6631931498354087</v>
      </c>
      <c r="Q612" s="25">
        <f t="shared" si="134"/>
        <v>1.018817995658829</v>
      </c>
      <c r="R612" s="25">
        <f>(24*60/PI())*Dados!$C$28*Q612*(P612*SIN(Dados!$C$31)*SIN(O612)+COS(Dados!$C$31)*COS(O612)*SIN(P612))</f>
        <v>38.158500837577961</v>
      </c>
      <c r="S612" s="17">
        <f t="shared" si="135"/>
        <v>304.36</v>
      </c>
      <c r="T612" s="17">
        <f t="shared" si="136"/>
        <v>289.86</v>
      </c>
      <c r="U612" s="17">
        <f t="shared" si="137"/>
        <v>23.248518755112933</v>
      </c>
      <c r="V612" s="25">
        <f>(0.75+2*10^(-5)*Dados!$B$7)*R612</f>
        <v>28.805936230989445</v>
      </c>
      <c r="W612" s="23">
        <f t="shared" si="138"/>
        <v>3.8077725748386286</v>
      </c>
      <c r="X612" s="25">
        <f>(1-Dados!$C$20)*U612</f>
        <v>17.901359441436959</v>
      </c>
      <c r="Y612" s="18">
        <f t="shared" si="139"/>
        <v>14.093586866598331</v>
      </c>
      <c r="Z612" s="27">
        <f>((0.408*I612*(Y612-0)+Dados!$C$35*(900/(H612+273))*J612*(M612-N612))/(I612+Dados!$C$35*(1+(0.34*J612))))</f>
        <v>4.8958531146606425</v>
      </c>
    </row>
    <row r="613" spans="1:26" x14ac:dyDescent="0.25">
      <c r="A613" s="1">
        <v>34026</v>
      </c>
      <c r="B613">
        <v>17.600000000000001</v>
      </c>
      <c r="C613">
        <v>32.200000000000003</v>
      </c>
      <c r="D613">
        <v>57</v>
      </c>
      <c r="E613">
        <v>2.4333330000000002</v>
      </c>
      <c r="F613">
        <v>64.25</v>
      </c>
      <c r="H613" s="22">
        <f t="shared" si="126"/>
        <v>24.900000000000002</v>
      </c>
      <c r="I613" s="23">
        <f t="shared" si="127"/>
        <v>0.18770394627061801</v>
      </c>
      <c r="J613" s="24">
        <f t="shared" si="128"/>
        <v>1.820014033591639</v>
      </c>
      <c r="K613" s="25">
        <f t="shared" si="129"/>
        <v>4.8087773652629577</v>
      </c>
      <c r="L613" s="25">
        <f t="shared" si="130"/>
        <v>2.0126465426273383</v>
      </c>
      <c r="M613" s="25">
        <f t="shared" si="131"/>
        <v>3.4107119539451478</v>
      </c>
      <c r="N613" s="25">
        <f t="shared" si="132"/>
        <v>2.1913824304097576</v>
      </c>
      <c r="O613" s="25">
        <f t="shared" si="133"/>
        <v>-0.16257731194492642</v>
      </c>
      <c r="P613" s="26">
        <f>ACOS(-TAN(Dados!$C$31)*TAN(O613))</f>
        <v>1.6596009906988067</v>
      </c>
      <c r="Q613" s="25">
        <f t="shared" si="134"/>
        <v>1.0183485754096824</v>
      </c>
      <c r="R613" s="25">
        <f>(24*60/PI())*Dados!$C$28*Q613*(P613*SIN(Dados!$C$31)*SIN(O613)+COS(Dados!$C$31)*COS(O613)*SIN(P613))</f>
        <v>37.98454322101324</v>
      </c>
      <c r="S613" s="17">
        <f t="shared" si="135"/>
        <v>305.36</v>
      </c>
      <c r="T613" s="17">
        <f t="shared" si="136"/>
        <v>290.76000000000005</v>
      </c>
      <c r="U613" s="17">
        <f t="shared" si="137"/>
        <v>23.222197737111024</v>
      </c>
      <c r="V613" s="25">
        <f>(0.75+2*10^(-5)*Dados!$B$7)*R613</f>
        <v>28.674615243537978</v>
      </c>
      <c r="W613" s="23">
        <f t="shared" si="138"/>
        <v>3.8321943905679334</v>
      </c>
      <c r="X613" s="25">
        <f>(1-Dados!$C$20)*U613</f>
        <v>17.881092257575489</v>
      </c>
      <c r="Y613" s="18">
        <f t="shared" si="139"/>
        <v>14.048897867007556</v>
      </c>
      <c r="Z613" s="27">
        <f>((0.408*I613*(Y613-0)+Dados!$C$35*(900/(H613+273))*J613*(M613-N613))/(I613+Dados!$C$35*(1+(0.34*J613))))</f>
        <v>5.1581133181548946</v>
      </c>
    </row>
    <row r="614" spans="1:26" x14ac:dyDescent="0.25">
      <c r="A614" s="1">
        <v>34027</v>
      </c>
      <c r="B614">
        <v>19.399999999999999</v>
      </c>
      <c r="C614">
        <v>33.5</v>
      </c>
      <c r="D614">
        <v>58</v>
      </c>
      <c r="E614">
        <v>2.6333329999999999</v>
      </c>
      <c r="F614">
        <v>60.5</v>
      </c>
      <c r="H614" s="22">
        <f t="shared" si="126"/>
        <v>26.45</v>
      </c>
      <c r="I614" s="23">
        <f t="shared" si="127"/>
        <v>0.20335056951978117</v>
      </c>
      <c r="J614" s="24">
        <f t="shared" si="128"/>
        <v>1.9696042486252276</v>
      </c>
      <c r="K614" s="25">
        <f t="shared" si="129"/>
        <v>5.1729513859624818</v>
      </c>
      <c r="L614" s="25">
        <f t="shared" si="130"/>
        <v>2.2528310020993629</v>
      </c>
      <c r="M614" s="25">
        <f t="shared" si="131"/>
        <v>3.7128911940309224</v>
      </c>
      <c r="N614" s="25">
        <f t="shared" si="132"/>
        <v>2.2462991723887078</v>
      </c>
      <c r="O614" s="25">
        <f t="shared" si="133"/>
        <v>-0.1560930626290509</v>
      </c>
      <c r="P614" s="26">
        <f>ACOS(-TAN(Dados!$C$31)*TAN(O614))</f>
        <v>1.655990762218486</v>
      </c>
      <c r="Q614" s="25">
        <f t="shared" si="134"/>
        <v>1.0178737180816473</v>
      </c>
      <c r="R614" s="25">
        <f>(24*60/PI())*Dados!$C$28*Q614*(P614*SIN(Dados!$C$31)*SIN(O614)+COS(Dados!$C$31)*COS(O614)*SIN(P614))</f>
        <v>37.808198041549083</v>
      </c>
      <c r="S614" s="17">
        <f t="shared" si="135"/>
        <v>306.66000000000003</v>
      </c>
      <c r="T614" s="17">
        <f t="shared" si="136"/>
        <v>292.56</v>
      </c>
      <c r="U614" s="17">
        <f t="shared" si="137"/>
        <v>22.715145245831504</v>
      </c>
      <c r="V614" s="25">
        <f>(0.75+2*10^(-5)*Dados!$B$7)*R614</f>
        <v>28.541491879601093</v>
      </c>
      <c r="W614" s="23">
        <f t="shared" si="138"/>
        <v>3.7379721360197093</v>
      </c>
      <c r="X614" s="25">
        <f>(1-Dados!$C$20)*U614</f>
        <v>17.490661839290258</v>
      </c>
      <c r="Y614" s="18">
        <f t="shared" si="139"/>
        <v>13.752689703270548</v>
      </c>
      <c r="Z614" s="27">
        <f>((0.408*I614*(Y614-0)+Dados!$C$35*(900/(H614+273))*J614*(M614-N614))/(I614+Dados!$C$35*(1+(0.34*J614))))</f>
        <v>5.4672742996905592</v>
      </c>
    </row>
    <row r="615" spans="1:26" x14ac:dyDescent="0.25">
      <c r="A615" s="1">
        <v>34028</v>
      </c>
      <c r="B615">
        <v>22.2</v>
      </c>
      <c r="C615">
        <v>34.799999999999997</v>
      </c>
      <c r="D615">
        <v>59</v>
      </c>
      <c r="E615">
        <v>2.4333330000000002</v>
      </c>
      <c r="F615">
        <v>55</v>
      </c>
      <c r="H615" s="22">
        <f t="shared" si="126"/>
        <v>28.5</v>
      </c>
      <c r="I615" s="23">
        <f t="shared" si="127"/>
        <v>0.22571768686715199</v>
      </c>
      <c r="J615" s="24">
        <f t="shared" si="128"/>
        <v>1.820014033591639</v>
      </c>
      <c r="K615" s="25">
        <f t="shared" si="129"/>
        <v>5.5608244417211337</v>
      </c>
      <c r="L615" s="25">
        <f t="shared" si="130"/>
        <v>2.6763336594163714</v>
      </c>
      <c r="M615" s="25">
        <f t="shared" si="131"/>
        <v>4.1185790505687523</v>
      </c>
      <c r="N615" s="25">
        <f t="shared" si="132"/>
        <v>2.2652184778128142</v>
      </c>
      <c r="O615" s="25">
        <f t="shared" si="133"/>
        <v>-0.14956255956995423</v>
      </c>
      <c r="P615" s="26">
        <f>ACOS(-TAN(Dados!$C$31)*TAN(O615))</f>
        <v>1.652363341105423</v>
      </c>
      <c r="Q615" s="25">
        <f t="shared" si="134"/>
        <v>1.0173935643851983</v>
      </c>
      <c r="R615" s="25">
        <f>(24*60/PI())*Dados!$C$28*Q615*(P615*SIN(Dados!$C$31)*SIN(O615)+COS(Dados!$C$31)*COS(O615)*SIN(P615))</f>
        <v>37.629503113658799</v>
      </c>
      <c r="S615" s="17">
        <f t="shared" si="135"/>
        <v>307.96000000000004</v>
      </c>
      <c r="T615" s="17">
        <f t="shared" si="136"/>
        <v>295.36</v>
      </c>
      <c r="U615" s="17">
        <f t="shared" si="137"/>
        <v>21.371437691404882</v>
      </c>
      <c r="V615" s="25">
        <f>(0.75+2*10^(-5)*Dados!$B$7)*R615</f>
        <v>28.406594685407878</v>
      </c>
      <c r="W615" s="23">
        <f t="shared" si="138"/>
        <v>3.5033914306983762</v>
      </c>
      <c r="X615" s="25">
        <f>(1-Dados!$C$20)*U615</f>
        <v>16.456007022381758</v>
      </c>
      <c r="Y615" s="18">
        <f t="shared" si="139"/>
        <v>12.952615591683383</v>
      </c>
      <c r="Z615" s="27">
        <f>((0.408*I615*(Y615-0)+Dados!$C$35*(900/(H615+273))*J615*(M615-N615))/(I615+Dados!$C$35*(1+(0.34*J615))))</f>
        <v>5.5835109297376988</v>
      </c>
    </row>
    <row r="616" spans="1:26" x14ac:dyDescent="0.25">
      <c r="A616" s="1">
        <v>34366</v>
      </c>
      <c r="B616">
        <v>21.6</v>
      </c>
      <c r="C616">
        <v>28.8</v>
      </c>
      <c r="D616">
        <v>32</v>
      </c>
      <c r="E616">
        <v>2.8333330000000001</v>
      </c>
      <c r="F616">
        <v>87.25</v>
      </c>
      <c r="H616" s="22">
        <f t="shared" si="126"/>
        <v>25.200000000000003</v>
      </c>
      <c r="I616" s="23">
        <f t="shared" si="127"/>
        <v>0.19065046743174238</v>
      </c>
      <c r="J616" s="24">
        <f t="shared" si="128"/>
        <v>2.1191944636588169</v>
      </c>
      <c r="K616" s="25">
        <f t="shared" si="129"/>
        <v>3.9596126295507381</v>
      </c>
      <c r="L616" s="25">
        <f t="shared" si="130"/>
        <v>2.5801527260359443</v>
      </c>
      <c r="M616" s="25">
        <f t="shared" si="131"/>
        <v>3.2698826777933414</v>
      </c>
      <c r="N616" s="25">
        <f t="shared" si="132"/>
        <v>2.8529726363746906</v>
      </c>
      <c r="O616" s="25">
        <f t="shared" si="133"/>
        <v>-0.30432562504334304</v>
      </c>
      <c r="P616" s="26">
        <f>ACOS(-TAN(Dados!$C$31)*TAN(O616))</f>
        <v>1.7414469882911801</v>
      </c>
      <c r="Q616" s="25">
        <f t="shared" si="134"/>
        <v>1.0281185581963432</v>
      </c>
      <c r="R616" s="25">
        <f>(24*60/PI())*Dados!$C$28*Q616*(P616*SIN(Dados!$C$31)*SIN(O616)+COS(Dados!$C$31)*COS(O616)*SIN(P616))</f>
        <v>41.550006134893529</v>
      </c>
      <c r="S616" s="17">
        <f t="shared" si="135"/>
        <v>301.96000000000004</v>
      </c>
      <c r="T616" s="17">
        <f t="shared" si="136"/>
        <v>294.76000000000005</v>
      </c>
      <c r="U616" s="17">
        <f t="shared" si="137"/>
        <v>17.838458531165806</v>
      </c>
      <c r="V616" s="25">
        <f>(0.75+2*10^(-5)*Dados!$B$7)*R616</f>
        <v>31.366191041244619</v>
      </c>
      <c r="W616" s="23">
        <f t="shared" si="138"/>
        <v>1.6819063101009801</v>
      </c>
      <c r="X616" s="25">
        <f>(1-Dados!$C$20)*U616</f>
        <v>13.735613068997671</v>
      </c>
      <c r="Y616" s="18">
        <f t="shared" si="139"/>
        <v>12.053706758896691</v>
      </c>
      <c r="Z616" s="27">
        <f>((0.408*I616*(Y616-0)+Dados!$C$35*(900/(H616+273))*J616*(M616-N616))/(I616+Dados!$C$35*(1+(0.34*J616))))</f>
        <v>3.6671341941172555</v>
      </c>
    </row>
    <row r="617" spans="1:26" x14ac:dyDescent="0.25">
      <c r="A617" s="1">
        <v>34367</v>
      </c>
      <c r="B617">
        <v>19.3</v>
      </c>
      <c r="C617">
        <v>33.299999999999997</v>
      </c>
      <c r="D617">
        <v>33</v>
      </c>
      <c r="E617">
        <v>2.0666669999999998</v>
      </c>
      <c r="F617">
        <v>71.25</v>
      </c>
      <c r="H617" s="22">
        <f t="shared" si="126"/>
        <v>26.299999999999997</v>
      </c>
      <c r="I617" s="23">
        <f t="shared" si="127"/>
        <v>0.20178995726388813</v>
      </c>
      <c r="J617" s="24">
        <f t="shared" si="128"/>
        <v>1.5457658046641094</v>
      </c>
      <c r="K617" s="25">
        <f t="shared" si="129"/>
        <v>5.1154132953859861</v>
      </c>
      <c r="L617" s="25">
        <f t="shared" si="130"/>
        <v>2.238858124675362</v>
      </c>
      <c r="M617" s="25">
        <f t="shared" si="131"/>
        <v>3.6771357100306741</v>
      </c>
      <c r="N617" s="25">
        <f t="shared" si="132"/>
        <v>2.6199591933968556</v>
      </c>
      <c r="O617" s="25">
        <f t="shared" si="133"/>
        <v>-0.2995769437816857</v>
      </c>
      <c r="P617" s="26">
        <f>ACOS(-TAN(Dados!$C$31)*TAN(O617))</f>
        <v>1.7385894603864445</v>
      </c>
      <c r="Q617" s="25">
        <f t="shared" si="134"/>
        <v>1.0278170707327079</v>
      </c>
      <c r="R617" s="25">
        <f>(24*60/PI())*Dados!$C$28*Q617*(P617*SIN(Dados!$C$31)*SIN(O617)+COS(Dados!$C$31)*COS(O617)*SIN(P617))</f>
        <v>41.440172896841275</v>
      </c>
      <c r="S617" s="17">
        <f t="shared" si="135"/>
        <v>306.46000000000004</v>
      </c>
      <c r="T617" s="17">
        <f t="shared" si="136"/>
        <v>292.46000000000004</v>
      </c>
      <c r="U617" s="17">
        <f t="shared" si="137"/>
        <v>24.808788644584869</v>
      </c>
      <c r="V617" s="25">
        <f>(0.75+2*10^(-5)*Dados!$B$7)*R617</f>
        <v>31.28327768820585</v>
      </c>
      <c r="W617" s="23">
        <f t="shared" si="138"/>
        <v>3.2323256023568665</v>
      </c>
      <c r="X617" s="25">
        <f>(1-Dados!$C$20)*U617</f>
        <v>19.102767256330349</v>
      </c>
      <c r="Y617" s="18">
        <f t="shared" si="139"/>
        <v>15.870441653973483</v>
      </c>
      <c r="Z617" s="27">
        <f>((0.408*I617*(Y617-0)+Dados!$C$35*(900/(H617+273))*J617*(M617-N617))/(I617+Dados!$C$35*(1+(0.34*J617))))</f>
        <v>5.3978647730463862</v>
      </c>
    </row>
    <row r="618" spans="1:26" x14ac:dyDescent="0.25">
      <c r="A618" s="1">
        <v>34368</v>
      </c>
      <c r="B618">
        <v>23.2</v>
      </c>
      <c r="C618">
        <v>33.6</v>
      </c>
      <c r="D618">
        <v>34</v>
      </c>
      <c r="E618">
        <v>2.6333329999999999</v>
      </c>
      <c r="F618">
        <v>77.5</v>
      </c>
      <c r="H618" s="22">
        <f t="shared" ref="H618:H678" si="140">(C618+B618)/2</f>
        <v>28.4</v>
      </c>
      <c r="I618" s="23">
        <f t="shared" ref="I618:I678" si="141">4098*(0.6108*EXP(17.27*H618/(H618+237.3)))/(H618+237.3)^2</f>
        <v>0.2245806202310468</v>
      </c>
      <c r="J618" s="24">
        <f t="shared" ref="J618:J678" si="142">E618*(4.87/(LN(67.8*10-5.42)))</f>
        <v>1.9696042486252276</v>
      </c>
      <c r="K618" s="25">
        <f t="shared" ref="K618:K678" si="143">0.6108*EXP((17.27*C618)/(C618+237.3))</f>
        <v>5.2019304560289008</v>
      </c>
      <c r="L618" s="25">
        <f t="shared" ref="L618:L678" si="144">0.6108*EXP((17.27*B618)/(B618+237.3))</f>
        <v>2.8436029029276386</v>
      </c>
      <c r="M618" s="25">
        <f t="shared" ref="M618:M678" si="145">(K618+L618)/2</f>
        <v>4.0227666794782699</v>
      </c>
      <c r="N618" s="25">
        <f t="shared" ref="N618:N678" si="146">F618/100*((K618+L618)/2)</f>
        <v>3.1176441765956593</v>
      </c>
      <c r="O618" s="25">
        <f t="shared" ref="O618:O678" si="147">0.409*SIN((2*PI()/365*D618)-1.39)</f>
        <v>-0.29473949140618588</v>
      </c>
      <c r="P618" s="26">
        <f>ACOS(-TAN(Dados!$C$31)*TAN(O618))</f>
        <v>1.7356885346921167</v>
      </c>
      <c r="Q618" s="25">
        <f t="shared" ref="Q618:Q678" si="148">1+0.033*COS((2*PI()/365)*D618)</f>
        <v>1.0275073404706727</v>
      </c>
      <c r="R618" s="25">
        <f>(24*60/PI())*Dados!$C$28*Q618*(P618*SIN(Dados!$C$31)*SIN(O618)+COS(Dados!$C$31)*COS(O618)*SIN(P618))</f>
        <v>41.327547732870002</v>
      </c>
      <c r="S618" s="17">
        <f t="shared" ref="S618:S678" si="149">C618+273.16</f>
        <v>306.76000000000005</v>
      </c>
      <c r="T618" s="17">
        <f t="shared" ref="T618:T678" si="150">B618+273.16</f>
        <v>296.36</v>
      </c>
      <c r="U618" s="17">
        <f t="shared" ref="U618:U678" si="151">0.16*SQRT(C618-B618)*R618</f>
        <v>21.324373883360597</v>
      </c>
      <c r="V618" s="25">
        <f>(0.75+2*10^(-5)*Dados!$B$7)*R618</f>
        <v>31.198256704148577</v>
      </c>
      <c r="W618" s="23">
        <f t="shared" ref="W618:W678" si="152">(4.903*10^-9)*((S618^4+T618^4)/2)*(0.34-0.14*SQRT(N618))*(1.35*(U618/V618)-0.35)</f>
        <v>2.1590174962232673</v>
      </c>
      <c r="X618" s="25">
        <f>(1-Dados!$C$20)*U618</f>
        <v>16.419767890187661</v>
      </c>
      <c r="Y618" s="18">
        <f t="shared" ref="Y618:Y678" si="153">X618-W618</f>
        <v>14.260750393964393</v>
      </c>
      <c r="Z618" s="27">
        <f>((0.408*I618*(Y618-0)+Dados!$C$35*(900/(H618+273))*J618*(M618-N618))/(I618+Dados!$C$35*(1+(0.34*J618))))</f>
        <v>4.9574073438622364</v>
      </c>
    </row>
    <row r="619" spans="1:26" x14ac:dyDescent="0.25">
      <c r="A619" s="1">
        <v>34369</v>
      </c>
      <c r="B619">
        <v>20</v>
      </c>
      <c r="C619">
        <v>26.6</v>
      </c>
      <c r="D619">
        <v>35</v>
      </c>
      <c r="E619">
        <v>1.433333</v>
      </c>
      <c r="F619">
        <v>89.75</v>
      </c>
      <c r="H619" s="22">
        <f t="shared" si="140"/>
        <v>23.3</v>
      </c>
      <c r="I619" s="23">
        <f t="shared" si="141"/>
        <v>0.1726290323213637</v>
      </c>
      <c r="J619" s="24">
        <f t="shared" si="142"/>
        <v>1.0720629584236949</v>
      </c>
      <c r="K619" s="25">
        <f t="shared" si="143"/>
        <v>3.482522891456</v>
      </c>
      <c r="L619" s="25">
        <f t="shared" si="144"/>
        <v>2.3382812709274461</v>
      </c>
      <c r="M619" s="25">
        <f t="shared" si="145"/>
        <v>2.9104020811917231</v>
      </c>
      <c r="N619" s="25">
        <f t="shared" si="146"/>
        <v>2.6120858678695713</v>
      </c>
      <c r="O619" s="25">
        <f t="shared" si="147"/>
        <v>-0.28981470135838328</v>
      </c>
      <c r="P619" s="26">
        <f>ACOS(-TAN(Dados!$C$31)*TAN(O619))</f>
        <v>1.7327454042581727</v>
      </c>
      <c r="Q619" s="25">
        <f t="shared" si="148"/>
        <v>1.0271894591899993</v>
      </c>
      <c r="R619" s="25">
        <f>(24*60/PI())*Dados!$C$28*Q619*(P619*SIN(Dados!$C$31)*SIN(O619)+COS(Dados!$C$31)*COS(O619)*SIN(P619))</f>
        <v>41.21213155165799</v>
      </c>
      <c r="S619" s="17">
        <f t="shared" si="149"/>
        <v>299.76000000000005</v>
      </c>
      <c r="T619" s="17">
        <f t="shared" si="150"/>
        <v>293.16000000000003</v>
      </c>
      <c r="U619" s="17">
        <f t="shared" si="151"/>
        <v>16.940141274994893</v>
      </c>
      <c r="V619" s="25">
        <f>(0.75+2*10^(-5)*Dados!$B$7)*R619</f>
        <v>31.111128775036029</v>
      </c>
      <c r="W619" s="23">
        <f t="shared" si="152"/>
        <v>1.659916546437622</v>
      </c>
      <c r="X619" s="25">
        <f>(1-Dados!$C$20)*U619</f>
        <v>13.043908781746069</v>
      </c>
      <c r="Y619" s="18">
        <f t="shared" si="153"/>
        <v>11.383992235308448</v>
      </c>
      <c r="Z619" s="27">
        <f>((0.408*I619*(Y619-0)+Dados!$C$35*(900/(H619+273))*J619*(M619-N619))/(I619+Dados!$C$35*(1+(0.34*J619))))</f>
        <v>3.3036706114518886</v>
      </c>
    </row>
    <row r="620" spans="1:26" x14ac:dyDescent="0.25">
      <c r="A620" s="1">
        <v>34370</v>
      </c>
      <c r="B620">
        <v>18.2</v>
      </c>
      <c r="C620">
        <v>27.3</v>
      </c>
      <c r="D620">
        <v>36</v>
      </c>
      <c r="E620">
        <v>2.1</v>
      </c>
      <c r="F620">
        <v>71.75</v>
      </c>
      <c r="H620" s="22">
        <f t="shared" si="140"/>
        <v>22.75</v>
      </c>
      <c r="I620" s="23">
        <f t="shared" si="141"/>
        <v>0.16768890664106281</v>
      </c>
      <c r="J620" s="24">
        <f t="shared" si="142"/>
        <v>1.5706972578526828</v>
      </c>
      <c r="K620" s="25">
        <f t="shared" si="143"/>
        <v>3.6285738459938641</v>
      </c>
      <c r="L620" s="25">
        <f t="shared" si="144"/>
        <v>2.0900878010879693</v>
      </c>
      <c r="M620" s="25">
        <f t="shared" si="145"/>
        <v>2.8593308235409167</v>
      </c>
      <c r="N620" s="25">
        <f t="shared" si="146"/>
        <v>2.0515698658906079</v>
      </c>
      <c r="O620" s="25">
        <f t="shared" si="147"/>
        <v>-0.28480403295985462</v>
      </c>
      <c r="P620" s="26">
        <f>ACOS(-TAN(Dados!$C$31)*TAN(O620))</f>
        <v>1.7297612548880501</v>
      </c>
      <c r="Q620" s="25">
        <f t="shared" si="148"/>
        <v>1.0268635210857713</v>
      </c>
      <c r="R620" s="25">
        <f>(24*60/PI())*Dados!$C$28*Q620*(P620*SIN(Dados!$C$31)*SIN(O620)+COS(Dados!$C$31)*COS(O620)*SIN(P620))</f>
        <v>41.093926310782344</v>
      </c>
      <c r="S620" s="17">
        <f t="shared" si="149"/>
        <v>300.46000000000004</v>
      </c>
      <c r="T620" s="17">
        <f t="shared" si="150"/>
        <v>291.36</v>
      </c>
      <c r="U620" s="17">
        <f t="shared" si="151"/>
        <v>19.834365712671648</v>
      </c>
      <c r="V620" s="25">
        <f>(0.75+2*10^(-5)*Dados!$B$7)*R620</f>
        <v>31.021895378647475</v>
      </c>
      <c r="W620" s="23">
        <f t="shared" si="152"/>
        <v>2.6943174572212034</v>
      </c>
      <c r="X620" s="25">
        <f>(1-Dados!$C$20)*U620</f>
        <v>15.27246159875717</v>
      </c>
      <c r="Y620" s="18">
        <f t="shared" si="153"/>
        <v>12.578144141535967</v>
      </c>
      <c r="Z620" s="27">
        <f>((0.408*I620*(Y620-0)+Dados!$C$35*(900/(H620+273))*J620*(M620-N620))/(I620+Dados!$C$35*(1+(0.34*J620))))</f>
        <v>4.1524362823963674</v>
      </c>
    </row>
    <row r="621" spans="1:26" x14ac:dyDescent="0.25">
      <c r="A621" s="1">
        <v>34371</v>
      </c>
      <c r="B621">
        <v>13.5</v>
      </c>
      <c r="C621">
        <v>28.4</v>
      </c>
      <c r="D621">
        <v>37</v>
      </c>
      <c r="E621">
        <v>2.2999999999999998</v>
      </c>
      <c r="F621">
        <v>65</v>
      </c>
      <c r="H621" s="22">
        <f t="shared" si="140"/>
        <v>20.95</v>
      </c>
      <c r="I621" s="23">
        <f t="shared" si="141"/>
        <v>0.15234701462932662</v>
      </c>
      <c r="J621" s="24">
        <f t="shared" si="142"/>
        <v>1.7202874728862714</v>
      </c>
      <c r="K621" s="25">
        <f t="shared" si="143"/>
        <v>3.868863716528768</v>
      </c>
      <c r="L621" s="25">
        <f t="shared" si="144"/>
        <v>1.5474672427794578</v>
      </c>
      <c r="M621" s="25">
        <f t="shared" si="145"/>
        <v>2.708165479654113</v>
      </c>
      <c r="N621" s="25">
        <f t="shared" si="146"/>
        <v>1.7603075617751736</v>
      </c>
      <c r="O621" s="25">
        <f t="shared" si="147"/>
        <v>-0.27970897097978548</v>
      </c>
      <c r="P621" s="26">
        <f>ACOS(-TAN(Dados!$C$31)*TAN(O621))</f>
        <v>1.7267372641461627</v>
      </c>
      <c r="Q621" s="25">
        <f t="shared" si="148"/>
        <v>1.0265296227404832</v>
      </c>
      <c r="R621" s="25">
        <f>(24*60/PI())*Dados!$C$28*Q621*(P621*SIN(Dados!$C$31)*SIN(O621)+COS(Dados!$C$31)*COS(O621)*SIN(P621))</f>
        <v>40.972935068714811</v>
      </c>
      <c r="S621" s="17">
        <f t="shared" si="149"/>
        <v>301.56</v>
      </c>
      <c r="T621" s="17">
        <f t="shared" si="150"/>
        <v>286.66000000000003</v>
      </c>
      <c r="U621" s="17">
        <f t="shared" si="151"/>
        <v>25.305224368159127</v>
      </c>
      <c r="V621" s="25">
        <f>(0.75+2*10^(-5)*Dados!$B$7)*R621</f>
        <v>30.930558823829962</v>
      </c>
      <c r="W621" s="23">
        <f t="shared" si="152"/>
        <v>4.2859619051404207</v>
      </c>
      <c r="X621" s="25">
        <f>(1-Dados!$C$20)*U621</f>
        <v>19.485022763482529</v>
      </c>
      <c r="Y621" s="18">
        <f t="shared" si="153"/>
        <v>15.199060858342108</v>
      </c>
      <c r="Z621" s="27">
        <f>((0.408*I621*(Y621-0)+Dados!$C$35*(900/(H621+273))*J621*(M621-N621))/(I621+Dados!$C$35*(1+(0.34*J621))))</f>
        <v>4.9651316207034952</v>
      </c>
    </row>
    <row r="622" spans="1:26" x14ac:dyDescent="0.25">
      <c r="A622" s="1">
        <v>34372</v>
      </c>
      <c r="B622">
        <v>15.2</v>
      </c>
      <c r="C622">
        <v>26.5</v>
      </c>
      <c r="D622">
        <v>38</v>
      </c>
      <c r="E622">
        <v>4.0333329999999998</v>
      </c>
      <c r="F622">
        <v>77.25</v>
      </c>
      <c r="H622" s="22">
        <f t="shared" si="140"/>
        <v>20.85</v>
      </c>
      <c r="I622" s="23">
        <f t="shared" si="141"/>
        <v>0.15153070826801171</v>
      </c>
      <c r="J622" s="24">
        <f t="shared" si="142"/>
        <v>3.0167357538603494</v>
      </c>
      <c r="K622" s="25">
        <f t="shared" si="143"/>
        <v>3.4620823587978249</v>
      </c>
      <c r="L622" s="25">
        <f t="shared" si="144"/>
        <v>1.727428862466867</v>
      </c>
      <c r="M622" s="25">
        <f t="shared" si="145"/>
        <v>2.5947556106323457</v>
      </c>
      <c r="N622" s="25">
        <f t="shared" si="146"/>
        <v>2.0044487092134871</v>
      </c>
      <c r="O622" s="25">
        <f t="shared" si="147"/>
        <v>-0.27453102519500105</v>
      </c>
      <c r="P622" s="26">
        <f>ACOS(-TAN(Dados!$C$31)*TAN(O622))</f>
        <v>1.7236746004336272</v>
      </c>
      <c r="Q622" s="25">
        <f t="shared" si="148"/>
        <v>1.0261878630954209</v>
      </c>
      <c r="R622" s="25">
        <f>(24*60/PI())*Dados!$C$28*Q622*(P622*SIN(Dados!$C$31)*SIN(O622)+COS(Dados!$C$31)*COS(O622)*SIN(P622))</f>
        <v>40.849162036170263</v>
      </c>
      <c r="S622" s="17">
        <f t="shared" si="149"/>
        <v>299.66000000000003</v>
      </c>
      <c r="T622" s="17">
        <f t="shared" si="150"/>
        <v>288.36</v>
      </c>
      <c r="U622" s="17">
        <f t="shared" si="151"/>
        <v>21.970622212820786</v>
      </c>
      <c r="V622" s="25">
        <f>(0.75+2*10^(-5)*Dados!$B$7)*R622</f>
        <v>30.837122289261409</v>
      </c>
      <c r="W622" s="23">
        <f t="shared" si="152"/>
        <v>3.1853287718706023</v>
      </c>
      <c r="X622" s="25">
        <f>(1-Dados!$C$20)*U622</f>
        <v>16.917379103872005</v>
      </c>
      <c r="Y622" s="18">
        <f t="shared" si="153"/>
        <v>13.732050332001403</v>
      </c>
      <c r="Z622" s="27">
        <f>((0.408*I622*(Y622-0)+Dados!$C$35*(900/(H622+273))*J622*(M622-N622))/(I622+Dados!$C$35*(1+(0.34*J622))))</f>
        <v>4.2445368654591933</v>
      </c>
    </row>
    <row r="623" spans="1:26" x14ac:dyDescent="0.25">
      <c r="A623" s="1">
        <v>34373</v>
      </c>
      <c r="B623">
        <v>19.2</v>
      </c>
      <c r="C623">
        <v>32.299999999999997</v>
      </c>
      <c r="D623">
        <v>39</v>
      </c>
      <c r="E623">
        <v>2.0666669999999998</v>
      </c>
      <c r="F623">
        <v>73.5</v>
      </c>
      <c r="H623" s="22">
        <f t="shared" si="140"/>
        <v>25.75</v>
      </c>
      <c r="I623" s="23">
        <f t="shared" si="141"/>
        <v>0.19615364917180653</v>
      </c>
      <c r="J623" s="24">
        <f t="shared" si="142"/>
        <v>1.5457658046641094</v>
      </c>
      <c r="K623" s="25">
        <f t="shared" si="143"/>
        <v>4.8359775257467401</v>
      </c>
      <c r="L623" s="25">
        <f t="shared" si="144"/>
        <v>2.2249611183378328</v>
      </c>
      <c r="M623" s="25">
        <f t="shared" si="145"/>
        <v>3.5304693220422863</v>
      </c>
      <c r="N623" s="25">
        <f t="shared" si="146"/>
        <v>2.5948949517010802</v>
      </c>
      <c r="O623" s="25">
        <f t="shared" si="147"/>
        <v>-0.26927172994258658</v>
      </c>
      <c r="P623" s="26">
        <f>ACOS(-TAN(Dados!$C$31)*TAN(O623))</f>
        <v>1.720574422132332</v>
      </c>
      <c r="Q623" s="25">
        <f t="shared" si="148"/>
        <v>1.0258383434213432</v>
      </c>
      <c r="R623" s="25">
        <f>(24*60/PI())*Dados!$C$28*Q623*(P623*SIN(Dados!$C$31)*SIN(O623)+COS(Dados!$C$31)*COS(O623)*SIN(P623))</f>
        <v>40.722612626680473</v>
      </c>
      <c r="S623" s="17">
        <f t="shared" si="149"/>
        <v>305.46000000000004</v>
      </c>
      <c r="T623" s="17">
        <f t="shared" si="150"/>
        <v>292.36</v>
      </c>
      <c r="U623" s="17">
        <f t="shared" si="151"/>
        <v>23.582577133071943</v>
      </c>
      <c r="V623" s="25">
        <f>(0.75+2*10^(-5)*Dados!$B$7)*R623</f>
        <v>30.741589861628867</v>
      </c>
      <c r="W623" s="23">
        <f t="shared" si="152"/>
        <v>3.0809032534967886</v>
      </c>
      <c r="X623" s="25">
        <f>(1-Dados!$C$20)*U623</f>
        <v>18.158584392465396</v>
      </c>
      <c r="Y623" s="18">
        <f t="shared" si="153"/>
        <v>15.077681138968607</v>
      </c>
      <c r="Z623" s="27">
        <f>((0.408*I623*(Y623-0)+Dados!$C$35*(900/(H623+273))*J623*(M623-N623))/(I623+Dados!$C$35*(1+(0.34*J623))))</f>
        <v>5.0398022582223305</v>
      </c>
    </row>
    <row r="624" spans="1:26" x14ac:dyDescent="0.25">
      <c r="A624" s="1">
        <v>34374</v>
      </c>
      <c r="B624">
        <v>20.3</v>
      </c>
      <c r="C624">
        <v>29.8</v>
      </c>
      <c r="D624">
        <v>40</v>
      </c>
      <c r="E624">
        <v>2.6</v>
      </c>
      <c r="F624">
        <v>88.75</v>
      </c>
      <c r="H624" s="22">
        <f t="shared" si="140"/>
        <v>25.05</v>
      </c>
      <c r="I624" s="23">
        <f t="shared" si="141"/>
        <v>0.18917237426716429</v>
      </c>
      <c r="J624" s="24">
        <f t="shared" si="142"/>
        <v>1.9446727954366547</v>
      </c>
      <c r="K624" s="25">
        <f t="shared" si="143"/>
        <v>4.1946326109173357</v>
      </c>
      <c r="L624" s="25">
        <f t="shared" si="144"/>
        <v>2.3820593372779197</v>
      </c>
      <c r="M624" s="25">
        <f t="shared" si="145"/>
        <v>3.288345974097628</v>
      </c>
      <c r="N624" s="25">
        <f t="shared" si="146"/>
        <v>2.9184070520116445</v>
      </c>
      <c r="O624" s="25">
        <f t="shared" si="147"/>
        <v>-0.26393264366523028</v>
      </c>
      <c r="P624" s="26">
        <f>ACOS(-TAN(Dados!$C$31)*TAN(O624))</f>
        <v>1.7174378768172527</v>
      </c>
      <c r="Q624" s="25">
        <f t="shared" si="148"/>
        <v>1.0254811672884725</v>
      </c>
      <c r="R624" s="25">
        <f>(24*60/PI())*Dados!$C$28*Q624*(P624*SIN(Dados!$C$31)*SIN(O624)+COS(Dados!$C$31)*COS(O624)*SIN(P624))</f>
        <v>40.593293506266015</v>
      </c>
      <c r="S624" s="17">
        <f t="shared" si="149"/>
        <v>302.96000000000004</v>
      </c>
      <c r="T624" s="17">
        <f t="shared" si="150"/>
        <v>293.46000000000004</v>
      </c>
      <c r="U624" s="17">
        <f t="shared" si="151"/>
        <v>20.018709353332468</v>
      </c>
      <c r="V624" s="25">
        <f>(0.75+2*10^(-5)*Dados!$B$7)*R624</f>
        <v>30.643966573125926</v>
      </c>
      <c r="W624" s="23">
        <f t="shared" si="152"/>
        <v>2.0828301671086038</v>
      </c>
      <c r="X624" s="25">
        <f>(1-Dados!$C$20)*U624</f>
        <v>15.414406202066001</v>
      </c>
      <c r="Y624" s="18">
        <f t="shared" si="153"/>
        <v>13.331576034957397</v>
      </c>
      <c r="Z624" s="27">
        <f>((0.408*I624*(Y624-0)+Dados!$C$35*(900/(H624+273))*J624*(M624-N624))/(I624+Dados!$C$35*(1+(0.34*J624))))</f>
        <v>3.9312192194125331</v>
      </c>
    </row>
    <row r="625" spans="1:26" x14ac:dyDescent="0.25">
      <c r="A625" s="1">
        <v>34375</v>
      </c>
      <c r="B625">
        <v>19.899999999999999</v>
      </c>
      <c r="C625">
        <v>24</v>
      </c>
      <c r="D625">
        <v>41</v>
      </c>
      <c r="E625">
        <v>1.933333</v>
      </c>
      <c r="F625">
        <v>91.75</v>
      </c>
      <c r="H625" s="22">
        <f t="shared" si="140"/>
        <v>21.95</v>
      </c>
      <c r="I625" s="23">
        <f t="shared" si="141"/>
        <v>0.16071661258687947</v>
      </c>
      <c r="J625" s="24">
        <f t="shared" si="142"/>
        <v>1.4460384960076669</v>
      </c>
      <c r="K625" s="25">
        <f t="shared" si="143"/>
        <v>2.9839174771655594</v>
      </c>
      <c r="L625" s="25">
        <f t="shared" si="144"/>
        <v>2.3238457638211925</v>
      </c>
      <c r="M625" s="25">
        <f t="shared" si="145"/>
        <v>2.6538816204933759</v>
      </c>
      <c r="N625" s="25">
        <f t="shared" si="146"/>
        <v>2.4349363868026725</v>
      </c>
      <c r="O625" s="25">
        <f t="shared" si="147"/>
        <v>-0.25851534844942292</v>
      </c>
      <c r="P625" s="26">
        <f>ACOS(-TAN(Dados!$C$31)*TAN(O625))</f>
        <v>1.7142661005366917</v>
      </c>
      <c r="Q625" s="25">
        <f t="shared" si="148"/>
        <v>1.0251164405358055</v>
      </c>
      <c r="R625" s="25">
        <f>(24*60/PI())*Dados!$C$28*Q625*(P625*SIN(Dados!$C$31)*SIN(O625)+COS(Dados!$C$31)*COS(O625)*SIN(P625))</f>
        <v>40.461212642078735</v>
      </c>
      <c r="S625" s="17">
        <f t="shared" si="149"/>
        <v>297.16000000000003</v>
      </c>
      <c r="T625" s="17">
        <f t="shared" si="150"/>
        <v>293.06</v>
      </c>
      <c r="U625" s="17">
        <f t="shared" si="151"/>
        <v>13.108433815675696</v>
      </c>
      <c r="V625" s="25">
        <f>(0.75+2*10^(-5)*Dados!$B$7)*R625</f>
        <v>30.544258438173049</v>
      </c>
      <c r="W625" s="23">
        <f t="shared" si="152"/>
        <v>1.0369952196750092</v>
      </c>
      <c r="X625" s="25">
        <f>(1-Dados!$C$20)*U625</f>
        <v>10.093494038070286</v>
      </c>
      <c r="Y625" s="18">
        <f t="shared" si="153"/>
        <v>9.0564988183952764</v>
      </c>
      <c r="Z625" s="27">
        <f>((0.408*I625*(Y625-0)+Dados!$C$35*(900/(H625+273))*J625*(M625-N625))/(I625+Dados!$C$35*(1+(0.34*J625))))</f>
        <v>2.5433303371489493</v>
      </c>
    </row>
    <row r="626" spans="1:26" x14ac:dyDescent="0.25">
      <c r="A626" s="1">
        <v>34376</v>
      </c>
      <c r="B626">
        <v>20.399999999999999</v>
      </c>
      <c r="C626">
        <v>28.2</v>
      </c>
      <c r="D626">
        <v>42</v>
      </c>
      <c r="E626">
        <v>2.1</v>
      </c>
      <c r="F626">
        <v>83.75</v>
      </c>
      <c r="H626" s="22">
        <f t="shared" si="140"/>
        <v>24.299999999999997</v>
      </c>
      <c r="I626" s="23">
        <f t="shared" si="141"/>
        <v>0.18192588494728226</v>
      </c>
      <c r="J626" s="24">
        <f t="shared" si="142"/>
        <v>1.5706972578526828</v>
      </c>
      <c r="K626" s="25">
        <f t="shared" si="143"/>
        <v>3.8241720180540506</v>
      </c>
      <c r="L626" s="25">
        <f t="shared" si="144"/>
        <v>2.3968104104453793</v>
      </c>
      <c r="M626" s="25">
        <f t="shared" si="145"/>
        <v>3.110491214249715</v>
      </c>
      <c r="N626" s="25">
        <f t="shared" si="146"/>
        <v>2.6050363919341364</v>
      </c>
      <c r="O626" s="25">
        <f t="shared" si="147"/>
        <v>-0.2530214495566519</v>
      </c>
      <c r="P626" s="26">
        <f>ACOS(-TAN(Dados!$C$31)*TAN(O626))</f>
        <v>1.7110602171599187</v>
      </c>
      <c r="Q626" s="25">
        <f t="shared" si="148"/>
        <v>1.0247442712397508</v>
      </c>
      <c r="R626" s="25">
        <f>(24*60/PI())*Dados!$C$28*Q626*(P626*SIN(Dados!$C$31)*SIN(O626)+COS(Dados!$C$31)*COS(O626)*SIN(P626))</f>
        <v>40.326379349888064</v>
      </c>
      <c r="S626" s="17">
        <f t="shared" si="149"/>
        <v>301.36</v>
      </c>
      <c r="T626" s="17">
        <f t="shared" si="150"/>
        <v>293.56</v>
      </c>
      <c r="U626" s="17">
        <f t="shared" si="151"/>
        <v>18.020071722813565</v>
      </c>
      <c r="V626" s="25">
        <f>(0.75+2*10^(-5)*Dados!$B$7)*R626</f>
        <v>30.442472489265068</v>
      </c>
      <c r="W626" s="23">
        <f t="shared" si="152"/>
        <v>1.9680399671897875</v>
      </c>
      <c r="X626" s="25">
        <f>(1-Dados!$C$20)*U626</f>
        <v>13.875455226566446</v>
      </c>
      <c r="Y626" s="18">
        <f t="shared" si="153"/>
        <v>11.907415259376659</v>
      </c>
      <c r="Z626" s="27">
        <f>((0.408*I626*(Y626-0)+Dados!$C$35*(900/(H626+273))*J626*(M626-N626))/(I626+Dados!$C$35*(1+(0.34*J626))))</f>
        <v>3.687567569366724</v>
      </c>
    </row>
    <row r="627" spans="1:26" x14ac:dyDescent="0.25">
      <c r="A627" s="1">
        <v>34377</v>
      </c>
      <c r="B627">
        <v>22</v>
      </c>
      <c r="C627">
        <v>29.5</v>
      </c>
      <c r="D627">
        <v>43</v>
      </c>
      <c r="E627">
        <v>1.266667</v>
      </c>
      <c r="F627">
        <v>80</v>
      </c>
      <c r="H627" s="22">
        <f t="shared" si="140"/>
        <v>25.75</v>
      </c>
      <c r="I627" s="23">
        <f t="shared" si="141"/>
        <v>0.19615364917180653</v>
      </c>
      <c r="J627" s="24">
        <f t="shared" si="142"/>
        <v>0.94740494452975432</v>
      </c>
      <c r="K627" s="25">
        <f t="shared" si="143"/>
        <v>4.1228854693811812</v>
      </c>
      <c r="L627" s="25">
        <f t="shared" si="144"/>
        <v>2.6439311922105757</v>
      </c>
      <c r="M627" s="25">
        <f t="shared" si="145"/>
        <v>3.3834083307958784</v>
      </c>
      <c r="N627" s="25">
        <f t="shared" si="146"/>
        <v>2.7067266646367028</v>
      </c>
      <c r="O627" s="25">
        <f t="shared" si="147"/>
        <v>-0.24745257494772704</v>
      </c>
      <c r="P627" s="26">
        <f>ACOS(-TAN(Dados!$C$31)*TAN(O627))</f>
        <v>1.7078213377914966</v>
      </c>
      <c r="Q627" s="25">
        <f t="shared" si="148"/>
        <v>1.0243647696821025</v>
      </c>
      <c r="R627" s="25">
        <f>(24*60/PI())*Dados!$C$28*Q627*(P627*SIN(Dados!$C$31)*SIN(O627)+COS(Dados!$C$31)*COS(O627)*SIN(P627))</f>
        <v>40.188804340285415</v>
      </c>
      <c r="S627" s="17">
        <f t="shared" si="149"/>
        <v>302.66000000000003</v>
      </c>
      <c r="T627" s="17">
        <f t="shared" si="150"/>
        <v>295.16000000000003</v>
      </c>
      <c r="U627" s="17">
        <f t="shared" si="151"/>
        <v>17.609851757068679</v>
      </c>
      <c r="V627" s="25">
        <f>(0.75+2*10^(-5)*Dados!$B$7)*R627</f>
        <v>30.338616811851008</v>
      </c>
      <c r="W627" s="23">
        <f t="shared" si="152"/>
        <v>1.8629876336571243</v>
      </c>
      <c r="X627" s="25">
        <f>(1-Dados!$C$20)*U627</f>
        <v>13.559585852942883</v>
      </c>
      <c r="Y627" s="18">
        <f t="shared" si="153"/>
        <v>11.696598219285759</v>
      </c>
      <c r="Z627" s="27">
        <f>((0.408*I627*(Y627-0)+Dados!$C$35*(900/(H627+273))*J627*(M627-N627))/(I627+Dados!$C$35*(1+(0.34*J627))))</f>
        <v>3.7584481748169187</v>
      </c>
    </row>
    <row r="628" spans="1:26" x14ac:dyDescent="0.25">
      <c r="A628" s="1">
        <v>34378</v>
      </c>
      <c r="B628">
        <v>19.399999999999999</v>
      </c>
      <c r="C628">
        <v>30.8</v>
      </c>
      <c r="D628">
        <v>44</v>
      </c>
      <c r="E628">
        <v>2.7</v>
      </c>
      <c r="F628">
        <v>75</v>
      </c>
      <c r="H628" s="22">
        <f t="shared" si="140"/>
        <v>25.1</v>
      </c>
      <c r="I628" s="23">
        <f t="shared" si="141"/>
        <v>0.18966399559757055</v>
      </c>
      <c r="J628" s="24">
        <f t="shared" si="142"/>
        <v>2.0194679029534495</v>
      </c>
      <c r="K628" s="25">
        <f t="shared" si="143"/>
        <v>4.4416910990407947</v>
      </c>
      <c r="L628" s="25">
        <f t="shared" si="144"/>
        <v>2.2528310020993629</v>
      </c>
      <c r="M628" s="25">
        <f t="shared" si="145"/>
        <v>3.3472610505700788</v>
      </c>
      <c r="N628" s="25">
        <f t="shared" si="146"/>
        <v>2.510445787927559</v>
      </c>
      <c r="O628" s="25">
        <f t="shared" si="147"/>
        <v>-0.24181037480038128</v>
      </c>
      <c r="P628" s="26">
        <f>ACOS(-TAN(Dados!$C$31)*TAN(O628))</f>
        <v>1.7045505602514042</v>
      </c>
      <c r="Q628" s="25">
        <f t="shared" si="148"/>
        <v>1.0239780483173626</v>
      </c>
      <c r="R628" s="25">
        <f>(24*60/PI())*Dados!$C$28*Q628*(P628*SIN(Dados!$C$31)*SIN(O628)+COS(Dados!$C$31)*COS(O628)*SIN(P628))</f>
        <v>40.048499763481836</v>
      </c>
      <c r="S628" s="17">
        <f t="shared" si="149"/>
        <v>303.96000000000004</v>
      </c>
      <c r="T628" s="17">
        <f t="shared" si="150"/>
        <v>292.56</v>
      </c>
      <c r="U628" s="17">
        <f t="shared" si="151"/>
        <v>21.635087708440373</v>
      </c>
      <c r="V628" s="25">
        <f>(0.75+2*10^(-5)*Dados!$B$7)*R628</f>
        <v>30.232700578151917</v>
      </c>
      <c r="W628" s="23">
        <f t="shared" si="152"/>
        <v>2.8312115842976771</v>
      </c>
      <c r="X628" s="25">
        <f>(1-Dados!$C$20)*U628</f>
        <v>16.659017535499089</v>
      </c>
      <c r="Y628" s="18">
        <f t="shared" si="153"/>
        <v>13.827805951201412</v>
      </c>
      <c r="Z628" s="27">
        <f>((0.408*I628*(Y628-0)+Dados!$C$35*(900/(H628+273))*J628*(M628-N628))/(I628+Dados!$C$35*(1+(0.34*J628))))</f>
        <v>4.6789671237628632</v>
      </c>
    </row>
    <row r="629" spans="1:26" x14ac:dyDescent="0.25">
      <c r="A629" s="1">
        <v>34379</v>
      </c>
      <c r="B629">
        <v>20.399999999999999</v>
      </c>
      <c r="C629">
        <v>27.4</v>
      </c>
      <c r="D629">
        <v>45</v>
      </c>
      <c r="E629">
        <v>1.3666670000000001</v>
      </c>
      <c r="F629">
        <v>88.5</v>
      </c>
      <c r="H629" s="22">
        <f t="shared" si="140"/>
        <v>23.9</v>
      </c>
      <c r="I629" s="23">
        <f t="shared" si="141"/>
        <v>0.17815773880284058</v>
      </c>
      <c r="J629" s="24">
        <f t="shared" si="142"/>
        <v>1.0222000520465488</v>
      </c>
      <c r="K629" s="25">
        <f t="shared" si="143"/>
        <v>3.6498676599831983</v>
      </c>
      <c r="L629" s="25">
        <f t="shared" si="144"/>
        <v>2.3968104104453793</v>
      </c>
      <c r="M629" s="25">
        <f t="shared" si="145"/>
        <v>3.0233390352142888</v>
      </c>
      <c r="N629" s="25">
        <f t="shared" si="146"/>
        <v>2.6756550461646458</v>
      </c>
      <c r="O629" s="25">
        <f t="shared" si="147"/>
        <v>-0.23609652102028686</v>
      </c>
      <c r="P629" s="26">
        <f>ACOS(-TAN(Dados!$C$31)*TAN(O629))</f>
        <v>1.701248968619907</v>
      </c>
      <c r="Q629" s="25">
        <f t="shared" si="148"/>
        <v>1.0235842217394178</v>
      </c>
      <c r="R629" s="25">
        <f>(24*60/PI())*Dados!$C$28*Q629*(P629*SIN(Dados!$C$31)*SIN(O629)+COS(Dados!$C$31)*COS(O629)*SIN(P629))</f>
        <v>39.905479252576548</v>
      </c>
      <c r="S629" s="17">
        <f t="shared" si="149"/>
        <v>300.56</v>
      </c>
      <c r="T629" s="17">
        <f t="shared" si="150"/>
        <v>293.56</v>
      </c>
      <c r="U629" s="17">
        <f t="shared" si="151"/>
        <v>16.892795848186438</v>
      </c>
      <c r="V629" s="25">
        <f>(0.75+2*10^(-5)*Dados!$B$7)*R629</f>
        <v>30.124734079824389</v>
      </c>
      <c r="W629" s="23">
        <f t="shared" si="152"/>
        <v>1.7263625146637456</v>
      </c>
      <c r="X629" s="25">
        <f>(1-Dados!$C$20)*U629</f>
        <v>13.007452803103558</v>
      </c>
      <c r="Y629" s="18">
        <f t="shared" si="153"/>
        <v>11.281090288439811</v>
      </c>
      <c r="Z629" s="27">
        <f>((0.408*I629*(Y629-0)+Dados!$C$35*(900/(H629+273))*J629*(M629-N629))/(I629+Dados!$C$35*(1+(0.34*J629))))</f>
        <v>3.3432170585259615</v>
      </c>
    </row>
    <row r="630" spans="1:26" x14ac:dyDescent="0.25">
      <c r="A630" s="1">
        <v>34380</v>
      </c>
      <c r="B630">
        <v>20.9</v>
      </c>
      <c r="C630">
        <v>30.3</v>
      </c>
      <c r="D630">
        <v>46</v>
      </c>
      <c r="E630">
        <v>1.5</v>
      </c>
      <c r="F630">
        <v>71.75</v>
      </c>
      <c r="H630" s="22">
        <f t="shared" si="140"/>
        <v>25.6</v>
      </c>
      <c r="I630" s="23">
        <f t="shared" si="141"/>
        <v>0.19463968475425519</v>
      </c>
      <c r="J630" s="24">
        <f t="shared" si="142"/>
        <v>1.1219266127519161</v>
      </c>
      <c r="K630" s="25">
        <f t="shared" si="143"/>
        <v>4.3166253828706109</v>
      </c>
      <c r="L630" s="25">
        <f t="shared" si="144"/>
        <v>2.4717700446226427</v>
      </c>
      <c r="M630" s="25">
        <f t="shared" si="145"/>
        <v>3.3941977137466268</v>
      </c>
      <c r="N630" s="25">
        <f t="shared" si="146"/>
        <v>2.435336859613205</v>
      </c>
      <c r="O630" s="25">
        <f t="shared" si="147"/>
        <v>-0.23031270674563392</v>
      </c>
      <c r="P630" s="26">
        <f>ACOS(-TAN(Dados!$C$31)*TAN(O630))</f>
        <v>1.6979176328459811</v>
      </c>
      <c r="Q630" s="25">
        <f t="shared" si="148"/>
        <v>1.0231834066475822</v>
      </c>
      <c r="R630" s="25">
        <f>(24*60/PI())*Dados!$C$28*Q630*(P630*SIN(Dados!$C$31)*SIN(O630)+COS(Dados!$C$31)*COS(O630)*SIN(P630))</f>
        <v>39.759757965175694</v>
      </c>
      <c r="S630" s="17">
        <f t="shared" si="149"/>
        <v>303.46000000000004</v>
      </c>
      <c r="T630" s="17">
        <f t="shared" si="150"/>
        <v>294.06</v>
      </c>
      <c r="U630" s="17">
        <f t="shared" si="151"/>
        <v>19.504177536467722</v>
      </c>
      <c r="V630" s="25">
        <f>(0.75+2*10^(-5)*Dados!$B$7)*R630</f>
        <v>30.014728759378652</v>
      </c>
      <c r="W630" s="23">
        <f t="shared" si="152"/>
        <v>2.5065358315913491</v>
      </c>
      <c r="X630" s="25">
        <f>(1-Dados!$C$20)*U630</f>
        <v>15.018216703080146</v>
      </c>
      <c r="Y630" s="18">
        <f t="shared" si="153"/>
        <v>12.511680871488796</v>
      </c>
      <c r="Z630" s="27">
        <f>((0.408*I630*(Y630-0)+Dados!$C$35*(900/(H630+273))*J630*(M630-N630))/(I630+Dados!$C$35*(1+(0.34*J630))))</f>
        <v>4.2299849166330912</v>
      </c>
    </row>
    <row r="631" spans="1:26" x14ac:dyDescent="0.25">
      <c r="A631" s="1">
        <v>34381</v>
      </c>
      <c r="B631">
        <v>17.899999999999999</v>
      </c>
      <c r="C631">
        <v>32.4</v>
      </c>
      <c r="D631">
        <v>47</v>
      </c>
      <c r="E631">
        <v>4.6333330000000004</v>
      </c>
      <c r="F631">
        <v>80.75</v>
      </c>
      <c r="H631" s="22">
        <f t="shared" si="140"/>
        <v>25.15</v>
      </c>
      <c r="I631" s="23">
        <f t="shared" si="141"/>
        <v>0.19015669269727434</v>
      </c>
      <c r="J631" s="24">
        <f t="shared" si="142"/>
        <v>3.4655063989611161</v>
      </c>
      <c r="K631" s="25">
        <f t="shared" si="143"/>
        <v>4.8633111980528723</v>
      </c>
      <c r="L631" s="25">
        <f t="shared" si="144"/>
        <v>2.0510472190114379</v>
      </c>
      <c r="M631" s="25">
        <f t="shared" si="145"/>
        <v>3.4571792085321551</v>
      </c>
      <c r="N631" s="25">
        <f t="shared" si="146"/>
        <v>2.7916722108897152</v>
      </c>
      <c r="O631" s="25">
        <f t="shared" si="147"/>
        <v>-0.22446064584541689</v>
      </c>
      <c r="P631" s="26">
        <f>ACOS(-TAN(Dados!$C$31)*TAN(O631))</f>
        <v>1.6945576084179677</v>
      </c>
      <c r="Q631" s="25">
        <f t="shared" si="148"/>
        <v>1.0227757218120181</v>
      </c>
      <c r="R631" s="25">
        <f>(24*60/PI())*Dados!$C$28*Q631*(P631*SIN(Dados!$C$31)*SIN(O631)+COS(Dados!$C$31)*COS(O631)*SIN(P631))</f>
        <v>39.61135262324327</v>
      </c>
      <c r="S631" s="17">
        <f t="shared" si="149"/>
        <v>305.56</v>
      </c>
      <c r="T631" s="17">
        <f t="shared" si="150"/>
        <v>291.06</v>
      </c>
      <c r="U631" s="17">
        <f t="shared" si="151"/>
        <v>24.133685919599031</v>
      </c>
      <c r="V631" s="25">
        <f>(0.75+2*10^(-5)*Dados!$B$7)*R631</f>
        <v>29.902697240262114</v>
      </c>
      <c r="W631" s="23">
        <f t="shared" si="152"/>
        <v>3.0569355104838736</v>
      </c>
      <c r="X631" s="25">
        <f>(1-Dados!$C$20)*U631</f>
        <v>18.582938158091256</v>
      </c>
      <c r="Y631" s="18">
        <f t="shared" si="153"/>
        <v>15.526002647607383</v>
      </c>
      <c r="Z631" s="27">
        <f>((0.408*I631*(Y631-0)+Dados!$C$35*(900/(H631+273))*J631*(M631-N631))/(I631+Dados!$C$35*(1+(0.34*J631))))</f>
        <v>4.9896671311782637</v>
      </c>
    </row>
    <row r="632" spans="1:26" x14ac:dyDescent="0.25">
      <c r="A632" s="1">
        <v>34382</v>
      </c>
      <c r="B632">
        <v>17.100000000000001</v>
      </c>
      <c r="C632">
        <v>19.3</v>
      </c>
      <c r="D632">
        <v>48</v>
      </c>
      <c r="E632">
        <v>3.3</v>
      </c>
      <c r="F632">
        <v>94.5</v>
      </c>
      <c r="H632" s="22">
        <f t="shared" si="140"/>
        <v>18.200000000000003</v>
      </c>
      <c r="I632" s="23">
        <f t="shared" si="141"/>
        <v>0.13120629606747064</v>
      </c>
      <c r="J632" s="24">
        <f t="shared" si="142"/>
        <v>2.4682385480542153</v>
      </c>
      <c r="K632" s="25">
        <f t="shared" si="143"/>
        <v>2.238858124675362</v>
      </c>
      <c r="L632" s="25">
        <f t="shared" si="144"/>
        <v>1.9500432630582893</v>
      </c>
      <c r="M632" s="25">
        <f t="shared" si="145"/>
        <v>2.0944506938668255</v>
      </c>
      <c r="N632" s="25">
        <f t="shared" si="146"/>
        <v>1.9792559057041499</v>
      </c>
      <c r="O632" s="25">
        <f t="shared" si="147"/>
        <v>-0.21854207241157836</v>
      </c>
      <c r="P632" s="26">
        <f>ACOS(-TAN(Dados!$C$31)*TAN(O632))</f>
        <v>1.6911699360950152</v>
      </c>
      <c r="Q632" s="25">
        <f t="shared" si="148"/>
        <v>1.0223612880385406</v>
      </c>
      <c r="R632" s="25">
        <f>(24*60/PI())*Dados!$C$28*Q632*(P632*SIN(Dados!$C$31)*SIN(O632)+COS(Dados!$C$31)*COS(O632)*SIN(P632))</f>
        <v>39.460281551069606</v>
      </c>
      <c r="S632" s="17">
        <f t="shared" si="149"/>
        <v>292.46000000000004</v>
      </c>
      <c r="T632" s="17">
        <f t="shared" si="150"/>
        <v>290.26000000000005</v>
      </c>
      <c r="U632" s="17">
        <f t="shared" si="151"/>
        <v>9.3646489708611611</v>
      </c>
      <c r="V632" s="25">
        <f>(0.75+2*10^(-5)*Dados!$B$7)*R632</f>
        <v>29.788653355521856</v>
      </c>
      <c r="W632" s="23">
        <f t="shared" si="152"/>
        <v>0.37604713295399089</v>
      </c>
      <c r="X632" s="25">
        <f>(1-Dados!$C$20)*U632</f>
        <v>7.2107797075630939</v>
      </c>
      <c r="Y632" s="18">
        <f t="shared" si="153"/>
        <v>6.8347325746091032</v>
      </c>
      <c r="Z632" s="27">
        <f>((0.408*I632*(Y632-0)+Dados!$C$35*(900/(H632+273))*J632*(M632-N632))/(I632+Dados!$C$35*(1+(0.34*J632))))</f>
        <v>1.6828348589203792</v>
      </c>
    </row>
    <row r="633" spans="1:26" x14ac:dyDescent="0.25">
      <c r="A633" s="1">
        <v>34383</v>
      </c>
      <c r="B633">
        <v>16.399999999999999</v>
      </c>
      <c r="C633">
        <v>29.3</v>
      </c>
      <c r="D633">
        <v>49</v>
      </c>
      <c r="E633">
        <v>0.8</v>
      </c>
      <c r="F633">
        <v>70.75</v>
      </c>
      <c r="H633" s="22">
        <f t="shared" si="140"/>
        <v>22.85</v>
      </c>
      <c r="I633" s="23">
        <f t="shared" si="141"/>
        <v>0.1685781270345493</v>
      </c>
      <c r="J633" s="24">
        <f t="shared" si="142"/>
        <v>0.5983608601343553</v>
      </c>
      <c r="K633" s="25">
        <f t="shared" si="143"/>
        <v>4.0756492057609837</v>
      </c>
      <c r="L633" s="25">
        <f t="shared" si="144"/>
        <v>1.8652661127239329</v>
      </c>
      <c r="M633" s="25">
        <f t="shared" si="145"/>
        <v>2.9704576592424585</v>
      </c>
      <c r="N633" s="25">
        <f t="shared" si="146"/>
        <v>2.1015987939140395</v>
      </c>
      <c r="O633" s="25">
        <f t="shared" si="147"/>
        <v>-0.21255874024516014</v>
      </c>
      <c r="P633" s="26">
        <f>ACOS(-TAN(Dados!$C$31)*TAN(O633))</f>
        <v>1.6877556416977701</v>
      </c>
      <c r="Q633" s="25">
        <f t="shared" si="148"/>
        <v>1.0219402281328214</v>
      </c>
      <c r="R633" s="25">
        <f>(24*60/PI())*Dados!$C$28*Q633*(P633*SIN(Dados!$C$31)*SIN(O633)+COS(Dados!$C$31)*COS(O633)*SIN(P633))</f>
        <v>39.30656471124577</v>
      </c>
      <c r="S633" s="17">
        <f t="shared" si="149"/>
        <v>302.46000000000004</v>
      </c>
      <c r="T633" s="17">
        <f t="shared" si="150"/>
        <v>289.56</v>
      </c>
      <c r="U633" s="17">
        <f t="shared" si="151"/>
        <v>22.588111721630071</v>
      </c>
      <c r="V633" s="25">
        <f>(0.75+2*10^(-5)*Dados!$B$7)*R633</f>
        <v>29.672612174961795</v>
      </c>
      <c r="W633" s="23">
        <f t="shared" si="152"/>
        <v>3.5059533419781319</v>
      </c>
      <c r="X633" s="25">
        <f>(1-Dados!$C$20)*U633</f>
        <v>17.392846025655157</v>
      </c>
      <c r="Y633" s="18">
        <f t="shared" si="153"/>
        <v>13.886892683677026</v>
      </c>
      <c r="Z633" s="27">
        <f>((0.408*I633*(Y633-0)+Dados!$C$35*(900/(H633+273))*J633*(M633-N633))/(I633+Dados!$C$35*(1+(0.34*J633))))</f>
        <v>4.2799427811117283</v>
      </c>
    </row>
    <row r="634" spans="1:26" x14ac:dyDescent="0.25">
      <c r="A634" s="1">
        <v>34384</v>
      </c>
      <c r="B634">
        <v>16.100000000000001</v>
      </c>
      <c r="C634">
        <v>28.2</v>
      </c>
      <c r="D634">
        <v>50</v>
      </c>
      <c r="E634">
        <v>1.266667</v>
      </c>
      <c r="F634">
        <v>81.25</v>
      </c>
      <c r="H634" s="22">
        <f t="shared" si="140"/>
        <v>22.15</v>
      </c>
      <c r="I634" s="23">
        <f t="shared" si="141"/>
        <v>0.16243630349003685</v>
      </c>
      <c r="J634" s="24">
        <f t="shared" si="142"/>
        <v>0.94740494452975432</v>
      </c>
      <c r="K634" s="25">
        <f t="shared" si="143"/>
        <v>3.8241720180540506</v>
      </c>
      <c r="L634" s="25">
        <f t="shared" si="144"/>
        <v>1.8299332444264929</v>
      </c>
      <c r="M634" s="25">
        <f t="shared" si="145"/>
        <v>2.8270526312402717</v>
      </c>
      <c r="N634" s="25">
        <f t="shared" si="146"/>
        <v>2.2969802628827209</v>
      </c>
      <c r="O634" s="25">
        <f t="shared" si="147"/>
        <v>-0.2065124223366139</v>
      </c>
      <c r="P634" s="26">
        <f>ACOS(-TAN(Dados!$C$31)*TAN(O634))</f>
        <v>1.6843157359566781</v>
      </c>
      <c r="Q634" s="25">
        <f t="shared" si="148"/>
        <v>1.0215126668639976</v>
      </c>
      <c r="R634" s="25">
        <f>(24*60/PI())*Dados!$C$28*Q634*(P634*SIN(Dados!$C$31)*SIN(O634)+COS(Dados!$C$31)*COS(O634)*SIN(P634))</f>
        <v>39.150223738536113</v>
      </c>
      <c r="S634" s="17">
        <f t="shared" si="149"/>
        <v>301.36</v>
      </c>
      <c r="T634" s="17">
        <f t="shared" si="150"/>
        <v>289.26000000000005</v>
      </c>
      <c r="U634" s="17">
        <f t="shared" si="151"/>
        <v>21.789482513738108</v>
      </c>
      <c r="V634" s="25">
        <f>(0.75+2*10^(-5)*Dados!$B$7)*R634</f>
        <v>29.554590030713136</v>
      </c>
      <c r="W634" s="23">
        <f t="shared" si="152"/>
        <v>3.0833751173883766</v>
      </c>
      <c r="X634" s="25">
        <f>(1-Dados!$C$20)*U634</f>
        <v>16.777901535578344</v>
      </c>
      <c r="Y634" s="18">
        <f t="shared" si="153"/>
        <v>13.694526418189968</v>
      </c>
      <c r="Z634" s="27">
        <f>((0.408*I634*(Y634-0)+Dados!$C$35*(900/(H634+273))*J634*(M634-N634))/(I634+Dados!$C$35*(1+(0.34*J634))))</f>
        <v>4.0478113992662852</v>
      </c>
    </row>
    <row r="635" spans="1:26" x14ac:dyDescent="0.25">
      <c r="A635" s="1">
        <v>34385</v>
      </c>
      <c r="B635">
        <v>16.899999999999999</v>
      </c>
      <c r="C635">
        <v>28.6</v>
      </c>
      <c r="D635">
        <v>51</v>
      </c>
      <c r="E635">
        <v>1.8333330000000001</v>
      </c>
      <c r="F635">
        <v>77.5</v>
      </c>
      <c r="H635" s="22">
        <f t="shared" si="140"/>
        <v>22.75</v>
      </c>
      <c r="I635" s="23">
        <f t="shared" si="141"/>
        <v>0.16768890664106281</v>
      </c>
      <c r="J635" s="24">
        <f t="shared" si="142"/>
        <v>1.3712433884908726</v>
      </c>
      <c r="K635" s="25">
        <f t="shared" si="143"/>
        <v>3.9140092986798436</v>
      </c>
      <c r="L635" s="25">
        <f t="shared" si="144"/>
        <v>1.9254836024660269</v>
      </c>
      <c r="M635" s="25">
        <f t="shared" si="145"/>
        <v>2.9197464505729354</v>
      </c>
      <c r="N635" s="25">
        <f t="shared" si="146"/>
        <v>2.2628034991940251</v>
      </c>
      <c r="O635" s="25">
        <f t="shared" si="147"/>
        <v>-0.20040491034042626</v>
      </c>
      <c r="P635" s="26">
        <f>ACOS(-TAN(Dados!$C$31)*TAN(O635))</f>
        <v>1.6808512144161913</v>
      </c>
      <c r="Q635" s="25">
        <f t="shared" si="148"/>
        <v>1.0210787309277003</v>
      </c>
      <c r="R635" s="25">
        <f>(24*60/PI())*Dados!$C$28*Q635*(P635*SIN(Dados!$C$31)*SIN(O635)+COS(Dados!$C$31)*COS(O635)*SIN(P635))</f>
        <v>38.991281971545753</v>
      </c>
      <c r="S635" s="17">
        <f t="shared" si="149"/>
        <v>301.76000000000005</v>
      </c>
      <c r="T635" s="17">
        <f t="shared" si="150"/>
        <v>290.06</v>
      </c>
      <c r="U635" s="17">
        <f t="shared" si="151"/>
        <v>21.339312718592417</v>
      </c>
      <c r="V635" s="25">
        <f>(0.75+2*10^(-5)*Dados!$B$7)*R635</f>
        <v>29.434604541140224</v>
      </c>
      <c r="W635" s="23">
        <f t="shared" si="152"/>
        <v>3.0656086146762425</v>
      </c>
      <c r="X635" s="25">
        <f>(1-Dados!$C$20)*U635</f>
        <v>16.431270793316163</v>
      </c>
      <c r="Y635" s="18">
        <f t="shared" si="153"/>
        <v>13.365662178639919</v>
      </c>
      <c r="Z635" s="27">
        <f>((0.408*I635*(Y635-0)+Dados!$C$35*(900/(H635+273))*J635*(M635-N635))/(I635+Dados!$C$35*(1+(0.34*J635))))</f>
        <v>4.1487295452664412</v>
      </c>
    </row>
    <row r="636" spans="1:26" x14ac:dyDescent="0.25">
      <c r="A636" s="1">
        <v>34386</v>
      </c>
      <c r="B636">
        <v>21.5</v>
      </c>
      <c r="C636">
        <v>26.3</v>
      </c>
      <c r="D636">
        <v>52</v>
      </c>
      <c r="E636">
        <v>1.8</v>
      </c>
      <c r="F636">
        <v>89.75</v>
      </c>
      <c r="H636" s="22">
        <f t="shared" si="140"/>
        <v>23.9</v>
      </c>
      <c r="I636" s="23">
        <f t="shared" si="141"/>
        <v>0.17815773880284058</v>
      </c>
      <c r="J636" s="24">
        <f t="shared" si="142"/>
        <v>1.3463119353022994</v>
      </c>
      <c r="K636" s="25">
        <f t="shared" si="143"/>
        <v>3.4215146678582187</v>
      </c>
      <c r="L636" s="25">
        <f t="shared" si="144"/>
        <v>2.5644197206554633</v>
      </c>
      <c r="M636" s="25">
        <f t="shared" si="145"/>
        <v>2.992967194256841</v>
      </c>
      <c r="N636" s="25">
        <f t="shared" si="146"/>
        <v>2.6861880568455145</v>
      </c>
      <c r="O636" s="25">
        <f t="shared" si="147"/>
        <v>-0.19423801404421251</v>
      </c>
      <c r="P636" s="26">
        <f>ACOS(-TAN(Dados!$C$31)*TAN(O636))</f>
        <v>1.677363057393106</v>
      </c>
      <c r="Q636" s="25">
        <f t="shared" si="148"/>
        <v>1.0206385489085132</v>
      </c>
      <c r="R636" s="25">
        <f>(24*60/PI())*Dados!$C$28*Q636*(P636*SIN(Dados!$C$31)*SIN(O636)+COS(Dados!$C$31)*COS(O636)*SIN(P636))</f>
        <v>38.829764482083824</v>
      </c>
      <c r="S636" s="17">
        <f t="shared" si="149"/>
        <v>299.46000000000004</v>
      </c>
      <c r="T636" s="17">
        <f t="shared" si="150"/>
        <v>294.66000000000003</v>
      </c>
      <c r="U636" s="17">
        <f t="shared" si="151"/>
        <v>13.61148026204814</v>
      </c>
      <c r="V636" s="25">
        <f>(0.75+2*10^(-5)*Dados!$B$7)*R636</f>
        <v>29.312674633006939</v>
      </c>
      <c r="W636" s="23">
        <f t="shared" si="152"/>
        <v>1.1690695356228593</v>
      </c>
      <c r="X636" s="25">
        <f>(1-Dados!$C$20)*U636</f>
        <v>10.480839801777067</v>
      </c>
      <c r="Y636" s="18">
        <f t="shared" si="153"/>
        <v>9.311770266154209</v>
      </c>
      <c r="Z636" s="27">
        <f>((0.408*I636*(Y636-0)+Dados!$C$35*(900/(H636+273))*J636*(M636-N636))/(I636+Dados!$C$35*(1+(0.34*J636))))</f>
        <v>2.7736248710106715</v>
      </c>
    </row>
    <row r="637" spans="1:26" x14ac:dyDescent="0.25">
      <c r="A637" s="1">
        <v>34387</v>
      </c>
      <c r="B637">
        <v>20.100000000000001</v>
      </c>
      <c r="C637">
        <v>25.6</v>
      </c>
      <c r="D637">
        <v>53</v>
      </c>
      <c r="E637">
        <v>0.86666699999999997</v>
      </c>
      <c r="F637">
        <v>89</v>
      </c>
      <c r="H637" s="22">
        <f t="shared" si="140"/>
        <v>22.85</v>
      </c>
      <c r="I637" s="23">
        <f t="shared" si="141"/>
        <v>0.1685781270345493</v>
      </c>
      <c r="J637" s="24">
        <f t="shared" si="142"/>
        <v>0.64822451446257656</v>
      </c>
      <c r="K637" s="25">
        <f t="shared" si="143"/>
        <v>3.2827711697769288</v>
      </c>
      <c r="L637" s="25">
        <f t="shared" si="144"/>
        <v>2.3527951289901101</v>
      </c>
      <c r="M637" s="25">
        <f t="shared" si="145"/>
        <v>2.8177831493835193</v>
      </c>
      <c r="N637" s="25">
        <f t="shared" si="146"/>
        <v>2.5078270029513323</v>
      </c>
      <c r="O637" s="25">
        <f t="shared" si="147"/>
        <v>-0.18801356083243781</v>
      </c>
      <c r="P637" s="26">
        <f>ACOS(-TAN(Dados!$C$31)*TAN(O637))</f>
        <v>1.6738522299872023</v>
      </c>
      <c r="Q637" s="25">
        <f t="shared" si="148"/>
        <v>1.020192251241868</v>
      </c>
      <c r="R637" s="25">
        <f>(24*60/PI())*Dados!$C$28*Q637*(P637*SIN(Dados!$C$31)*SIN(O637)+COS(Dados!$C$31)*COS(O637)*SIN(P637))</f>
        <v>38.66569810212836</v>
      </c>
      <c r="S637" s="17">
        <f t="shared" si="149"/>
        <v>298.76000000000005</v>
      </c>
      <c r="T637" s="17">
        <f t="shared" si="150"/>
        <v>293.26000000000005</v>
      </c>
      <c r="U637" s="17">
        <f t="shared" si="151"/>
        <v>14.508655979423819</v>
      </c>
      <c r="V637" s="25">
        <f>(0.75+2*10^(-5)*Dados!$B$7)*R637</f>
        <v>29.188820561832522</v>
      </c>
      <c r="W637" s="23">
        <f t="shared" si="152"/>
        <v>1.4302993233195385</v>
      </c>
      <c r="X637" s="25">
        <f>(1-Dados!$C$20)*U637</f>
        <v>11.171665104156341</v>
      </c>
      <c r="Y637" s="18">
        <f t="shared" si="153"/>
        <v>9.7413657808368033</v>
      </c>
      <c r="Z637" s="27">
        <f>((0.408*I637*(Y637-0)+Dados!$C$35*(900/(H637+273))*J637*(M637-N637))/(I637+Dados!$C$35*(1+(0.34*J637))))</f>
        <v>2.857624604959089</v>
      </c>
    </row>
    <row r="638" spans="1:26" x14ac:dyDescent="0.25">
      <c r="A638" s="1">
        <v>34388</v>
      </c>
      <c r="B638">
        <v>21.2</v>
      </c>
      <c r="C638">
        <v>30</v>
      </c>
      <c r="D638">
        <v>54</v>
      </c>
      <c r="E638">
        <v>1.7</v>
      </c>
      <c r="F638">
        <v>78</v>
      </c>
      <c r="H638" s="22">
        <f t="shared" si="140"/>
        <v>25.6</v>
      </c>
      <c r="I638" s="23">
        <f t="shared" si="141"/>
        <v>0.19463968475425519</v>
      </c>
      <c r="J638" s="24">
        <f t="shared" si="142"/>
        <v>1.2715168277855049</v>
      </c>
      <c r="K638" s="25">
        <f t="shared" si="143"/>
        <v>4.2430650587590133</v>
      </c>
      <c r="L638" s="25">
        <f t="shared" si="144"/>
        <v>2.5177224920902961</v>
      </c>
      <c r="M638" s="25">
        <f t="shared" si="145"/>
        <v>3.3803937754246549</v>
      </c>
      <c r="N638" s="25">
        <f t="shared" si="146"/>
        <v>2.6367071448312309</v>
      </c>
      <c r="O638" s="25">
        <f t="shared" si="147"/>
        <v>-0.18173339514492348</v>
      </c>
      <c r="P638" s="26">
        <f>ACOS(-TAN(Dados!$C$31)*TAN(O638))</f>
        <v>1.6703196821423145</v>
      </c>
      <c r="Q638" s="25">
        <f t="shared" si="148"/>
        <v>1.0197399701753953</v>
      </c>
      <c r="R638" s="25">
        <f>(24*60/PI())*Dados!$C$28*Q638*(P638*SIN(Dados!$C$31)*SIN(O638)+COS(Dados!$C$31)*COS(O638)*SIN(P638))</f>
        <v>38.499111448304127</v>
      </c>
      <c r="S638" s="17">
        <f t="shared" si="149"/>
        <v>303.16000000000003</v>
      </c>
      <c r="T638" s="17">
        <f t="shared" si="150"/>
        <v>294.36</v>
      </c>
      <c r="U638" s="17">
        <f t="shared" si="151"/>
        <v>18.273091332956184</v>
      </c>
      <c r="V638" s="25">
        <f>(0.75+2*10^(-5)*Dados!$B$7)*R638</f>
        <v>29.063063930369971</v>
      </c>
      <c r="W638" s="23">
        <f t="shared" si="152"/>
        <v>2.1980882200660852</v>
      </c>
      <c r="X638" s="25">
        <f>(1-Dados!$C$20)*U638</f>
        <v>14.070280326376261</v>
      </c>
      <c r="Y638" s="18">
        <f t="shared" si="153"/>
        <v>11.872192106310177</v>
      </c>
      <c r="Z638" s="27">
        <f>((0.408*I638*(Y638-0)+Dados!$C$35*(900/(H638+273))*J638*(M638-N638))/(I638+Dados!$C$35*(1+(0.34*J638))))</f>
        <v>3.9160181913890622</v>
      </c>
    </row>
    <row r="639" spans="1:26" x14ac:dyDescent="0.25">
      <c r="A639" s="1">
        <v>34389</v>
      </c>
      <c r="B639">
        <v>21.7</v>
      </c>
      <c r="C639">
        <v>31.3</v>
      </c>
      <c r="D639">
        <v>55</v>
      </c>
      <c r="E639">
        <v>2.2000000000000002</v>
      </c>
      <c r="F639">
        <v>72</v>
      </c>
      <c r="H639" s="22">
        <f t="shared" si="140"/>
        <v>26.5</v>
      </c>
      <c r="I639" s="23">
        <f t="shared" si="141"/>
        <v>0.20387302489183121</v>
      </c>
      <c r="J639" s="24">
        <f t="shared" si="142"/>
        <v>1.6454923653694773</v>
      </c>
      <c r="K639" s="25">
        <f t="shared" si="143"/>
        <v>4.5698943880770111</v>
      </c>
      <c r="L639" s="25">
        <f t="shared" si="144"/>
        <v>2.5959699942202965</v>
      </c>
      <c r="M639" s="25">
        <f t="shared" si="145"/>
        <v>3.5829321911486538</v>
      </c>
      <c r="N639" s="25">
        <f t="shared" si="146"/>
        <v>2.5797111776270305</v>
      </c>
      <c r="O639" s="25">
        <f t="shared" si="147"/>
        <v>-0.1753993779302998</v>
      </c>
      <c r="P639" s="26">
        <f>ACOS(-TAN(Dados!$C$31)*TAN(O639))</f>
        <v>1.6667663487559339</v>
      </c>
      <c r="Q639" s="25">
        <f t="shared" si="148"/>
        <v>1.0192818397297361</v>
      </c>
      <c r="R639" s="25">
        <f>(24*60/PI())*Dados!$C$28*Q639*(P639*SIN(Dados!$C$31)*SIN(O639)+COS(Dados!$C$31)*COS(O639)*SIN(P639))</f>
        <v>38.330034943789961</v>
      </c>
      <c r="S639" s="17">
        <f t="shared" si="149"/>
        <v>304.46000000000004</v>
      </c>
      <c r="T639" s="17">
        <f t="shared" si="150"/>
        <v>294.86</v>
      </c>
      <c r="U639" s="17">
        <f t="shared" si="151"/>
        <v>19.001803135596401</v>
      </c>
      <c r="V639" s="25">
        <f>(0.75+2*10^(-5)*Dados!$B$7)*R639</f>
        <v>28.935427705143915</v>
      </c>
      <c r="W639" s="23">
        <f t="shared" si="152"/>
        <v>2.4460837001862021</v>
      </c>
      <c r="X639" s="25">
        <f>(1-Dados!$C$20)*U639</f>
        <v>14.631388414409228</v>
      </c>
      <c r="Y639" s="18">
        <f t="shared" si="153"/>
        <v>12.185304714223026</v>
      </c>
      <c r="Z639" s="27">
        <f>((0.408*I639*(Y639-0)+Dados!$C$35*(900/(H639+273))*J639*(M639-N639))/(I639+Dados!$C$35*(1+(0.34*J639))))</f>
        <v>4.3741616626551787</v>
      </c>
    </row>
    <row r="640" spans="1:26" x14ac:dyDescent="0.25">
      <c r="A640" s="1">
        <v>34390</v>
      </c>
      <c r="B640">
        <v>21.1</v>
      </c>
      <c r="C640">
        <v>32.1</v>
      </c>
      <c r="D640">
        <v>56</v>
      </c>
      <c r="E640">
        <v>1.566667</v>
      </c>
      <c r="F640">
        <v>70.5</v>
      </c>
      <c r="H640" s="22">
        <f t="shared" si="140"/>
        <v>26.6</v>
      </c>
      <c r="I640" s="23">
        <f t="shared" si="141"/>
        <v>0.20492132412027941</v>
      </c>
      <c r="J640" s="24">
        <f t="shared" si="142"/>
        <v>1.1717902670801374</v>
      </c>
      <c r="K640" s="25">
        <f t="shared" si="143"/>
        <v>4.7817101702880001</v>
      </c>
      <c r="L640" s="25">
        <f t="shared" si="144"/>
        <v>2.5023227554890153</v>
      </c>
      <c r="M640" s="25">
        <f t="shared" si="145"/>
        <v>3.6420164628885079</v>
      </c>
      <c r="N640" s="25">
        <f t="shared" si="146"/>
        <v>2.5676216063363979</v>
      </c>
      <c r="O640" s="25">
        <f t="shared" si="147"/>
        <v>-0.16901338609456681</v>
      </c>
      <c r="P640" s="26">
        <f>ACOS(-TAN(Dados!$C$31)*TAN(O640))</f>
        <v>1.6631931498354087</v>
      </c>
      <c r="Q640" s="25">
        <f t="shared" si="148"/>
        <v>1.018817995658829</v>
      </c>
      <c r="R640" s="25">
        <f>(24*60/PI())*Dados!$C$28*Q640*(P640*SIN(Dados!$C$31)*SIN(O640)+COS(Dados!$C$31)*COS(O640)*SIN(P640))</f>
        <v>38.158500837577961</v>
      </c>
      <c r="S640" s="17">
        <f t="shared" si="149"/>
        <v>305.26000000000005</v>
      </c>
      <c r="T640" s="17">
        <f t="shared" si="150"/>
        <v>294.26000000000005</v>
      </c>
      <c r="U640" s="17">
        <f t="shared" si="151"/>
        <v>20.249188774513335</v>
      </c>
      <c r="V640" s="25">
        <f>(0.75+2*10^(-5)*Dados!$B$7)*R640</f>
        <v>28.805936230989445</v>
      </c>
      <c r="W640" s="23">
        <f t="shared" si="152"/>
        <v>2.7482597159914133</v>
      </c>
      <c r="X640" s="25">
        <f>(1-Dados!$C$20)*U640</f>
        <v>15.591875356375269</v>
      </c>
      <c r="Y640" s="18">
        <f t="shared" si="153"/>
        <v>12.843615640383856</v>
      </c>
      <c r="Z640" s="27">
        <f>((0.408*I640*(Y640-0)+Dados!$C$35*(900/(H640+273))*J640*(M640-N640))/(I640+Dados!$C$35*(1+(0.34*J640))))</f>
        <v>4.457223369282457</v>
      </c>
    </row>
    <row r="641" spans="1:26" x14ac:dyDescent="0.25">
      <c r="A641" s="1">
        <v>34391</v>
      </c>
      <c r="B641">
        <v>19.8</v>
      </c>
      <c r="C641">
        <v>32</v>
      </c>
      <c r="D641">
        <v>57</v>
      </c>
      <c r="E641">
        <v>1.3</v>
      </c>
      <c r="F641">
        <v>69.75</v>
      </c>
      <c r="H641" s="22">
        <f t="shared" si="140"/>
        <v>25.9</v>
      </c>
      <c r="I641" s="23">
        <f t="shared" si="141"/>
        <v>0.19767751536034411</v>
      </c>
      <c r="J641" s="24">
        <f t="shared" si="142"/>
        <v>0.97233639771832736</v>
      </c>
      <c r="K641" s="25">
        <f t="shared" si="143"/>
        <v>4.7547753962618131</v>
      </c>
      <c r="L641" s="25">
        <f t="shared" si="144"/>
        <v>2.3094882494907831</v>
      </c>
      <c r="M641" s="25">
        <f t="shared" si="145"/>
        <v>3.5321318228762983</v>
      </c>
      <c r="N641" s="25">
        <f t="shared" si="146"/>
        <v>2.4636619464562179</v>
      </c>
      <c r="O641" s="25">
        <f t="shared" si="147"/>
        <v>-0.16257731194492642</v>
      </c>
      <c r="P641" s="26">
        <f>ACOS(-TAN(Dados!$C$31)*TAN(O641))</f>
        <v>1.6596009906988067</v>
      </c>
      <c r="Q641" s="25">
        <f t="shared" si="148"/>
        <v>1.0183485754096824</v>
      </c>
      <c r="R641" s="25">
        <f>(24*60/PI())*Dados!$C$28*Q641*(P641*SIN(Dados!$C$31)*SIN(O641)+COS(Dados!$C$31)*COS(O641)*SIN(P641))</f>
        <v>37.98454322101324</v>
      </c>
      <c r="S641" s="17">
        <f t="shared" si="149"/>
        <v>305.16000000000003</v>
      </c>
      <c r="T641" s="17">
        <f t="shared" si="150"/>
        <v>292.96000000000004</v>
      </c>
      <c r="U641" s="17">
        <f t="shared" si="151"/>
        <v>21.227888909752711</v>
      </c>
      <c r="V641" s="25">
        <f>(0.75+2*10^(-5)*Dados!$B$7)*R641</f>
        <v>28.674615243537978</v>
      </c>
      <c r="W641" s="23">
        <f t="shared" si="152"/>
        <v>3.0704343563802317</v>
      </c>
      <c r="X641" s="25">
        <f>(1-Dados!$C$20)*U641</f>
        <v>16.345474460509589</v>
      </c>
      <c r="Y641" s="18">
        <f t="shared" si="153"/>
        <v>13.275040104129356</v>
      </c>
      <c r="Z641" s="27">
        <f>((0.408*I641*(Y641-0)+Dados!$C$35*(900/(H641+273))*J641*(M641-N641))/(I641+Dados!$C$35*(1+(0.34*J641))))</f>
        <v>4.4787018591836629</v>
      </c>
    </row>
    <row r="642" spans="1:26" x14ac:dyDescent="0.25">
      <c r="A642" s="1">
        <v>34392</v>
      </c>
      <c r="B642">
        <v>19</v>
      </c>
      <c r="C642">
        <v>32.799999999999997</v>
      </c>
      <c r="D642">
        <v>58</v>
      </c>
      <c r="E642">
        <v>1.2</v>
      </c>
      <c r="F642">
        <v>61</v>
      </c>
      <c r="H642" s="22">
        <f t="shared" si="140"/>
        <v>25.9</v>
      </c>
      <c r="I642" s="23">
        <f t="shared" si="141"/>
        <v>0.19767751536034411</v>
      </c>
      <c r="J642" s="24">
        <f t="shared" si="142"/>
        <v>0.89754129020153295</v>
      </c>
      <c r="K642" s="25">
        <f t="shared" si="143"/>
        <v>4.9739919933544527</v>
      </c>
      <c r="L642" s="25">
        <f t="shared" si="144"/>
        <v>2.1973933238855259</v>
      </c>
      <c r="M642" s="25">
        <f t="shared" si="145"/>
        <v>3.5856926586199895</v>
      </c>
      <c r="N642" s="25">
        <f t="shared" si="146"/>
        <v>2.1872725217581936</v>
      </c>
      <c r="O642" s="25">
        <f t="shared" si="147"/>
        <v>-0.1560930626290509</v>
      </c>
      <c r="P642" s="26">
        <f>ACOS(-TAN(Dados!$C$31)*TAN(O642))</f>
        <v>1.655990762218486</v>
      </c>
      <c r="Q642" s="25">
        <f t="shared" si="148"/>
        <v>1.0178737180816473</v>
      </c>
      <c r="R642" s="25">
        <f>(24*60/PI())*Dados!$C$28*Q642*(P642*SIN(Dados!$C$31)*SIN(O642)+COS(Dados!$C$31)*COS(O642)*SIN(P642))</f>
        <v>37.808198041549083</v>
      </c>
      <c r="S642" s="17">
        <f t="shared" si="149"/>
        <v>305.96000000000004</v>
      </c>
      <c r="T642" s="17">
        <f t="shared" si="150"/>
        <v>292.16000000000003</v>
      </c>
      <c r="U642" s="17">
        <f t="shared" si="151"/>
        <v>22.472195530801109</v>
      </c>
      <c r="V642" s="25">
        <f>(0.75+2*10^(-5)*Dados!$B$7)*R642</f>
        <v>28.541491879601093</v>
      </c>
      <c r="W642" s="23">
        <f t="shared" si="152"/>
        <v>3.7291151299302343</v>
      </c>
      <c r="X642" s="25">
        <f>(1-Dados!$C$20)*U642</f>
        <v>17.303590558716856</v>
      </c>
      <c r="Y642" s="18">
        <f t="shared" si="153"/>
        <v>13.574475428786622</v>
      </c>
      <c r="Z642" s="27">
        <f>((0.408*I642*(Y642-0)+Dados!$C$35*(900/(H642+273))*J642*(M642-N642))/(I642+Dados!$C$35*(1+(0.34*J642))))</f>
        <v>4.7408750342684192</v>
      </c>
    </row>
    <row r="643" spans="1:26" x14ac:dyDescent="0.25">
      <c r="A643" s="1">
        <v>34393</v>
      </c>
      <c r="B643">
        <v>19.8</v>
      </c>
      <c r="C643">
        <v>32.299999999999997</v>
      </c>
      <c r="D643">
        <v>59</v>
      </c>
      <c r="E643">
        <v>1.933333</v>
      </c>
      <c r="F643">
        <v>78.5</v>
      </c>
      <c r="H643" s="22">
        <f t="shared" si="140"/>
        <v>26.049999999999997</v>
      </c>
      <c r="I643" s="23">
        <f t="shared" si="141"/>
        <v>0.19921133453623621</v>
      </c>
      <c r="J643" s="24">
        <f t="shared" si="142"/>
        <v>1.4460384960076669</v>
      </c>
      <c r="K643" s="25">
        <f t="shared" si="143"/>
        <v>4.8359775257467401</v>
      </c>
      <c r="L643" s="25">
        <f t="shared" si="144"/>
        <v>2.3094882494907831</v>
      </c>
      <c r="M643" s="25">
        <f t="shared" si="145"/>
        <v>3.5727328876187618</v>
      </c>
      <c r="N643" s="25">
        <f t="shared" si="146"/>
        <v>2.8045953167807283</v>
      </c>
      <c r="O643" s="25">
        <f t="shared" si="147"/>
        <v>-0.14956255956995423</v>
      </c>
      <c r="P643" s="26">
        <f>ACOS(-TAN(Dados!$C$31)*TAN(O643))</f>
        <v>1.652363341105423</v>
      </c>
      <c r="Q643" s="25">
        <f t="shared" si="148"/>
        <v>1.0173935643851983</v>
      </c>
      <c r="R643" s="25">
        <f>(24*60/PI())*Dados!$C$28*Q643*(P643*SIN(Dados!$C$31)*SIN(O643)+COS(Dados!$C$31)*COS(O643)*SIN(P643))</f>
        <v>37.629503113658799</v>
      </c>
      <c r="S643" s="17">
        <f t="shared" si="149"/>
        <v>305.46000000000004</v>
      </c>
      <c r="T643" s="17">
        <f t="shared" si="150"/>
        <v>292.96000000000004</v>
      </c>
      <c r="U643" s="17">
        <f t="shared" si="151"/>
        <v>21.286461459478755</v>
      </c>
      <c r="V643" s="25">
        <f>(0.75+2*10^(-5)*Dados!$B$7)*R643</f>
        <v>28.406594685407878</v>
      </c>
      <c r="W643" s="23">
        <f t="shared" si="152"/>
        <v>2.7513198167737105</v>
      </c>
      <c r="X643" s="25">
        <f>(1-Dados!$C$20)*U643</f>
        <v>16.390575323798643</v>
      </c>
      <c r="Y643" s="18">
        <f t="shared" si="153"/>
        <v>13.639255507024933</v>
      </c>
      <c r="Z643" s="27">
        <f>((0.408*I643*(Y643-0)+Dados!$C$35*(900/(H643+273))*J643*(M643-N643))/(I643+Dados!$C$35*(1+(0.34*J643))))</f>
        <v>4.4715373093480455</v>
      </c>
    </row>
    <row r="644" spans="1:26" x14ac:dyDescent="0.25">
      <c r="A644" s="1">
        <v>34731</v>
      </c>
      <c r="B644">
        <v>20.3</v>
      </c>
      <c r="C644">
        <v>30.1</v>
      </c>
      <c r="D644">
        <v>32</v>
      </c>
      <c r="E644">
        <v>3.0666669999999998</v>
      </c>
      <c r="F644">
        <v>85</v>
      </c>
      <c r="H644" s="22">
        <f t="shared" si="140"/>
        <v>25.200000000000003</v>
      </c>
      <c r="I644" s="23">
        <f t="shared" si="141"/>
        <v>0.19065046743174238</v>
      </c>
      <c r="J644" s="24">
        <f t="shared" si="142"/>
        <v>2.2937168798320537</v>
      </c>
      <c r="K644" s="25">
        <f t="shared" si="143"/>
        <v>4.2674631045407558</v>
      </c>
      <c r="L644" s="25">
        <f t="shared" si="144"/>
        <v>2.3820593372779197</v>
      </c>
      <c r="M644" s="25">
        <f t="shared" si="145"/>
        <v>3.3247612209093376</v>
      </c>
      <c r="N644" s="25">
        <f t="shared" si="146"/>
        <v>2.8260470377729368</v>
      </c>
      <c r="O644" s="25">
        <f t="shared" si="147"/>
        <v>-0.30432562504334304</v>
      </c>
      <c r="P644" s="26">
        <f>ACOS(-TAN(Dados!$C$31)*TAN(O644))</f>
        <v>1.7414469882911801</v>
      </c>
      <c r="Q644" s="25">
        <f t="shared" si="148"/>
        <v>1.0281185581963432</v>
      </c>
      <c r="R644" s="25">
        <f>(24*60/PI())*Dados!$C$28*Q644*(P644*SIN(Dados!$C$31)*SIN(O644)+COS(Dados!$C$31)*COS(O644)*SIN(P644))</f>
        <v>41.550006134893529</v>
      </c>
      <c r="S644" s="17">
        <f t="shared" si="149"/>
        <v>303.26000000000005</v>
      </c>
      <c r="T644" s="17">
        <f t="shared" si="150"/>
        <v>293.46000000000004</v>
      </c>
      <c r="U644" s="17">
        <f t="shared" si="151"/>
        <v>20.811534953026772</v>
      </c>
      <c r="V644" s="25">
        <f>(0.75+2*10^(-5)*Dados!$B$7)*R644</f>
        <v>31.366191041244619</v>
      </c>
      <c r="W644" s="23">
        <f t="shared" si="152"/>
        <v>2.2224603841548003</v>
      </c>
      <c r="X644" s="25">
        <f>(1-Dados!$C$20)*U644</f>
        <v>16.024881913830615</v>
      </c>
      <c r="Y644" s="18">
        <f t="shared" si="153"/>
        <v>13.802421529675815</v>
      </c>
      <c r="Z644" s="27">
        <f>((0.408*I644*(Y644-0)+Dados!$C$35*(900/(H644+273))*J644*(M644-N644))/(I644+Dados!$C$35*(1+(0.34*J644))))</f>
        <v>4.2310925065129261</v>
      </c>
    </row>
    <row r="645" spans="1:26" x14ac:dyDescent="0.25">
      <c r="A645" s="1">
        <v>34732</v>
      </c>
      <c r="B645">
        <v>18.399999999999999</v>
      </c>
      <c r="C645">
        <v>28</v>
      </c>
      <c r="D645">
        <v>33</v>
      </c>
      <c r="E645">
        <v>4.8333329999999997</v>
      </c>
      <c r="F645">
        <v>65.75</v>
      </c>
      <c r="H645" s="22">
        <f t="shared" si="140"/>
        <v>23.2</v>
      </c>
      <c r="I645" s="23">
        <f t="shared" si="141"/>
        <v>0.17172180615599653</v>
      </c>
      <c r="J645" s="24">
        <f t="shared" si="142"/>
        <v>3.6150966139947047</v>
      </c>
      <c r="K645" s="25">
        <f t="shared" si="143"/>
        <v>3.7799303639952631</v>
      </c>
      <c r="L645" s="25">
        <f t="shared" si="144"/>
        <v>2.1164748063682803</v>
      </c>
      <c r="M645" s="25">
        <f t="shared" si="145"/>
        <v>2.9482025851817717</v>
      </c>
      <c r="N645" s="25">
        <f t="shared" si="146"/>
        <v>1.9384431997570148</v>
      </c>
      <c r="O645" s="25">
        <f t="shared" si="147"/>
        <v>-0.2995769437816857</v>
      </c>
      <c r="P645" s="26">
        <f>ACOS(-TAN(Dados!$C$31)*TAN(O645))</f>
        <v>1.7385894603864445</v>
      </c>
      <c r="Q645" s="25">
        <f t="shared" si="148"/>
        <v>1.0278170707327079</v>
      </c>
      <c r="R645" s="25">
        <f>(24*60/PI())*Dados!$C$28*Q645*(P645*SIN(Dados!$C$31)*SIN(O645)+COS(Dados!$C$31)*COS(O645)*SIN(P645))</f>
        <v>41.440172896841275</v>
      </c>
      <c r="S645" s="17">
        <f t="shared" si="149"/>
        <v>301.16000000000003</v>
      </c>
      <c r="T645" s="17">
        <f t="shared" si="150"/>
        <v>291.56</v>
      </c>
      <c r="U645" s="17">
        <f t="shared" si="151"/>
        <v>20.543628735158048</v>
      </c>
      <c r="V645" s="25">
        <f>(0.75+2*10^(-5)*Dados!$B$7)*R645</f>
        <v>31.28327768820585</v>
      </c>
      <c r="W645" s="23">
        <f t="shared" si="152"/>
        <v>2.9487364896366302</v>
      </c>
      <c r="X645" s="25">
        <f>(1-Dados!$C$20)*U645</f>
        <v>15.818594126071698</v>
      </c>
      <c r="Y645" s="18">
        <f t="shared" si="153"/>
        <v>12.869857636435068</v>
      </c>
      <c r="Z645" s="27">
        <f>((0.408*I645*(Y645-0)+Dados!$C$35*(900/(H645+273))*J645*(M645-N645))/(I645+Dados!$C$35*(1+(0.34*J645))))</f>
        <v>5.1245056550137447</v>
      </c>
    </row>
    <row r="646" spans="1:26" x14ac:dyDescent="0.25">
      <c r="A646" s="1">
        <v>34733</v>
      </c>
      <c r="B646">
        <v>13.6</v>
      </c>
      <c r="C646">
        <v>29.3</v>
      </c>
      <c r="D646">
        <v>34</v>
      </c>
      <c r="E646">
        <v>3.6</v>
      </c>
      <c r="F646">
        <v>62</v>
      </c>
      <c r="H646" s="22">
        <f t="shared" si="140"/>
        <v>21.45</v>
      </c>
      <c r="I646" s="23">
        <f t="shared" si="141"/>
        <v>0.15648453449809663</v>
      </c>
      <c r="J646" s="24">
        <f t="shared" si="142"/>
        <v>2.6926238706045988</v>
      </c>
      <c r="K646" s="25">
        <f t="shared" si="143"/>
        <v>4.0756492057609837</v>
      </c>
      <c r="L646" s="25">
        <f t="shared" si="144"/>
        <v>1.5575783410613051</v>
      </c>
      <c r="M646" s="25">
        <f t="shared" si="145"/>
        <v>2.8166137734111443</v>
      </c>
      <c r="N646" s="25">
        <f t="shared" si="146"/>
        <v>1.7463005395149094</v>
      </c>
      <c r="O646" s="25">
        <f t="shared" si="147"/>
        <v>-0.29473949140618588</v>
      </c>
      <c r="P646" s="26">
        <f>ACOS(-TAN(Dados!$C$31)*TAN(O646))</f>
        <v>1.7356885346921167</v>
      </c>
      <c r="Q646" s="25">
        <f t="shared" si="148"/>
        <v>1.0275073404706727</v>
      </c>
      <c r="R646" s="25">
        <f>(24*60/PI())*Dados!$C$28*Q646*(P646*SIN(Dados!$C$31)*SIN(O646)+COS(Dados!$C$31)*COS(O646)*SIN(P646))</f>
        <v>41.327547732870002</v>
      </c>
      <c r="S646" s="17">
        <f t="shared" si="149"/>
        <v>302.46000000000004</v>
      </c>
      <c r="T646" s="17">
        <f t="shared" si="150"/>
        <v>286.76000000000005</v>
      </c>
      <c r="U646" s="17">
        <f t="shared" si="151"/>
        <v>26.20049189904945</v>
      </c>
      <c r="V646" s="25">
        <f>(0.75+2*10^(-5)*Dados!$B$7)*R646</f>
        <v>31.198256704148577</v>
      </c>
      <c r="W646" s="23">
        <f t="shared" si="152"/>
        <v>4.5059063367628234</v>
      </c>
      <c r="X646" s="25">
        <f>(1-Dados!$C$20)*U646</f>
        <v>20.174378762268077</v>
      </c>
      <c r="Y646" s="18">
        <f t="shared" si="153"/>
        <v>15.668472425505254</v>
      </c>
      <c r="Z646" s="27">
        <f>((0.408*I646*(Y646-0)+Dados!$C$35*(900/(H646+273))*J646*(M646-N646))/(I646+Dados!$C$35*(1+(0.34*J646))))</f>
        <v>5.5946884103362073</v>
      </c>
    </row>
    <row r="647" spans="1:26" x14ac:dyDescent="0.25">
      <c r="A647" s="1">
        <v>34734</v>
      </c>
      <c r="B647">
        <v>17.7</v>
      </c>
      <c r="C647">
        <v>32.299999999999997</v>
      </c>
      <c r="D647">
        <v>35</v>
      </c>
      <c r="E647">
        <v>2.6</v>
      </c>
      <c r="F647">
        <v>69.75</v>
      </c>
      <c r="H647" s="22">
        <f t="shared" si="140"/>
        <v>25</v>
      </c>
      <c r="I647" s="23">
        <f t="shared" si="141"/>
        <v>0.18868182684282603</v>
      </c>
      <c r="J647" s="24">
        <f t="shared" si="142"/>
        <v>1.9446727954366547</v>
      </c>
      <c r="K647" s="25">
        <f t="shared" si="143"/>
        <v>4.8359775257467401</v>
      </c>
      <c r="L647" s="25">
        <f t="shared" si="144"/>
        <v>2.0253762197498539</v>
      </c>
      <c r="M647" s="25">
        <f t="shared" si="145"/>
        <v>3.4306768727482968</v>
      </c>
      <c r="N647" s="25">
        <f t="shared" si="146"/>
        <v>2.3928971187419372</v>
      </c>
      <c r="O647" s="25">
        <f t="shared" si="147"/>
        <v>-0.28981470135838328</v>
      </c>
      <c r="P647" s="26">
        <f>ACOS(-TAN(Dados!$C$31)*TAN(O647))</f>
        <v>1.7327454042581727</v>
      </c>
      <c r="Q647" s="25">
        <f t="shared" si="148"/>
        <v>1.0271894591899993</v>
      </c>
      <c r="R647" s="25">
        <f>(24*60/PI())*Dados!$C$28*Q647*(P647*SIN(Dados!$C$31)*SIN(O647)+COS(Dados!$C$31)*COS(O647)*SIN(P647))</f>
        <v>41.21213155165799</v>
      </c>
      <c r="S647" s="17">
        <f t="shared" si="149"/>
        <v>305.46000000000004</v>
      </c>
      <c r="T647" s="17">
        <f t="shared" si="150"/>
        <v>290.86</v>
      </c>
      <c r="U647" s="17">
        <f t="shared" si="151"/>
        <v>25.195413368324953</v>
      </c>
      <c r="V647" s="25">
        <f>(0.75+2*10^(-5)*Dados!$B$7)*R647</f>
        <v>31.111128775036029</v>
      </c>
      <c r="W647" s="23">
        <f t="shared" si="152"/>
        <v>3.5679462974119307</v>
      </c>
      <c r="X647" s="25">
        <f>(1-Dados!$C$20)*U647</f>
        <v>19.400468293610214</v>
      </c>
      <c r="Y647" s="18">
        <f t="shared" si="153"/>
        <v>15.832521996198283</v>
      </c>
      <c r="Z647" s="27">
        <f>((0.408*I647*(Y647-0)+Dados!$C$35*(900/(H647+273))*J647*(M647-N647))/(I647+Dados!$C$35*(1+(0.34*J647))))</f>
        <v>5.4394031917271359</v>
      </c>
    </row>
    <row r="648" spans="1:26" x14ac:dyDescent="0.25">
      <c r="A648" s="1">
        <v>34735</v>
      </c>
      <c r="B648">
        <v>20.5</v>
      </c>
      <c r="C648">
        <v>30.2</v>
      </c>
      <c r="D648">
        <v>36</v>
      </c>
      <c r="E648">
        <v>1.6666669999999999</v>
      </c>
      <c r="F648">
        <v>70</v>
      </c>
      <c r="H648" s="22">
        <f t="shared" si="140"/>
        <v>25.35</v>
      </c>
      <c r="I648" s="23">
        <f t="shared" si="141"/>
        <v>0.1921382761319867</v>
      </c>
      <c r="J648" s="24">
        <f t="shared" si="142"/>
        <v>1.2465853745969318</v>
      </c>
      <c r="K648" s="25">
        <f t="shared" si="143"/>
        <v>4.2919830424837384</v>
      </c>
      <c r="L648" s="25">
        <f t="shared" si="144"/>
        <v>2.4116412804606884</v>
      </c>
      <c r="M648" s="25">
        <f t="shared" si="145"/>
        <v>3.3518121614722132</v>
      </c>
      <c r="N648" s="25">
        <f t="shared" si="146"/>
        <v>2.346268513030549</v>
      </c>
      <c r="O648" s="25">
        <f t="shared" si="147"/>
        <v>-0.28480403295985462</v>
      </c>
      <c r="P648" s="26">
        <f>ACOS(-TAN(Dados!$C$31)*TAN(O648))</f>
        <v>1.7297612548880501</v>
      </c>
      <c r="Q648" s="25">
        <f t="shared" si="148"/>
        <v>1.0268635210857713</v>
      </c>
      <c r="R648" s="25">
        <f>(24*60/PI())*Dados!$C$28*Q648*(P648*SIN(Dados!$C$31)*SIN(O648)+COS(Dados!$C$31)*COS(O648)*SIN(P648))</f>
        <v>41.093926310782344</v>
      </c>
      <c r="S648" s="17">
        <f t="shared" si="149"/>
        <v>303.36</v>
      </c>
      <c r="T648" s="17">
        <f t="shared" si="150"/>
        <v>293.66000000000003</v>
      </c>
      <c r="U648" s="17">
        <f t="shared" si="151"/>
        <v>20.477808984342388</v>
      </c>
      <c r="V648" s="25">
        <f>(0.75+2*10^(-5)*Dados!$B$7)*R648</f>
        <v>31.021895378647475</v>
      </c>
      <c r="W648" s="23">
        <f t="shared" si="152"/>
        <v>2.6493034157041677</v>
      </c>
      <c r="X648" s="25">
        <f>(1-Dados!$C$20)*U648</f>
        <v>15.76791291794364</v>
      </c>
      <c r="Y648" s="18">
        <f t="shared" si="153"/>
        <v>13.118609502239472</v>
      </c>
      <c r="Z648" s="27">
        <f>((0.408*I648*(Y648-0)+Dados!$C$35*(900/(H648+273))*J648*(M648-N648))/(I648+Dados!$C$35*(1+(0.34*J648))))</f>
        <v>4.471543238930173</v>
      </c>
    </row>
    <row r="649" spans="1:26" x14ac:dyDescent="0.25">
      <c r="A649" s="1">
        <v>34736</v>
      </c>
      <c r="B649">
        <v>17.899999999999999</v>
      </c>
      <c r="C649">
        <v>31</v>
      </c>
      <c r="D649">
        <v>37</v>
      </c>
      <c r="E649">
        <v>4.3666669999999996</v>
      </c>
      <c r="F649">
        <v>59.5</v>
      </c>
      <c r="H649" s="22">
        <f t="shared" si="140"/>
        <v>24.45</v>
      </c>
      <c r="I649" s="23">
        <f t="shared" si="141"/>
        <v>0.18335615232868382</v>
      </c>
      <c r="J649" s="24">
        <f t="shared" si="142"/>
        <v>3.2660532775503808</v>
      </c>
      <c r="K649" s="25">
        <f t="shared" si="143"/>
        <v>4.492592251118583</v>
      </c>
      <c r="L649" s="25">
        <f t="shared" si="144"/>
        <v>2.0510472190114379</v>
      </c>
      <c r="M649" s="25">
        <f t="shared" si="145"/>
        <v>3.2718197350650104</v>
      </c>
      <c r="N649" s="25">
        <f t="shared" si="146"/>
        <v>1.9467327423636811</v>
      </c>
      <c r="O649" s="25">
        <f t="shared" si="147"/>
        <v>-0.27970897097978548</v>
      </c>
      <c r="P649" s="26">
        <f>ACOS(-TAN(Dados!$C$31)*TAN(O649))</f>
        <v>1.7267372641461627</v>
      </c>
      <c r="Q649" s="25">
        <f t="shared" si="148"/>
        <v>1.0265296227404832</v>
      </c>
      <c r="R649" s="25">
        <f>(24*60/PI())*Dados!$C$28*Q649*(P649*SIN(Dados!$C$31)*SIN(O649)+COS(Dados!$C$31)*COS(O649)*SIN(P649))</f>
        <v>40.972935068714811</v>
      </c>
      <c r="S649" s="17">
        <f t="shared" si="149"/>
        <v>304.16000000000003</v>
      </c>
      <c r="T649" s="17">
        <f t="shared" si="150"/>
        <v>291.06</v>
      </c>
      <c r="U649" s="17">
        <f t="shared" si="151"/>
        <v>23.727539548708954</v>
      </c>
      <c r="V649" s="25">
        <f>(0.75+2*10^(-5)*Dados!$B$7)*R649</f>
        <v>30.930558823829962</v>
      </c>
      <c r="W649" s="23">
        <f t="shared" si="152"/>
        <v>3.8260905611678488</v>
      </c>
      <c r="X649" s="25">
        <f>(1-Dados!$C$20)*U649</f>
        <v>18.270205452505895</v>
      </c>
      <c r="Y649" s="18">
        <f t="shared" si="153"/>
        <v>14.444114891338046</v>
      </c>
      <c r="Z649" s="27">
        <f>((0.408*I649*(Y649-0)+Dados!$C$35*(900/(H649+273))*J649*(M649-N649))/(I649+Dados!$C$35*(1+(0.34*J649))))</f>
        <v>6.0270418244583492</v>
      </c>
    </row>
    <row r="650" spans="1:26" x14ac:dyDescent="0.25">
      <c r="A650" s="1">
        <v>34737</v>
      </c>
      <c r="B650">
        <v>18.100000000000001</v>
      </c>
      <c r="C650">
        <v>31.3</v>
      </c>
      <c r="D650">
        <v>38</v>
      </c>
      <c r="E650">
        <v>4.733333</v>
      </c>
      <c r="F650">
        <v>54.5</v>
      </c>
      <c r="H650" s="22">
        <f t="shared" si="140"/>
        <v>24.700000000000003</v>
      </c>
      <c r="I650" s="23">
        <f t="shared" si="141"/>
        <v>0.18576099026505452</v>
      </c>
      <c r="J650" s="24">
        <f t="shared" si="142"/>
        <v>3.5403015064779106</v>
      </c>
      <c r="K650" s="25">
        <f t="shared" si="143"/>
        <v>4.5698943880770111</v>
      </c>
      <c r="L650" s="25">
        <f t="shared" si="144"/>
        <v>2.0770026187312354</v>
      </c>
      <c r="M650" s="25">
        <f t="shared" si="145"/>
        <v>3.3234485034041232</v>
      </c>
      <c r="N650" s="25">
        <f t="shared" si="146"/>
        <v>1.8112794343552472</v>
      </c>
      <c r="O650" s="25">
        <f t="shared" si="147"/>
        <v>-0.27453102519500105</v>
      </c>
      <c r="P650" s="26">
        <f>ACOS(-TAN(Dados!$C$31)*TAN(O650))</f>
        <v>1.7236746004336272</v>
      </c>
      <c r="Q650" s="25">
        <f t="shared" si="148"/>
        <v>1.0261878630954209</v>
      </c>
      <c r="R650" s="25">
        <f>(24*60/PI())*Dados!$C$28*Q650*(P650*SIN(Dados!$C$31)*SIN(O650)+COS(Dados!$C$31)*COS(O650)*SIN(P650))</f>
        <v>40.849162036170263</v>
      </c>
      <c r="S650" s="17">
        <f t="shared" si="149"/>
        <v>304.46000000000004</v>
      </c>
      <c r="T650" s="17">
        <f t="shared" si="150"/>
        <v>291.26000000000005</v>
      </c>
      <c r="U650" s="17">
        <f t="shared" si="151"/>
        <v>23.745980141452169</v>
      </c>
      <c r="V650" s="25">
        <f>(0.75+2*10^(-5)*Dados!$B$7)*R650</f>
        <v>30.837122289261409</v>
      </c>
      <c r="W650" s="23">
        <f t="shared" si="152"/>
        <v>4.0458581528507338</v>
      </c>
      <c r="X650" s="25">
        <f>(1-Dados!$C$20)*U650</f>
        <v>18.284404708918171</v>
      </c>
      <c r="Y650" s="18">
        <f t="shared" si="153"/>
        <v>14.238546556067437</v>
      </c>
      <c r="Z650" s="27">
        <f>((0.408*I650*(Y650-0)+Dados!$C$35*(900/(H650+273))*J650*(M650-N650))/(I650+Dados!$C$35*(1+(0.34*J650))))</f>
        <v>6.4802916590271513</v>
      </c>
    </row>
    <row r="651" spans="1:26" x14ac:dyDescent="0.25">
      <c r="A651" s="1">
        <v>34738</v>
      </c>
      <c r="B651">
        <v>19.7</v>
      </c>
      <c r="C651">
        <v>29.7</v>
      </c>
      <c r="D651">
        <v>39</v>
      </c>
      <c r="E651">
        <v>1.8666670000000001</v>
      </c>
      <c r="F651">
        <v>70</v>
      </c>
      <c r="H651" s="22">
        <f t="shared" si="140"/>
        <v>24.7</v>
      </c>
      <c r="I651" s="23">
        <f t="shared" si="141"/>
        <v>0.18576099026505449</v>
      </c>
      <c r="J651" s="24">
        <f t="shared" si="142"/>
        <v>1.3961755896305208</v>
      </c>
      <c r="K651" s="25">
        <f t="shared" si="143"/>
        <v>4.1705971966496023</v>
      </c>
      <c r="L651" s="25">
        <f t="shared" si="144"/>
        <v>2.2952083710657747</v>
      </c>
      <c r="M651" s="25">
        <f t="shared" si="145"/>
        <v>3.2329027838576883</v>
      </c>
      <c r="N651" s="25">
        <f t="shared" si="146"/>
        <v>2.2630319487003816</v>
      </c>
      <c r="O651" s="25">
        <f t="shared" si="147"/>
        <v>-0.26927172994258658</v>
      </c>
      <c r="P651" s="26">
        <f>ACOS(-TAN(Dados!$C$31)*TAN(O651))</f>
        <v>1.720574422132332</v>
      </c>
      <c r="Q651" s="25">
        <f t="shared" si="148"/>
        <v>1.0258383434213432</v>
      </c>
      <c r="R651" s="25">
        <f>(24*60/PI())*Dados!$C$28*Q651*(P651*SIN(Dados!$C$31)*SIN(O651)+COS(Dados!$C$31)*COS(O651)*SIN(P651))</f>
        <v>40.722612626680473</v>
      </c>
      <c r="S651" s="17">
        <f t="shared" si="149"/>
        <v>302.86</v>
      </c>
      <c r="T651" s="17">
        <f t="shared" si="150"/>
        <v>292.86</v>
      </c>
      <c r="U651" s="17">
        <f t="shared" si="151"/>
        <v>20.604193307686792</v>
      </c>
      <c r="V651" s="25">
        <f>(0.75+2*10^(-5)*Dados!$B$7)*R651</f>
        <v>30.741589861628867</v>
      </c>
      <c r="W651" s="23">
        <f t="shared" si="152"/>
        <v>2.7752855787208217</v>
      </c>
      <c r="X651" s="25">
        <f>(1-Dados!$C$20)*U651</f>
        <v>15.86522884691883</v>
      </c>
      <c r="Y651" s="18">
        <f t="shared" si="153"/>
        <v>13.089943268198009</v>
      </c>
      <c r="Z651" s="27">
        <f>((0.408*I651*(Y651-0)+Dados!$C$35*(900/(H651+273))*J651*(M651-N651))/(I651+Dados!$C$35*(1+(0.34*J651))))</f>
        <v>4.4636590025236353</v>
      </c>
    </row>
    <row r="652" spans="1:26" x14ac:dyDescent="0.25">
      <c r="A652" s="1">
        <v>34739</v>
      </c>
      <c r="B652">
        <v>19.600000000000001</v>
      </c>
      <c r="C652">
        <v>28.2</v>
      </c>
      <c r="D652">
        <v>40</v>
      </c>
      <c r="E652">
        <v>3.233333</v>
      </c>
      <c r="F652">
        <v>76.5</v>
      </c>
      <c r="H652" s="22">
        <f t="shared" si="140"/>
        <v>23.9</v>
      </c>
      <c r="I652" s="23">
        <f t="shared" si="141"/>
        <v>0.17815773880284058</v>
      </c>
      <c r="J652" s="24">
        <f t="shared" si="142"/>
        <v>2.4183748937259941</v>
      </c>
      <c r="K652" s="25">
        <f t="shared" si="143"/>
        <v>3.8241720180540506</v>
      </c>
      <c r="L652" s="25">
        <f t="shared" si="144"/>
        <v>2.2810057729824531</v>
      </c>
      <c r="M652" s="25">
        <f t="shared" si="145"/>
        <v>3.0525888955182516</v>
      </c>
      <c r="N652" s="25">
        <f t="shared" si="146"/>
        <v>2.3352305050714626</v>
      </c>
      <c r="O652" s="25">
        <f t="shared" si="147"/>
        <v>-0.26393264366523028</v>
      </c>
      <c r="P652" s="26">
        <f>ACOS(-TAN(Dados!$C$31)*TAN(O652))</f>
        <v>1.7174378768172527</v>
      </c>
      <c r="Q652" s="25">
        <f t="shared" si="148"/>
        <v>1.0254811672884725</v>
      </c>
      <c r="R652" s="25">
        <f>(24*60/PI())*Dados!$C$28*Q652*(P652*SIN(Dados!$C$31)*SIN(O652)+COS(Dados!$C$31)*COS(O652)*SIN(P652))</f>
        <v>40.593293506266015</v>
      </c>
      <c r="S652" s="17">
        <f t="shared" si="149"/>
        <v>301.36</v>
      </c>
      <c r="T652" s="17">
        <f t="shared" si="150"/>
        <v>292.76000000000005</v>
      </c>
      <c r="U652" s="17">
        <f t="shared" si="151"/>
        <v>19.046864717515021</v>
      </c>
      <c r="V652" s="25">
        <f>(0.75+2*10^(-5)*Dados!$B$7)*R652</f>
        <v>30.643966573125926</v>
      </c>
      <c r="W652" s="23">
        <f t="shared" si="152"/>
        <v>2.3569762381409931</v>
      </c>
      <c r="X652" s="25">
        <f>(1-Dados!$C$20)*U652</f>
        <v>14.666085832486566</v>
      </c>
      <c r="Y652" s="18">
        <f t="shared" si="153"/>
        <v>12.309109594345573</v>
      </c>
      <c r="Z652" s="27">
        <f>((0.408*I652*(Y652-0)+Dados!$C$35*(900/(H652+273))*J652*(M652-N652))/(I652+Dados!$C$35*(1+(0.34*J652))))</f>
        <v>4.1654313528711286</v>
      </c>
    </row>
    <row r="653" spans="1:26" x14ac:dyDescent="0.25">
      <c r="A653" s="1">
        <v>34740</v>
      </c>
      <c r="B653">
        <v>18.5</v>
      </c>
      <c r="C653">
        <v>31</v>
      </c>
      <c r="D653">
        <v>41</v>
      </c>
      <c r="E653">
        <v>1.8666670000000001</v>
      </c>
      <c r="F653">
        <v>65.25</v>
      </c>
      <c r="H653" s="22">
        <f t="shared" si="140"/>
        <v>24.75</v>
      </c>
      <c r="I653" s="23">
        <f t="shared" si="141"/>
        <v>0.18624513325562769</v>
      </c>
      <c r="J653" s="24">
        <f t="shared" si="142"/>
        <v>1.3961755896305208</v>
      </c>
      <c r="K653" s="25">
        <f t="shared" si="143"/>
        <v>4.492592251118583</v>
      </c>
      <c r="L653" s="25">
        <f t="shared" si="144"/>
        <v>2.1297773032821605</v>
      </c>
      <c r="M653" s="25">
        <f t="shared" si="145"/>
        <v>3.3111847772003715</v>
      </c>
      <c r="N653" s="25">
        <f t="shared" si="146"/>
        <v>2.1605480671232424</v>
      </c>
      <c r="O653" s="25">
        <f t="shared" si="147"/>
        <v>-0.25851534844942292</v>
      </c>
      <c r="P653" s="26">
        <f>ACOS(-TAN(Dados!$C$31)*TAN(O653))</f>
        <v>1.7142661005366917</v>
      </c>
      <c r="Q653" s="25">
        <f t="shared" si="148"/>
        <v>1.0251164405358055</v>
      </c>
      <c r="R653" s="25">
        <f>(24*60/PI())*Dados!$C$28*Q653*(P653*SIN(Dados!$C$31)*SIN(O653)+COS(Dados!$C$31)*COS(O653)*SIN(P653))</f>
        <v>40.461212642078735</v>
      </c>
      <c r="S653" s="17">
        <f t="shared" si="149"/>
        <v>304.16000000000003</v>
      </c>
      <c r="T653" s="17">
        <f t="shared" si="150"/>
        <v>291.66000000000003</v>
      </c>
      <c r="U653" s="17">
        <f t="shared" si="151"/>
        <v>22.888318267395789</v>
      </c>
      <c r="V653" s="25">
        <f>(0.75+2*10^(-5)*Dados!$B$7)*R653</f>
        <v>30.544258438173049</v>
      </c>
      <c r="W653" s="23">
        <f t="shared" si="152"/>
        <v>3.4384607685834729</v>
      </c>
      <c r="X653" s="25">
        <f>(1-Dados!$C$20)*U653</f>
        <v>17.624005065894757</v>
      </c>
      <c r="Y653" s="18">
        <f t="shared" si="153"/>
        <v>14.185544297311283</v>
      </c>
      <c r="Z653" s="27">
        <f>((0.408*I653*(Y653-0)+Dados!$C$35*(900/(H653+273))*J653*(M653-N653))/(I653+Dados!$C$35*(1+(0.34*J653))))</f>
        <v>4.9360040350299883</v>
      </c>
    </row>
    <row r="654" spans="1:26" x14ac:dyDescent="0.25">
      <c r="A654" s="1">
        <v>34741</v>
      </c>
      <c r="B654">
        <v>21.6</v>
      </c>
      <c r="C654">
        <v>33.4</v>
      </c>
      <c r="D654">
        <v>42</v>
      </c>
      <c r="E654">
        <v>1.733333</v>
      </c>
      <c r="F654">
        <v>58.5</v>
      </c>
      <c r="H654" s="22">
        <f t="shared" si="140"/>
        <v>27.5</v>
      </c>
      <c r="I654" s="23">
        <f t="shared" si="141"/>
        <v>0.21456176978003969</v>
      </c>
      <c r="J654" s="24">
        <f t="shared" si="142"/>
        <v>1.296448280974078</v>
      </c>
      <c r="K654" s="25">
        <f t="shared" si="143"/>
        <v>5.1441125216319277</v>
      </c>
      <c r="L654" s="25">
        <f t="shared" si="144"/>
        <v>2.5801527260359443</v>
      </c>
      <c r="M654" s="25">
        <f t="shared" si="145"/>
        <v>3.862132623833936</v>
      </c>
      <c r="N654" s="25">
        <f t="shared" si="146"/>
        <v>2.2593475849428524</v>
      </c>
      <c r="O654" s="25">
        <f t="shared" si="147"/>
        <v>-0.2530214495566519</v>
      </c>
      <c r="P654" s="26">
        <f>ACOS(-TAN(Dados!$C$31)*TAN(O654))</f>
        <v>1.7110602171599187</v>
      </c>
      <c r="Q654" s="25">
        <f t="shared" si="148"/>
        <v>1.0247442712397508</v>
      </c>
      <c r="R654" s="25">
        <f>(24*60/PI())*Dados!$C$28*Q654*(P654*SIN(Dados!$C$31)*SIN(O654)+COS(Dados!$C$31)*COS(O654)*SIN(P654))</f>
        <v>40.326379349888064</v>
      </c>
      <c r="S654" s="17">
        <f t="shared" si="149"/>
        <v>306.56</v>
      </c>
      <c r="T654" s="17">
        <f t="shared" si="150"/>
        <v>294.76000000000005</v>
      </c>
      <c r="U654" s="17">
        <f t="shared" si="151"/>
        <v>22.164105949349352</v>
      </c>
      <c r="V654" s="25">
        <f>(0.75+2*10^(-5)*Dados!$B$7)*R654</f>
        <v>30.442472489265068</v>
      </c>
      <c r="W654" s="23">
        <f t="shared" si="152"/>
        <v>3.292902546952678</v>
      </c>
      <c r="X654" s="25">
        <f>(1-Dados!$C$20)*U654</f>
        <v>17.066361580999001</v>
      </c>
      <c r="Y654" s="18">
        <f t="shared" si="153"/>
        <v>13.773459034046322</v>
      </c>
      <c r="Z654" s="27">
        <f>((0.408*I654*(Y654-0)+Dados!$C$35*(900/(H654+273))*J654*(M654-N654))/(I654+Dados!$C$35*(1+(0.34*J654))))</f>
        <v>5.2225797041212454</v>
      </c>
    </row>
    <row r="655" spans="1:26" x14ac:dyDescent="0.25">
      <c r="A655" s="1">
        <v>34742</v>
      </c>
      <c r="B655">
        <v>19.8</v>
      </c>
      <c r="C655">
        <v>32.6</v>
      </c>
      <c r="D655">
        <v>43</v>
      </c>
      <c r="E655">
        <v>3.233333</v>
      </c>
      <c r="F655">
        <v>62.25</v>
      </c>
      <c r="H655" s="22">
        <f t="shared" si="140"/>
        <v>26.200000000000003</v>
      </c>
      <c r="I655" s="23">
        <f t="shared" si="141"/>
        <v>0.2007551580984272</v>
      </c>
      <c r="J655" s="24">
        <f t="shared" si="142"/>
        <v>2.4183748937259941</v>
      </c>
      <c r="K655" s="25">
        <f t="shared" si="143"/>
        <v>4.9183812721762612</v>
      </c>
      <c r="L655" s="25">
        <f t="shared" si="144"/>
        <v>2.3094882494907831</v>
      </c>
      <c r="M655" s="25">
        <f t="shared" si="145"/>
        <v>3.6139347608335219</v>
      </c>
      <c r="N655" s="25">
        <f t="shared" si="146"/>
        <v>2.2496743886188675</v>
      </c>
      <c r="O655" s="25">
        <f t="shared" si="147"/>
        <v>-0.24745257494772704</v>
      </c>
      <c r="P655" s="26">
        <f>ACOS(-TAN(Dados!$C$31)*TAN(O655))</f>
        <v>1.7078213377914966</v>
      </c>
      <c r="Q655" s="25">
        <f t="shared" si="148"/>
        <v>1.0243647696821025</v>
      </c>
      <c r="R655" s="25">
        <f>(24*60/PI())*Dados!$C$28*Q655*(P655*SIN(Dados!$C$31)*SIN(O655)+COS(Dados!$C$31)*COS(O655)*SIN(P655))</f>
        <v>40.188804340285415</v>
      </c>
      <c r="S655" s="17">
        <f t="shared" si="149"/>
        <v>305.76000000000005</v>
      </c>
      <c r="T655" s="17">
        <f t="shared" si="150"/>
        <v>292.96000000000004</v>
      </c>
      <c r="U655" s="17">
        <f t="shared" si="151"/>
        <v>23.005414000465098</v>
      </c>
      <c r="V655" s="25">
        <f>(0.75+2*10^(-5)*Dados!$B$7)*R655</f>
        <v>30.338616811851008</v>
      </c>
      <c r="W655" s="23">
        <f t="shared" si="152"/>
        <v>3.4584380997635655</v>
      </c>
      <c r="X655" s="25">
        <f>(1-Dados!$C$20)*U655</f>
        <v>17.714168780358126</v>
      </c>
      <c r="Y655" s="18">
        <f t="shared" si="153"/>
        <v>14.25573068059456</v>
      </c>
      <c r="Z655" s="27">
        <f>((0.408*I655*(Y655-0)+Dados!$C$35*(900/(H655+273))*J655*(M655-N655))/(I655+Dados!$C$35*(1+(0.34*J655))))</f>
        <v>5.6783853001351163</v>
      </c>
    </row>
    <row r="656" spans="1:26" x14ac:dyDescent="0.25">
      <c r="A656" s="1">
        <v>34743</v>
      </c>
      <c r="B656">
        <v>21.3</v>
      </c>
      <c r="C656">
        <v>28</v>
      </c>
      <c r="D656">
        <v>44</v>
      </c>
      <c r="E656">
        <v>2.8</v>
      </c>
      <c r="F656">
        <v>83.5</v>
      </c>
      <c r="H656" s="22">
        <f t="shared" si="140"/>
        <v>24.65</v>
      </c>
      <c r="I656" s="23">
        <f t="shared" si="141"/>
        <v>0.18527790820050849</v>
      </c>
      <c r="J656" s="24">
        <f t="shared" si="142"/>
        <v>2.0942630104702435</v>
      </c>
      <c r="K656" s="25">
        <f t="shared" si="143"/>
        <v>3.7799303639952631</v>
      </c>
      <c r="L656" s="25">
        <f t="shared" si="144"/>
        <v>2.5332049812438213</v>
      </c>
      <c r="M656" s="25">
        <f t="shared" si="145"/>
        <v>3.1565676726195422</v>
      </c>
      <c r="N656" s="25">
        <f t="shared" si="146"/>
        <v>2.6357340066373176</v>
      </c>
      <c r="O656" s="25">
        <f t="shared" si="147"/>
        <v>-0.24181037480038128</v>
      </c>
      <c r="P656" s="26">
        <f>ACOS(-TAN(Dados!$C$31)*TAN(O656))</f>
        <v>1.7045505602514042</v>
      </c>
      <c r="Q656" s="25">
        <f t="shared" si="148"/>
        <v>1.0239780483173626</v>
      </c>
      <c r="R656" s="25">
        <f>(24*60/PI())*Dados!$C$28*Q656*(P656*SIN(Dados!$C$31)*SIN(O656)+COS(Dados!$C$31)*COS(O656)*SIN(P656))</f>
        <v>40.048499763481836</v>
      </c>
      <c r="S656" s="17">
        <f t="shared" si="149"/>
        <v>301.16000000000003</v>
      </c>
      <c r="T656" s="17">
        <f t="shared" si="150"/>
        <v>294.46000000000004</v>
      </c>
      <c r="U656" s="17">
        <f t="shared" si="151"/>
        <v>16.586075419115197</v>
      </c>
      <c r="V656" s="25">
        <f>(0.75+2*10^(-5)*Dados!$B$7)*R656</f>
        <v>30.232700578151917</v>
      </c>
      <c r="W656" s="23">
        <f t="shared" si="152"/>
        <v>1.6993314209566284</v>
      </c>
      <c r="X656" s="25">
        <f>(1-Dados!$C$20)*U656</f>
        <v>12.771278072718703</v>
      </c>
      <c r="Y656" s="18">
        <f t="shared" si="153"/>
        <v>11.071946651762074</v>
      </c>
      <c r="Z656" s="27">
        <f>((0.408*I656*(Y656-0)+Dados!$C$35*(900/(H656+273))*J656*(M656-N656))/(I656+Dados!$C$35*(1+(0.34*J656))))</f>
        <v>3.5408306363355071</v>
      </c>
    </row>
    <row r="657" spans="1:26" x14ac:dyDescent="0.25">
      <c r="A657" s="1">
        <v>34744</v>
      </c>
      <c r="B657">
        <v>19.3</v>
      </c>
      <c r="C657">
        <v>30.8</v>
      </c>
      <c r="D657">
        <v>45</v>
      </c>
      <c r="E657">
        <v>1.266667</v>
      </c>
      <c r="F657">
        <v>82.5</v>
      </c>
      <c r="H657" s="22">
        <f t="shared" si="140"/>
        <v>25.05</v>
      </c>
      <c r="I657" s="23">
        <f t="shared" si="141"/>
        <v>0.18917237426716429</v>
      </c>
      <c r="J657" s="24">
        <f t="shared" si="142"/>
        <v>0.94740494452975432</v>
      </c>
      <c r="K657" s="25">
        <f t="shared" si="143"/>
        <v>4.4416910990407947</v>
      </c>
      <c r="L657" s="25">
        <f t="shared" si="144"/>
        <v>2.238858124675362</v>
      </c>
      <c r="M657" s="25">
        <f t="shared" si="145"/>
        <v>3.3402746118580784</v>
      </c>
      <c r="N657" s="25">
        <f t="shared" si="146"/>
        <v>2.7557265547829144</v>
      </c>
      <c r="O657" s="25">
        <f t="shared" si="147"/>
        <v>-0.23609652102028686</v>
      </c>
      <c r="P657" s="26">
        <f>ACOS(-TAN(Dados!$C$31)*TAN(O657))</f>
        <v>1.701248968619907</v>
      </c>
      <c r="Q657" s="25">
        <f t="shared" si="148"/>
        <v>1.0235842217394178</v>
      </c>
      <c r="R657" s="25">
        <f>(24*60/PI())*Dados!$C$28*Q657*(P657*SIN(Dados!$C$31)*SIN(O657)+COS(Dados!$C$31)*COS(O657)*SIN(P657))</f>
        <v>39.905479252576548</v>
      </c>
      <c r="S657" s="17">
        <f t="shared" si="149"/>
        <v>303.96000000000004</v>
      </c>
      <c r="T657" s="17">
        <f t="shared" si="150"/>
        <v>292.46000000000004</v>
      </c>
      <c r="U657" s="17">
        <f t="shared" si="151"/>
        <v>21.652170274058658</v>
      </c>
      <c r="V657" s="25">
        <f>(0.75+2*10^(-5)*Dados!$B$7)*R657</f>
        <v>30.124734079824389</v>
      </c>
      <c r="W657" s="23">
        <f t="shared" si="152"/>
        <v>2.5937032540224809</v>
      </c>
      <c r="X657" s="25">
        <f>(1-Dados!$C$20)*U657</f>
        <v>16.672171111025168</v>
      </c>
      <c r="Y657" s="18">
        <f t="shared" si="153"/>
        <v>14.078467857002687</v>
      </c>
      <c r="Z657" s="27">
        <f>((0.408*I657*(Y657-0)+Dados!$C$35*(900/(H657+273))*J657*(M657-N657))/(I657+Dados!$C$35*(1+(0.34*J657))))</f>
        <v>4.3380404070666163</v>
      </c>
    </row>
    <row r="658" spans="1:26" x14ac:dyDescent="0.25">
      <c r="A658" s="1">
        <v>34745</v>
      </c>
      <c r="B658">
        <v>19.8</v>
      </c>
      <c r="C658">
        <v>32.4</v>
      </c>
      <c r="D658">
        <v>46</v>
      </c>
      <c r="E658">
        <v>1.2</v>
      </c>
      <c r="F658">
        <v>73.25</v>
      </c>
      <c r="H658" s="22">
        <f t="shared" si="140"/>
        <v>26.1</v>
      </c>
      <c r="I658" s="23">
        <f t="shared" si="141"/>
        <v>0.1997248282483387</v>
      </c>
      <c r="J658" s="24">
        <f t="shared" si="142"/>
        <v>0.89754129020153295</v>
      </c>
      <c r="K658" s="25">
        <f t="shared" si="143"/>
        <v>4.8633111980528723</v>
      </c>
      <c r="L658" s="25">
        <f t="shared" si="144"/>
        <v>2.3094882494907831</v>
      </c>
      <c r="M658" s="25">
        <f t="shared" si="145"/>
        <v>3.5863997237718275</v>
      </c>
      <c r="N658" s="25">
        <f t="shared" si="146"/>
        <v>2.6270377976628638</v>
      </c>
      <c r="O658" s="25">
        <f t="shared" si="147"/>
        <v>-0.23031270674563392</v>
      </c>
      <c r="P658" s="26">
        <f>ACOS(-TAN(Dados!$C$31)*TAN(O658))</f>
        <v>1.6979176328459811</v>
      </c>
      <c r="Q658" s="25">
        <f t="shared" si="148"/>
        <v>1.0231834066475822</v>
      </c>
      <c r="R658" s="25">
        <f>(24*60/PI())*Dados!$C$28*Q658*(P658*SIN(Dados!$C$31)*SIN(O658)+COS(Dados!$C$31)*COS(O658)*SIN(P658))</f>
        <v>39.759757965175694</v>
      </c>
      <c r="S658" s="17">
        <f t="shared" si="149"/>
        <v>305.56</v>
      </c>
      <c r="T658" s="17">
        <f t="shared" si="150"/>
        <v>292.96000000000004</v>
      </c>
      <c r="U658" s="17">
        <f t="shared" si="151"/>
        <v>22.581302426756142</v>
      </c>
      <c r="V658" s="25">
        <f>(0.75+2*10^(-5)*Dados!$B$7)*R658</f>
        <v>30.014728759378652</v>
      </c>
      <c r="W658" s="23">
        <f t="shared" si="152"/>
        <v>2.9680515187422358</v>
      </c>
      <c r="X658" s="25">
        <f>(1-Dados!$C$20)*U658</f>
        <v>17.387602868602229</v>
      </c>
      <c r="Y658" s="18">
        <f t="shared" si="153"/>
        <v>14.419551349859994</v>
      </c>
      <c r="Z658" s="27">
        <f>((0.408*I658*(Y658-0)+Dados!$C$35*(900/(H658+273))*J658*(M658-N658))/(I658+Dados!$C$35*(1+(0.34*J658))))</f>
        <v>4.715309893775915</v>
      </c>
    </row>
    <row r="659" spans="1:26" x14ac:dyDescent="0.25">
      <c r="A659" s="1">
        <v>34746</v>
      </c>
      <c r="B659">
        <v>20.6</v>
      </c>
      <c r="C659">
        <v>33.5</v>
      </c>
      <c r="D659">
        <v>47</v>
      </c>
      <c r="E659">
        <v>1.766667</v>
      </c>
      <c r="F659">
        <v>63</v>
      </c>
      <c r="H659" s="22">
        <f t="shared" si="140"/>
        <v>27.05</v>
      </c>
      <c r="I659" s="23">
        <f t="shared" si="141"/>
        <v>0.20969496361300413</v>
      </c>
      <c r="J659" s="24">
        <f t="shared" si="142"/>
        <v>1.3213804821137263</v>
      </c>
      <c r="K659" s="25">
        <f t="shared" si="143"/>
        <v>5.1729513859624818</v>
      </c>
      <c r="L659" s="25">
        <f t="shared" si="144"/>
        <v>2.4265523121060211</v>
      </c>
      <c r="M659" s="25">
        <f t="shared" si="145"/>
        <v>3.7997518490342514</v>
      </c>
      <c r="N659" s="25">
        <f t="shared" si="146"/>
        <v>2.3938436648915786</v>
      </c>
      <c r="O659" s="25">
        <f t="shared" si="147"/>
        <v>-0.22446064584541689</v>
      </c>
      <c r="P659" s="26">
        <f>ACOS(-TAN(Dados!$C$31)*TAN(O659))</f>
        <v>1.6945576084179677</v>
      </c>
      <c r="Q659" s="25">
        <f t="shared" si="148"/>
        <v>1.0227757218120181</v>
      </c>
      <c r="R659" s="25">
        <f>(24*60/PI())*Dados!$C$28*Q659*(P659*SIN(Dados!$C$31)*SIN(O659)+COS(Dados!$C$31)*COS(O659)*SIN(P659))</f>
        <v>39.61135262324327</v>
      </c>
      <c r="S659" s="17">
        <f t="shared" si="149"/>
        <v>306.66000000000003</v>
      </c>
      <c r="T659" s="17">
        <f t="shared" si="150"/>
        <v>293.76000000000005</v>
      </c>
      <c r="U659" s="17">
        <f t="shared" si="151"/>
        <v>22.763262703614309</v>
      </c>
      <c r="V659" s="25">
        <f>(0.75+2*10^(-5)*Dados!$B$7)*R659</f>
        <v>29.902697240262114</v>
      </c>
      <c r="W659" s="23">
        <f t="shared" si="152"/>
        <v>3.3394345841500739</v>
      </c>
      <c r="X659" s="25">
        <f>(1-Dados!$C$20)*U659</f>
        <v>17.527712281783018</v>
      </c>
      <c r="Y659" s="18">
        <f t="shared" si="153"/>
        <v>14.188277697632945</v>
      </c>
      <c r="Z659" s="27">
        <f>((0.408*I659*(Y659-0)+Dados!$C$35*(900/(H659+273))*J659*(M659-N659))/(I659+Dados!$C$35*(1+(0.34*J659))))</f>
        <v>5.1833025421675494</v>
      </c>
    </row>
    <row r="660" spans="1:26" x14ac:dyDescent="0.25">
      <c r="A660" s="1">
        <v>34747</v>
      </c>
      <c r="B660">
        <v>21.5</v>
      </c>
      <c r="C660">
        <v>33.1</v>
      </c>
      <c r="D660">
        <v>48</v>
      </c>
      <c r="E660">
        <v>1.8666670000000001</v>
      </c>
      <c r="F660">
        <v>74</v>
      </c>
      <c r="H660" s="22">
        <f t="shared" si="140"/>
        <v>27.3</v>
      </c>
      <c r="I660" s="23">
        <f t="shared" si="141"/>
        <v>0.21238715151384185</v>
      </c>
      <c r="J660" s="24">
        <f t="shared" si="142"/>
        <v>1.3961755896305208</v>
      </c>
      <c r="K660" s="25">
        <f t="shared" si="143"/>
        <v>5.0584314955346112</v>
      </c>
      <c r="L660" s="25">
        <f t="shared" si="144"/>
        <v>2.5644197206554633</v>
      </c>
      <c r="M660" s="25">
        <f t="shared" si="145"/>
        <v>3.8114256080950373</v>
      </c>
      <c r="N660" s="25">
        <f t="shared" si="146"/>
        <v>2.8204549499903275</v>
      </c>
      <c r="O660" s="25">
        <f t="shared" si="147"/>
        <v>-0.21854207241157836</v>
      </c>
      <c r="P660" s="26">
        <f>ACOS(-TAN(Dados!$C$31)*TAN(O660))</f>
        <v>1.6911699360950152</v>
      </c>
      <c r="Q660" s="25">
        <f t="shared" si="148"/>
        <v>1.0223612880385406</v>
      </c>
      <c r="R660" s="25">
        <f>(24*60/PI())*Dados!$C$28*Q660*(P660*SIN(Dados!$C$31)*SIN(O660)+COS(Dados!$C$31)*COS(O660)*SIN(P660))</f>
        <v>39.460281551069606</v>
      </c>
      <c r="S660" s="17">
        <f t="shared" si="149"/>
        <v>306.26000000000005</v>
      </c>
      <c r="T660" s="17">
        <f t="shared" si="150"/>
        <v>294.66000000000003</v>
      </c>
      <c r="U660" s="17">
        <f t="shared" si="151"/>
        <v>21.503500180524863</v>
      </c>
      <c r="V660" s="25">
        <f>(0.75+2*10^(-5)*Dados!$B$7)*R660</f>
        <v>29.788653355521856</v>
      </c>
      <c r="W660" s="23">
        <f t="shared" si="152"/>
        <v>2.623155004883448</v>
      </c>
      <c r="X660" s="25">
        <f>(1-Dados!$C$20)*U660</f>
        <v>16.557695139004146</v>
      </c>
      <c r="Y660" s="18">
        <f t="shared" si="153"/>
        <v>13.934540134120699</v>
      </c>
      <c r="Z660" s="27">
        <f>((0.408*I660*(Y660-0)+Dados!$C$35*(900/(H660+273))*J660*(M660-N660))/(I660+Dados!$C$35*(1+(0.34*J660))))</f>
        <v>4.7873634546209551</v>
      </c>
    </row>
    <row r="661" spans="1:26" x14ac:dyDescent="0.25">
      <c r="A661" s="1">
        <v>34748</v>
      </c>
      <c r="B661">
        <v>17.7</v>
      </c>
      <c r="C661">
        <v>27.2</v>
      </c>
      <c r="D661">
        <v>49</v>
      </c>
      <c r="E661">
        <v>2.9666670000000002</v>
      </c>
      <c r="F661">
        <v>66</v>
      </c>
      <c r="H661" s="22">
        <f t="shared" si="140"/>
        <v>22.45</v>
      </c>
      <c r="I661" s="23">
        <f t="shared" si="141"/>
        <v>0.16504496359864701</v>
      </c>
      <c r="J661" s="24">
        <f t="shared" si="142"/>
        <v>2.2189217723152592</v>
      </c>
      <c r="K661" s="25">
        <f t="shared" si="143"/>
        <v>3.6073883025255133</v>
      </c>
      <c r="L661" s="25">
        <f t="shared" si="144"/>
        <v>2.0253762197498539</v>
      </c>
      <c r="M661" s="25">
        <f t="shared" si="145"/>
        <v>2.8163822611376839</v>
      </c>
      <c r="N661" s="25">
        <f t="shared" si="146"/>
        <v>1.8588122923508714</v>
      </c>
      <c r="O661" s="25">
        <f t="shared" si="147"/>
        <v>-0.21255874024516014</v>
      </c>
      <c r="P661" s="26">
        <f>ACOS(-TAN(Dados!$C$31)*TAN(O661))</f>
        <v>1.6877556416977701</v>
      </c>
      <c r="Q661" s="25">
        <f t="shared" si="148"/>
        <v>1.0219402281328214</v>
      </c>
      <c r="R661" s="25">
        <f>(24*60/PI())*Dados!$C$28*Q661*(P661*SIN(Dados!$C$31)*SIN(O661)+COS(Dados!$C$31)*COS(O661)*SIN(P661))</f>
        <v>39.30656471124577</v>
      </c>
      <c r="S661" s="17">
        <f t="shared" si="149"/>
        <v>300.36</v>
      </c>
      <c r="T661" s="17">
        <f t="shared" si="150"/>
        <v>290.86</v>
      </c>
      <c r="U661" s="17">
        <f t="shared" si="151"/>
        <v>19.384155033168771</v>
      </c>
      <c r="V661" s="25">
        <f>(0.75+2*10^(-5)*Dados!$B$7)*R661</f>
        <v>29.672612174961795</v>
      </c>
      <c r="W661" s="23">
        <f t="shared" si="152"/>
        <v>2.9744347064179291</v>
      </c>
      <c r="X661" s="25">
        <f>(1-Dados!$C$20)*U661</f>
        <v>14.925799375539954</v>
      </c>
      <c r="Y661" s="18">
        <f t="shared" si="153"/>
        <v>11.951364669122025</v>
      </c>
      <c r="Z661" s="27">
        <f>((0.408*I661*(Y661-0)+Dados!$C$35*(900/(H661+273))*J661*(M661-N661))/(I661+Dados!$C$35*(1+(0.34*J661))))</f>
        <v>4.3891288223358913</v>
      </c>
    </row>
    <row r="662" spans="1:26" x14ac:dyDescent="0.25">
      <c r="A662" s="1">
        <v>34749</v>
      </c>
      <c r="B662">
        <v>13.1</v>
      </c>
      <c r="C662">
        <v>28.7</v>
      </c>
      <c r="D662">
        <v>50</v>
      </c>
      <c r="E662">
        <v>2.2000000000000002</v>
      </c>
      <c r="F662">
        <v>53.5</v>
      </c>
      <c r="H662" s="22">
        <f t="shared" si="140"/>
        <v>20.9</v>
      </c>
      <c r="I662" s="23">
        <f t="shared" si="141"/>
        <v>0.15193839797273131</v>
      </c>
      <c r="J662" s="24">
        <f t="shared" si="142"/>
        <v>1.6454923653694773</v>
      </c>
      <c r="K662" s="25">
        <f t="shared" si="143"/>
        <v>3.9367535029497236</v>
      </c>
      <c r="L662" s="25">
        <f t="shared" si="144"/>
        <v>1.5075965447621003</v>
      </c>
      <c r="M662" s="25">
        <f t="shared" si="145"/>
        <v>2.7221750238559119</v>
      </c>
      <c r="N662" s="25">
        <f t="shared" si="146"/>
        <v>1.456363637762913</v>
      </c>
      <c r="O662" s="25">
        <f t="shared" si="147"/>
        <v>-0.2065124223366139</v>
      </c>
      <c r="P662" s="26">
        <f>ACOS(-TAN(Dados!$C$31)*TAN(O662))</f>
        <v>1.6843157359566781</v>
      </c>
      <c r="Q662" s="25">
        <f t="shared" si="148"/>
        <v>1.0215126668639976</v>
      </c>
      <c r="R662" s="25">
        <f>(24*60/PI())*Dados!$C$28*Q662*(P662*SIN(Dados!$C$31)*SIN(O662)+COS(Dados!$C$31)*COS(O662)*SIN(P662))</f>
        <v>39.150223738536113</v>
      </c>
      <c r="S662" s="17">
        <f t="shared" si="149"/>
        <v>301.86</v>
      </c>
      <c r="T662" s="17">
        <f t="shared" si="150"/>
        <v>286.26000000000005</v>
      </c>
      <c r="U662" s="17">
        <f t="shared" si="151"/>
        <v>24.740959033532977</v>
      </c>
      <c r="V662" s="25">
        <f>(0.75+2*10^(-5)*Dados!$B$7)*R662</f>
        <v>29.554590030713136</v>
      </c>
      <c r="W662" s="23">
        <f t="shared" si="152"/>
        <v>4.9126564478946406</v>
      </c>
      <c r="X662" s="25">
        <f>(1-Dados!$C$20)*U662</f>
        <v>19.050538455820394</v>
      </c>
      <c r="Y662" s="18">
        <f t="shared" si="153"/>
        <v>14.137882007925754</v>
      </c>
      <c r="Z662" s="27">
        <f>((0.408*I662*(Y662-0)+Dados!$C$35*(900/(H662+273))*J662*(M662-N662))/(I662+Dados!$C$35*(1+(0.34*J662))))</f>
        <v>5.0938513736435755</v>
      </c>
    </row>
    <row r="663" spans="1:26" x14ac:dyDescent="0.25">
      <c r="A663" s="1">
        <v>34750</v>
      </c>
      <c r="B663">
        <v>14.9</v>
      </c>
      <c r="C663">
        <v>32.299999999999997</v>
      </c>
      <c r="D663">
        <v>51</v>
      </c>
      <c r="E663">
        <v>2.3666670000000001</v>
      </c>
      <c r="F663">
        <v>56.25</v>
      </c>
      <c r="H663" s="22">
        <f t="shared" si="140"/>
        <v>23.599999999999998</v>
      </c>
      <c r="I663" s="23">
        <f t="shared" si="141"/>
        <v>0.17537501030785446</v>
      </c>
      <c r="J663" s="24">
        <f t="shared" si="142"/>
        <v>1.770151127214493</v>
      </c>
      <c r="K663" s="25">
        <f t="shared" si="143"/>
        <v>4.8359775257467401</v>
      </c>
      <c r="L663" s="25">
        <f t="shared" si="144"/>
        <v>1.6943980378095331</v>
      </c>
      <c r="M663" s="25">
        <f t="shared" si="145"/>
        <v>3.2651877817781365</v>
      </c>
      <c r="N663" s="25">
        <f t="shared" si="146"/>
        <v>1.8366681272502019</v>
      </c>
      <c r="O663" s="25">
        <f t="shared" si="147"/>
        <v>-0.20040491034042626</v>
      </c>
      <c r="P663" s="26">
        <f>ACOS(-TAN(Dados!$C$31)*TAN(O663))</f>
        <v>1.6808512144161913</v>
      </c>
      <c r="Q663" s="25">
        <f t="shared" si="148"/>
        <v>1.0210787309277003</v>
      </c>
      <c r="R663" s="25">
        <f>(24*60/PI())*Dados!$C$28*Q663*(P663*SIN(Dados!$C$31)*SIN(O663)+COS(Dados!$C$31)*COS(O663)*SIN(P663))</f>
        <v>38.991281971545753</v>
      </c>
      <c r="S663" s="17">
        <f t="shared" si="149"/>
        <v>305.46000000000004</v>
      </c>
      <c r="T663" s="17">
        <f t="shared" si="150"/>
        <v>288.06</v>
      </c>
      <c r="U663" s="17">
        <f t="shared" si="151"/>
        <v>26.023285186249012</v>
      </c>
      <c r="V663" s="25">
        <f>(0.75+2*10^(-5)*Dados!$B$7)*R663</f>
        <v>29.434604541140224</v>
      </c>
      <c r="W663" s="23">
        <f t="shared" si="152"/>
        <v>4.8449257627865787</v>
      </c>
      <c r="X663" s="25">
        <f>(1-Dados!$C$20)*U663</f>
        <v>20.037929593411739</v>
      </c>
      <c r="Y663" s="18">
        <f t="shared" si="153"/>
        <v>15.193003830625161</v>
      </c>
      <c r="Z663" s="27">
        <f>((0.408*I663*(Y663-0)+Dados!$C$35*(900/(H663+273))*J663*(M663-N663))/(I663+Dados!$C$35*(1+(0.34*J663))))</f>
        <v>5.6716639854872266</v>
      </c>
    </row>
    <row r="664" spans="1:26" x14ac:dyDescent="0.25">
      <c r="A664" s="1">
        <v>34751</v>
      </c>
      <c r="B664">
        <v>21.8</v>
      </c>
      <c r="C664">
        <v>34.6</v>
      </c>
      <c r="D664">
        <v>52</v>
      </c>
      <c r="E664">
        <v>2.4666670000000002</v>
      </c>
      <c r="F664">
        <v>54.75</v>
      </c>
      <c r="H664" s="22">
        <f t="shared" si="140"/>
        <v>28.200000000000003</v>
      </c>
      <c r="I664" s="23">
        <f t="shared" si="141"/>
        <v>0.22232091572927462</v>
      </c>
      <c r="J664" s="24">
        <f t="shared" si="142"/>
        <v>1.8449462347312873</v>
      </c>
      <c r="K664" s="25">
        <f t="shared" si="143"/>
        <v>5.4995586494348254</v>
      </c>
      <c r="L664" s="25">
        <f t="shared" si="144"/>
        <v>2.6118719061836697</v>
      </c>
      <c r="M664" s="25">
        <f t="shared" si="145"/>
        <v>4.0557152778092478</v>
      </c>
      <c r="N664" s="25">
        <f t="shared" si="146"/>
        <v>2.2205041146005633</v>
      </c>
      <c r="O664" s="25">
        <f t="shared" si="147"/>
        <v>-0.19423801404421251</v>
      </c>
      <c r="P664" s="26">
        <f>ACOS(-TAN(Dados!$C$31)*TAN(O664))</f>
        <v>1.677363057393106</v>
      </c>
      <c r="Q664" s="25">
        <f t="shared" si="148"/>
        <v>1.0206385489085132</v>
      </c>
      <c r="R664" s="25">
        <f>(24*60/PI())*Dados!$C$28*Q664*(P664*SIN(Dados!$C$31)*SIN(O664)+COS(Dados!$C$31)*COS(O664)*SIN(P664))</f>
        <v>38.829764482083824</v>
      </c>
      <c r="S664" s="17">
        <f t="shared" si="149"/>
        <v>307.76000000000005</v>
      </c>
      <c r="T664" s="17">
        <f t="shared" si="150"/>
        <v>294.96000000000004</v>
      </c>
      <c r="U664" s="17">
        <f t="shared" si="151"/>
        <v>22.227454190655067</v>
      </c>
      <c r="V664" s="25">
        <f>(0.75+2*10^(-5)*Dados!$B$7)*R664</f>
        <v>29.312674633006939</v>
      </c>
      <c r="W664" s="23">
        <f t="shared" si="152"/>
        <v>3.5889725805889023</v>
      </c>
      <c r="X664" s="25">
        <f>(1-Dados!$C$20)*U664</f>
        <v>17.115139726804401</v>
      </c>
      <c r="Y664" s="18">
        <f t="shared" si="153"/>
        <v>13.526167146215499</v>
      </c>
      <c r="Z664" s="27">
        <f>((0.408*I664*(Y664-0)+Dados!$C$35*(900/(H664+273))*J664*(M664-N664))/(I664+Dados!$C$35*(1+(0.34*J664))))</f>
        <v>5.7449471715328926</v>
      </c>
    </row>
    <row r="665" spans="1:26" x14ac:dyDescent="0.25">
      <c r="A665" s="1">
        <v>34752</v>
      </c>
      <c r="B665">
        <v>22.5</v>
      </c>
      <c r="C665">
        <v>29.9</v>
      </c>
      <c r="D665">
        <v>53</v>
      </c>
      <c r="E665">
        <v>2.6666669999999999</v>
      </c>
      <c r="F665">
        <v>81.5</v>
      </c>
      <c r="H665" s="22">
        <f t="shared" si="140"/>
        <v>26.2</v>
      </c>
      <c r="I665" s="23">
        <f t="shared" si="141"/>
        <v>0.20075515809842714</v>
      </c>
      <c r="J665" s="24">
        <f t="shared" si="142"/>
        <v>1.9945364497648759</v>
      </c>
      <c r="K665" s="25">
        <f t="shared" si="143"/>
        <v>4.2187883965303437</v>
      </c>
      <c r="L665" s="25">
        <f t="shared" si="144"/>
        <v>2.7255876066054592</v>
      </c>
      <c r="M665" s="25">
        <f t="shared" si="145"/>
        <v>3.4721880015679014</v>
      </c>
      <c r="N665" s="25">
        <f t="shared" si="146"/>
        <v>2.8298332212778394</v>
      </c>
      <c r="O665" s="25">
        <f t="shared" si="147"/>
        <v>-0.18801356083243781</v>
      </c>
      <c r="P665" s="26">
        <f>ACOS(-TAN(Dados!$C$31)*TAN(O665))</f>
        <v>1.6738522299872023</v>
      </c>
      <c r="Q665" s="25">
        <f t="shared" si="148"/>
        <v>1.020192251241868</v>
      </c>
      <c r="R665" s="25">
        <f>(24*60/PI())*Dados!$C$28*Q665*(P665*SIN(Dados!$C$31)*SIN(O665)+COS(Dados!$C$31)*COS(O665)*SIN(P665))</f>
        <v>38.66569810212836</v>
      </c>
      <c r="S665" s="17">
        <f t="shared" si="149"/>
        <v>303.06</v>
      </c>
      <c r="T665" s="17">
        <f t="shared" si="150"/>
        <v>295.66000000000003</v>
      </c>
      <c r="U665" s="17">
        <f t="shared" si="151"/>
        <v>16.829131277944541</v>
      </c>
      <c r="V665" s="25">
        <f>(0.75+2*10^(-5)*Dados!$B$7)*R665</f>
        <v>29.188820561832522</v>
      </c>
      <c r="W665" s="23">
        <f t="shared" si="152"/>
        <v>1.7640773983641116</v>
      </c>
      <c r="X665" s="25">
        <f>(1-Dados!$C$20)*U665</f>
        <v>12.958431084017297</v>
      </c>
      <c r="Y665" s="18">
        <f t="shared" si="153"/>
        <v>11.194353685653185</v>
      </c>
      <c r="Z665" s="27">
        <f>((0.408*I665*(Y665-0)+Dados!$C$35*(900/(H665+273))*J665*(M665-N665))/(I665+Dados!$C$35*(1+(0.34*J665))))</f>
        <v>3.7641960415572648</v>
      </c>
    </row>
    <row r="666" spans="1:26" x14ac:dyDescent="0.25">
      <c r="A666" s="1">
        <v>34753</v>
      </c>
      <c r="B666">
        <v>20.7</v>
      </c>
      <c r="C666">
        <v>25.9</v>
      </c>
      <c r="D666">
        <v>54</v>
      </c>
      <c r="E666">
        <v>3.233333</v>
      </c>
      <c r="F666">
        <v>92.75</v>
      </c>
      <c r="H666" s="22">
        <f t="shared" si="140"/>
        <v>23.299999999999997</v>
      </c>
      <c r="I666" s="23">
        <f t="shared" si="141"/>
        <v>0.17262903232136367</v>
      </c>
      <c r="J666" s="24">
        <f t="shared" si="142"/>
        <v>2.4183748937259941</v>
      </c>
      <c r="K666" s="25">
        <f t="shared" si="143"/>
        <v>3.3416202151479171</v>
      </c>
      <c r="L666" s="25">
        <f t="shared" si="144"/>
        <v>2.4415438714941016</v>
      </c>
      <c r="M666" s="25">
        <f t="shared" si="145"/>
        <v>2.8915820433210095</v>
      </c>
      <c r="N666" s="25">
        <f t="shared" si="146"/>
        <v>2.6819423451802362</v>
      </c>
      <c r="O666" s="25">
        <f t="shared" si="147"/>
        <v>-0.18173339514492348</v>
      </c>
      <c r="P666" s="26">
        <f>ACOS(-TAN(Dados!$C$31)*TAN(O666))</f>
        <v>1.6703196821423145</v>
      </c>
      <c r="Q666" s="25">
        <f t="shared" si="148"/>
        <v>1.0197399701753953</v>
      </c>
      <c r="R666" s="25">
        <f>(24*60/PI())*Dados!$C$28*Q666*(P666*SIN(Dados!$C$31)*SIN(O666)+COS(Dados!$C$31)*COS(O666)*SIN(P666))</f>
        <v>38.499111448304127</v>
      </c>
      <c r="S666" s="17">
        <f t="shared" si="149"/>
        <v>299.06</v>
      </c>
      <c r="T666" s="17">
        <f t="shared" si="150"/>
        <v>293.86</v>
      </c>
      <c r="U666" s="17">
        <f t="shared" si="151"/>
        <v>14.046637043682958</v>
      </c>
      <c r="V666" s="25">
        <f>(0.75+2*10^(-5)*Dados!$B$7)*R666</f>
        <v>29.063063930369971</v>
      </c>
      <c r="W666" s="23">
        <f t="shared" si="152"/>
        <v>1.2690299905855495</v>
      </c>
      <c r="X666" s="25">
        <f>(1-Dados!$C$20)*U666</f>
        <v>10.815910523635878</v>
      </c>
      <c r="Y666" s="18">
        <f t="shared" si="153"/>
        <v>9.546880533050329</v>
      </c>
      <c r="Z666" s="27">
        <f>((0.408*I666*(Y666-0)+Dados!$C$35*(900/(H666+273))*J666*(M666-N666))/(I666+Dados!$C$35*(1+(0.34*J666))))</f>
        <v>2.6487917926732094</v>
      </c>
    </row>
    <row r="667" spans="1:26" x14ac:dyDescent="0.25">
      <c r="A667" s="1">
        <v>34754</v>
      </c>
      <c r="B667">
        <v>20.8</v>
      </c>
      <c r="C667">
        <v>25.5</v>
      </c>
      <c r="D667">
        <v>55</v>
      </c>
      <c r="E667">
        <v>2.1</v>
      </c>
      <c r="F667">
        <v>90.25</v>
      </c>
      <c r="H667" s="22">
        <f t="shared" si="140"/>
        <v>23.15</v>
      </c>
      <c r="I667" s="23">
        <f t="shared" si="141"/>
        <v>0.17126970375880821</v>
      </c>
      <c r="J667" s="24">
        <f t="shared" si="142"/>
        <v>1.5706972578526828</v>
      </c>
      <c r="K667" s="25">
        <f t="shared" si="143"/>
        <v>3.263356619324485</v>
      </c>
      <c r="L667" s="25">
        <f t="shared" si="144"/>
        <v>2.4566163260716172</v>
      </c>
      <c r="M667" s="25">
        <f t="shared" si="145"/>
        <v>2.8599864726980511</v>
      </c>
      <c r="N667" s="25">
        <f t="shared" si="146"/>
        <v>2.5811377916099909</v>
      </c>
      <c r="O667" s="25">
        <f t="shared" si="147"/>
        <v>-0.1753993779302998</v>
      </c>
      <c r="P667" s="26">
        <f>ACOS(-TAN(Dados!$C$31)*TAN(O667))</f>
        <v>1.6667663487559339</v>
      </c>
      <c r="Q667" s="25">
        <f t="shared" si="148"/>
        <v>1.0192818397297361</v>
      </c>
      <c r="R667" s="25">
        <f>(24*60/PI())*Dados!$C$28*Q667*(P667*SIN(Dados!$C$31)*SIN(O667)+COS(Dados!$C$31)*COS(O667)*SIN(P667))</f>
        <v>38.330034943789961</v>
      </c>
      <c r="S667" s="17">
        <f t="shared" si="149"/>
        <v>298.66000000000003</v>
      </c>
      <c r="T667" s="17">
        <f t="shared" si="150"/>
        <v>293.96000000000004</v>
      </c>
      <c r="U667" s="17">
        <f t="shared" si="151"/>
        <v>13.295605693621958</v>
      </c>
      <c r="V667" s="25">
        <f>(0.75+2*10^(-5)*Dados!$B$7)*R667</f>
        <v>28.935427705143915</v>
      </c>
      <c r="W667" s="23">
        <f t="shared" si="152"/>
        <v>1.176168282513848</v>
      </c>
      <c r="X667" s="25">
        <f>(1-Dados!$C$20)*U667</f>
        <v>10.237616384088907</v>
      </c>
      <c r="Y667" s="18">
        <f t="shared" si="153"/>
        <v>9.0614481015750599</v>
      </c>
      <c r="Z667" s="27">
        <f>((0.408*I667*(Y667-0)+Dados!$C$35*(900/(H667+273))*J667*(M667-N667))/(I667+Dados!$C$35*(1+(0.34*J667))))</f>
        <v>2.6513023057955354</v>
      </c>
    </row>
    <row r="668" spans="1:26" x14ac:dyDescent="0.25">
      <c r="A668" s="1">
        <v>34755</v>
      </c>
      <c r="B668">
        <v>22.5</v>
      </c>
      <c r="C668">
        <v>30.8</v>
      </c>
      <c r="D668">
        <v>56</v>
      </c>
      <c r="E668">
        <v>1.6666669999999999</v>
      </c>
      <c r="F668">
        <v>77</v>
      </c>
      <c r="H668" s="22">
        <f t="shared" si="140"/>
        <v>26.65</v>
      </c>
      <c r="I668" s="23">
        <f t="shared" si="141"/>
        <v>0.20544717183601532</v>
      </c>
      <c r="J668" s="24">
        <f t="shared" si="142"/>
        <v>1.2465853745969318</v>
      </c>
      <c r="K668" s="25">
        <f t="shared" si="143"/>
        <v>4.4416910990407947</v>
      </c>
      <c r="L668" s="25">
        <f t="shared" si="144"/>
        <v>2.7255876066054592</v>
      </c>
      <c r="M668" s="25">
        <f t="shared" si="145"/>
        <v>3.583639352823127</v>
      </c>
      <c r="N668" s="25">
        <f t="shared" si="146"/>
        <v>2.7594023016738078</v>
      </c>
      <c r="O668" s="25">
        <f t="shared" si="147"/>
        <v>-0.16901338609456681</v>
      </c>
      <c r="P668" s="26">
        <f>ACOS(-TAN(Dados!$C$31)*TAN(O668))</f>
        <v>1.6631931498354087</v>
      </c>
      <c r="Q668" s="25">
        <f t="shared" si="148"/>
        <v>1.018817995658829</v>
      </c>
      <c r="R668" s="25">
        <f>(24*60/PI())*Dados!$C$28*Q668*(P668*SIN(Dados!$C$31)*SIN(O668)+COS(Dados!$C$31)*COS(O668)*SIN(P668))</f>
        <v>38.158500837577961</v>
      </c>
      <c r="S668" s="17">
        <f t="shared" si="149"/>
        <v>303.96000000000004</v>
      </c>
      <c r="T668" s="17">
        <f t="shared" si="150"/>
        <v>295.66000000000003</v>
      </c>
      <c r="U668" s="17">
        <f t="shared" si="151"/>
        <v>17.589371951201304</v>
      </c>
      <c r="V668" s="25">
        <f>(0.75+2*10^(-5)*Dados!$B$7)*R668</f>
        <v>28.805936230989445</v>
      </c>
      <c r="W668" s="23">
        <f t="shared" si="152"/>
        <v>2.0211220684443121</v>
      </c>
      <c r="X668" s="25">
        <f>(1-Dados!$C$20)*U668</f>
        <v>13.543816402425005</v>
      </c>
      <c r="Y668" s="18">
        <f t="shared" si="153"/>
        <v>11.522694333980693</v>
      </c>
      <c r="Z668" s="27">
        <f>((0.408*I668*(Y668-0)+Dados!$C$35*(900/(H668+273))*J668*(M668-N668))/(I668+Dados!$C$35*(1+(0.34*J668))))</f>
        <v>3.9104858126136413</v>
      </c>
    </row>
    <row r="669" spans="1:26" x14ac:dyDescent="0.25">
      <c r="A669" s="1">
        <v>34756</v>
      </c>
      <c r="B669">
        <v>21.5</v>
      </c>
      <c r="C669">
        <v>31.4</v>
      </c>
      <c r="D669">
        <v>57</v>
      </c>
      <c r="E669">
        <v>2.3666670000000001</v>
      </c>
      <c r="F669">
        <v>79.5</v>
      </c>
      <c r="H669" s="22">
        <f t="shared" si="140"/>
        <v>26.45</v>
      </c>
      <c r="I669" s="23">
        <f t="shared" si="141"/>
        <v>0.20335056951978117</v>
      </c>
      <c r="J669" s="24">
        <f t="shared" si="142"/>
        <v>1.770151127214493</v>
      </c>
      <c r="K669" s="25">
        <f t="shared" si="143"/>
        <v>4.5959173166475438</v>
      </c>
      <c r="L669" s="25">
        <f t="shared" si="144"/>
        <v>2.5644197206554633</v>
      </c>
      <c r="M669" s="25">
        <f t="shared" si="145"/>
        <v>3.5801685186515035</v>
      </c>
      <c r="N669" s="25">
        <f t="shared" si="146"/>
        <v>2.8462339723279455</v>
      </c>
      <c r="O669" s="25">
        <f t="shared" si="147"/>
        <v>-0.16257731194492642</v>
      </c>
      <c r="P669" s="26">
        <f>ACOS(-TAN(Dados!$C$31)*TAN(O669))</f>
        <v>1.6596009906988067</v>
      </c>
      <c r="Q669" s="25">
        <f t="shared" si="148"/>
        <v>1.0183485754096824</v>
      </c>
      <c r="R669" s="25">
        <f>(24*60/PI())*Dados!$C$28*Q669*(P669*SIN(Dados!$C$31)*SIN(O669)+COS(Dados!$C$31)*COS(O669)*SIN(P669))</f>
        <v>37.98454322101324</v>
      </c>
      <c r="S669" s="17">
        <f t="shared" si="149"/>
        <v>304.56</v>
      </c>
      <c r="T669" s="17">
        <f t="shared" si="150"/>
        <v>294.66000000000003</v>
      </c>
      <c r="U669" s="17">
        <f t="shared" si="151"/>
        <v>19.122492011472108</v>
      </c>
      <c r="V669" s="25">
        <f>(0.75+2*10^(-5)*Dados!$B$7)*R669</f>
        <v>28.674615243537978</v>
      </c>
      <c r="W669" s="23">
        <f t="shared" si="152"/>
        <v>2.2605888850466296</v>
      </c>
      <c r="X669" s="25">
        <f>(1-Dados!$C$20)*U669</f>
        <v>14.724318848833523</v>
      </c>
      <c r="Y669" s="18">
        <f t="shared" si="153"/>
        <v>12.463729963786893</v>
      </c>
      <c r="Z669" s="27">
        <f>((0.408*I669*(Y669-0)+Dados!$C$35*(900/(H669+273))*J669*(M669-N669))/(I669+Dados!$C$35*(1+(0.34*J669))))</f>
        <v>4.1844483254446896</v>
      </c>
    </row>
    <row r="670" spans="1:26" x14ac:dyDescent="0.25">
      <c r="A670" s="1">
        <v>34757</v>
      </c>
      <c r="B670">
        <v>21.8</v>
      </c>
      <c r="C670">
        <v>29.5</v>
      </c>
      <c r="D670">
        <v>58</v>
      </c>
      <c r="E670">
        <v>2.6333329999999999</v>
      </c>
      <c r="F670">
        <v>82.5</v>
      </c>
      <c r="H670" s="22">
        <f t="shared" si="140"/>
        <v>25.65</v>
      </c>
      <c r="I670" s="23">
        <f t="shared" si="141"/>
        <v>0.19514324251732765</v>
      </c>
      <c r="J670" s="24">
        <f t="shared" si="142"/>
        <v>1.9696042486252276</v>
      </c>
      <c r="K670" s="25">
        <f t="shared" si="143"/>
        <v>4.1228854693811812</v>
      </c>
      <c r="L670" s="25">
        <f t="shared" si="144"/>
        <v>2.6118719061836697</v>
      </c>
      <c r="M670" s="25">
        <f t="shared" si="145"/>
        <v>3.3673786877824252</v>
      </c>
      <c r="N670" s="25">
        <f t="shared" si="146"/>
        <v>2.7780874174205006</v>
      </c>
      <c r="O670" s="25">
        <f t="shared" si="147"/>
        <v>-0.1560930626290509</v>
      </c>
      <c r="P670" s="26">
        <f>ACOS(-TAN(Dados!$C$31)*TAN(O670))</f>
        <v>1.655990762218486</v>
      </c>
      <c r="Q670" s="25">
        <f t="shared" si="148"/>
        <v>1.0178737180816473</v>
      </c>
      <c r="R670" s="25">
        <f>(24*60/PI())*Dados!$C$28*Q670*(P670*SIN(Dados!$C$31)*SIN(O670)+COS(Dados!$C$31)*COS(O670)*SIN(P670))</f>
        <v>37.808198041549083</v>
      </c>
      <c r="S670" s="17">
        <f t="shared" si="149"/>
        <v>302.66000000000003</v>
      </c>
      <c r="T670" s="17">
        <f t="shared" si="150"/>
        <v>294.96000000000004</v>
      </c>
      <c r="U670" s="17">
        <f t="shared" si="151"/>
        <v>16.786158687831175</v>
      </c>
      <c r="V670" s="25">
        <f>(0.75+2*10^(-5)*Dados!$B$7)*R670</f>
        <v>28.541491879601093</v>
      </c>
      <c r="W670" s="23">
        <f t="shared" si="152"/>
        <v>1.8527290903473512</v>
      </c>
      <c r="X670" s="25">
        <f>(1-Dados!$C$20)*U670</f>
        <v>12.925342189630005</v>
      </c>
      <c r="Y670" s="18">
        <f t="shared" si="153"/>
        <v>11.072613099282654</v>
      </c>
      <c r="Z670" s="27">
        <f>((0.408*I670*(Y670-0)+Dados!$C$35*(900/(H670+273))*J670*(M670-N670))/(I670+Dados!$C$35*(1+(0.34*J670))))</f>
        <v>3.6478414680155185</v>
      </c>
    </row>
    <row r="671" spans="1:26" x14ac:dyDescent="0.25">
      <c r="A671" s="1">
        <v>34758</v>
      </c>
      <c r="B671">
        <v>21.2</v>
      </c>
      <c r="C671">
        <v>33</v>
      </c>
      <c r="D671">
        <v>59</v>
      </c>
      <c r="E671">
        <v>2.6333329999999999</v>
      </c>
      <c r="F671">
        <v>83.25</v>
      </c>
      <c r="H671" s="22">
        <f t="shared" si="140"/>
        <v>27.1</v>
      </c>
      <c r="I671" s="23">
        <f t="shared" si="141"/>
        <v>0.2102310929908757</v>
      </c>
      <c r="J671" s="24">
        <f t="shared" si="142"/>
        <v>1.9696042486252276</v>
      </c>
      <c r="K671" s="25">
        <f t="shared" si="143"/>
        <v>5.030147795606851</v>
      </c>
      <c r="L671" s="25">
        <f t="shared" si="144"/>
        <v>2.5177224920902961</v>
      </c>
      <c r="M671" s="25">
        <f t="shared" si="145"/>
        <v>3.7739351438485738</v>
      </c>
      <c r="N671" s="25">
        <f t="shared" si="146"/>
        <v>3.1418010072539375</v>
      </c>
      <c r="O671" s="25">
        <f t="shared" si="147"/>
        <v>-0.14956255956995423</v>
      </c>
      <c r="P671" s="26">
        <f>ACOS(-TAN(Dados!$C$31)*TAN(O671))</f>
        <v>1.652363341105423</v>
      </c>
      <c r="Q671" s="25">
        <f t="shared" si="148"/>
        <v>1.0173935643851983</v>
      </c>
      <c r="R671" s="25">
        <f>(24*60/PI())*Dados!$C$28*Q671*(P671*SIN(Dados!$C$31)*SIN(O671)+COS(Dados!$C$31)*COS(O671)*SIN(P671))</f>
        <v>37.629503113658799</v>
      </c>
      <c r="S671" s="17">
        <f t="shared" si="149"/>
        <v>306.16000000000003</v>
      </c>
      <c r="T671" s="17">
        <f t="shared" si="150"/>
        <v>294.36</v>
      </c>
      <c r="U671" s="17">
        <f t="shared" si="151"/>
        <v>20.681854093474922</v>
      </c>
      <c r="V671" s="25">
        <f>(0.75+2*10^(-5)*Dados!$B$7)*R671</f>
        <v>28.406594685407878</v>
      </c>
      <c r="W671" s="23">
        <f t="shared" si="152"/>
        <v>2.3219589396692948</v>
      </c>
      <c r="X671" s="25">
        <f>(1-Dados!$C$20)*U671</f>
        <v>15.925027651975689</v>
      </c>
      <c r="Y671" s="18">
        <f t="shared" si="153"/>
        <v>13.603068712306396</v>
      </c>
      <c r="Z671" s="27">
        <f>((0.408*I671*(Y671-0)+Dados!$C$35*(900/(H671+273))*J671*(M671-N671))/(I671+Dados!$C$35*(1+(0.34*J671))))</f>
        <v>4.4165727060216158</v>
      </c>
    </row>
    <row r="672" spans="1:26" x14ac:dyDescent="0.25">
      <c r="A672" s="1">
        <v>35096</v>
      </c>
      <c r="B672">
        <v>21</v>
      </c>
      <c r="C672">
        <v>31.4</v>
      </c>
      <c r="D672">
        <v>32</v>
      </c>
      <c r="E672">
        <v>1.6666669999999999</v>
      </c>
      <c r="F672">
        <v>74</v>
      </c>
      <c r="H672" s="22">
        <f t="shared" si="140"/>
        <v>26.2</v>
      </c>
      <c r="I672" s="23">
        <f t="shared" si="141"/>
        <v>0.20075515809842714</v>
      </c>
      <c r="J672" s="24">
        <f t="shared" si="142"/>
        <v>1.2465853745969318</v>
      </c>
      <c r="K672" s="25">
        <f t="shared" si="143"/>
        <v>4.5959173166475438</v>
      </c>
      <c r="L672" s="25">
        <f t="shared" si="144"/>
        <v>2.4870053972720654</v>
      </c>
      <c r="M672" s="25">
        <f t="shared" si="145"/>
        <v>3.5414613569598048</v>
      </c>
      <c r="N672" s="25">
        <f t="shared" si="146"/>
        <v>2.6206814041502553</v>
      </c>
      <c r="O672" s="25">
        <f t="shared" si="147"/>
        <v>-0.30432562504334304</v>
      </c>
      <c r="P672" s="26">
        <f>ACOS(-TAN(Dados!$C$31)*TAN(O672))</f>
        <v>1.7414469882911801</v>
      </c>
      <c r="Q672" s="25">
        <f t="shared" si="148"/>
        <v>1.0281185581963432</v>
      </c>
      <c r="R672" s="25">
        <f>(24*60/PI())*Dados!$C$28*Q672*(P672*SIN(Dados!$C$31)*SIN(O672)+COS(Dados!$C$31)*COS(O672)*SIN(P672))</f>
        <v>41.550006134893529</v>
      </c>
      <c r="S672" s="17">
        <f t="shared" si="149"/>
        <v>304.56</v>
      </c>
      <c r="T672" s="17">
        <f t="shared" si="150"/>
        <v>294.16000000000003</v>
      </c>
      <c r="U672" s="17">
        <f t="shared" si="151"/>
        <v>21.439158969785449</v>
      </c>
      <c r="V672" s="25">
        <f>(0.75+2*10^(-5)*Dados!$B$7)*R672</f>
        <v>31.366191041244619</v>
      </c>
      <c r="W672" s="23">
        <f t="shared" si="152"/>
        <v>2.5611990609821786</v>
      </c>
      <c r="X672" s="25">
        <f>(1-Dados!$C$20)*U672</f>
        <v>16.508152406734798</v>
      </c>
      <c r="Y672" s="18">
        <f t="shared" si="153"/>
        <v>13.946953345752618</v>
      </c>
      <c r="Z672" s="27">
        <f>((0.408*I672*(Y672-0)+Dados!$C$35*(900/(H672+273))*J672*(M672-N672))/(I672+Dados!$C$35*(1+(0.34*J672))))</f>
        <v>4.655000663854123</v>
      </c>
    </row>
    <row r="673" spans="1:26" x14ac:dyDescent="0.25">
      <c r="A673" s="1">
        <v>35097</v>
      </c>
      <c r="B673">
        <v>18.600000000000001</v>
      </c>
      <c r="C673">
        <v>30.5</v>
      </c>
      <c r="D673">
        <v>33</v>
      </c>
      <c r="E673">
        <v>3.3333330000000001</v>
      </c>
      <c r="F673">
        <v>68.75</v>
      </c>
      <c r="H673" s="22">
        <f t="shared" si="140"/>
        <v>24.55</v>
      </c>
      <c r="I673" s="23">
        <f t="shared" si="141"/>
        <v>0.1843149194702603</v>
      </c>
      <c r="J673" s="24">
        <f t="shared" si="142"/>
        <v>2.4931700012427886</v>
      </c>
      <c r="K673" s="25">
        <f t="shared" si="143"/>
        <v>4.3662793205014685</v>
      </c>
      <c r="L673" s="25">
        <f t="shared" si="144"/>
        <v>2.143152914469288</v>
      </c>
      <c r="M673" s="25">
        <f t="shared" si="145"/>
        <v>3.254716117485378</v>
      </c>
      <c r="N673" s="25">
        <f t="shared" si="146"/>
        <v>2.2376173307711973</v>
      </c>
      <c r="O673" s="25">
        <f t="shared" si="147"/>
        <v>-0.2995769437816857</v>
      </c>
      <c r="P673" s="26">
        <f>ACOS(-TAN(Dados!$C$31)*TAN(O673))</f>
        <v>1.7385894603864445</v>
      </c>
      <c r="Q673" s="25">
        <f t="shared" si="148"/>
        <v>1.0278170707327079</v>
      </c>
      <c r="R673" s="25">
        <f>(24*60/PI())*Dados!$C$28*Q673*(P673*SIN(Dados!$C$31)*SIN(O673)+COS(Dados!$C$31)*COS(O673)*SIN(P673))</f>
        <v>41.440172896841275</v>
      </c>
      <c r="S673" s="17">
        <f t="shared" si="149"/>
        <v>303.66000000000003</v>
      </c>
      <c r="T673" s="17">
        <f t="shared" si="150"/>
        <v>291.76000000000005</v>
      </c>
      <c r="U673" s="17">
        <f t="shared" si="151"/>
        <v>22.872572984033315</v>
      </c>
      <c r="V673" s="25">
        <f>(0.75+2*10^(-5)*Dados!$B$7)*R673</f>
        <v>31.28327768820585</v>
      </c>
      <c r="W673" s="23">
        <f t="shared" si="152"/>
        <v>3.211566426515351</v>
      </c>
      <c r="X673" s="25">
        <f>(1-Dados!$C$20)*U673</f>
        <v>17.611881197705653</v>
      </c>
      <c r="Y673" s="18">
        <f t="shared" si="153"/>
        <v>14.400314771190303</v>
      </c>
      <c r="Z673" s="27">
        <f>((0.408*I673*(Y673-0)+Dados!$C$35*(900/(H673+273))*J673*(M673-N673))/(I673+Dados!$C$35*(1+(0.34*J673))))</f>
        <v>5.1922009792683523</v>
      </c>
    </row>
    <row r="674" spans="1:26" x14ac:dyDescent="0.25">
      <c r="A674" s="1">
        <v>35098</v>
      </c>
      <c r="B674">
        <v>18</v>
      </c>
      <c r="C674">
        <v>30</v>
      </c>
      <c r="D674">
        <v>34</v>
      </c>
      <c r="E674">
        <v>2.6666669999999999</v>
      </c>
      <c r="F674">
        <v>74.75</v>
      </c>
      <c r="H674" s="22">
        <f t="shared" si="140"/>
        <v>24</v>
      </c>
      <c r="I674" s="23">
        <f t="shared" si="141"/>
        <v>0.17909354902640179</v>
      </c>
      <c r="J674" s="24">
        <f t="shared" si="142"/>
        <v>1.9945364497648759</v>
      </c>
      <c r="K674" s="25">
        <f t="shared" si="143"/>
        <v>4.2430650587590133</v>
      </c>
      <c r="L674" s="25">
        <f t="shared" si="144"/>
        <v>2.0639892026604851</v>
      </c>
      <c r="M674" s="25">
        <f t="shared" si="145"/>
        <v>3.1535271307097492</v>
      </c>
      <c r="N674" s="25">
        <f t="shared" si="146"/>
        <v>2.3572615302055375</v>
      </c>
      <c r="O674" s="25">
        <f t="shared" si="147"/>
        <v>-0.29473949140618588</v>
      </c>
      <c r="P674" s="26">
        <f>ACOS(-TAN(Dados!$C$31)*TAN(O674))</f>
        <v>1.7356885346921167</v>
      </c>
      <c r="Q674" s="25">
        <f t="shared" si="148"/>
        <v>1.0275073404706727</v>
      </c>
      <c r="R674" s="25">
        <f>(24*60/PI())*Dados!$C$28*Q674*(P674*SIN(Dados!$C$31)*SIN(O674)+COS(Dados!$C$31)*COS(O674)*SIN(P674))</f>
        <v>41.327547732870002</v>
      </c>
      <c r="S674" s="17">
        <f t="shared" si="149"/>
        <v>303.16000000000003</v>
      </c>
      <c r="T674" s="17">
        <f t="shared" si="150"/>
        <v>291.16000000000003</v>
      </c>
      <c r="U674" s="17">
        <f t="shared" si="151"/>
        <v>22.906051976178819</v>
      </c>
      <c r="V674" s="25">
        <f>(0.75+2*10^(-5)*Dados!$B$7)*R674</f>
        <v>31.198256704148577</v>
      </c>
      <c r="W674" s="23">
        <f t="shared" si="152"/>
        <v>3.072977225021595</v>
      </c>
      <c r="X674" s="25">
        <f>(1-Dados!$C$20)*U674</f>
        <v>17.637660021657691</v>
      </c>
      <c r="Y674" s="18">
        <f t="shared" si="153"/>
        <v>14.564682796636095</v>
      </c>
      <c r="Z674" s="27">
        <f>((0.408*I674*(Y674-0)+Dados!$C$35*(900/(H674+273))*J674*(M674-N674))/(I674+Dados!$C$35*(1+(0.34*J674))))</f>
        <v>4.7735122904174112</v>
      </c>
    </row>
    <row r="675" spans="1:26" x14ac:dyDescent="0.25">
      <c r="A675" s="1">
        <v>35099</v>
      </c>
      <c r="B675">
        <v>21.8</v>
      </c>
      <c r="C675">
        <v>32.200000000000003</v>
      </c>
      <c r="D675">
        <v>35</v>
      </c>
      <c r="E675">
        <v>1.733333</v>
      </c>
      <c r="F675">
        <v>77.5</v>
      </c>
      <c r="H675" s="22">
        <f t="shared" si="140"/>
        <v>27</v>
      </c>
      <c r="I675" s="23">
        <f t="shared" si="141"/>
        <v>0.20915998442580921</v>
      </c>
      <c r="J675" s="24">
        <f t="shared" si="142"/>
        <v>1.296448280974078</v>
      </c>
      <c r="K675" s="25">
        <f t="shared" si="143"/>
        <v>4.8087773652629577</v>
      </c>
      <c r="L675" s="25">
        <f t="shared" si="144"/>
        <v>2.6118719061836697</v>
      </c>
      <c r="M675" s="25">
        <f t="shared" si="145"/>
        <v>3.7103246357233139</v>
      </c>
      <c r="N675" s="25">
        <f t="shared" si="146"/>
        <v>2.8755015926855685</v>
      </c>
      <c r="O675" s="25">
        <f t="shared" si="147"/>
        <v>-0.28981470135838328</v>
      </c>
      <c r="P675" s="26">
        <f>ACOS(-TAN(Dados!$C$31)*TAN(O675))</f>
        <v>1.7327454042581727</v>
      </c>
      <c r="Q675" s="25">
        <f t="shared" si="148"/>
        <v>1.0271894591899993</v>
      </c>
      <c r="R675" s="25">
        <f>(24*60/PI())*Dados!$C$28*Q675*(P675*SIN(Dados!$C$31)*SIN(O675)+COS(Dados!$C$31)*COS(O675)*SIN(P675))</f>
        <v>41.21213155165799</v>
      </c>
      <c r="S675" s="17">
        <f t="shared" si="149"/>
        <v>305.36</v>
      </c>
      <c r="T675" s="17">
        <f t="shared" si="150"/>
        <v>294.96000000000004</v>
      </c>
      <c r="U675" s="17">
        <f t="shared" si="151"/>
        <v>21.26482092328024</v>
      </c>
      <c r="V675" s="25">
        <f>(0.75+2*10^(-5)*Dados!$B$7)*R675</f>
        <v>31.111128775036029</v>
      </c>
      <c r="W675" s="23">
        <f t="shared" si="152"/>
        <v>2.3428824092114171</v>
      </c>
      <c r="X675" s="25">
        <f>(1-Dados!$C$20)*U675</f>
        <v>16.373912110925787</v>
      </c>
      <c r="Y675" s="18">
        <f t="shared" si="153"/>
        <v>14.03102970171437</v>
      </c>
      <c r="Z675" s="27">
        <f>((0.408*I675*(Y675-0)+Dados!$C$35*(900/(H675+273))*J675*(M675-N675))/(I675+Dados!$C$35*(1+(0.34*J675))))</f>
        <v>4.645906627564349</v>
      </c>
    </row>
    <row r="676" spans="1:26" x14ac:dyDescent="0.25">
      <c r="A676" s="1">
        <v>35100</v>
      </c>
      <c r="B676">
        <v>20.100000000000001</v>
      </c>
      <c r="C676">
        <v>26.2</v>
      </c>
      <c r="D676">
        <v>36</v>
      </c>
      <c r="E676">
        <v>1.9</v>
      </c>
      <c r="F676">
        <v>90.75</v>
      </c>
      <c r="H676" s="22">
        <f t="shared" si="140"/>
        <v>23.15</v>
      </c>
      <c r="I676" s="23">
        <f t="shared" si="141"/>
        <v>0.17126970375880821</v>
      </c>
      <c r="J676" s="24">
        <f t="shared" si="142"/>
        <v>1.4211070428190937</v>
      </c>
      <c r="K676" s="25">
        <f t="shared" si="143"/>
        <v>3.4013866095362415</v>
      </c>
      <c r="L676" s="25">
        <f t="shared" si="144"/>
        <v>2.3527951289901101</v>
      </c>
      <c r="M676" s="25">
        <f t="shared" si="145"/>
        <v>2.877090869263176</v>
      </c>
      <c r="N676" s="25">
        <f t="shared" si="146"/>
        <v>2.6109599638563323</v>
      </c>
      <c r="O676" s="25">
        <f t="shared" si="147"/>
        <v>-0.28480403295985462</v>
      </c>
      <c r="P676" s="26">
        <f>ACOS(-TAN(Dados!$C$31)*TAN(O676))</f>
        <v>1.7297612548880501</v>
      </c>
      <c r="Q676" s="25">
        <f t="shared" si="148"/>
        <v>1.0268635210857713</v>
      </c>
      <c r="R676" s="25">
        <f>(24*60/PI())*Dados!$C$28*Q676*(P676*SIN(Dados!$C$31)*SIN(O676)+COS(Dados!$C$31)*COS(O676)*SIN(P676))</f>
        <v>41.093926310782344</v>
      </c>
      <c r="S676" s="17">
        <f t="shared" si="149"/>
        <v>299.36</v>
      </c>
      <c r="T676" s="17">
        <f t="shared" si="150"/>
        <v>293.26000000000005</v>
      </c>
      <c r="U676" s="17">
        <f t="shared" si="151"/>
        <v>16.239121754207002</v>
      </c>
      <c r="V676" s="25">
        <f>(0.75+2*10^(-5)*Dados!$B$7)*R676</f>
        <v>31.021895378647475</v>
      </c>
      <c r="W676" s="23">
        <f t="shared" si="152"/>
        <v>1.5349129588159833</v>
      </c>
      <c r="X676" s="25">
        <f>(1-Dados!$C$20)*U676</f>
        <v>12.504123750739392</v>
      </c>
      <c r="Y676" s="18">
        <f t="shared" si="153"/>
        <v>10.969210791923409</v>
      </c>
      <c r="Z676" s="27">
        <f>((0.408*I676*(Y676-0)+Dados!$C$35*(900/(H676+273))*J676*(M676-N676))/(I676+Dados!$C$35*(1+(0.34*J676))))</f>
        <v>3.136639653727622</v>
      </c>
    </row>
    <row r="677" spans="1:26" x14ac:dyDescent="0.25">
      <c r="A677" s="1">
        <v>35101</v>
      </c>
      <c r="B677">
        <v>19.8</v>
      </c>
      <c r="C677">
        <v>32.6</v>
      </c>
      <c r="D677">
        <v>37</v>
      </c>
      <c r="E677">
        <v>2.0666669999999998</v>
      </c>
      <c r="F677">
        <v>69.25</v>
      </c>
      <c r="H677" s="22">
        <f t="shared" si="140"/>
        <v>26.200000000000003</v>
      </c>
      <c r="I677" s="23">
        <f t="shared" si="141"/>
        <v>0.2007551580984272</v>
      </c>
      <c r="J677" s="24">
        <f t="shared" si="142"/>
        <v>1.5457658046641094</v>
      </c>
      <c r="K677" s="25">
        <f t="shared" si="143"/>
        <v>4.9183812721762612</v>
      </c>
      <c r="L677" s="25">
        <f t="shared" si="144"/>
        <v>2.3094882494907831</v>
      </c>
      <c r="M677" s="25">
        <f t="shared" si="145"/>
        <v>3.6139347608335219</v>
      </c>
      <c r="N677" s="25">
        <f t="shared" si="146"/>
        <v>2.5026498218772137</v>
      </c>
      <c r="O677" s="25">
        <f t="shared" si="147"/>
        <v>-0.27970897097978548</v>
      </c>
      <c r="P677" s="26">
        <f>ACOS(-TAN(Dados!$C$31)*TAN(O677))</f>
        <v>1.7267372641461627</v>
      </c>
      <c r="Q677" s="25">
        <f t="shared" si="148"/>
        <v>1.0265296227404832</v>
      </c>
      <c r="R677" s="25">
        <f>(24*60/PI())*Dados!$C$28*Q677*(P677*SIN(Dados!$C$31)*SIN(O677)+COS(Dados!$C$31)*COS(O677)*SIN(P677))</f>
        <v>40.972935068714811</v>
      </c>
      <c r="S677" s="17">
        <f t="shared" si="149"/>
        <v>305.76000000000005</v>
      </c>
      <c r="T677" s="17">
        <f t="shared" si="150"/>
        <v>292.96000000000004</v>
      </c>
      <c r="U677" s="17">
        <f t="shared" si="151"/>
        <v>23.454276621140824</v>
      </c>
      <c r="V677" s="25">
        <f>(0.75+2*10^(-5)*Dados!$B$7)*R677</f>
        <v>30.930558823829962</v>
      </c>
      <c r="W677" s="23">
        <f t="shared" si="152"/>
        <v>3.1527502047614129</v>
      </c>
      <c r="X677" s="25">
        <f>(1-Dados!$C$20)*U677</f>
        <v>18.059792998278436</v>
      </c>
      <c r="Y677" s="18">
        <f t="shared" si="153"/>
        <v>14.907042793517023</v>
      </c>
      <c r="Z677" s="27">
        <f>((0.408*I677*(Y677-0)+Dados!$C$35*(900/(H677+273))*J677*(M677-N677))/(I677+Dados!$C$35*(1+(0.34*J677))))</f>
        <v>5.1868046978787499</v>
      </c>
    </row>
    <row r="678" spans="1:26" x14ac:dyDescent="0.25">
      <c r="A678" s="1">
        <v>35102</v>
      </c>
      <c r="B678">
        <v>19.7</v>
      </c>
      <c r="C678">
        <v>34.4</v>
      </c>
      <c r="D678">
        <v>38</v>
      </c>
      <c r="E678">
        <v>2.0666669999999998</v>
      </c>
      <c r="F678">
        <v>60.5</v>
      </c>
      <c r="H678" s="22">
        <f t="shared" si="140"/>
        <v>27.049999999999997</v>
      </c>
      <c r="I678" s="23">
        <f t="shared" si="141"/>
        <v>0.20969496361300408</v>
      </c>
      <c r="J678" s="24">
        <f t="shared" si="142"/>
        <v>1.5457658046641094</v>
      </c>
      <c r="K678" s="25">
        <f t="shared" si="143"/>
        <v>5.4388791379242765</v>
      </c>
      <c r="L678" s="25">
        <f t="shared" si="144"/>
        <v>2.2952083710657747</v>
      </c>
      <c r="M678" s="25">
        <f t="shared" si="145"/>
        <v>3.8670437544950254</v>
      </c>
      <c r="N678" s="25">
        <f t="shared" si="146"/>
        <v>2.3395614714694903</v>
      </c>
      <c r="O678" s="25">
        <f t="shared" si="147"/>
        <v>-0.27453102519500105</v>
      </c>
      <c r="P678" s="26">
        <f>ACOS(-TAN(Dados!$C$31)*TAN(O678))</f>
        <v>1.7236746004336272</v>
      </c>
      <c r="Q678" s="25">
        <f t="shared" si="148"/>
        <v>1.0261878630954209</v>
      </c>
      <c r="R678" s="25">
        <f>(24*60/PI())*Dados!$C$28*Q678*(P678*SIN(Dados!$C$31)*SIN(O678)+COS(Dados!$C$31)*COS(O678)*SIN(P678))</f>
        <v>40.849162036170263</v>
      </c>
      <c r="S678" s="17">
        <f t="shared" si="149"/>
        <v>307.56</v>
      </c>
      <c r="T678" s="17">
        <f t="shared" si="150"/>
        <v>292.86</v>
      </c>
      <c r="U678" s="17">
        <f t="shared" si="151"/>
        <v>25.058888402681411</v>
      </c>
      <c r="V678" s="25">
        <f>(0.75+2*10^(-5)*Dados!$B$7)*R678</f>
        <v>30.837122289261409</v>
      </c>
      <c r="W678" s="23">
        <f t="shared" si="152"/>
        <v>3.7579984900872145</v>
      </c>
      <c r="X678" s="25">
        <f>(1-Dados!$C$20)*U678</f>
        <v>19.295344070064687</v>
      </c>
      <c r="Y678" s="18">
        <f t="shared" si="153"/>
        <v>15.537345579977472</v>
      </c>
      <c r="Z678" s="27">
        <f>((0.408*I678*(Y678-0)+Dados!$C$35*(900/(H678+273))*J678*(M678-N678))/(I678+Dados!$C$35*(1+(0.34*J678))))</f>
        <v>5.7918281816907395</v>
      </c>
    </row>
    <row r="679" spans="1:26" x14ac:dyDescent="0.25">
      <c r="A679" s="1">
        <v>35103</v>
      </c>
      <c r="B679">
        <v>20.2</v>
      </c>
      <c r="C679">
        <v>30.9</v>
      </c>
      <c r="D679">
        <v>39</v>
      </c>
      <c r="E679">
        <v>4.7</v>
      </c>
      <c r="F679">
        <v>93.75</v>
      </c>
      <c r="H679" s="22">
        <f t="shared" ref="H679:H740" si="154">(C679+B679)/2</f>
        <v>25.549999999999997</v>
      </c>
      <c r="I679" s="23">
        <f t="shared" ref="I679:I740" si="155">4098*(0.6108*EXP(17.27*H679/(H679+237.3)))/(H679+237.3)^2</f>
        <v>0.19413722151601151</v>
      </c>
      <c r="J679" s="24">
        <f t="shared" ref="J679:J740" si="156">E679*(4.87/(LN(67.8*10-5.42)))</f>
        <v>3.5153700532893377</v>
      </c>
      <c r="K679" s="25">
        <f t="shared" ref="K679:K740" si="157">0.6108*EXP((17.27*C679)/(C679+237.3))</f>
        <v>4.4670786642686746</v>
      </c>
      <c r="L679" s="25">
        <f t="shared" ref="L679:L740" si="158">0.6108*EXP((17.27*B679)/(B679+237.3))</f>
        <v>2.3673876975032684</v>
      </c>
      <c r="M679" s="25">
        <f t="shared" ref="M679:M740" si="159">(K679+L679)/2</f>
        <v>3.4172331808859715</v>
      </c>
      <c r="N679" s="25">
        <f t="shared" ref="N679:N740" si="160">F679/100*((K679+L679)/2)</f>
        <v>3.2036561070805982</v>
      </c>
      <c r="O679" s="25">
        <f t="shared" ref="O679:O740" si="161">0.409*SIN((2*PI()/365*D679)-1.39)</f>
        <v>-0.26927172994258658</v>
      </c>
      <c r="P679" s="26">
        <f>ACOS(-TAN(Dados!$C$31)*TAN(O679))</f>
        <v>1.720574422132332</v>
      </c>
      <c r="Q679" s="25">
        <f t="shared" ref="Q679:Q740" si="162">1+0.033*COS((2*PI()/365)*D679)</f>
        <v>1.0258383434213432</v>
      </c>
      <c r="R679" s="25">
        <f>(24*60/PI())*Dados!$C$28*Q679*(P679*SIN(Dados!$C$31)*SIN(O679)+COS(Dados!$C$31)*COS(O679)*SIN(P679))</f>
        <v>40.722612626680473</v>
      </c>
      <c r="S679" s="17">
        <f t="shared" ref="S679:S740" si="163">C679+273.16</f>
        <v>304.06</v>
      </c>
      <c r="T679" s="17">
        <f t="shared" ref="T679:T740" si="164">B679+273.16</f>
        <v>293.36</v>
      </c>
      <c r="U679" s="17">
        <f t="shared" ref="U679:U740" si="165">0.16*SQRT(C679-B679)*R679</f>
        <v>21.31314328274367</v>
      </c>
      <c r="V679" s="25">
        <f>(0.75+2*10^(-5)*Dados!$B$7)*R679</f>
        <v>30.741589861628867</v>
      </c>
      <c r="W679" s="23">
        <f t="shared" ref="W679:W740" si="166">(4.903*10^-9)*((S679^4+T679^4)/2)*(0.34-0.14*SQRT(N679))*(1.35*(U679/V679)-0.35)</f>
        <v>2.0491895636134818</v>
      </c>
      <c r="X679" s="25">
        <f>(1-Dados!$C$20)*U679</f>
        <v>16.411120327712627</v>
      </c>
      <c r="Y679" s="18">
        <f t="shared" ref="Y679:Y740" si="167">X679-W679</f>
        <v>14.361930764099146</v>
      </c>
      <c r="Z679" s="27">
        <f>((0.408*I679*(Y679-0)+Dados!$C$35*(900/(H679+273))*J679*(M679-N679))/(I679+Dados!$C$35*(1+(0.34*J679))))</f>
        <v>3.8057991953468893</v>
      </c>
    </row>
    <row r="680" spans="1:26" x14ac:dyDescent="0.25">
      <c r="A680" s="1">
        <v>35104</v>
      </c>
      <c r="B680">
        <v>20.2</v>
      </c>
      <c r="C680">
        <v>28.9</v>
      </c>
      <c r="D680">
        <v>40</v>
      </c>
      <c r="E680">
        <v>1.7</v>
      </c>
      <c r="F680">
        <v>82.75</v>
      </c>
      <c r="H680" s="22">
        <f t="shared" si="154"/>
        <v>24.549999999999997</v>
      </c>
      <c r="I680" s="23">
        <f t="shared" si="155"/>
        <v>0.18431491947026027</v>
      </c>
      <c r="J680" s="24">
        <f t="shared" si="156"/>
        <v>1.2715168277855049</v>
      </c>
      <c r="K680" s="25">
        <f t="shared" si="157"/>
        <v>3.9825871656612759</v>
      </c>
      <c r="L680" s="25">
        <f t="shared" si="158"/>
        <v>2.3673876975032684</v>
      </c>
      <c r="M680" s="25">
        <f t="shared" si="159"/>
        <v>3.1749874315822719</v>
      </c>
      <c r="N680" s="25">
        <f t="shared" si="160"/>
        <v>2.6273020996343299</v>
      </c>
      <c r="O680" s="25">
        <f t="shared" si="161"/>
        <v>-0.26393264366523028</v>
      </c>
      <c r="P680" s="26">
        <f>ACOS(-TAN(Dados!$C$31)*TAN(O680))</f>
        <v>1.7174378768172527</v>
      </c>
      <c r="Q680" s="25">
        <f t="shared" si="162"/>
        <v>1.0254811672884725</v>
      </c>
      <c r="R680" s="25">
        <f>(24*60/PI())*Dados!$C$28*Q680*(P680*SIN(Dados!$C$31)*SIN(O680)+COS(Dados!$C$31)*COS(O680)*SIN(P680))</f>
        <v>40.593293506266015</v>
      </c>
      <c r="S680" s="17">
        <f t="shared" si="163"/>
        <v>302.06</v>
      </c>
      <c r="T680" s="17">
        <f t="shared" si="164"/>
        <v>293.36</v>
      </c>
      <c r="U680" s="17">
        <f t="shared" si="165"/>
        <v>19.157282249583169</v>
      </c>
      <c r="V680" s="25">
        <f>(0.75+2*10^(-5)*Dados!$B$7)*R680</f>
        <v>30.643966573125926</v>
      </c>
      <c r="W680" s="23">
        <f t="shared" si="166"/>
        <v>2.1540211083139456</v>
      </c>
      <c r="X680" s="25">
        <f>(1-Dados!$C$20)*U680</f>
        <v>14.751107332179041</v>
      </c>
      <c r="Y680" s="18">
        <f t="shared" si="167"/>
        <v>12.597086223865094</v>
      </c>
      <c r="Z680" s="27">
        <f>((0.408*I680*(Y680-0)+Dados!$C$35*(900/(H680+273))*J680*(M680-N680))/(I680+Dados!$C$35*(1+(0.34*J680))))</f>
        <v>3.9025200505786262</v>
      </c>
    </row>
    <row r="681" spans="1:26" x14ac:dyDescent="0.25">
      <c r="A681" s="1">
        <v>35105</v>
      </c>
      <c r="B681">
        <v>20.7</v>
      </c>
      <c r="C681">
        <v>25.7</v>
      </c>
      <c r="D681">
        <v>41</v>
      </c>
      <c r="E681">
        <v>2.1</v>
      </c>
      <c r="F681">
        <v>91.25</v>
      </c>
      <c r="H681" s="22">
        <f t="shared" si="154"/>
        <v>23.2</v>
      </c>
      <c r="I681" s="23">
        <f t="shared" si="155"/>
        <v>0.17172180615599653</v>
      </c>
      <c r="J681" s="24">
        <f t="shared" si="156"/>
        <v>1.5706972578526828</v>
      </c>
      <c r="K681" s="25">
        <f t="shared" si="157"/>
        <v>3.3022863265902909</v>
      </c>
      <c r="L681" s="25">
        <f t="shared" si="158"/>
        <v>2.4415438714941016</v>
      </c>
      <c r="M681" s="25">
        <f t="shared" si="159"/>
        <v>2.8719150990421962</v>
      </c>
      <c r="N681" s="25">
        <f t="shared" si="160"/>
        <v>2.6206225278760038</v>
      </c>
      <c r="O681" s="25">
        <f t="shared" si="161"/>
        <v>-0.25851534844942292</v>
      </c>
      <c r="P681" s="26">
        <f>ACOS(-TAN(Dados!$C$31)*TAN(O681))</f>
        <v>1.7142661005366917</v>
      </c>
      <c r="Q681" s="25">
        <f t="shared" si="162"/>
        <v>1.0251164405358055</v>
      </c>
      <c r="R681" s="25">
        <f>(24*60/PI())*Dados!$C$28*Q681*(P681*SIN(Dados!$C$31)*SIN(O681)+COS(Dados!$C$31)*COS(O681)*SIN(P681))</f>
        <v>40.461212642078735</v>
      </c>
      <c r="S681" s="17">
        <f t="shared" si="163"/>
        <v>298.86</v>
      </c>
      <c r="T681" s="17">
        <f t="shared" si="164"/>
        <v>293.86</v>
      </c>
      <c r="U681" s="17">
        <f t="shared" si="165"/>
        <v>14.475843507161906</v>
      </c>
      <c r="V681" s="25">
        <f>(0.75+2*10^(-5)*Dados!$B$7)*R681</f>
        <v>30.544258438173049</v>
      </c>
      <c r="W681" s="23">
        <f t="shared" si="166"/>
        <v>1.2430965809652557</v>
      </c>
      <c r="X681" s="25">
        <f>(1-Dados!$C$20)*U681</f>
        <v>11.146399500514669</v>
      </c>
      <c r="Y681" s="18">
        <f t="shared" si="167"/>
        <v>9.9033029195494127</v>
      </c>
      <c r="Z681" s="27">
        <f>((0.408*I681*(Y681-0)+Dados!$C$35*(900/(H681+273))*J681*(M681-N681))/(I681+Dados!$C$35*(1+(0.34*J681))))</f>
        <v>2.8380876393757086</v>
      </c>
    </row>
    <row r="682" spans="1:26" x14ac:dyDescent="0.25">
      <c r="A682" s="1">
        <v>35106</v>
      </c>
      <c r="B682">
        <v>16.8</v>
      </c>
      <c r="C682">
        <v>24.5</v>
      </c>
      <c r="D682">
        <v>42</v>
      </c>
      <c r="E682">
        <v>2.8333330000000001</v>
      </c>
      <c r="F682">
        <v>68.75</v>
      </c>
      <c r="H682" s="22">
        <f t="shared" si="154"/>
        <v>20.65</v>
      </c>
      <c r="I682" s="23">
        <f t="shared" si="155"/>
        <v>0.14990918541685036</v>
      </c>
      <c r="J682" s="24">
        <f t="shared" si="156"/>
        <v>2.1191944636588169</v>
      </c>
      <c r="K682" s="25">
        <f t="shared" si="157"/>
        <v>3.07464905088159</v>
      </c>
      <c r="L682" s="25">
        <f t="shared" si="158"/>
        <v>1.913305694509122</v>
      </c>
      <c r="M682" s="25">
        <f t="shared" si="159"/>
        <v>2.493977372695356</v>
      </c>
      <c r="N682" s="25">
        <f t="shared" si="160"/>
        <v>1.7146094437280572</v>
      </c>
      <c r="O682" s="25">
        <f t="shared" si="161"/>
        <v>-0.2530214495566519</v>
      </c>
      <c r="P682" s="26">
        <f>ACOS(-TAN(Dados!$C$31)*TAN(O682))</f>
        <v>1.7110602171599187</v>
      </c>
      <c r="Q682" s="25">
        <f t="shared" si="162"/>
        <v>1.0247442712397508</v>
      </c>
      <c r="R682" s="25">
        <f>(24*60/PI())*Dados!$C$28*Q682*(P682*SIN(Dados!$C$31)*SIN(O682)+COS(Dados!$C$31)*COS(O682)*SIN(P682))</f>
        <v>40.326379349888064</v>
      </c>
      <c r="S682" s="17">
        <f t="shared" si="163"/>
        <v>297.66000000000003</v>
      </c>
      <c r="T682" s="17">
        <f t="shared" si="164"/>
        <v>289.96000000000004</v>
      </c>
      <c r="U682" s="17">
        <f t="shared" si="165"/>
        <v>17.904185815176824</v>
      </c>
      <c r="V682" s="25">
        <f>(0.75+2*10^(-5)*Dados!$B$7)*R682</f>
        <v>30.442472489265068</v>
      </c>
      <c r="W682" s="23">
        <f t="shared" si="166"/>
        <v>2.5441891740558771</v>
      </c>
      <c r="X682" s="25">
        <f>(1-Dados!$C$20)*U682</f>
        <v>13.786223077686154</v>
      </c>
      <c r="Y682" s="18">
        <f t="shared" si="167"/>
        <v>11.242033903630277</v>
      </c>
      <c r="Z682" s="27">
        <f>((0.408*I682*(Y682-0)+Dados!$C$35*(900/(H682+273))*J682*(M682-N682))/(I682+Dados!$C$35*(1+(0.34*J682))))</f>
        <v>3.8812274565858398</v>
      </c>
    </row>
    <row r="683" spans="1:26" x14ac:dyDescent="0.25">
      <c r="A683" s="1">
        <v>35107</v>
      </c>
      <c r="B683">
        <v>10.8</v>
      </c>
      <c r="C683">
        <v>25.6</v>
      </c>
      <c r="D683">
        <v>43</v>
      </c>
      <c r="E683">
        <v>2.233333</v>
      </c>
      <c r="F683">
        <v>59.75</v>
      </c>
      <c r="H683" s="22">
        <f t="shared" si="154"/>
        <v>18.200000000000003</v>
      </c>
      <c r="I683" s="23">
        <f t="shared" si="155"/>
        <v>0.13120629606747064</v>
      </c>
      <c r="J683" s="24">
        <f t="shared" si="156"/>
        <v>1.6704238185580502</v>
      </c>
      <c r="K683" s="25">
        <f t="shared" si="157"/>
        <v>3.2827711697769288</v>
      </c>
      <c r="L683" s="25">
        <f t="shared" si="158"/>
        <v>1.2953640863937455</v>
      </c>
      <c r="M683" s="25">
        <f t="shared" si="159"/>
        <v>2.2890676280853373</v>
      </c>
      <c r="N683" s="25">
        <f t="shared" si="160"/>
        <v>1.3677179077809891</v>
      </c>
      <c r="O683" s="25">
        <f t="shared" si="161"/>
        <v>-0.24745257494772704</v>
      </c>
      <c r="P683" s="26">
        <f>ACOS(-TAN(Dados!$C$31)*TAN(O683))</f>
        <v>1.7078213377914966</v>
      </c>
      <c r="Q683" s="25">
        <f t="shared" si="162"/>
        <v>1.0243647696821025</v>
      </c>
      <c r="R683" s="25">
        <f>(24*60/PI())*Dados!$C$28*Q683*(P683*SIN(Dados!$C$31)*SIN(O683)+COS(Dados!$C$31)*COS(O683)*SIN(P683))</f>
        <v>40.188804340285415</v>
      </c>
      <c r="S683" s="17">
        <f t="shared" si="163"/>
        <v>298.76000000000005</v>
      </c>
      <c r="T683" s="17">
        <f t="shared" si="164"/>
        <v>283.96000000000004</v>
      </c>
      <c r="U683" s="17">
        <f t="shared" si="165"/>
        <v>24.737506766872137</v>
      </c>
      <c r="V683" s="25">
        <f>(0.75+2*10^(-5)*Dados!$B$7)*R683</f>
        <v>30.338616811851008</v>
      </c>
      <c r="W683" s="23">
        <f t="shared" si="166"/>
        <v>4.6939953652171633</v>
      </c>
      <c r="X683" s="25">
        <f>(1-Dados!$C$20)*U683</f>
        <v>19.047880210491545</v>
      </c>
      <c r="Y683" s="18">
        <f t="shared" si="167"/>
        <v>14.353884845274383</v>
      </c>
      <c r="Z683" s="27">
        <f>((0.408*I683*(Y683-0)+Dados!$C$35*(900/(H683+273))*J683*(M683-N683))/(I683+Dados!$C$35*(1+(0.34*J683))))</f>
        <v>4.6174639071368873</v>
      </c>
    </row>
    <row r="684" spans="1:26" x14ac:dyDescent="0.25">
      <c r="A684" s="1">
        <v>35108</v>
      </c>
      <c r="B684">
        <v>11.6</v>
      </c>
      <c r="C684">
        <v>28.9</v>
      </c>
      <c r="D684">
        <v>44</v>
      </c>
      <c r="E684">
        <v>3.3666670000000001</v>
      </c>
      <c r="F684">
        <v>62.25</v>
      </c>
      <c r="H684" s="22">
        <f t="shared" si="154"/>
        <v>20.25</v>
      </c>
      <c r="I684" s="23">
        <f t="shared" si="155"/>
        <v>0.14671012498663891</v>
      </c>
      <c r="J684" s="24">
        <f t="shared" si="156"/>
        <v>2.5181022023824369</v>
      </c>
      <c r="K684" s="25">
        <f t="shared" si="157"/>
        <v>3.9825871656612759</v>
      </c>
      <c r="L684" s="25">
        <f t="shared" si="158"/>
        <v>1.3659958455711463</v>
      </c>
      <c r="M684" s="25">
        <f t="shared" si="159"/>
        <v>2.6742915056162113</v>
      </c>
      <c r="N684" s="25">
        <f t="shared" si="160"/>
        <v>1.6647464622460917</v>
      </c>
      <c r="O684" s="25">
        <f t="shared" si="161"/>
        <v>-0.24181037480038128</v>
      </c>
      <c r="P684" s="26">
        <f>ACOS(-TAN(Dados!$C$31)*TAN(O684))</f>
        <v>1.7045505602514042</v>
      </c>
      <c r="Q684" s="25">
        <f t="shared" si="162"/>
        <v>1.0239780483173626</v>
      </c>
      <c r="R684" s="25">
        <f>(24*60/PI())*Dados!$C$28*Q684*(P684*SIN(Dados!$C$31)*SIN(O684)+COS(Dados!$C$31)*COS(O684)*SIN(P684))</f>
        <v>40.048499763481836</v>
      </c>
      <c r="S684" s="17">
        <f t="shared" si="163"/>
        <v>302.06</v>
      </c>
      <c r="T684" s="17">
        <f t="shared" si="164"/>
        <v>284.76000000000005</v>
      </c>
      <c r="U684" s="17">
        <f t="shared" si="165"/>
        <v>26.651968178248794</v>
      </c>
      <c r="V684" s="25">
        <f>(0.75+2*10^(-5)*Dados!$B$7)*R684</f>
        <v>30.232700578151917</v>
      </c>
      <c r="W684" s="23">
        <f t="shared" si="166"/>
        <v>4.8904430580008009</v>
      </c>
      <c r="X684" s="25">
        <f>(1-Dados!$C$20)*U684</f>
        <v>20.522015497251573</v>
      </c>
      <c r="Y684" s="18">
        <f t="shared" si="167"/>
        <v>15.631572439250771</v>
      </c>
      <c r="Z684" s="27">
        <f>((0.408*I684*(Y684-0)+Dados!$C$35*(900/(H684+273))*J684*(M684-N684))/(I684+Dados!$C$35*(1+(0.34*J684))))</f>
        <v>5.3926588447697457</v>
      </c>
    </row>
    <row r="685" spans="1:26" x14ac:dyDescent="0.25">
      <c r="A685" s="1">
        <v>35109</v>
      </c>
      <c r="B685">
        <v>16.399999999999999</v>
      </c>
      <c r="C685">
        <v>31.2</v>
      </c>
      <c r="D685">
        <v>45</v>
      </c>
      <c r="E685">
        <v>2.0333329999999998</v>
      </c>
      <c r="F685">
        <v>68.75</v>
      </c>
      <c r="H685" s="22">
        <f t="shared" si="154"/>
        <v>23.799999999999997</v>
      </c>
      <c r="I685" s="23">
        <f t="shared" si="155"/>
        <v>0.17722605524927609</v>
      </c>
      <c r="J685" s="24">
        <f t="shared" si="156"/>
        <v>1.5208336035244612</v>
      </c>
      <c r="K685" s="25">
        <f t="shared" si="157"/>
        <v>4.5439995866454055</v>
      </c>
      <c r="L685" s="25">
        <f t="shared" si="158"/>
        <v>1.8652661127239329</v>
      </c>
      <c r="M685" s="25">
        <f t="shared" si="159"/>
        <v>3.2046328496846694</v>
      </c>
      <c r="N685" s="25">
        <f t="shared" si="160"/>
        <v>2.2031850841582101</v>
      </c>
      <c r="O685" s="25">
        <f t="shared" si="161"/>
        <v>-0.23609652102028686</v>
      </c>
      <c r="P685" s="26">
        <f>ACOS(-TAN(Dados!$C$31)*TAN(O685))</f>
        <v>1.701248968619907</v>
      </c>
      <c r="Q685" s="25">
        <f t="shared" si="162"/>
        <v>1.0235842217394178</v>
      </c>
      <c r="R685" s="25">
        <f>(24*60/PI())*Dados!$C$28*Q685*(P685*SIN(Dados!$C$31)*SIN(O685)+COS(Dados!$C$31)*COS(O685)*SIN(P685))</f>
        <v>39.905479252576548</v>
      </c>
      <c r="S685" s="17">
        <f t="shared" si="163"/>
        <v>304.36</v>
      </c>
      <c r="T685" s="17">
        <f t="shared" si="164"/>
        <v>289.56</v>
      </c>
      <c r="U685" s="17">
        <f t="shared" si="165"/>
        <v>24.563111026827759</v>
      </c>
      <c r="V685" s="25">
        <f>(0.75+2*10^(-5)*Dados!$B$7)*R685</f>
        <v>30.124734079824389</v>
      </c>
      <c r="W685" s="23">
        <f t="shared" si="166"/>
        <v>3.7983140342879786</v>
      </c>
      <c r="X685" s="25">
        <f>(1-Dados!$C$20)*U685</f>
        <v>18.913595490657375</v>
      </c>
      <c r="Y685" s="18">
        <f t="shared" si="167"/>
        <v>15.115281456369397</v>
      </c>
      <c r="Z685" s="27">
        <f>((0.408*I685*(Y685-0)+Dados!$C$35*(900/(H685+273))*J685*(M685-N685))/(I685+Dados!$C$35*(1+(0.34*J685))))</f>
        <v>5.045586293195865</v>
      </c>
    </row>
    <row r="686" spans="1:26" x14ac:dyDescent="0.25">
      <c r="A686" s="1">
        <v>35110</v>
      </c>
      <c r="B686">
        <v>20.8</v>
      </c>
      <c r="C686">
        <v>28</v>
      </c>
      <c r="D686">
        <v>46</v>
      </c>
      <c r="E686">
        <v>3.233333</v>
      </c>
      <c r="F686">
        <v>83.5</v>
      </c>
      <c r="H686" s="22">
        <f t="shared" si="154"/>
        <v>24.4</v>
      </c>
      <c r="I686" s="23">
        <f t="shared" si="155"/>
        <v>0.18287834725832475</v>
      </c>
      <c r="J686" s="24">
        <f t="shared" si="156"/>
        <v>2.4183748937259941</v>
      </c>
      <c r="K686" s="25">
        <f t="shared" si="157"/>
        <v>3.7799303639952631</v>
      </c>
      <c r="L686" s="25">
        <f t="shared" si="158"/>
        <v>2.4566163260716172</v>
      </c>
      <c r="M686" s="25">
        <f t="shared" si="159"/>
        <v>3.1182733450334403</v>
      </c>
      <c r="N686" s="25">
        <f t="shared" si="160"/>
        <v>2.6037582431029227</v>
      </c>
      <c r="O686" s="25">
        <f t="shared" si="161"/>
        <v>-0.23031270674563392</v>
      </c>
      <c r="P686" s="26">
        <f>ACOS(-TAN(Dados!$C$31)*TAN(O686))</f>
        <v>1.6979176328459811</v>
      </c>
      <c r="Q686" s="25">
        <f t="shared" si="162"/>
        <v>1.0231834066475822</v>
      </c>
      <c r="R686" s="25">
        <f>(24*60/PI())*Dados!$C$28*Q686*(P686*SIN(Dados!$C$31)*SIN(O686)+COS(Dados!$C$31)*COS(O686)*SIN(P686))</f>
        <v>39.759757965175694</v>
      </c>
      <c r="S686" s="17">
        <f t="shared" si="163"/>
        <v>301.16000000000003</v>
      </c>
      <c r="T686" s="17">
        <f t="shared" si="164"/>
        <v>293.96000000000004</v>
      </c>
      <c r="U686" s="17">
        <f t="shared" si="165"/>
        <v>17.069860143181742</v>
      </c>
      <c r="V686" s="25">
        <f>(0.75+2*10^(-5)*Dados!$B$7)*R686</f>
        <v>30.014728759378652</v>
      </c>
      <c r="W686" s="23">
        <f t="shared" si="166"/>
        <v>1.8337361735391386</v>
      </c>
      <c r="X686" s="25">
        <f>(1-Dados!$C$20)*U686</f>
        <v>13.143792310249943</v>
      </c>
      <c r="Y686" s="18">
        <f t="shared" si="167"/>
        <v>11.310056136710804</v>
      </c>
      <c r="Z686" s="27">
        <f>((0.408*I686*(Y686-0)+Dados!$C$35*(900/(H686+273))*J686*(M686-N686))/(I686+Dados!$C$35*(1+(0.34*J686))))</f>
        <v>3.6085954536373634</v>
      </c>
    </row>
    <row r="687" spans="1:26" x14ac:dyDescent="0.25">
      <c r="A687" s="1">
        <v>35111</v>
      </c>
      <c r="B687">
        <v>19.3</v>
      </c>
      <c r="C687">
        <v>32.5</v>
      </c>
      <c r="D687">
        <v>47</v>
      </c>
      <c r="E687">
        <v>1.6333329999999999</v>
      </c>
      <c r="F687">
        <v>70.75</v>
      </c>
      <c r="H687" s="22">
        <f t="shared" si="154"/>
        <v>25.9</v>
      </c>
      <c r="I687" s="23">
        <f t="shared" si="155"/>
        <v>0.19767751536034411</v>
      </c>
      <c r="J687" s="24">
        <f t="shared" si="156"/>
        <v>1.2216531734572835</v>
      </c>
      <c r="K687" s="25">
        <f t="shared" si="157"/>
        <v>4.8907789302521092</v>
      </c>
      <c r="L687" s="25">
        <f t="shared" si="158"/>
        <v>2.238858124675362</v>
      </c>
      <c r="M687" s="25">
        <f t="shared" si="159"/>
        <v>3.5648185274637356</v>
      </c>
      <c r="N687" s="25">
        <f t="shared" si="160"/>
        <v>2.5221091081805929</v>
      </c>
      <c r="O687" s="25">
        <f t="shared" si="161"/>
        <v>-0.22446064584541689</v>
      </c>
      <c r="P687" s="26">
        <f>ACOS(-TAN(Dados!$C$31)*TAN(O687))</f>
        <v>1.6945576084179677</v>
      </c>
      <c r="Q687" s="25">
        <f t="shared" si="162"/>
        <v>1.0227757218120181</v>
      </c>
      <c r="R687" s="25">
        <f>(24*60/PI())*Dados!$C$28*Q687*(P687*SIN(Dados!$C$31)*SIN(O687)+COS(Dados!$C$31)*COS(O687)*SIN(P687))</f>
        <v>39.61135262324327</v>
      </c>
      <c r="S687" s="17">
        <f t="shared" si="163"/>
        <v>305.66000000000003</v>
      </c>
      <c r="T687" s="17">
        <f t="shared" si="164"/>
        <v>292.46000000000004</v>
      </c>
      <c r="U687" s="17">
        <f t="shared" si="165"/>
        <v>23.026430552840274</v>
      </c>
      <c r="V687" s="25">
        <f>(0.75+2*10^(-5)*Dados!$B$7)*R687</f>
        <v>29.902697240262114</v>
      </c>
      <c r="W687" s="23">
        <f t="shared" si="166"/>
        <v>3.1913807283042726</v>
      </c>
      <c r="X687" s="25">
        <f>(1-Dados!$C$20)*U687</f>
        <v>17.730351525687013</v>
      </c>
      <c r="Y687" s="18">
        <f t="shared" si="167"/>
        <v>14.53897079738274</v>
      </c>
      <c r="Z687" s="27">
        <f>((0.408*I687*(Y687-0)+Dados!$C$35*(900/(H687+273))*J687*(M687-N687))/(I687+Dados!$C$35*(1+(0.34*J687))))</f>
        <v>4.9037053994214723</v>
      </c>
    </row>
    <row r="688" spans="1:26" x14ac:dyDescent="0.25">
      <c r="A688" s="1">
        <v>35112</v>
      </c>
      <c r="B688">
        <v>21.1</v>
      </c>
      <c r="C688">
        <v>33.799999999999997</v>
      </c>
      <c r="D688">
        <v>48</v>
      </c>
      <c r="E688">
        <v>2.7</v>
      </c>
      <c r="F688">
        <v>68.5</v>
      </c>
      <c r="H688" s="22">
        <f t="shared" si="154"/>
        <v>27.45</v>
      </c>
      <c r="I688" s="23">
        <f t="shared" si="155"/>
        <v>0.21401636835832163</v>
      </c>
      <c r="J688" s="24">
        <f t="shared" si="156"/>
        <v>2.0194679029534495</v>
      </c>
      <c r="K688" s="25">
        <f t="shared" si="157"/>
        <v>5.2603114929926225</v>
      </c>
      <c r="L688" s="25">
        <f t="shared" si="158"/>
        <v>2.5023227554890153</v>
      </c>
      <c r="M688" s="25">
        <f t="shared" si="159"/>
        <v>3.8813171242408187</v>
      </c>
      <c r="N688" s="25">
        <f t="shared" si="160"/>
        <v>2.6587022301049608</v>
      </c>
      <c r="O688" s="25">
        <f t="shared" si="161"/>
        <v>-0.21854207241157836</v>
      </c>
      <c r="P688" s="26">
        <f>ACOS(-TAN(Dados!$C$31)*TAN(O688))</f>
        <v>1.6911699360950152</v>
      </c>
      <c r="Q688" s="25">
        <f t="shared" si="162"/>
        <v>1.0223612880385406</v>
      </c>
      <c r="R688" s="25">
        <f>(24*60/PI())*Dados!$C$28*Q688*(P688*SIN(Dados!$C$31)*SIN(O688)+COS(Dados!$C$31)*COS(O688)*SIN(P688))</f>
        <v>39.460281551069606</v>
      </c>
      <c r="S688" s="17">
        <f t="shared" si="163"/>
        <v>306.96000000000004</v>
      </c>
      <c r="T688" s="17">
        <f t="shared" si="164"/>
        <v>294.26000000000005</v>
      </c>
      <c r="U688" s="17">
        <f t="shared" si="165"/>
        <v>22.499974337486655</v>
      </c>
      <c r="V688" s="25">
        <f>(0.75+2*10^(-5)*Dados!$B$7)*R688</f>
        <v>29.788653355521856</v>
      </c>
      <c r="W688" s="23">
        <f t="shared" si="166"/>
        <v>3.0036326960055471</v>
      </c>
      <c r="X688" s="25">
        <f>(1-Dados!$C$20)*U688</f>
        <v>17.324980239864725</v>
      </c>
      <c r="Y688" s="18">
        <f t="shared" si="167"/>
        <v>14.321347543859179</v>
      </c>
      <c r="Z688" s="27">
        <f>((0.408*I688*(Y688-0)+Dados!$C$35*(900/(H688+273))*J688*(M688-N688))/(I688+Dados!$C$35*(1+(0.34*J688))))</f>
        <v>5.3469277862748283</v>
      </c>
    </row>
    <row r="689" spans="1:26" x14ac:dyDescent="0.25">
      <c r="A689" s="1">
        <v>35113</v>
      </c>
      <c r="B689">
        <v>20.6</v>
      </c>
      <c r="C689">
        <v>32</v>
      </c>
      <c r="D689">
        <v>49</v>
      </c>
      <c r="E689">
        <v>2.5333329999999998</v>
      </c>
      <c r="F689">
        <v>74</v>
      </c>
      <c r="H689" s="22">
        <f t="shared" si="154"/>
        <v>26.3</v>
      </c>
      <c r="I689" s="23">
        <f t="shared" si="155"/>
        <v>0.20178995726388815</v>
      </c>
      <c r="J689" s="24">
        <f t="shared" si="156"/>
        <v>1.8948091411084333</v>
      </c>
      <c r="K689" s="25">
        <f t="shared" si="157"/>
        <v>4.7547753962618131</v>
      </c>
      <c r="L689" s="25">
        <f t="shared" si="158"/>
        <v>2.4265523121060211</v>
      </c>
      <c r="M689" s="25">
        <f t="shared" si="159"/>
        <v>3.5906638541839171</v>
      </c>
      <c r="N689" s="25">
        <f t="shared" si="160"/>
        <v>2.6570912520960985</v>
      </c>
      <c r="O689" s="25">
        <f t="shared" si="161"/>
        <v>-0.21255874024516014</v>
      </c>
      <c r="P689" s="26">
        <f>ACOS(-TAN(Dados!$C$31)*TAN(O689))</f>
        <v>1.6877556416977701</v>
      </c>
      <c r="Q689" s="25">
        <f t="shared" si="162"/>
        <v>1.0219402281328214</v>
      </c>
      <c r="R689" s="25">
        <f>(24*60/PI())*Dados!$C$28*Q689*(P689*SIN(Dados!$C$31)*SIN(O689)+COS(Dados!$C$31)*COS(O689)*SIN(P689))</f>
        <v>39.30656471124577</v>
      </c>
      <c r="S689" s="17">
        <f t="shared" si="163"/>
        <v>305.16000000000003</v>
      </c>
      <c r="T689" s="17">
        <f t="shared" si="164"/>
        <v>293.76000000000005</v>
      </c>
      <c r="U689" s="17">
        <f t="shared" si="165"/>
        <v>21.234277939687676</v>
      </c>
      <c r="V689" s="25">
        <f>(0.75+2*10^(-5)*Dados!$B$7)*R689</f>
        <v>29.672612174961795</v>
      </c>
      <c r="W689" s="23">
        <f t="shared" si="166"/>
        <v>2.7215169718912504</v>
      </c>
      <c r="X689" s="25">
        <f>(1-Dados!$C$20)*U689</f>
        <v>16.350394013559512</v>
      </c>
      <c r="Y689" s="18">
        <f t="shared" si="167"/>
        <v>13.628877041668261</v>
      </c>
      <c r="Z689" s="27">
        <f>((0.408*I689*(Y689-0)+Dados!$C$35*(900/(H689+273))*J689*(M689-N689))/(I689+Dados!$C$35*(1+(0.34*J689))))</f>
        <v>4.7516626031953582</v>
      </c>
    </row>
    <row r="690" spans="1:26" x14ac:dyDescent="0.25">
      <c r="A690" s="1">
        <v>35114</v>
      </c>
      <c r="B690">
        <v>21.2</v>
      </c>
      <c r="C690">
        <v>33</v>
      </c>
      <c r="D690">
        <v>50</v>
      </c>
      <c r="E690">
        <v>2.5</v>
      </c>
      <c r="F690">
        <v>75.5</v>
      </c>
      <c r="H690" s="22">
        <f t="shared" si="154"/>
        <v>27.1</v>
      </c>
      <c r="I690" s="23">
        <f t="shared" si="155"/>
        <v>0.2102310929908757</v>
      </c>
      <c r="J690" s="24">
        <f t="shared" si="156"/>
        <v>1.8698776879198604</v>
      </c>
      <c r="K690" s="25">
        <f t="shared" si="157"/>
        <v>5.030147795606851</v>
      </c>
      <c r="L690" s="25">
        <f t="shared" si="158"/>
        <v>2.5177224920902961</v>
      </c>
      <c r="M690" s="25">
        <f t="shared" si="159"/>
        <v>3.7739351438485738</v>
      </c>
      <c r="N690" s="25">
        <f t="shared" si="160"/>
        <v>2.8493210336056731</v>
      </c>
      <c r="O690" s="25">
        <f t="shared" si="161"/>
        <v>-0.2065124223366139</v>
      </c>
      <c r="P690" s="26">
        <f>ACOS(-TAN(Dados!$C$31)*TAN(O690))</f>
        <v>1.6843157359566781</v>
      </c>
      <c r="Q690" s="25">
        <f t="shared" si="162"/>
        <v>1.0215126668639976</v>
      </c>
      <c r="R690" s="25">
        <f>(24*60/PI())*Dados!$C$28*Q690*(P690*SIN(Dados!$C$31)*SIN(O690)+COS(Dados!$C$31)*COS(O690)*SIN(P690))</f>
        <v>39.150223738536113</v>
      </c>
      <c r="S690" s="17">
        <f t="shared" si="163"/>
        <v>306.16000000000003</v>
      </c>
      <c r="T690" s="17">
        <f t="shared" si="164"/>
        <v>294.36</v>
      </c>
      <c r="U690" s="17">
        <f t="shared" si="165"/>
        <v>21.51766959668932</v>
      </c>
      <c r="V690" s="25">
        <f>(0.75+2*10^(-5)*Dados!$B$7)*R690</f>
        <v>29.554590030713136</v>
      </c>
      <c r="W690" s="23">
        <f t="shared" si="166"/>
        <v>2.6210946895492051</v>
      </c>
      <c r="X690" s="25">
        <f>(1-Dados!$C$20)*U690</f>
        <v>16.568605589450776</v>
      </c>
      <c r="Y690" s="18">
        <f t="shared" si="167"/>
        <v>13.947510899901571</v>
      </c>
      <c r="Z690" s="27">
        <f>((0.408*I690*(Y690-0)+Dados!$C$35*(900/(H690+273))*J690*(M690-N690))/(I690+Dados!$C$35*(1+(0.34*J690))))</f>
        <v>4.8399346226535398</v>
      </c>
    </row>
    <row r="691" spans="1:26" x14ac:dyDescent="0.25">
      <c r="A691" s="1">
        <v>35115</v>
      </c>
      <c r="B691">
        <v>22.1</v>
      </c>
      <c r="C691">
        <v>34.1</v>
      </c>
      <c r="D691">
        <v>51</v>
      </c>
      <c r="E691">
        <v>2.3666670000000001</v>
      </c>
      <c r="F691">
        <v>70.75</v>
      </c>
      <c r="H691" s="22">
        <f t="shared" si="154"/>
        <v>28.1</v>
      </c>
      <c r="I691" s="23">
        <f t="shared" si="155"/>
        <v>0.22119824570984212</v>
      </c>
      <c r="J691" s="24">
        <f t="shared" si="156"/>
        <v>1.770151127214493</v>
      </c>
      <c r="K691" s="25">
        <f t="shared" si="157"/>
        <v>5.3489488866095956</v>
      </c>
      <c r="L691" s="25">
        <f t="shared" si="158"/>
        <v>2.6600893350973012</v>
      </c>
      <c r="M691" s="25">
        <f t="shared" si="159"/>
        <v>4.0045191108534484</v>
      </c>
      <c r="N691" s="25">
        <f t="shared" si="160"/>
        <v>2.8331972709288147</v>
      </c>
      <c r="O691" s="25">
        <f t="shared" si="161"/>
        <v>-0.20040491034042626</v>
      </c>
      <c r="P691" s="26">
        <f>ACOS(-TAN(Dados!$C$31)*TAN(O691))</f>
        <v>1.6808512144161913</v>
      </c>
      <c r="Q691" s="25">
        <f t="shared" si="162"/>
        <v>1.0210787309277003</v>
      </c>
      <c r="R691" s="25">
        <f>(24*60/PI())*Dados!$C$28*Q691*(P691*SIN(Dados!$C$31)*SIN(O691)+COS(Dados!$C$31)*COS(O691)*SIN(P691))</f>
        <v>38.991281971545753</v>
      </c>
      <c r="S691" s="17">
        <f t="shared" si="163"/>
        <v>307.26000000000005</v>
      </c>
      <c r="T691" s="17">
        <f t="shared" si="164"/>
        <v>295.26000000000005</v>
      </c>
      <c r="U691" s="17">
        <f t="shared" si="165"/>
        <v>21.61116205662772</v>
      </c>
      <c r="V691" s="25">
        <f>(0.75+2*10^(-5)*Dados!$B$7)*R691</f>
        <v>29.434604541140224</v>
      </c>
      <c r="W691" s="23">
        <f t="shared" si="166"/>
        <v>2.7085489576380906</v>
      </c>
      <c r="X691" s="25">
        <f>(1-Dados!$C$20)*U691</f>
        <v>16.640594783603344</v>
      </c>
      <c r="Y691" s="18">
        <f t="shared" si="167"/>
        <v>13.932045825965254</v>
      </c>
      <c r="Z691" s="27">
        <f>((0.408*I691*(Y691-0)+Dados!$C$35*(900/(H691+273))*J691*(M691-N691))/(I691+Dados!$C$35*(1+(0.34*J691))))</f>
        <v>5.1004876838169473</v>
      </c>
    </row>
    <row r="692" spans="1:26" x14ac:dyDescent="0.25">
      <c r="A692" s="1">
        <v>35116</v>
      </c>
      <c r="B692">
        <v>20</v>
      </c>
      <c r="C692">
        <v>35.4</v>
      </c>
      <c r="D692">
        <v>52</v>
      </c>
      <c r="E692">
        <v>1.433333</v>
      </c>
      <c r="F692">
        <v>61.5</v>
      </c>
      <c r="H692" s="22">
        <f t="shared" si="154"/>
        <v>27.7</v>
      </c>
      <c r="I692" s="23">
        <f t="shared" si="155"/>
        <v>0.2167550737640033</v>
      </c>
      <c r="J692" s="24">
        <f t="shared" si="156"/>
        <v>1.0720629584236949</v>
      </c>
      <c r="K692" s="25">
        <f t="shared" si="157"/>
        <v>5.7481868887063436</v>
      </c>
      <c r="L692" s="25">
        <f t="shared" si="158"/>
        <v>2.3382812709274461</v>
      </c>
      <c r="M692" s="25">
        <f t="shared" si="159"/>
        <v>4.0432340798168944</v>
      </c>
      <c r="N692" s="25">
        <f t="shared" si="160"/>
        <v>2.4865889590873902</v>
      </c>
      <c r="O692" s="25">
        <f t="shared" si="161"/>
        <v>-0.19423801404421251</v>
      </c>
      <c r="P692" s="26">
        <f>ACOS(-TAN(Dados!$C$31)*TAN(O692))</f>
        <v>1.677363057393106</v>
      </c>
      <c r="Q692" s="25">
        <f t="shared" si="162"/>
        <v>1.0206385489085132</v>
      </c>
      <c r="R692" s="25">
        <f>(24*60/PI())*Dados!$C$28*Q692*(P692*SIN(Dados!$C$31)*SIN(O692)+COS(Dados!$C$31)*COS(O692)*SIN(P692))</f>
        <v>38.829764482083824</v>
      </c>
      <c r="S692" s="17">
        <f t="shared" si="163"/>
        <v>308.56</v>
      </c>
      <c r="T692" s="17">
        <f t="shared" si="164"/>
        <v>293.16000000000003</v>
      </c>
      <c r="U692" s="17">
        <f t="shared" si="165"/>
        <v>24.380639868173496</v>
      </c>
      <c r="V692" s="25">
        <f>(0.75+2*10^(-5)*Dados!$B$7)*R692</f>
        <v>29.312674633006939</v>
      </c>
      <c r="W692" s="23">
        <f t="shared" si="166"/>
        <v>3.7164227272473314</v>
      </c>
      <c r="X692" s="25">
        <f>(1-Dados!$C$20)*U692</f>
        <v>18.773092698493592</v>
      </c>
      <c r="Y692" s="18">
        <f t="shared" si="167"/>
        <v>15.056669971246261</v>
      </c>
      <c r="Z692" s="27">
        <f>((0.408*I692*(Y692-0)+Dados!$C$35*(900/(H692+273))*J692*(M692-N692))/(I692+Dados!$C$35*(1+(0.34*J692))))</f>
        <v>5.4186435145848142</v>
      </c>
    </row>
    <row r="693" spans="1:26" x14ac:dyDescent="0.25">
      <c r="A693" s="1">
        <v>35117</v>
      </c>
      <c r="B693">
        <v>23.1</v>
      </c>
      <c r="C693">
        <v>34.9</v>
      </c>
      <c r="D693">
        <v>53</v>
      </c>
      <c r="E693">
        <v>2</v>
      </c>
      <c r="F693">
        <v>59.5</v>
      </c>
      <c r="H693" s="22">
        <f t="shared" si="154"/>
        <v>29</v>
      </c>
      <c r="I693" s="23">
        <f t="shared" si="155"/>
        <v>0.23147581029180006</v>
      </c>
      <c r="J693" s="24">
        <f t="shared" si="156"/>
        <v>1.4959021503358882</v>
      </c>
      <c r="K693" s="25">
        <f t="shared" si="157"/>
        <v>5.5916786681589672</v>
      </c>
      <c r="L693" s="25">
        <f t="shared" si="158"/>
        <v>2.8264752011366077</v>
      </c>
      <c r="M693" s="25">
        <f t="shared" si="159"/>
        <v>4.2090769346477872</v>
      </c>
      <c r="N693" s="25">
        <f t="shared" si="160"/>
        <v>2.5044007761154332</v>
      </c>
      <c r="O693" s="25">
        <f t="shared" si="161"/>
        <v>-0.18801356083243781</v>
      </c>
      <c r="P693" s="26">
        <f>ACOS(-TAN(Dados!$C$31)*TAN(O693))</f>
        <v>1.6738522299872023</v>
      </c>
      <c r="Q693" s="25">
        <f t="shared" si="162"/>
        <v>1.020192251241868</v>
      </c>
      <c r="R693" s="25">
        <f>(24*60/PI())*Dados!$C$28*Q693*(P693*SIN(Dados!$C$31)*SIN(O693)+COS(Dados!$C$31)*COS(O693)*SIN(P693))</f>
        <v>38.66569810212836</v>
      </c>
      <c r="S693" s="17">
        <f t="shared" si="163"/>
        <v>308.06</v>
      </c>
      <c r="T693" s="17">
        <f t="shared" si="164"/>
        <v>296.26000000000005</v>
      </c>
      <c r="U693" s="17">
        <f t="shared" si="165"/>
        <v>21.251365561622329</v>
      </c>
      <c r="V693" s="25">
        <f>(0.75+2*10^(-5)*Dados!$B$7)*R693</f>
        <v>29.188820561832522</v>
      </c>
      <c r="W693" s="23">
        <f t="shared" si="166"/>
        <v>3.0707810191327058</v>
      </c>
      <c r="X693" s="25">
        <f>(1-Dados!$C$20)*U693</f>
        <v>16.363551482449193</v>
      </c>
      <c r="Y693" s="18">
        <f t="shared" si="167"/>
        <v>13.292770463316486</v>
      </c>
      <c r="Z693" s="27">
        <f>((0.408*I693*(Y693-0)+Dados!$C$35*(900/(H693+273))*J693*(M693-N693))/(I693+Dados!$C$35*(1+(0.34*J693))))</f>
        <v>5.3079976118542396</v>
      </c>
    </row>
    <row r="694" spans="1:26" x14ac:dyDescent="0.25">
      <c r="A694" s="1">
        <v>35118</v>
      </c>
      <c r="B694">
        <v>24.8</v>
      </c>
      <c r="C694">
        <v>34.799999999999997</v>
      </c>
      <c r="D694">
        <v>54</v>
      </c>
      <c r="E694">
        <v>2.4333330000000002</v>
      </c>
      <c r="F694">
        <v>62.75</v>
      </c>
      <c r="H694" s="22">
        <f t="shared" si="154"/>
        <v>29.799999999999997</v>
      </c>
      <c r="I694" s="23">
        <f t="shared" si="155"/>
        <v>0.2409451045954186</v>
      </c>
      <c r="J694" s="24">
        <f t="shared" si="156"/>
        <v>1.820014033591639</v>
      </c>
      <c r="K694" s="25">
        <f t="shared" si="157"/>
        <v>5.5608244417211337</v>
      </c>
      <c r="L694" s="25">
        <f t="shared" si="158"/>
        <v>3.1302352193130303</v>
      </c>
      <c r="M694" s="25">
        <f t="shared" si="159"/>
        <v>4.3455298305170817</v>
      </c>
      <c r="N694" s="25">
        <f t="shared" si="160"/>
        <v>2.7268199686494685</v>
      </c>
      <c r="O694" s="25">
        <f t="shared" si="161"/>
        <v>-0.18173339514492348</v>
      </c>
      <c r="P694" s="26">
        <f>ACOS(-TAN(Dados!$C$31)*TAN(O694))</f>
        <v>1.6703196821423145</v>
      </c>
      <c r="Q694" s="25">
        <f t="shared" si="162"/>
        <v>1.0197399701753953</v>
      </c>
      <c r="R694" s="25">
        <f>(24*60/PI())*Dados!$C$28*Q694*(P694*SIN(Dados!$C$31)*SIN(O694)+COS(Dados!$C$31)*COS(O694)*SIN(P694))</f>
        <v>38.499111448304127</v>
      </c>
      <c r="S694" s="17">
        <f t="shared" si="163"/>
        <v>307.96000000000004</v>
      </c>
      <c r="T694" s="17">
        <f t="shared" si="164"/>
        <v>297.96000000000004</v>
      </c>
      <c r="U694" s="17">
        <f t="shared" si="165"/>
        <v>19.479180811088771</v>
      </c>
      <c r="V694" s="25">
        <f>(0.75+2*10^(-5)*Dados!$B$7)*R694</f>
        <v>29.063063930369971</v>
      </c>
      <c r="W694" s="23">
        <f t="shared" si="166"/>
        <v>2.4978234793457705</v>
      </c>
      <c r="X694" s="25">
        <f>(1-Dados!$C$20)*U694</f>
        <v>14.998969224538353</v>
      </c>
      <c r="Y694" s="18">
        <f t="shared" si="167"/>
        <v>12.501145745192582</v>
      </c>
      <c r="Z694" s="27">
        <f>((0.408*I694*(Y694-0)+Dados!$C$35*(900/(H694+273))*J694*(M694-N694))/(I694+Dados!$C$35*(1+(0.34*J694))))</f>
        <v>5.1947830650346543</v>
      </c>
    </row>
    <row r="695" spans="1:26" x14ac:dyDescent="0.25">
      <c r="A695" s="1">
        <v>35119</v>
      </c>
      <c r="B695">
        <v>21.4</v>
      </c>
      <c r="C695">
        <v>30</v>
      </c>
      <c r="D695">
        <v>55</v>
      </c>
      <c r="E695">
        <v>3.733333</v>
      </c>
      <c r="F695">
        <v>93</v>
      </c>
      <c r="H695" s="22">
        <f t="shared" si="154"/>
        <v>25.7</v>
      </c>
      <c r="I695" s="23">
        <f t="shared" si="155"/>
        <v>0.1956478966931286</v>
      </c>
      <c r="J695" s="24">
        <f t="shared" si="156"/>
        <v>2.7923504313099663</v>
      </c>
      <c r="K695" s="25">
        <f t="shared" si="157"/>
        <v>4.2430650587590133</v>
      </c>
      <c r="L695" s="25">
        <f t="shared" si="158"/>
        <v>2.548770598472057</v>
      </c>
      <c r="M695" s="25">
        <f t="shared" si="159"/>
        <v>3.3959178286155352</v>
      </c>
      <c r="N695" s="25">
        <f t="shared" si="160"/>
        <v>3.1582035806124478</v>
      </c>
      <c r="O695" s="25">
        <f t="shared" si="161"/>
        <v>-0.1753993779302998</v>
      </c>
      <c r="P695" s="26">
        <f>ACOS(-TAN(Dados!$C$31)*TAN(O695))</f>
        <v>1.6667663487559339</v>
      </c>
      <c r="Q695" s="25">
        <f t="shared" si="162"/>
        <v>1.0192818397297361</v>
      </c>
      <c r="R695" s="25">
        <f>(24*60/PI())*Dados!$C$28*Q695*(P695*SIN(Dados!$C$31)*SIN(O695)+COS(Dados!$C$31)*COS(O695)*SIN(P695))</f>
        <v>38.330034943789961</v>
      </c>
      <c r="S695" s="17">
        <f t="shared" si="163"/>
        <v>303.16000000000003</v>
      </c>
      <c r="T695" s="17">
        <f t="shared" si="164"/>
        <v>294.56</v>
      </c>
      <c r="U695" s="17">
        <f t="shared" si="165"/>
        <v>17.984916401998699</v>
      </c>
      <c r="V695" s="25">
        <f>(0.75+2*10^(-5)*Dados!$B$7)*R695</f>
        <v>28.935427705143915</v>
      </c>
      <c r="W695" s="23">
        <f t="shared" si="166"/>
        <v>1.7469015700722641</v>
      </c>
      <c r="X695" s="25">
        <f>(1-Dados!$C$20)*U695</f>
        <v>13.848385629538999</v>
      </c>
      <c r="Y695" s="18">
        <f t="shared" si="167"/>
        <v>12.101484059466735</v>
      </c>
      <c r="Z695" s="27">
        <f>((0.408*I695*(Y695-0)+Dados!$C$35*(900/(H695+273))*J695*(M695-N695))/(I695+Dados!$C$35*(1+(0.34*J695))))</f>
        <v>3.3933336901319899</v>
      </c>
    </row>
    <row r="696" spans="1:26" x14ac:dyDescent="0.25">
      <c r="A696" s="1">
        <v>35120</v>
      </c>
      <c r="B696">
        <v>22.5</v>
      </c>
      <c r="C696">
        <v>30</v>
      </c>
      <c r="D696">
        <v>56</v>
      </c>
      <c r="E696">
        <v>2.9333330000000002</v>
      </c>
      <c r="F696">
        <v>82.25</v>
      </c>
      <c r="H696" s="22">
        <f t="shared" si="154"/>
        <v>26.25</v>
      </c>
      <c r="I696" s="23">
        <f t="shared" si="155"/>
        <v>0.2012719980595416</v>
      </c>
      <c r="J696" s="24">
        <f t="shared" si="156"/>
        <v>2.193989571175611</v>
      </c>
      <c r="K696" s="25">
        <f t="shared" si="157"/>
        <v>4.2430650587590133</v>
      </c>
      <c r="L696" s="25">
        <f t="shared" si="158"/>
        <v>2.7255876066054592</v>
      </c>
      <c r="M696" s="25">
        <f t="shared" si="159"/>
        <v>3.4843263326822362</v>
      </c>
      <c r="N696" s="25">
        <f t="shared" si="160"/>
        <v>2.8658584086311394</v>
      </c>
      <c r="O696" s="25">
        <f t="shared" si="161"/>
        <v>-0.16901338609456681</v>
      </c>
      <c r="P696" s="26">
        <f>ACOS(-TAN(Dados!$C$31)*TAN(O696))</f>
        <v>1.6631931498354087</v>
      </c>
      <c r="Q696" s="25">
        <f t="shared" si="162"/>
        <v>1.018817995658829</v>
      </c>
      <c r="R696" s="25">
        <f>(24*60/PI())*Dados!$C$28*Q696*(P696*SIN(Dados!$C$31)*SIN(O696)+COS(Dados!$C$31)*COS(O696)*SIN(P696))</f>
        <v>38.158500837577961</v>
      </c>
      <c r="S696" s="17">
        <f t="shared" si="163"/>
        <v>303.16000000000003</v>
      </c>
      <c r="T696" s="17">
        <f t="shared" si="164"/>
        <v>295.66000000000003</v>
      </c>
      <c r="U696" s="17">
        <f t="shared" si="165"/>
        <v>16.720217335456979</v>
      </c>
      <c r="V696" s="25">
        <f>(0.75+2*10^(-5)*Dados!$B$7)*R696</f>
        <v>28.805936230989445</v>
      </c>
      <c r="W696" s="23">
        <f t="shared" si="166"/>
        <v>1.7613457277437958</v>
      </c>
      <c r="X696" s="25">
        <f>(1-Dados!$C$20)*U696</f>
        <v>12.874567348301875</v>
      </c>
      <c r="Y696" s="18">
        <f t="shared" si="167"/>
        <v>11.113221620558079</v>
      </c>
      <c r="Z696" s="27">
        <f>((0.408*I696*(Y696-0)+Dados!$C$35*(900/(H696+273))*J696*(M696-N696))/(I696+Dados!$C$35*(1+(0.34*J696))))</f>
        <v>3.738547801612734</v>
      </c>
    </row>
    <row r="697" spans="1:26" x14ac:dyDescent="0.25">
      <c r="A697" s="1">
        <v>35121</v>
      </c>
      <c r="B697">
        <v>22.1</v>
      </c>
      <c r="C697">
        <v>32.799999999999997</v>
      </c>
      <c r="D697">
        <v>57</v>
      </c>
      <c r="E697">
        <v>1.3666670000000001</v>
      </c>
      <c r="F697">
        <v>74</v>
      </c>
      <c r="H697" s="22">
        <f t="shared" si="154"/>
        <v>27.45</v>
      </c>
      <c r="I697" s="23">
        <f t="shared" si="155"/>
        <v>0.21401636835832163</v>
      </c>
      <c r="J697" s="24">
        <f t="shared" si="156"/>
        <v>1.0222000520465488</v>
      </c>
      <c r="K697" s="25">
        <f t="shared" si="157"/>
        <v>4.9739919933544527</v>
      </c>
      <c r="L697" s="25">
        <f t="shared" si="158"/>
        <v>2.6600893350973012</v>
      </c>
      <c r="M697" s="25">
        <f t="shared" si="159"/>
        <v>3.817040664225877</v>
      </c>
      <c r="N697" s="25">
        <f t="shared" si="160"/>
        <v>2.8246100915271488</v>
      </c>
      <c r="O697" s="25">
        <f t="shared" si="161"/>
        <v>-0.16257731194492642</v>
      </c>
      <c r="P697" s="26">
        <f>ACOS(-TAN(Dados!$C$31)*TAN(O697))</f>
        <v>1.6596009906988067</v>
      </c>
      <c r="Q697" s="25">
        <f t="shared" si="162"/>
        <v>1.0183485754096824</v>
      </c>
      <c r="R697" s="25">
        <f>(24*60/PI())*Dados!$C$28*Q697*(P697*SIN(Dados!$C$31)*SIN(O697)+COS(Dados!$C$31)*COS(O697)*SIN(P697))</f>
        <v>37.98454322101324</v>
      </c>
      <c r="S697" s="17">
        <f t="shared" si="163"/>
        <v>305.96000000000004</v>
      </c>
      <c r="T697" s="17">
        <f t="shared" si="164"/>
        <v>295.26000000000005</v>
      </c>
      <c r="U697" s="17">
        <f t="shared" si="165"/>
        <v>19.880109845128509</v>
      </c>
      <c r="V697" s="25">
        <f>(0.75+2*10^(-5)*Dados!$B$7)*R697</f>
        <v>28.674615243537978</v>
      </c>
      <c r="W697" s="23">
        <f t="shared" si="166"/>
        <v>2.4611835566167461</v>
      </c>
      <c r="X697" s="25">
        <f>(1-Dados!$C$20)*U697</f>
        <v>15.307684580748951</v>
      </c>
      <c r="Y697" s="18">
        <f t="shared" si="167"/>
        <v>12.846501024132206</v>
      </c>
      <c r="Z697" s="27">
        <f>((0.408*I697*(Y697-0)+Dados!$C$35*(900/(H697+273))*J697*(M697-N697))/(I697+Dados!$C$35*(1+(0.34*J697))))</f>
        <v>4.3697685494339202</v>
      </c>
    </row>
    <row r="698" spans="1:26" x14ac:dyDescent="0.25">
      <c r="A698" s="1">
        <v>35122</v>
      </c>
      <c r="B698">
        <v>22.4</v>
      </c>
      <c r="C698">
        <v>34.4</v>
      </c>
      <c r="D698">
        <v>58</v>
      </c>
      <c r="E698">
        <v>2.2000000000000002</v>
      </c>
      <c r="F698">
        <v>75.5</v>
      </c>
      <c r="H698" s="22">
        <f t="shared" si="154"/>
        <v>28.4</v>
      </c>
      <c r="I698" s="23">
        <f t="shared" si="155"/>
        <v>0.2245806202310468</v>
      </c>
      <c r="J698" s="24">
        <f t="shared" si="156"/>
        <v>1.6454923653694773</v>
      </c>
      <c r="K698" s="25">
        <f t="shared" si="157"/>
        <v>5.4388791379242765</v>
      </c>
      <c r="L698" s="25">
        <f t="shared" si="158"/>
        <v>2.7090824052161175</v>
      </c>
      <c r="M698" s="25">
        <f t="shared" si="159"/>
        <v>4.0739807715701968</v>
      </c>
      <c r="N698" s="25">
        <f t="shared" si="160"/>
        <v>3.0758554825354985</v>
      </c>
      <c r="O698" s="25">
        <f t="shared" si="161"/>
        <v>-0.1560930626290509</v>
      </c>
      <c r="P698" s="26">
        <f>ACOS(-TAN(Dados!$C$31)*TAN(O698))</f>
        <v>1.655990762218486</v>
      </c>
      <c r="Q698" s="25">
        <f t="shared" si="162"/>
        <v>1.0178737180816473</v>
      </c>
      <c r="R698" s="25">
        <f>(24*60/PI())*Dados!$C$28*Q698*(P698*SIN(Dados!$C$31)*SIN(O698)+COS(Dados!$C$31)*COS(O698)*SIN(P698))</f>
        <v>37.808198041549083</v>
      </c>
      <c r="S698" s="17">
        <f t="shared" si="163"/>
        <v>307.56</v>
      </c>
      <c r="T698" s="17">
        <f t="shared" si="164"/>
        <v>295.56</v>
      </c>
      <c r="U698" s="17">
        <f t="shared" si="165"/>
        <v>20.955430384188524</v>
      </c>
      <c r="V698" s="25">
        <f>(0.75+2*10^(-5)*Dados!$B$7)*R698</f>
        <v>28.541491879601093</v>
      </c>
      <c r="W698" s="23">
        <f t="shared" si="166"/>
        <v>2.4617625835531114</v>
      </c>
      <c r="X698" s="25">
        <f>(1-Dados!$C$20)*U698</f>
        <v>16.135681395825163</v>
      </c>
      <c r="Y698" s="18">
        <f t="shared" si="167"/>
        <v>13.673918812272051</v>
      </c>
      <c r="Z698" s="27">
        <f>((0.408*I698*(Y698-0)+Dados!$C$35*(900/(H698+273))*J698*(M698-N698))/(I698+Dados!$C$35*(1+(0.34*J698))))</f>
        <v>4.8183060055580924</v>
      </c>
    </row>
    <row r="699" spans="1:26" x14ac:dyDescent="0.25">
      <c r="A699" s="1">
        <v>35123</v>
      </c>
      <c r="B699">
        <v>21.3</v>
      </c>
      <c r="C699">
        <v>29.8</v>
      </c>
      <c r="D699">
        <v>59</v>
      </c>
      <c r="E699">
        <v>3.4666670000000002</v>
      </c>
      <c r="F699">
        <v>88.25</v>
      </c>
      <c r="H699" s="22">
        <f t="shared" si="154"/>
        <v>25.55</v>
      </c>
      <c r="I699" s="23">
        <f t="shared" si="155"/>
        <v>0.19413722151601154</v>
      </c>
      <c r="J699" s="24">
        <f t="shared" si="156"/>
        <v>2.5928973098992314</v>
      </c>
      <c r="K699" s="25">
        <f t="shared" si="157"/>
        <v>4.1946326109173357</v>
      </c>
      <c r="L699" s="25">
        <f t="shared" si="158"/>
        <v>2.5332049812438213</v>
      </c>
      <c r="M699" s="25">
        <f t="shared" si="159"/>
        <v>3.3639187960805783</v>
      </c>
      <c r="N699" s="25">
        <f t="shared" si="160"/>
        <v>2.9686583375411102</v>
      </c>
      <c r="O699" s="25">
        <f t="shared" si="161"/>
        <v>-0.14956255956995423</v>
      </c>
      <c r="P699" s="26">
        <f>ACOS(-TAN(Dados!$C$31)*TAN(O699))</f>
        <v>1.652363341105423</v>
      </c>
      <c r="Q699" s="25">
        <f t="shared" si="162"/>
        <v>1.0173935643851983</v>
      </c>
      <c r="R699" s="25">
        <f>(24*60/PI())*Dados!$C$28*Q699*(P699*SIN(Dados!$C$31)*SIN(O699)+COS(Dados!$C$31)*COS(O699)*SIN(P699))</f>
        <v>37.629503113658799</v>
      </c>
      <c r="S699" s="17">
        <f t="shared" si="163"/>
        <v>302.96000000000004</v>
      </c>
      <c r="T699" s="17">
        <f t="shared" si="164"/>
        <v>294.46000000000004</v>
      </c>
      <c r="U699" s="17">
        <f t="shared" si="165"/>
        <v>17.553265798614074</v>
      </c>
      <c r="V699" s="25">
        <f>(0.75+2*10^(-5)*Dados!$B$7)*R699</f>
        <v>28.406594685407878</v>
      </c>
      <c r="W699" s="23">
        <f t="shared" si="166"/>
        <v>1.8693842679084134</v>
      </c>
      <c r="X699" s="25">
        <f>(1-Dados!$C$20)*U699</f>
        <v>13.516014664932838</v>
      </c>
      <c r="Y699" s="18">
        <f t="shared" si="167"/>
        <v>11.646630397024424</v>
      </c>
      <c r="Z699" s="27">
        <f>((0.408*I699*(Y699-0)+Dados!$C$35*(900/(H699+273))*J699*(M699-N699))/(I699+Dados!$C$35*(1+(0.34*J699))))</f>
        <v>3.5446810095559695</v>
      </c>
    </row>
    <row r="700" spans="1:26" x14ac:dyDescent="0.25">
      <c r="A700" s="1">
        <v>35124</v>
      </c>
      <c r="B700">
        <v>21.3</v>
      </c>
      <c r="C700">
        <v>29.2</v>
      </c>
      <c r="D700">
        <v>60</v>
      </c>
      <c r="E700">
        <v>2.8</v>
      </c>
      <c r="F700">
        <v>80</v>
      </c>
      <c r="H700" s="22">
        <f t="shared" si="154"/>
        <v>25.25</v>
      </c>
      <c r="I700" s="23">
        <f t="shared" si="155"/>
        <v>0.19114532166868012</v>
      </c>
      <c r="J700" s="24">
        <f t="shared" si="156"/>
        <v>2.0942630104702435</v>
      </c>
      <c r="K700" s="25">
        <f t="shared" si="157"/>
        <v>4.0522081272490516</v>
      </c>
      <c r="L700" s="25">
        <f t="shared" si="158"/>
        <v>2.5332049812438213</v>
      </c>
      <c r="M700" s="25">
        <f t="shared" si="159"/>
        <v>3.2927065542464362</v>
      </c>
      <c r="N700" s="25">
        <f t="shared" si="160"/>
        <v>2.634165243397149</v>
      </c>
      <c r="O700" s="25">
        <f t="shared" si="161"/>
        <v>-0.14298773789663263</v>
      </c>
      <c r="P700" s="26">
        <f>ACOS(-TAN(Dados!$C$31)*TAN(O700))</f>
        <v>1.6487195902323588</v>
      </c>
      <c r="Q700" s="25">
        <f t="shared" si="162"/>
        <v>1.0169082566002381</v>
      </c>
      <c r="R700" s="25">
        <f>(24*60/PI())*Dados!$C$28*Q700*(P700*SIN(Dados!$C$31)*SIN(O700)+COS(Dados!$C$31)*COS(O700)*SIN(P700))</f>
        <v>37.448498126852733</v>
      </c>
      <c r="S700" s="17">
        <f t="shared" si="163"/>
        <v>302.36</v>
      </c>
      <c r="T700" s="17">
        <f t="shared" si="164"/>
        <v>294.46000000000004</v>
      </c>
      <c r="U700" s="17">
        <f t="shared" si="165"/>
        <v>16.841002227247699</v>
      </c>
      <c r="V700" s="25">
        <f>(0.75+2*10^(-5)*Dados!$B$7)*R700</f>
        <v>28.269953622657006</v>
      </c>
      <c r="W700" s="23">
        <f t="shared" si="166"/>
        <v>1.9937335678062711</v>
      </c>
      <c r="X700" s="25">
        <f>(1-Dados!$C$20)*U700</f>
        <v>12.967571714980728</v>
      </c>
      <c r="Y700" s="18">
        <f t="shared" si="167"/>
        <v>10.973838147174458</v>
      </c>
      <c r="Z700" s="27">
        <f>((0.408*I700*(Y700-0)+Dados!$C$35*(900/(H700+273))*J700*(M700-N700))/(I700+Dados!$C$35*(1+(0.34*J700))))</f>
        <v>3.720938558086508</v>
      </c>
    </row>
    <row r="701" spans="1:26" x14ac:dyDescent="0.25">
      <c r="A701" s="1">
        <v>35462</v>
      </c>
      <c r="B701">
        <v>21.7</v>
      </c>
      <c r="C701">
        <v>30.4</v>
      </c>
      <c r="D701">
        <v>32</v>
      </c>
      <c r="E701">
        <v>2.8</v>
      </c>
      <c r="F701">
        <v>80.5</v>
      </c>
      <c r="H701" s="22">
        <f t="shared" si="154"/>
        <v>26.049999999999997</v>
      </c>
      <c r="I701" s="23">
        <f t="shared" si="155"/>
        <v>0.19921133453623621</v>
      </c>
      <c r="J701" s="24">
        <f t="shared" si="156"/>
        <v>2.0942630104702435</v>
      </c>
      <c r="K701" s="25">
        <f t="shared" si="157"/>
        <v>4.3413906376622462</v>
      </c>
      <c r="L701" s="25">
        <f t="shared" si="158"/>
        <v>2.5959699942202965</v>
      </c>
      <c r="M701" s="25">
        <f t="shared" si="159"/>
        <v>3.4686803159412714</v>
      </c>
      <c r="N701" s="25">
        <f t="shared" si="160"/>
        <v>2.7922876543327235</v>
      </c>
      <c r="O701" s="25">
        <f t="shared" si="161"/>
        <v>-0.30432562504334304</v>
      </c>
      <c r="P701" s="26">
        <f>ACOS(-TAN(Dados!$C$31)*TAN(O701))</f>
        <v>1.7414469882911801</v>
      </c>
      <c r="Q701" s="25">
        <f t="shared" si="162"/>
        <v>1.0281185581963432</v>
      </c>
      <c r="R701" s="25">
        <f>(24*60/PI())*Dados!$C$28*Q701*(P701*SIN(Dados!$C$31)*SIN(O701)+COS(Dados!$C$31)*COS(O701)*SIN(P701))</f>
        <v>41.550006134893529</v>
      </c>
      <c r="S701" s="17">
        <f t="shared" si="163"/>
        <v>303.56</v>
      </c>
      <c r="T701" s="17">
        <f t="shared" si="164"/>
        <v>294.86</v>
      </c>
      <c r="U701" s="17">
        <f t="shared" si="165"/>
        <v>19.608785743763281</v>
      </c>
      <c r="V701" s="25">
        <f>(0.75+2*10^(-5)*Dados!$B$7)*R701</f>
        <v>31.366191041244619</v>
      </c>
      <c r="W701" s="23">
        <f t="shared" si="166"/>
        <v>2.0613585904846374</v>
      </c>
      <c r="X701" s="25">
        <f>(1-Dados!$C$20)*U701</f>
        <v>15.098765022697727</v>
      </c>
      <c r="Y701" s="18">
        <f t="shared" si="167"/>
        <v>13.037406432213089</v>
      </c>
      <c r="Z701" s="27">
        <f>((0.408*I701*(Y701-0)+Dados!$C$35*(900/(H701+273))*J701*(M701-N701))/(I701+Dados!$C$35*(1+(0.34*J701))))</f>
        <v>4.3006716786679444</v>
      </c>
    </row>
    <row r="702" spans="1:26" x14ac:dyDescent="0.25">
      <c r="A702" s="1">
        <v>35463</v>
      </c>
      <c r="B702">
        <v>23.3</v>
      </c>
      <c r="C702">
        <v>33.9</v>
      </c>
      <c r="D702">
        <v>33</v>
      </c>
      <c r="E702">
        <v>3.3666670000000001</v>
      </c>
      <c r="F702">
        <v>58.25</v>
      </c>
      <c r="H702" s="22">
        <f t="shared" si="154"/>
        <v>28.6</v>
      </c>
      <c r="I702" s="23">
        <f t="shared" si="155"/>
        <v>0.22685958459062655</v>
      </c>
      <c r="J702" s="24">
        <f t="shared" si="156"/>
        <v>2.5181022023824369</v>
      </c>
      <c r="K702" s="25">
        <f t="shared" si="157"/>
        <v>5.2897146042222154</v>
      </c>
      <c r="L702" s="25">
        <f t="shared" si="158"/>
        <v>2.8608211296876744</v>
      </c>
      <c r="M702" s="25">
        <f t="shared" si="159"/>
        <v>4.0752678669549454</v>
      </c>
      <c r="N702" s="25">
        <f t="shared" si="160"/>
        <v>2.3738435325012559</v>
      </c>
      <c r="O702" s="25">
        <f t="shared" si="161"/>
        <v>-0.2995769437816857</v>
      </c>
      <c r="P702" s="26">
        <f>ACOS(-TAN(Dados!$C$31)*TAN(O702))</f>
        <v>1.7385894603864445</v>
      </c>
      <c r="Q702" s="25">
        <f t="shared" si="162"/>
        <v>1.0278170707327079</v>
      </c>
      <c r="R702" s="25">
        <f>(24*60/PI())*Dados!$C$28*Q702*(P702*SIN(Dados!$C$31)*SIN(O702)+COS(Dados!$C$31)*COS(O702)*SIN(P702))</f>
        <v>41.440172896841275</v>
      </c>
      <c r="S702" s="17">
        <f t="shared" si="163"/>
        <v>307.06</v>
      </c>
      <c r="T702" s="17">
        <f t="shared" si="164"/>
        <v>296.46000000000004</v>
      </c>
      <c r="U702" s="17">
        <f t="shared" si="165"/>
        <v>21.587108481889043</v>
      </c>
      <c r="V702" s="25">
        <f>(0.75+2*10^(-5)*Dados!$B$7)*R702</f>
        <v>31.28327768820585</v>
      </c>
      <c r="W702" s="23">
        <f t="shared" si="166"/>
        <v>2.9442778967904695</v>
      </c>
      <c r="X702" s="25">
        <f>(1-Dados!$C$20)*U702</f>
        <v>16.622073531054564</v>
      </c>
      <c r="Y702" s="18">
        <f t="shared" si="167"/>
        <v>13.677795634264095</v>
      </c>
      <c r="Z702" s="27">
        <f>((0.408*I702*(Y702-0)+Dados!$C$35*(900/(H702+273))*J702*(M702-N702))/(I702+Dados!$C$35*(1+(0.34*J702))))</f>
        <v>6.0365061636724517</v>
      </c>
    </row>
    <row r="703" spans="1:26" x14ac:dyDescent="0.25">
      <c r="A703" s="1">
        <v>35464</v>
      </c>
      <c r="B703">
        <v>19.399999999999999</v>
      </c>
      <c r="C703">
        <v>31.9</v>
      </c>
      <c r="D703">
        <v>34</v>
      </c>
      <c r="E703">
        <v>3.8</v>
      </c>
      <c r="F703">
        <v>74.5</v>
      </c>
      <c r="H703" s="22">
        <f t="shared" si="154"/>
        <v>25.65</v>
      </c>
      <c r="I703" s="23">
        <f t="shared" si="155"/>
        <v>0.19514324251732765</v>
      </c>
      <c r="J703" s="24">
        <f t="shared" si="156"/>
        <v>2.8422140856381874</v>
      </c>
      <c r="K703" s="25">
        <f t="shared" si="157"/>
        <v>4.727972500374011</v>
      </c>
      <c r="L703" s="25">
        <f t="shared" si="158"/>
        <v>2.2528310020993629</v>
      </c>
      <c r="M703" s="25">
        <f t="shared" si="159"/>
        <v>3.4904017512366869</v>
      </c>
      <c r="N703" s="25">
        <f t="shared" si="160"/>
        <v>2.6003493046713317</v>
      </c>
      <c r="O703" s="25">
        <f t="shared" si="161"/>
        <v>-0.29473949140618588</v>
      </c>
      <c r="P703" s="26">
        <f>ACOS(-TAN(Dados!$C$31)*TAN(O703))</f>
        <v>1.7356885346921167</v>
      </c>
      <c r="Q703" s="25">
        <f t="shared" si="162"/>
        <v>1.0275073404706727</v>
      </c>
      <c r="R703" s="25">
        <f>(24*60/PI())*Dados!$C$28*Q703*(P703*SIN(Dados!$C$31)*SIN(O703)+COS(Dados!$C$31)*COS(O703)*SIN(P703))</f>
        <v>41.327547732870002</v>
      </c>
      <c r="S703" s="17">
        <f t="shared" si="163"/>
        <v>305.06</v>
      </c>
      <c r="T703" s="17">
        <f t="shared" si="164"/>
        <v>292.56</v>
      </c>
      <c r="U703" s="17">
        <f t="shared" si="165"/>
        <v>23.378391401378487</v>
      </c>
      <c r="V703" s="25">
        <f>(0.75+2*10^(-5)*Dados!$B$7)*R703</f>
        <v>31.198256704148577</v>
      </c>
      <c r="W703" s="23">
        <f t="shared" si="166"/>
        <v>2.9622040996206103</v>
      </c>
      <c r="X703" s="25">
        <f>(1-Dados!$C$20)*U703</f>
        <v>18.001361379061436</v>
      </c>
      <c r="Y703" s="18">
        <f t="shared" si="167"/>
        <v>15.039157279440825</v>
      </c>
      <c r="Z703" s="27">
        <f>((0.408*I703*(Y703-0)+Dados!$C$35*(900/(H703+273))*J703*(M703-N703))/(I703+Dados!$C$35*(1+(0.34*J703))))</f>
        <v>5.2381361506823589</v>
      </c>
    </row>
    <row r="704" spans="1:26" x14ac:dyDescent="0.25">
      <c r="A704" s="1">
        <v>35465</v>
      </c>
      <c r="B704">
        <v>22.6</v>
      </c>
      <c r="C704">
        <v>31</v>
      </c>
      <c r="D704">
        <v>35</v>
      </c>
      <c r="E704">
        <v>3.9</v>
      </c>
      <c r="F704">
        <v>82.5</v>
      </c>
      <c r="H704" s="22">
        <f t="shared" si="154"/>
        <v>26.8</v>
      </c>
      <c r="I704" s="23">
        <f t="shared" si="155"/>
        <v>0.20703153059292453</v>
      </c>
      <c r="J704" s="24">
        <f t="shared" si="156"/>
        <v>2.917009193154982</v>
      </c>
      <c r="K704" s="25">
        <f t="shared" si="157"/>
        <v>4.492592251118583</v>
      </c>
      <c r="L704" s="25">
        <f t="shared" si="158"/>
        <v>2.7421805492514406</v>
      </c>
      <c r="M704" s="25">
        <f t="shared" si="159"/>
        <v>3.617386400185012</v>
      </c>
      <c r="N704" s="25">
        <f t="shared" si="160"/>
        <v>2.9843437801526349</v>
      </c>
      <c r="O704" s="25">
        <f t="shared" si="161"/>
        <v>-0.28981470135838328</v>
      </c>
      <c r="P704" s="26">
        <f>ACOS(-TAN(Dados!$C$31)*TAN(O704))</f>
        <v>1.7327454042581727</v>
      </c>
      <c r="Q704" s="25">
        <f t="shared" si="162"/>
        <v>1.0271894591899993</v>
      </c>
      <c r="R704" s="25">
        <f>(24*60/PI())*Dados!$C$28*Q704*(P704*SIN(Dados!$C$31)*SIN(O704)+COS(Dados!$C$31)*COS(O704)*SIN(P704))</f>
        <v>41.21213155165799</v>
      </c>
      <c r="S704" s="17">
        <f t="shared" si="163"/>
        <v>304.16000000000003</v>
      </c>
      <c r="T704" s="17">
        <f t="shared" si="164"/>
        <v>295.76000000000005</v>
      </c>
      <c r="U704" s="17">
        <f t="shared" si="165"/>
        <v>19.11105679451509</v>
      </c>
      <c r="V704" s="25">
        <f>(0.75+2*10^(-5)*Dados!$B$7)*R704</f>
        <v>31.111128775036029</v>
      </c>
      <c r="W704" s="23">
        <f t="shared" si="166"/>
        <v>1.8693575997017917</v>
      </c>
      <c r="X704" s="25">
        <f>(1-Dados!$C$20)*U704</f>
        <v>14.715513731776619</v>
      </c>
      <c r="Y704" s="18">
        <f t="shared" si="167"/>
        <v>12.846156132074828</v>
      </c>
      <c r="Z704" s="27">
        <f>((0.408*I704*(Y704-0)+Dados!$C$35*(900/(H704+273))*J704*(M704-N704))/(I704+Dados!$C$35*(1+(0.34*J704))))</f>
        <v>4.2913968176970698</v>
      </c>
    </row>
    <row r="705" spans="1:26" x14ac:dyDescent="0.25">
      <c r="A705" s="1">
        <v>35466</v>
      </c>
      <c r="B705">
        <v>23.3</v>
      </c>
      <c r="C705">
        <v>31.3</v>
      </c>
      <c r="D705">
        <v>36</v>
      </c>
      <c r="E705">
        <v>2.8333330000000001</v>
      </c>
      <c r="F705">
        <v>82.25</v>
      </c>
      <c r="H705" s="22">
        <f t="shared" si="154"/>
        <v>27.3</v>
      </c>
      <c r="I705" s="23">
        <f t="shared" si="155"/>
        <v>0.21238715151384185</v>
      </c>
      <c r="J705" s="24">
        <f t="shared" si="156"/>
        <v>2.1191944636588169</v>
      </c>
      <c r="K705" s="25">
        <f t="shared" si="157"/>
        <v>4.5698943880770111</v>
      </c>
      <c r="L705" s="25">
        <f t="shared" si="158"/>
        <v>2.8608211296876744</v>
      </c>
      <c r="M705" s="25">
        <f t="shared" si="159"/>
        <v>3.7153577588823428</v>
      </c>
      <c r="N705" s="25">
        <f t="shared" si="160"/>
        <v>3.0558817566807268</v>
      </c>
      <c r="O705" s="25">
        <f t="shared" si="161"/>
        <v>-0.28480403295985462</v>
      </c>
      <c r="P705" s="26">
        <f>ACOS(-TAN(Dados!$C$31)*TAN(O705))</f>
        <v>1.7297612548880501</v>
      </c>
      <c r="Q705" s="25">
        <f t="shared" si="162"/>
        <v>1.0268635210857713</v>
      </c>
      <c r="R705" s="25">
        <f>(24*60/PI())*Dados!$C$28*Q705*(P705*SIN(Dados!$C$31)*SIN(O705)+COS(Dados!$C$31)*COS(O705)*SIN(P705))</f>
        <v>41.093926310782344</v>
      </c>
      <c r="S705" s="17">
        <f t="shared" si="163"/>
        <v>304.46000000000004</v>
      </c>
      <c r="T705" s="17">
        <f t="shared" si="164"/>
        <v>296.46000000000004</v>
      </c>
      <c r="U705" s="17">
        <f t="shared" si="165"/>
        <v>18.596988134358067</v>
      </c>
      <c r="V705" s="25">
        <f>(0.75+2*10^(-5)*Dados!$B$7)*R705</f>
        <v>31.021895378647475</v>
      </c>
      <c r="W705" s="23">
        <f t="shared" si="166"/>
        <v>1.7502365998954947</v>
      </c>
      <c r="X705" s="25">
        <f>(1-Dados!$C$20)*U705</f>
        <v>14.319680863455712</v>
      </c>
      <c r="Y705" s="18">
        <f t="shared" si="167"/>
        <v>12.569444263560218</v>
      </c>
      <c r="Z705" s="27">
        <f>((0.408*I705*(Y705-0)+Dados!$C$35*(900/(H705+273))*J705*(M705-N705))/(I705+Dados!$C$35*(1+(0.34*J705))))</f>
        <v>4.1948210848218492</v>
      </c>
    </row>
    <row r="706" spans="1:26" x14ac:dyDescent="0.25">
      <c r="A706" s="1">
        <v>35467</v>
      </c>
      <c r="B706">
        <v>22.2</v>
      </c>
      <c r="C706">
        <v>31.3</v>
      </c>
      <c r="D706">
        <v>37</v>
      </c>
      <c r="E706">
        <v>3.8666670000000001</v>
      </c>
      <c r="F706">
        <v>79</v>
      </c>
      <c r="H706" s="22">
        <f t="shared" si="154"/>
        <v>26.75</v>
      </c>
      <c r="I706" s="23">
        <f t="shared" si="155"/>
        <v>0.20650227313586342</v>
      </c>
      <c r="J706" s="24">
        <f t="shared" si="156"/>
        <v>2.892077739966409</v>
      </c>
      <c r="K706" s="25">
        <f t="shared" si="157"/>
        <v>4.5698943880770111</v>
      </c>
      <c r="L706" s="25">
        <f t="shared" si="158"/>
        <v>2.6763336594163714</v>
      </c>
      <c r="M706" s="25">
        <f t="shared" si="159"/>
        <v>3.623114023746691</v>
      </c>
      <c r="N706" s="25">
        <f t="shared" si="160"/>
        <v>2.8622600787598862</v>
      </c>
      <c r="O706" s="25">
        <f t="shared" si="161"/>
        <v>-0.27970897097978548</v>
      </c>
      <c r="P706" s="26">
        <f>ACOS(-TAN(Dados!$C$31)*TAN(O706))</f>
        <v>1.7267372641461627</v>
      </c>
      <c r="Q706" s="25">
        <f t="shared" si="162"/>
        <v>1.0265296227404832</v>
      </c>
      <c r="R706" s="25">
        <f>(24*60/PI())*Dados!$C$28*Q706*(P706*SIN(Dados!$C$31)*SIN(O706)+COS(Dados!$C$31)*COS(O706)*SIN(P706))</f>
        <v>40.972935068714811</v>
      </c>
      <c r="S706" s="17">
        <f t="shared" si="163"/>
        <v>304.46000000000004</v>
      </c>
      <c r="T706" s="17">
        <f t="shared" si="164"/>
        <v>295.36</v>
      </c>
      <c r="U706" s="17">
        <f t="shared" si="165"/>
        <v>19.775968164453722</v>
      </c>
      <c r="V706" s="25">
        <f>(0.75+2*10^(-5)*Dados!$B$7)*R706</f>
        <v>30.930558823829962</v>
      </c>
      <c r="W706" s="23">
        <f t="shared" si="166"/>
        <v>2.1023899286017538</v>
      </c>
      <c r="X706" s="25">
        <f>(1-Dados!$C$20)*U706</f>
        <v>15.227495486629367</v>
      </c>
      <c r="Y706" s="18">
        <f t="shared" si="167"/>
        <v>13.125105558027613</v>
      </c>
      <c r="Z706" s="27">
        <f>((0.408*I706*(Y706-0)+Dados!$C$35*(900/(H706+273))*J706*(M706-N706))/(I706+Dados!$C$35*(1+(0.34*J706))))</f>
        <v>4.5738277024889902</v>
      </c>
    </row>
    <row r="707" spans="1:26" x14ac:dyDescent="0.25">
      <c r="A707" s="1">
        <v>35468</v>
      </c>
      <c r="B707">
        <v>20.6</v>
      </c>
      <c r="C707">
        <v>32.9</v>
      </c>
      <c r="D707">
        <v>38</v>
      </c>
      <c r="E707">
        <v>2.4333330000000002</v>
      </c>
      <c r="F707">
        <v>71</v>
      </c>
      <c r="H707" s="22">
        <f t="shared" si="154"/>
        <v>26.75</v>
      </c>
      <c r="I707" s="23">
        <f t="shared" si="155"/>
        <v>0.20650227313586342</v>
      </c>
      <c r="J707" s="24">
        <f t="shared" si="156"/>
        <v>1.820014033591639</v>
      </c>
      <c r="K707" s="25">
        <f t="shared" si="157"/>
        <v>5.0020014811114493</v>
      </c>
      <c r="L707" s="25">
        <f t="shared" si="158"/>
        <v>2.4265523121060211</v>
      </c>
      <c r="M707" s="25">
        <f t="shared" si="159"/>
        <v>3.7142768966087352</v>
      </c>
      <c r="N707" s="25">
        <f t="shared" si="160"/>
        <v>2.6371365965922018</v>
      </c>
      <c r="O707" s="25">
        <f t="shared" si="161"/>
        <v>-0.27453102519500105</v>
      </c>
      <c r="P707" s="26">
        <f>ACOS(-TAN(Dados!$C$31)*TAN(O707))</f>
        <v>1.7236746004336272</v>
      </c>
      <c r="Q707" s="25">
        <f t="shared" si="162"/>
        <v>1.0261878630954209</v>
      </c>
      <c r="R707" s="25">
        <f>(24*60/PI())*Dados!$C$28*Q707*(P707*SIN(Dados!$C$31)*SIN(O707)+COS(Dados!$C$31)*COS(O707)*SIN(P707))</f>
        <v>40.849162036170263</v>
      </c>
      <c r="S707" s="17">
        <f t="shared" si="163"/>
        <v>306.06</v>
      </c>
      <c r="T707" s="17">
        <f t="shared" si="164"/>
        <v>293.76000000000005</v>
      </c>
      <c r="U707" s="17">
        <f t="shared" si="165"/>
        <v>22.922167956333464</v>
      </c>
      <c r="V707" s="25">
        <f>(0.75+2*10^(-5)*Dados!$B$7)*R707</f>
        <v>30.837122289261409</v>
      </c>
      <c r="W707" s="23">
        <f t="shared" si="166"/>
        <v>2.9274900191872995</v>
      </c>
      <c r="X707" s="25">
        <f>(1-Dados!$C$20)*U707</f>
        <v>17.650069326376769</v>
      </c>
      <c r="Y707" s="18">
        <f t="shared" si="167"/>
        <v>14.72257930718947</v>
      </c>
      <c r="Z707" s="27">
        <f>((0.408*I707*(Y707-0)+Dados!$C$35*(900/(H707+273))*J707*(M707-N707))/(I707+Dados!$C$35*(1+(0.34*J707))))</f>
        <v>5.2028387892574601</v>
      </c>
    </row>
    <row r="708" spans="1:26" x14ac:dyDescent="0.25">
      <c r="A708" s="1">
        <v>35469</v>
      </c>
      <c r="B708">
        <v>22</v>
      </c>
      <c r="C708">
        <v>34</v>
      </c>
      <c r="D708">
        <v>39</v>
      </c>
      <c r="E708">
        <v>1.8</v>
      </c>
      <c r="F708">
        <v>64.75</v>
      </c>
      <c r="H708" s="22">
        <f t="shared" si="154"/>
        <v>28</v>
      </c>
      <c r="I708" s="23">
        <f t="shared" si="155"/>
        <v>0.22008034247018871</v>
      </c>
      <c r="J708" s="24">
        <f t="shared" si="156"/>
        <v>1.3463119353022994</v>
      </c>
      <c r="K708" s="25">
        <f t="shared" si="157"/>
        <v>5.3192602098598769</v>
      </c>
      <c r="L708" s="25">
        <f t="shared" si="158"/>
        <v>2.6439311922105757</v>
      </c>
      <c r="M708" s="25">
        <f t="shared" si="159"/>
        <v>3.9815957010352263</v>
      </c>
      <c r="N708" s="25">
        <f t="shared" si="160"/>
        <v>2.5780832164203087</v>
      </c>
      <c r="O708" s="25">
        <f t="shared" si="161"/>
        <v>-0.26927172994258658</v>
      </c>
      <c r="P708" s="26">
        <f>ACOS(-TAN(Dados!$C$31)*TAN(O708))</f>
        <v>1.720574422132332</v>
      </c>
      <c r="Q708" s="25">
        <f t="shared" si="162"/>
        <v>1.0258383434213432</v>
      </c>
      <c r="R708" s="25">
        <f>(24*60/PI())*Dados!$C$28*Q708*(P708*SIN(Dados!$C$31)*SIN(O708)+COS(Dados!$C$31)*COS(O708)*SIN(P708))</f>
        <v>40.722612626680473</v>
      </c>
      <c r="S708" s="17">
        <f t="shared" si="163"/>
        <v>307.16000000000003</v>
      </c>
      <c r="T708" s="17">
        <f t="shared" si="164"/>
        <v>295.16000000000003</v>
      </c>
      <c r="U708" s="17">
        <f t="shared" si="165"/>
        <v>22.570762907634069</v>
      </c>
      <c r="V708" s="25">
        <f>(0.75+2*10^(-5)*Dados!$B$7)*R708</f>
        <v>30.741589861628867</v>
      </c>
      <c r="W708" s="23">
        <f t="shared" si="166"/>
        <v>2.9864624077787081</v>
      </c>
      <c r="X708" s="25">
        <f>(1-Dados!$C$20)*U708</f>
        <v>17.379487438878233</v>
      </c>
      <c r="Y708" s="18">
        <f t="shared" si="167"/>
        <v>14.393025031099524</v>
      </c>
      <c r="Z708" s="27">
        <f>((0.408*I708*(Y708-0)+Dados!$C$35*(900/(H708+273))*J708*(M708-N708))/(I708+Dados!$C$35*(1+(0.34*J708))))</f>
        <v>5.2684841826453557</v>
      </c>
    </row>
    <row r="709" spans="1:26" x14ac:dyDescent="0.25">
      <c r="A709" s="1">
        <v>35470</v>
      </c>
      <c r="B709">
        <v>23.6</v>
      </c>
      <c r="C709">
        <v>34.700000000000003</v>
      </c>
      <c r="D709">
        <v>40</v>
      </c>
      <c r="E709">
        <v>2.3333330000000001</v>
      </c>
      <c r="F709">
        <v>62.25</v>
      </c>
      <c r="H709" s="22">
        <f t="shared" si="154"/>
        <v>29.150000000000002</v>
      </c>
      <c r="I709" s="23">
        <f t="shared" si="155"/>
        <v>0.23322710216453371</v>
      </c>
      <c r="J709" s="24">
        <f t="shared" si="156"/>
        <v>1.7452189260748447</v>
      </c>
      <c r="K709" s="25">
        <f t="shared" si="157"/>
        <v>5.5301179659422894</v>
      </c>
      <c r="L709" s="25">
        <f t="shared" si="158"/>
        <v>2.9130230003400173</v>
      </c>
      <c r="M709" s="25">
        <f t="shared" si="159"/>
        <v>4.2215704831411536</v>
      </c>
      <c r="N709" s="25">
        <f t="shared" si="160"/>
        <v>2.6279276257553685</v>
      </c>
      <c r="O709" s="25">
        <f t="shared" si="161"/>
        <v>-0.26393264366523028</v>
      </c>
      <c r="P709" s="26">
        <f>ACOS(-TAN(Dados!$C$31)*TAN(O709))</f>
        <v>1.7174378768172527</v>
      </c>
      <c r="Q709" s="25">
        <f t="shared" si="162"/>
        <v>1.0254811672884725</v>
      </c>
      <c r="R709" s="25">
        <f>(24*60/PI())*Dados!$C$28*Q709*(P709*SIN(Dados!$C$31)*SIN(O709)+COS(Dados!$C$31)*COS(O709)*SIN(P709))</f>
        <v>40.593293506266015</v>
      </c>
      <c r="S709" s="17">
        <f t="shared" si="163"/>
        <v>307.86</v>
      </c>
      <c r="T709" s="17">
        <f t="shared" si="164"/>
        <v>296.76000000000005</v>
      </c>
      <c r="U709" s="17">
        <f t="shared" si="165"/>
        <v>21.63892895083335</v>
      </c>
      <c r="V709" s="25">
        <f>(0.75+2*10^(-5)*Dados!$B$7)*R709</f>
        <v>30.643966573125926</v>
      </c>
      <c r="W709" s="23">
        <f t="shared" si="166"/>
        <v>2.7985698177307041</v>
      </c>
      <c r="X709" s="25">
        <f>(1-Dados!$C$20)*U709</f>
        <v>16.66197529214168</v>
      </c>
      <c r="Y709" s="18">
        <f t="shared" si="167"/>
        <v>13.863405474410975</v>
      </c>
      <c r="Z709" s="27">
        <f>((0.408*I709*(Y709-0)+Dados!$C$35*(900/(H709+273))*J709*(M709-N709))/(I709+Dados!$C$35*(1+(0.34*J709))))</f>
        <v>5.5150512216967691</v>
      </c>
    </row>
    <row r="710" spans="1:26" x14ac:dyDescent="0.25">
      <c r="A710" s="1">
        <v>35471</v>
      </c>
      <c r="B710">
        <v>18.8</v>
      </c>
      <c r="C710">
        <v>33.5</v>
      </c>
      <c r="D710">
        <v>41</v>
      </c>
      <c r="E710">
        <v>3.8666670000000001</v>
      </c>
      <c r="F710">
        <v>80.5</v>
      </c>
      <c r="H710" s="22">
        <f t="shared" si="154"/>
        <v>26.15</v>
      </c>
      <c r="I710" s="23">
        <f t="shared" si="155"/>
        <v>0.20023943546559078</v>
      </c>
      <c r="J710" s="24">
        <f t="shared" si="156"/>
        <v>2.892077739966409</v>
      </c>
      <c r="K710" s="25">
        <f t="shared" si="157"/>
        <v>5.1729513859624818</v>
      </c>
      <c r="L710" s="25">
        <f t="shared" si="158"/>
        <v>2.1701248415136294</v>
      </c>
      <c r="M710" s="25">
        <f t="shared" si="159"/>
        <v>3.6715381137380554</v>
      </c>
      <c r="N710" s="25">
        <f t="shared" si="160"/>
        <v>2.9555881815591349</v>
      </c>
      <c r="O710" s="25">
        <f t="shared" si="161"/>
        <v>-0.25851534844942292</v>
      </c>
      <c r="P710" s="26">
        <f>ACOS(-TAN(Dados!$C$31)*TAN(O710))</f>
        <v>1.7142661005366917</v>
      </c>
      <c r="Q710" s="25">
        <f t="shared" si="162"/>
        <v>1.0251164405358055</v>
      </c>
      <c r="R710" s="25">
        <f>(24*60/PI())*Dados!$C$28*Q710*(P710*SIN(Dados!$C$31)*SIN(O710)+COS(Dados!$C$31)*COS(O710)*SIN(P710))</f>
        <v>40.461212642078735</v>
      </c>
      <c r="S710" s="17">
        <f t="shared" si="163"/>
        <v>306.66000000000003</v>
      </c>
      <c r="T710" s="17">
        <f t="shared" si="164"/>
        <v>291.96000000000004</v>
      </c>
      <c r="U710" s="17">
        <f t="shared" si="165"/>
        <v>24.82090113224929</v>
      </c>
      <c r="V710" s="25">
        <f>(0.75+2*10^(-5)*Dados!$B$7)*R710</f>
        <v>30.544258438173049</v>
      </c>
      <c r="W710" s="23">
        <f t="shared" si="166"/>
        <v>2.9300209344517412</v>
      </c>
      <c r="X710" s="25">
        <f>(1-Dados!$C$20)*U710</f>
        <v>19.112093871831952</v>
      </c>
      <c r="Y710" s="18">
        <f t="shared" si="167"/>
        <v>16.182072937380212</v>
      </c>
      <c r="Z710" s="27">
        <f>((0.408*I710*(Y710-0)+Dados!$C$35*(900/(H710+273))*J710*(M710-N710))/(I710+Dados!$C$35*(1+(0.34*J710))))</f>
        <v>5.2408036832811362</v>
      </c>
    </row>
    <row r="711" spans="1:26" x14ac:dyDescent="0.25">
      <c r="A711" s="1">
        <v>35472</v>
      </c>
      <c r="B711">
        <v>17.399999999999999</v>
      </c>
      <c r="C711">
        <v>26.8</v>
      </c>
      <c r="D711">
        <v>42</v>
      </c>
      <c r="E711">
        <v>3.766667</v>
      </c>
      <c r="F711">
        <v>78.5</v>
      </c>
      <c r="H711" s="22">
        <f t="shared" si="154"/>
        <v>22.1</v>
      </c>
      <c r="I711" s="23">
        <f t="shared" si="155"/>
        <v>0.16200493064816465</v>
      </c>
      <c r="J711" s="24">
        <f t="shared" si="156"/>
        <v>2.8172826324496145</v>
      </c>
      <c r="K711" s="25">
        <f t="shared" si="157"/>
        <v>3.5237195928099276</v>
      </c>
      <c r="L711" s="25">
        <f t="shared" si="158"/>
        <v>1.9873971889021356</v>
      </c>
      <c r="M711" s="25">
        <f t="shared" si="159"/>
        <v>2.7555583908560317</v>
      </c>
      <c r="N711" s="25">
        <f t="shared" si="160"/>
        <v>2.163113336821985</v>
      </c>
      <c r="O711" s="25">
        <f t="shared" si="161"/>
        <v>-0.2530214495566519</v>
      </c>
      <c r="P711" s="26">
        <f>ACOS(-TAN(Dados!$C$31)*TAN(O711))</f>
        <v>1.7110602171599187</v>
      </c>
      <c r="Q711" s="25">
        <f t="shared" si="162"/>
        <v>1.0247442712397508</v>
      </c>
      <c r="R711" s="25">
        <f>(24*60/PI())*Dados!$C$28*Q711*(P711*SIN(Dados!$C$31)*SIN(O711)+COS(Dados!$C$31)*COS(O711)*SIN(P711))</f>
        <v>40.326379349888064</v>
      </c>
      <c r="S711" s="17">
        <f t="shared" si="163"/>
        <v>299.96000000000004</v>
      </c>
      <c r="T711" s="17">
        <f t="shared" si="164"/>
        <v>290.56</v>
      </c>
      <c r="U711" s="17">
        <f t="shared" si="165"/>
        <v>19.782134059570023</v>
      </c>
      <c r="V711" s="25">
        <f>(0.75+2*10^(-5)*Dados!$B$7)*R711</f>
        <v>30.442472489265068</v>
      </c>
      <c r="W711" s="23">
        <f t="shared" si="166"/>
        <v>2.6386034938744203</v>
      </c>
      <c r="X711" s="25">
        <f>(1-Dados!$C$20)*U711</f>
        <v>15.232243225868919</v>
      </c>
      <c r="Y711" s="18">
        <f t="shared" si="167"/>
        <v>12.593639731994498</v>
      </c>
      <c r="Z711" s="27">
        <f>((0.408*I711*(Y711-0)+Dados!$C$35*(900/(H711+273))*J711*(M711-N711))/(I711+Dados!$C$35*(1+(0.34*J711))))</f>
        <v>4.0171011719424534</v>
      </c>
    </row>
    <row r="712" spans="1:26" x14ac:dyDescent="0.25">
      <c r="A712" s="1">
        <v>35473</v>
      </c>
      <c r="B712">
        <v>17.100000000000001</v>
      </c>
      <c r="C712">
        <v>29.2</v>
      </c>
      <c r="D712">
        <v>43</v>
      </c>
      <c r="E712">
        <v>3.9</v>
      </c>
      <c r="F712">
        <v>72.75</v>
      </c>
      <c r="H712" s="22">
        <f t="shared" si="154"/>
        <v>23.15</v>
      </c>
      <c r="I712" s="23">
        <f t="shared" si="155"/>
        <v>0.17126970375880821</v>
      </c>
      <c r="J712" s="24">
        <f t="shared" si="156"/>
        <v>2.917009193154982</v>
      </c>
      <c r="K712" s="25">
        <f t="shared" si="157"/>
        <v>4.0522081272490516</v>
      </c>
      <c r="L712" s="25">
        <f t="shared" si="158"/>
        <v>1.9500432630582893</v>
      </c>
      <c r="M712" s="25">
        <f t="shared" si="159"/>
        <v>3.0011256951536707</v>
      </c>
      <c r="N712" s="25">
        <f t="shared" si="160"/>
        <v>2.1833189432242954</v>
      </c>
      <c r="O712" s="25">
        <f t="shared" si="161"/>
        <v>-0.24745257494772704</v>
      </c>
      <c r="P712" s="26">
        <f>ACOS(-TAN(Dados!$C$31)*TAN(O712))</f>
        <v>1.7078213377914966</v>
      </c>
      <c r="Q712" s="25">
        <f t="shared" si="162"/>
        <v>1.0243647696821025</v>
      </c>
      <c r="R712" s="25">
        <f>(24*60/PI())*Dados!$C$28*Q712*(P712*SIN(Dados!$C$31)*SIN(O712)+COS(Dados!$C$31)*COS(O712)*SIN(P712))</f>
        <v>40.188804340285415</v>
      </c>
      <c r="S712" s="17">
        <f t="shared" si="163"/>
        <v>302.36</v>
      </c>
      <c r="T712" s="17">
        <f t="shared" si="164"/>
        <v>290.26000000000005</v>
      </c>
      <c r="U712" s="17">
        <f t="shared" si="165"/>
        <v>22.367515835132615</v>
      </c>
      <c r="V712" s="25">
        <f>(0.75+2*10^(-5)*Dados!$B$7)*R712</f>
        <v>30.338616811851008</v>
      </c>
      <c r="W712" s="23">
        <f t="shared" si="166"/>
        <v>3.2552875399739851</v>
      </c>
      <c r="X712" s="25">
        <f>(1-Dados!$C$20)*U712</f>
        <v>17.222987193052113</v>
      </c>
      <c r="Y712" s="18">
        <f t="shared" si="167"/>
        <v>13.967699653078128</v>
      </c>
      <c r="Z712" s="27">
        <f>((0.408*I712*(Y712-0)+Dados!$C$35*(900/(H712+273))*J712*(M712-N712))/(I712+Dados!$C$35*(1+(0.34*J712))))</f>
        <v>4.80885572135813</v>
      </c>
    </row>
    <row r="713" spans="1:26" x14ac:dyDescent="0.25">
      <c r="A713" s="1">
        <v>35474</v>
      </c>
      <c r="B713">
        <v>19.100000000000001</v>
      </c>
      <c r="C713">
        <v>34</v>
      </c>
      <c r="D713">
        <v>44</v>
      </c>
      <c r="E713">
        <v>3</v>
      </c>
      <c r="F713">
        <v>70.25</v>
      </c>
      <c r="H713" s="22">
        <f t="shared" si="154"/>
        <v>26.55</v>
      </c>
      <c r="I713" s="23">
        <f t="shared" si="155"/>
        <v>0.20439660911581886</v>
      </c>
      <c r="J713" s="24">
        <f t="shared" si="156"/>
        <v>2.2438532255038321</v>
      </c>
      <c r="K713" s="25">
        <f t="shared" si="157"/>
        <v>5.3192602098598769</v>
      </c>
      <c r="L713" s="25">
        <f t="shared" si="158"/>
        <v>2.2111396340059919</v>
      </c>
      <c r="M713" s="25">
        <f t="shared" si="159"/>
        <v>3.7651999219329344</v>
      </c>
      <c r="N713" s="25">
        <f t="shared" si="160"/>
        <v>2.6450529451578864</v>
      </c>
      <c r="O713" s="25">
        <f t="shared" si="161"/>
        <v>-0.24181037480038128</v>
      </c>
      <c r="P713" s="26">
        <f>ACOS(-TAN(Dados!$C$31)*TAN(O713))</f>
        <v>1.7045505602514042</v>
      </c>
      <c r="Q713" s="25">
        <f t="shared" si="162"/>
        <v>1.0239780483173626</v>
      </c>
      <c r="R713" s="25">
        <f>(24*60/PI())*Dados!$C$28*Q713*(P713*SIN(Dados!$C$31)*SIN(O713)+COS(Dados!$C$31)*COS(O713)*SIN(P713))</f>
        <v>40.048499763481836</v>
      </c>
      <c r="S713" s="17">
        <f t="shared" si="163"/>
        <v>307.16000000000003</v>
      </c>
      <c r="T713" s="17">
        <f t="shared" si="164"/>
        <v>292.26000000000005</v>
      </c>
      <c r="U713" s="17">
        <f t="shared" si="165"/>
        <v>24.734285459986303</v>
      </c>
      <c r="V713" s="25">
        <f>(0.75+2*10^(-5)*Dados!$B$7)*R713</f>
        <v>30.232700578151917</v>
      </c>
      <c r="W713" s="23">
        <f t="shared" si="166"/>
        <v>3.3646140524944448</v>
      </c>
      <c r="X713" s="25">
        <f>(1-Dados!$C$20)*U713</f>
        <v>19.045399804189454</v>
      </c>
      <c r="Y713" s="18">
        <f t="shared" si="167"/>
        <v>15.680785751695009</v>
      </c>
      <c r="Z713" s="27">
        <f>((0.408*I713*(Y713-0)+Dados!$C$35*(900/(H713+273))*J713*(M713-N713))/(I713+Dados!$C$35*(1+(0.34*J713))))</f>
        <v>5.6348692527573041</v>
      </c>
    </row>
    <row r="714" spans="1:26" x14ac:dyDescent="0.25">
      <c r="A714" s="1">
        <v>35475</v>
      </c>
      <c r="B714">
        <v>21.6</v>
      </c>
      <c r="C714">
        <v>34.5</v>
      </c>
      <c r="D714">
        <v>45</v>
      </c>
      <c r="E714">
        <v>2.0333329999999998</v>
      </c>
      <c r="F714">
        <v>78.5</v>
      </c>
      <c r="H714" s="22">
        <f t="shared" si="154"/>
        <v>28.05</v>
      </c>
      <c r="I714" s="23">
        <f t="shared" si="155"/>
        <v>0.22063869924246318</v>
      </c>
      <c r="J714" s="24">
        <f t="shared" si="156"/>
        <v>1.5208336035244612</v>
      </c>
      <c r="K714" s="25">
        <f t="shared" si="157"/>
        <v>5.4691459026600384</v>
      </c>
      <c r="L714" s="25">
        <f t="shared" si="158"/>
        <v>2.5801527260359443</v>
      </c>
      <c r="M714" s="25">
        <f t="shared" si="159"/>
        <v>4.0246493143479913</v>
      </c>
      <c r="N714" s="25">
        <f t="shared" si="160"/>
        <v>3.1593497117631735</v>
      </c>
      <c r="O714" s="25">
        <f t="shared" si="161"/>
        <v>-0.23609652102028686</v>
      </c>
      <c r="P714" s="26">
        <f>ACOS(-TAN(Dados!$C$31)*TAN(O714))</f>
        <v>1.701248968619907</v>
      </c>
      <c r="Q714" s="25">
        <f t="shared" si="162"/>
        <v>1.0235842217394178</v>
      </c>
      <c r="R714" s="25">
        <f>(24*60/PI())*Dados!$C$28*Q714*(P714*SIN(Dados!$C$31)*SIN(O714)+COS(Dados!$C$31)*COS(O714)*SIN(P714))</f>
        <v>39.905479252576548</v>
      </c>
      <c r="S714" s="17">
        <f t="shared" si="163"/>
        <v>307.66000000000003</v>
      </c>
      <c r="T714" s="17">
        <f t="shared" si="164"/>
        <v>294.76000000000005</v>
      </c>
      <c r="U714" s="17">
        <f t="shared" si="165"/>
        <v>22.932287018318306</v>
      </c>
      <c r="V714" s="25">
        <f>(0.75+2*10^(-5)*Dados!$B$7)*R714</f>
        <v>30.124734079824389</v>
      </c>
      <c r="W714" s="23">
        <f t="shared" si="166"/>
        <v>2.500019954919213</v>
      </c>
      <c r="X714" s="25">
        <f>(1-Dados!$C$20)*U714</f>
        <v>17.657861004105097</v>
      </c>
      <c r="Y714" s="18">
        <f t="shared" si="167"/>
        <v>15.157841049185883</v>
      </c>
      <c r="Z714" s="27">
        <f>((0.408*I714*(Y714-0)+Dados!$C$35*(900/(H714+273))*J714*(M714-N714))/(I714+Dados!$C$35*(1+(0.34*J714))))</f>
        <v>5.0697404655931635</v>
      </c>
    </row>
    <row r="715" spans="1:26" x14ac:dyDescent="0.25">
      <c r="A715" s="1">
        <v>35476</v>
      </c>
      <c r="B715">
        <v>21</v>
      </c>
      <c r="C715">
        <v>33</v>
      </c>
      <c r="D715">
        <v>46</v>
      </c>
      <c r="E715">
        <v>1.9</v>
      </c>
      <c r="F715">
        <v>71</v>
      </c>
      <c r="H715" s="22">
        <f t="shared" si="154"/>
        <v>27</v>
      </c>
      <c r="I715" s="23">
        <f t="shared" si="155"/>
        <v>0.20915998442580921</v>
      </c>
      <c r="J715" s="24">
        <f t="shared" si="156"/>
        <v>1.4211070428190937</v>
      </c>
      <c r="K715" s="25">
        <f t="shared" si="157"/>
        <v>5.030147795606851</v>
      </c>
      <c r="L715" s="25">
        <f t="shared" si="158"/>
        <v>2.4870053972720654</v>
      </c>
      <c r="M715" s="25">
        <f t="shared" si="159"/>
        <v>3.7585765964394584</v>
      </c>
      <c r="N715" s="25">
        <f t="shared" si="160"/>
        <v>2.6685893834720154</v>
      </c>
      <c r="O715" s="25">
        <f t="shared" si="161"/>
        <v>-0.23031270674563392</v>
      </c>
      <c r="P715" s="26">
        <f>ACOS(-TAN(Dados!$C$31)*TAN(O715))</f>
        <v>1.6979176328459811</v>
      </c>
      <c r="Q715" s="25">
        <f t="shared" si="162"/>
        <v>1.0231834066475822</v>
      </c>
      <c r="R715" s="25">
        <f>(24*60/PI())*Dados!$C$28*Q715*(P715*SIN(Dados!$C$31)*SIN(O715)+COS(Dados!$C$31)*COS(O715)*SIN(P715))</f>
        <v>39.759757965175694</v>
      </c>
      <c r="S715" s="17">
        <f t="shared" si="163"/>
        <v>306.16000000000003</v>
      </c>
      <c r="T715" s="17">
        <f t="shared" si="164"/>
        <v>294.16000000000003</v>
      </c>
      <c r="U715" s="17">
        <f t="shared" si="165"/>
        <v>22.037094685544211</v>
      </c>
      <c r="V715" s="25">
        <f>(0.75+2*10^(-5)*Dados!$B$7)*R715</f>
        <v>30.014728759378652</v>
      </c>
      <c r="W715" s="23">
        <f t="shared" si="166"/>
        <v>2.8469801944321516</v>
      </c>
      <c r="X715" s="25">
        <f>(1-Dados!$C$20)*U715</f>
        <v>16.968562907869043</v>
      </c>
      <c r="Y715" s="18">
        <f t="shared" si="167"/>
        <v>14.12158271343689</v>
      </c>
      <c r="Z715" s="27">
        <f>((0.408*I715*(Y715-0)+Dados!$C$35*(900/(H715+273))*J715*(M715-N715))/(I715+Dados!$C$35*(1+(0.34*J715))))</f>
        <v>4.9283077118285368</v>
      </c>
    </row>
    <row r="716" spans="1:26" x14ac:dyDescent="0.25">
      <c r="A716" s="1">
        <v>35477</v>
      </c>
      <c r="B716">
        <v>22.2</v>
      </c>
      <c r="C716">
        <v>32.799999999999997</v>
      </c>
      <c r="D716">
        <v>47</v>
      </c>
      <c r="E716">
        <v>2.0666669999999998</v>
      </c>
      <c r="F716">
        <v>79.5</v>
      </c>
      <c r="H716" s="22">
        <f t="shared" si="154"/>
        <v>27.5</v>
      </c>
      <c r="I716" s="23">
        <f t="shared" si="155"/>
        <v>0.21456176978003969</v>
      </c>
      <c r="J716" s="24">
        <f t="shared" si="156"/>
        <v>1.5457658046641094</v>
      </c>
      <c r="K716" s="25">
        <f t="shared" si="157"/>
        <v>4.9739919933544527</v>
      </c>
      <c r="L716" s="25">
        <f t="shared" si="158"/>
        <v>2.6763336594163714</v>
      </c>
      <c r="M716" s="25">
        <f t="shared" si="159"/>
        <v>3.8251628263854123</v>
      </c>
      <c r="N716" s="25">
        <f t="shared" si="160"/>
        <v>3.041004446976403</v>
      </c>
      <c r="O716" s="25">
        <f t="shared" si="161"/>
        <v>-0.22446064584541689</v>
      </c>
      <c r="P716" s="26">
        <f>ACOS(-TAN(Dados!$C$31)*TAN(O716))</f>
        <v>1.6945576084179677</v>
      </c>
      <c r="Q716" s="25">
        <f t="shared" si="162"/>
        <v>1.0227757218120181</v>
      </c>
      <c r="R716" s="25">
        <f>(24*60/PI())*Dados!$C$28*Q716*(P716*SIN(Dados!$C$31)*SIN(O716)+COS(Dados!$C$31)*COS(O716)*SIN(P716))</f>
        <v>39.61135262324327</v>
      </c>
      <c r="S716" s="17">
        <f t="shared" si="163"/>
        <v>305.96000000000004</v>
      </c>
      <c r="T716" s="17">
        <f t="shared" si="164"/>
        <v>295.36</v>
      </c>
      <c r="U716" s="17">
        <f t="shared" si="165"/>
        <v>20.634435293523865</v>
      </c>
      <c r="V716" s="25">
        <f>(0.75+2*10^(-5)*Dados!$B$7)*R716</f>
        <v>29.902697240262114</v>
      </c>
      <c r="W716" s="23">
        <f t="shared" si="166"/>
        <v>2.2377923674726543</v>
      </c>
      <c r="X716" s="25">
        <f>(1-Dados!$C$20)*U716</f>
        <v>15.888515176013376</v>
      </c>
      <c r="Y716" s="18">
        <f t="shared" si="167"/>
        <v>13.650722808540722</v>
      </c>
      <c r="Z716" s="27">
        <f>((0.408*I716*(Y716-0)+Dados!$C$35*(900/(H716+273))*J716*(M716-N716))/(I716+Dados!$C$35*(1+(0.34*J716))))</f>
        <v>4.5563876142601263</v>
      </c>
    </row>
    <row r="717" spans="1:26" x14ac:dyDescent="0.25">
      <c r="A717" s="1">
        <v>35478</v>
      </c>
      <c r="B717">
        <v>20.399999999999999</v>
      </c>
      <c r="C717">
        <v>31.7</v>
      </c>
      <c r="D717">
        <v>48</v>
      </c>
      <c r="E717">
        <v>2.766667</v>
      </c>
      <c r="F717">
        <v>77.75</v>
      </c>
      <c r="H717" s="22">
        <f t="shared" si="154"/>
        <v>26.049999999999997</v>
      </c>
      <c r="I717" s="23">
        <f t="shared" si="155"/>
        <v>0.19921133453623621</v>
      </c>
      <c r="J717" s="24">
        <f t="shared" si="156"/>
        <v>2.0693315572816706</v>
      </c>
      <c r="K717" s="25">
        <f t="shared" si="157"/>
        <v>4.6747601804976453</v>
      </c>
      <c r="L717" s="25">
        <f t="shared" si="158"/>
        <v>2.3968104104453793</v>
      </c>
      <c r="M717" s="25">
        <f t="shared" si="159"/>
        <v>3.5357852954715123</v>
      </c>
      <c r="N717" s="25">
        <f t="shared" si="160"/>
        <v>2.7490730672291006</v>
      </c>
      <c r="O717" s="25">
        <f t="shared" si="161"/>
        <v>-0.21854207241157836</v>
      </c>
      <c r="P717" s="26">
        <f>ACOS(-TAN(Dados!$C$31)*TAN(O717))</f>
        <v>1.6911699360950152</v>
      </c>
      <c r="Q717" s="25">
        <f t="shared" si="162"/>
        <v>1.0223612880385406</v>
      </c>
      <c r="R717" s="25">
        <f>(24*60/PI())*Dados!$C$28*Q717*(P717*SIN(Dados!$C$31)*SIN(O717)+COS(Dados!$C$31)*COS(O717)*SIN(P717))</f>
        <v>39.460281551069606</v>
      </c>
      <c r="S717" s="17">
        <f t="shared" si="163"/>
        <v>304.86</v>
      </c>
      <c r="T717" s="17">
        <f t="shared" si="164"/>
        <v>293.56</v>
      </c>
      <c r="U717" s="17">
        <f t="shared" si="165"/>
        <v>21.223616229934613</v>
      </c>
      <c r="V717" s="25">
        <f>(0.75+2*10^(-5)*Dados!$B$7)*R717</f>
        <v>29.788653355521856</v>
      </c>
      <c r="W717" s="23">
        <f t="shared" si="166"/>
        <v>2.5992850484229715</v>
      </c>
      <c r="X717" s="25">
        <f>(1-Dados!$C$20)*U717</f>
        <v>16.342184497049654</v>
      </c>
      <c r="Y717" s="18">
        <f t="shared" si="167"/>
        <v>13.742899448626684</v>
      </c>
      <c r="Z717" s="27">
        <f>((0.408*I717*(Y717-0)+Dados!$C$35*(900/(H717+273))*J717*(M717-N717))/(I717+Dados!$C$35*(1+(0.34*J717))))</f>
        <v>4.6269353229932335</v>
      </c>
    </row>
    <row r="718" spans="1:26" x14ac:dyDescent="0.25">
      <c r="A718" s="1">
        <v>35479</v>
      </c>
      <c r="B718">
        <v>21.1</v>
      </c>
      <c r="C718">
        <v>32.4</v>
      </c>
      <c r="D718">
        <v>49</v>
      </c>
      <c r="E718">
        <v>2.5333329999999998</v>
      </c>
      <c r="F718">
        <v>77</v>
      </c>
      <c r="H718" s="22">
        <f t="shared" si="154"/>
        <v>26.75</v>
      </c>
      <c r="I718" s="23">
        <f t="shared" si="155"/>
        <v>0.20650227313586342</v>
      </c>
      <c r="J718" s="24">
        <f t="shared" si="156"/>
        <v>1.8948091411084333</v>
      </c>
      <c r="K718" s="25">
        <f t="shared" si="157"/>
        <v>4.8633111980528723</v>
      </c>
      <c r="L718" s="25">
        <f t="shared" si="158"/>
        <v>2.5023227554890153</v>
      </c>
      <c r="M718" s="25">
        <f t="shared" si="159"/>
        <v>3.682816976770944</v>
      </c>
      <c r="N718" s="25">
        <f t="shared" si="160"/>
        <v>2.8357690721136271</v>
      </c>
      <c r="O718" s="25">
        <f t="shared" si="161"/>
        <v>-0.21255874024516014</v>
      </c>
      <c r="P718" s="26">
        <f>ACOS(-TAN(Dados!$C$31)*TAN(O718))</f>
        <v>1.6877556416977701</v>
      </c>
      <c r="Q718" s="25">
        <f t="shared" si="162"/>
        <v>1.0219402281328214</v>
      </c>
      <c r="R718" s="25">
        <f>(24*60/PI())*Dados!$C$28*Q718*(P718*SIN(Dados!$C$31)*SIN(O718)+COS(Dados!$C$31)*COS(O718)*SIN(P718))</f>
        <v>39.30656471124577</v>
      </c>
      <c r="S718" s="17">
        <f t="shared" si="163"/>
        <v>305.56</v>
      </c>
      <c r="T718" s="17">
        <f t="shared" si="164"/>
        <v>294.26000000000005</v>
      </c>
      <c r="U718" s="17">
        <f t="shared" si="165"/>
        <v>21.140940002389776</v>
      </c>
      <c r="V718" s="25">
        <f>(0.75+2*10^(-5)*Dados!$B$7)*R718</f>
        <v>29.672612174961795</v>
      </c>
      <c r="W718" s="23">
        <f t="shared" si="166"/>
        <v>2.535338858789463</v>
      </c>
      <c r="X718" s="25">
        <f>(1-Dados!$C$20)*U718</f>
        <v>16.278523801840127</v>
      </c>
      <c r="Y718" s="18">
        <f t="shared" si="167"/>
        <v>13.743184943050665</v>
      </c>
      <c r="Z718" s="27">
        <f>((0.408*I718*(Y718-0)+Dados!$C$35*(900/(H718+273))*J718*(M718-N718))/(I718+Dados!$C$35*(1+(0.34*J718))))</f>
        <v>4.6902143835044861</v>
      </c>
    </row>
    <row r="719" spans="1:26" x14ac:dyDescent="0.25">
      <c r="A719" s="1">
        <v>35480</v>
      </c>
      <c r="B719">
        <v>20.7</v>
      </c>
      <c r="C719">
        <v>26.9</v>
      </c>
      <c r="D719">
        <v>50</v>
      </c>
      <c r="E719">
        <v>3.2</v>
      </c>
      <c r="F719">
        <v>90.5</v>
      </c>
      <c r="H719" s="22">
        <f t="shared" si="154"/>
        <v>23.799999999999997</v>
      </c>
      <c r="I719" s="23">
        <f t="shared" si="155"/>
        <v>0.17722605524927609</v>
      </c>
      <c r="J719" s="24">
        <f t="shared" si="156"/>
        <v>2.3934434405374212</v>
      </c>
      <c r="K719" s="25">
        <f t="shared" si="157"/>
        <v>3.5444766708090345</v>
      </c>
      <c r="L719" s="25">
        <f t="shared" si="158"/>
        <v>2.4415438714941016</v>
      </c>
      <c r="M719" s="25">
        <f t="shared" si="159"/>
        <v>2.9930102711515678</v>
      </c>
      <c r="N719" s="25">
        <f t="shared" si="160"/>
        <v>2.7086742953921688</v>
      </c>
      <c r="O719" s="25">
        <f t="shared" si="161"/>
        <v>-0.2065124223366139</v>
      </c>
      <c r="P719" s="26">
        <f>ACOS(-TAN(Dados!$C$31)*TAN(O719))</f>
        <v>1.6843157359566781</v>
      </c>
      <c r="Q719" s="25">
        <f t="shared" si="162"/>
        <v>1.0215126668639976</v>
      </c>
      <c r="R719" s="25">
        <f>(24*60/PI())*Dados!$C$28*Q719*(P719*SIN(Dados!$C$31)*SIN(O719)+COS(Dados!$C$31)*COS(O719)*SIN(P719))</f>
        <v>39.150223738536113</v>
      </c>
      <c r="S719" s="17">
        <f t="shared" si="163"/>
        <v>300.06</v>
      </c>
      <c r="T719" s="17">
        <f t="shared" si="164"/>
        <v>293.86</v>
      </c>
      <c r="U719" s="17">
        <f t="shared" si="165"/>
        <v>15.597323353074229</v>
      </c>
      <c r="V719" s="25">
        <f>(0.75+2*10^(-5)*Dados!$B$7)*R719</f>
        <v>29.554590030713136</v>
      </c>
      <c r="W719" s="23">
        <f t="shared" si="166"/>
        <v>1.5154958743157494</v>
      </c>
      <c r="X719" s="25">
        <f>(1-Dados!$C$20)*U719</f>
        <v>12.009938981867156</v>
      </c>
      <c r="Y719" s="18">
        <f t="shared" si="167"/>
        <v>10.494443107551406</v>
      </c>
      <c r="Z719" s="27">
        <f>((0.408*I719*(Y719-0)+Dados!$C$35*(900/(H719+273))*J719*(M719-N719))/(I719+Dados!$C$35*(1+(0.34*J719))))</f>
        <v>3.0204561427267782</v>
      </c>
    </row>
    <row r="720" spans="1:26" x14ac:dyDescent="0.25">
      <c r="A720" s="1">
        <v>35481</v>
      </c>
      <c r="B720">
        <v>13.2</v>
      </c>
      <c r="C720">
        <v>25</v>
      </c>
      <c r="D720">
        <v>51</v>
      </c>
      <c r="E720">
        <v>1.566667</v>
      </c>
      <c r="F720">
        <v>72</v>
      </c>
      <c r="H720" s="22">
        <f t="shared" si="154"/>
        <v>19.100000000000001</v>
      </c>
      <c r="I720" s="23">
        <f t="shared" si="155"/>
        <v>0.13783264223942809</v>
      </c>
      <c r="J720" s="24">
        <f t="shared" si="156"/>
        <v>1.1717902670801374</v>
      </c>
      <c r="K720" s="25">
        <f t="shared" si="157"/>
        <v>3.1677777175068473</v>
      </c>
      <c r="L720" s="25">
        <f t="shared" si="158"/>
        <v>1.5174787226056794</v>
      </c>
      <c r="M720" s="25">
        <f t="shared" si="159"/>
        <v>2.3426282200562634</v>
      </c>
      <c r="N720" s="25">
        <f t="shared" si="160"/>
        <v>1.6866923184405096</v>
      </c>
      <c r="O720" s="25">
        <f t="shared" si="161"/>
        <v>-0.20040491034042626</v>
      </c>
      <c r="P720" s="26">
        <f>ACOS(-TAN(Dados!$C$31)*TAN(O720))</f>
        <v>1.6808512144161913</v>
      </c>
      <c r="Q720" s="25">
        <f t="shared" si="162"/>
        <v>1.0210787309277003</v>
      </c>
      <c r="R720" s="25">
        <f>(24*60/PI())*Dados!$C$28*Q720*(P720*SIN(Dados!$C$31)*SIN(O720)+COS(Dados!$C$31)*COS(O720)*SIN(P720))</f>
        <v>38.991281971545753</v>
      </c>
      <c r="S720" s="17">
        <f t="shared" si="163"/>
        <v>298.16000000000003</v>
      </c>
      <c r="T720" s="17">
        <f t="shared" si="164"/>
        <v>286.36</v>
      </c>
      <c r="U720" s="17">
        <f t="shared" si="165"/>
        <v>21.430312332780606</v>
      </c>
      <c r="V720" s="25">
        <f>(0.75+2*10^(-5)*Dados!$B$7)*R720</f>
        <v>29.434604541140224</v>
      </c>
      <c r="W720" s="23">
        <f t="shared" si="166"/>
        <v>3.5898280814954795</v>
      </c>
      <c r="X720" s="25">
        <f>(1-Dados!$C$20)*U720</f>
        <v>16.501340496241067</v>
      </c>
      <c r="Y720" s="18">
        <f t="shared" si="167"/>
        <v>12.911512414745587</v>
      </c>
      <c r="Z720" s="27">
        <f>((0.408*I720*(Y720-0)+Dados!$C$35*(900/(H720+273))*J720*(M720-N720))/(I720+Dados!$C$35*(1+(0.34*J720))))</f>
        <v>3.8414029248987398</v>
      </c>
    </row>
    <row r="721" spans="1:26" x14ac:dyDescent="0.25">
      <c r="A721" s="1">
        <v>35482</v>
      </c>
      <c r="B721">
        <v>13.7</v>
      </c>
      <c r="C721">
        <v>31</v>
      </c>
      <c r="D721">
        <v>52</v>
      </c>
      <c r="E721">
        <v>1.5333330000000001</v>
      </c>
      <c r="F721">
        <v>61.5</v>
      </c>
      <c r="H721" s="22">
        <f t="shared" si="154"/>
        <v>22.35</v>
      </c>
      <c r="I721" s="23">
        <f t="shared" si="155"/>
        <v>0.16417150852897852</v>
      </c>
      <c r="J721" s="24">
        <f t="shared" si="156"/>
        <v>1.1468580659404892</v>
      </c>
      <c r="K721" s="25">
        <f t="shared" si="157"/>
        <v>4.492592251118583</v>
      </c>
      <c r="L721" s="25">
        <f t="shared" si="158"/>
        <v>1.5677473692068915</v>
      </c>
      <c r="M721" s="25">
        <f t="shared" si="159"/>
        <v>3.0301698101627372</v>
      </c>
      <c r="N721" s="25">
        <f t="shared" si="160"/>
        <v>1.8635544332500833</v>
      </c>
      <c r="O721" s="25">
        <f t="shared" si="161"/>
        <v>-0.19423801404421251</v>
      </c>
      <c r="P721" s="26">
        <f>ACOS(-TAN(Dados!$C$31)*TAN(O721))</f>
        <v>1.677363057393106</v>
      </c>
      <c r="Q721" s="25">
        <f t="shared" si="162"/>
        <v>1.0206385489085132</v>
      </c>
      <c r="R721" s="25">
        <f>(24*60/PI())*Dados!$C$28*Q721*(P721*SIN(Dados!$C$31)*SIN(O721)+COS(Dados!$C$31)*COS(O721)*SIN(P721))</f>
        <v>38.829764482083824</v>
      </c>
      <c r="S721" s="17">
        <f t="shared" si="163"/>
        <v>304.16000000000003</v>
      </c>
      <c r="T721" s="17">
        <f t="shared" si="164"/>
        <v>286.86</v>
      </c>
      <c r="U721" s="17">
        <f t="shared" si="165"/>
        <v>25.840909233984735</v>
      </c>
      <c r="V721" s="25">
        <f>(0.75+2*10^(-5)*Dados!$B$7)*R721</f>
        <v>29.312674633006939</v>
      </c>
      <c r="W721" s="23">
        <f t="shared" si="166"/>
        <v>4.7006514903100474</v>
      </c>
      <c r="X721" s="25">
        <f>(1-Dados!$C$20)*U721</f>
        <v>19.897500110168245</v>
      </c>
      <c r="Y721" s="18">
        <f t="shared" si="167"/>
        <v>15.196848619858198</v>
      </c>
      <c r="Z721" s="27">
        <f>((0.408*I721*(Y721-0)+Dados!$C$35*(900/(H721+273))*J721*(M721-N721))/(I721+Dados!$C$35*(1+(0.34*J721))))</f>
        <v>5.035329997475988</v>
      </c>
    </row>
    <row r="722" spans="1:26" x14ac:dyDescent="0.25">
      <c r="A722" s="1">
        <v>35483</v>
      </c>
      <c r="B722">
        <v>23.9</v>
      </c>
      <c r="C722">
        <v>32.799999999999997</v>
      </c>
      <c r="D722">
        <v>53</v>
      </c>
      <c r="E722">
        <v>1.566667</v>
      </c>
      <c r="F722">
        <v>68.25</v>
      </c>
      <c r="H722" s="22">
        <f t="shared" si="154"/>
        <v>28.349999999999998</v>
      </c>
      <c r="I722" s="23">
        <f t="shared" si="155"/>
        <v>0.22401389352802831</v>
      </c>
      <c r="J722" s="24">
        <f t="shared" si="156"/>
        <v>1.1717902670801374</v>
      </c>
      <c r="K722" s="25">
        <f t="shared" si="157"/>
        <v>4.9739919933544527</v>
      </c>
      <c r="L722" s="25">
        <f t="shared" si="158"/>
        <v>2.9660542018616081</v>
      </c>
      <c r="M722" s="25">
        <f t="shared" si="159"/>
        <v>3.9700230976080304</v>
      </c>
      <c r="N722" s="25">
        <f t="shared" si="160"/>
        <v>2.7095407641174809</v>
      </c>
      <c r="O722" s="25">
        <f t="shared" si="161"/>
        <v>-0.18801356083243781</v>
      </c>
      <c r="P722" s="26">
        <f>ACOS(-TAN(Dados!$C$31)*TAN(O722))</f>
        <v>1.6738522299872023</v>
      </c>
      <c r="Q722" s="25">
        <f t="shared" si="162"/>
        <v>1.020192251241868</v>
      </c>
      <c r="R722" s="25">
        <f>(24*60/PI())*Dados!$C$28*Q722*(P722*SIN(Dados!$C$31)*SIN(O722)+COS(Dados!$C$31)*COS(O722)*SIN(P722))</f>
        <v>38.66569810212836</v>
      </c>
      <c r="S722" s="17">
        <f t="shared" si="163"/>
        <v>305.96000000000004</v>
      </c>
      <c r="T722" s="17">
        <f t="shared" si="164"/>
        <v>297.06</v>
      </c>
      <c r="U722" s="17">
        <f t="shared" si="165"/>
        <v>18.456138545853211</v>
      </c>
      <c r="V722" s="25">
        <f>(0.75+2*10^(-5)*Dados!$B$7)*R722</f>
        <v>29.188820561832522</v>
      </c>
      <c r="W722" s="23">
        <f t="shared" si="166"/>
        <v>2.2384226479823552</v>
      </c>
      <c r="X722" s="25">
        <f>(1-Dados!$C$20)*U722</f>
        <v>14.211226680306973</v>
      </c>
      <c r="Y722" s="18">
        <f t="shared" si="167"/>
        <v>11.972804032324618</v>
      </c>
      <c r="Z722" s="27">
        <f>((0.408*I722*(Y722-0)+Dados!$C$35*(900/(H722+273))*J722*(M722-N722))/(I722+Dados!$C$35*(1+(0.34*J722))))</f>
        <v>4.3829126955020996</v>
      </c>
    </row>
    <row r="723" spans="1:26" x14ac:dyDescent="0.25">
      <c r="A723" s="1">
        <v>35484</v>
      </c>
      <c r="B723">
        <v>22.1</v>
      </c>
      <c r="C723">
        <v>30</v>
      </c>
      <c r="D723">
        <v>54</v>
      </c>
      <c r="E723">
        <v>1.9</v>
      </c>
      <c r="F723">
        <v>86</v>
      </c>
      <c r="H723" s="22">
        <f t="shared" si="154"/>
        <v>26.05</v>
      </c>
      <c r="I723" s="23">
        <f t="shared" si="155"/>
        <v>0.19921133453623632</v>
      </c>
      <c r="J723" s="24">
        <f t="shared" si="156"/>
        <v>1.4211070428190937</v>
      </c>
      <c r="K723" s="25">
        <f t="shared" si="157"/>
        <v>4.2430650587590133</v>
      </c>
      <c r="L723" s="25">
        <f t="shared" si="158"/>
        <v>2.6600893350973012</v>
      </c>
      <c r="M723" s="25">
        <f t="shared" si="159"/>
        <v>3.4515771969281572</v>
      </c>
      <c r="N723" s="25">
        <f t="shared" si="160"/>
        <v>2.968356389358215</v>
      </c>
      <c r="O723" s="25">
        <f t="shared" si="161"/>
        <v>-0.18173339514492348</v>
      </c>
      <c r="P723" s="26">
        <f>ACOS(-TAN(Dados!$C$31)*TAN(O723))</f>
        <v>1.6703196821423145</v>
      </c>
      <c r="Q723" s="25">
        <f t="shared" si="162"/>
        <v>1.0197399701753953</v>
      </c>
      <c r="R723" s="25">
        <f>(24*60/PI())*Dados!$C$28*Q723*(P723*SIN(Dados!$C$31)*SIN(O723)+COS(Dados!$C$31)*COS(O723)*SIN(P723))</f>
        <v>38.499111448304127</v>
      </c>
      <c r="S723" s="17">
        <f t="shared" si="163"/>
        <v>303.16000000000003</v>
      </c>
      <c r="T723" s="17">
        <f t="shared" si="164"/>
        <v>295.26000000000005</v>
      </c>
      <c r="U723" s="17">
        <f t="shared" si="165"/>
        <v>17.313474613900016</v>
      </c>
      <c r="V723" s="25">
        <f>(0.75+2*10^(-5)*Dados!$B$7)*R723</f>
        <v>29.063063930369971</v>
      </c>
      <c r="W723" s="23">
        <f t="shared" si="166"/>
        <v>1.7653268008195326</v>
      </c>
      <c r="X723" s="25">
        <f>(1-Dados!$C$20)*U723</f>
        <v>13.331375452703012</v>
      </c>
      <c r="Y723" s="18">
        <f t="shared" si="167"/>
        <v>11.566048651883479</v>
      </c>
      <c r="Z723" s="27">
        <f>((0.408*I723*(Y723-0)+Dados!$C$35*(900/(H723+273))*J723*(M723-N723))/(I723+Dados!$C$35*(1+(0.34*J723))))</f>
        <v>3.6292679117034159</v>
      </c>
    </row>
    <row r="724" spans="1:26" x14ac:dyDescent="0.25">
      <c r="A724" s="1">
        <v>35485</v>
      </c>
      <c r="B724">
        <v>21.9</v>
      </c>
      <c r="C724">
        <v>27.9</v>
      </c>
      <c r="D724">
        <v>55</v>
      </c>
      <c r="E724">
        <v>2.6333329999999999</v>
      </c>
      <c r="F724">
        <v>93.5</v>
      </c>
      <c r="H724" s="22">
        <f t="shared" si="154"/>
        <v>24.9</v>
      </c>
      <c r="I724" s="23">
        <f t="shared" si="155"/>
        <v>0.18770394627061798</v>
      </c>
      <c r="J724" s="24">
        <f t="shared" si="156"/>
        <v>1.9696042486252276</v>
      </c>
      <c r="K724" s="25">
        <f t="shared" si="157"/>
        <v>3.7579771108740125</v>
      </c>
      <c r="L724" s="25">
        <f t="shared" si="158"/>
        <v>2.6278588442730206</v>
      </c>
      <c r="M724" s="25">
        <f t="shared" si="159"/>
        <v>3.1929179775735168</v>
      </c>
      <c r="N724" s="25">
        <f t="shared" si="160"/>
        <v>2.9853783090312382</v>
      </c>
      <c r="O724" s="25">
        <f t="shared" si="161"/>
        <v>-0.1753993779302998</v>
      </c>
      <c r="P724" s="26">
        <f>ACOS(-TAN(Dados!$C$31)*TAN(O724))</f>
        <v>1.6667663487559339</v>
      </c>
      <c r="Q724" s="25">
        <f t="shared" si="162"/>
        <v>1.0192818397297361</v>
      </c>
      <c r="R724" s="25">
        <f>(24*60/PI())*Dados!$C$28*Q724*(P724*SIN(Dados!$C$31)*SIN(O724)+COS(Dados!$C$31)*COS(O724)*SIN(P724))</f>
        <v>38.330034943789961</v>
      </c>
      <c r="S724" s="17">
        <f t="shared" si="163"/>
        <v>301.06</v>
      </c>
      <c r="T724" s="17">
        <f t="shared" si="164"/>
        <v>295.06</v>
      </c>
      <c r="U724" s="17">
        <f t="shared" si="165"/>
        <v>15.022244389653487</v>
      </c>
      <c r="V724" s="25">
        <f>(0.75+2*10^(-5)*Dados!$B$7)*R724</f>
        <v>28.935427705143915</v>
      </c>
      <c r="W724" s="23">
        <f t="shared" si="166"/>
        <v>1.3328409960677567</v>
      </c>
      <c r="X724" s="25">
        <f>(1-Dados!$C$20)*U724</f>
        <v>11.567128180033185</v>
      </c>
      <c r="Y724" s="18">
        <f t="shared" si="167"/>
        <v>10.234287183965428</v>
      </c>
      <c r="Z724" s="27">
        <f>((0.408*I724*(Y724-0)+Dados!$C$35*(900/(H724+273))*J724*(M724-N724))/(I724+Dados!$C$35*(1+(0.34*J724))))</f>
        <v>2.9111595704741222</v>
      </c>
    </row>
    <row r="725" spans="1:26" x14ac:dyDescent="0.25">
      <c r="A725" s="1">
        <v>35486</v>
      </c>
      <c r="B725">
        <v>22.4</v>
      </c>
      <c r="C725">
        <v>32.6</v>
      </c>
      <c r="D725">
        <v>56</v>
      </c>
      <c r="E725">
        <v>1.4</v>
      </c>
      <c r="F725">
        <v>81.75</v>
      </c>
      <c r="H725" s="22">
        <f t="shared" si="154"/>
        <v>27.5</v>
      </c>
      <c r="I725" s="23">
        <f t="shared" si="155"/>
        <v>0.21456176978003969</v>
      </c>
      <c r="J725" s="24">
        <f t="shared" si="156"/>
        <v>1.0471315052351218</v>
      </c>
      <c r="K725" s="25">
        <f t="shared" si="157"/>
        <v>4.9183812721762612</v>
      </c>
      <c r="L725" s="25">
        <f t="shared" si="158"/>
        <v>2.7090824052161175</v>
      </c>
      <c r="M725" s="25">
        <f t="shared" si="159"/>
        <v>3.8137318386961896</v>
      </c>
      <c r="N725" s="25">
        <f t="shared" si="160"/>
        <v>3.117725778134135</v>
      </c>
      <c r="O725" s="25">
        <f t="shared" si="161"/>
        <v>-0.16901338609456681</v>
      </c>
      <c r="P725" s="26">
        <f>ACOS(-TAN(Dados!$C$31)*TAN(O725))</f>
        <v>1.6631931498354087</v>
      </c>
      <c r="Q725" s="25">
        <f t="shared" si="162"/>
        <v>1.018817995658829</v>
      </c>
      <c r="R725" s="25">
        <f>(24*60/PI())*Dados!$C$28*Q725*(P725*SIN(Dados!$C$31)*SIN(O725)+COS(Dados!$C$31)*COS(O725)*SIN(P725))</f>
        <v>38.158500837577961</v>
      </c>
      <c r="S725" s="17">
        <f t="shared" si="163"/>
        <v>305.76000000000005</v>
      </c>
      <c r="T725" s="17">
        <f t="shared" si="164"/>
        <v>295.56</v>
      </c>
      <c r="U725" s="17">
        <f t="shared" si="165"/>
        <v>19.498956590881626</v>
      </c>
      <c r="V725" s="25">
        <f>(0.75+2*10^(-5)*Dados!$B$7)*R725</f>
        <v>28.805936230989445</v>
      </c>
      <c r="W725" s="23">
        <f t="shared" si="166"/>
        <v>2.0999553933948469</v>
      </c>
      <c r="X725" s="25">
        <f>(1-Dados!$C$20)*U725</f>
        <v>15.014196574978852</v>
      </c>
      <c r="Y725" s="18">
        <f t="shared" si="167"/>
        <v>12.914241181584005</v>
      </c>
      <c r="Z725" s="27">
        <f>((0.408*I725*(Y725-0)+Dados!$C$35*(900/(H725+273))*J725*(M725-N725))/(I725+Dados!$C$35*(1+(0.34*J725))))</f>
        <v>4.1981535499567544</v>
      </c>
    </row>
    <row r="726" spans="1:26" x14ac:dyDescent="0.25">
      <c r="A726" s="1">
        <v>35487</v>
      </c>
      <c r="B726">
        <v>24.9</v>
      </c>
      <c r="C726">
        <v>34.6</v>
      </c>
      <c r="D726">
        <v>57</v>
      </c>
      <c r="E726">
        <v>1.8333330000000001</v>
      </c>
      <c r="F726">
        <v>72.75</v>
      </c>
      <c r="H726" s="22">
        <f t="shared" si="154"/>
        <v>29.75</v>
      </c>
      <c r="I726" s="23">
        <f t="shared" si="155"/>
        <v>0.24034390384963236</v>
      </c>
      <c r="J726" s="24">
        <f t="shared" si="156"/>
        <v>1.3712433884908726</v>
      </c>
      <c r="K726" s="25">
        <f t="shared" si="157"/>
        <v>5.4995586494348254</v>
      </c>
      <c r="L726" s="25">
        <f t="shared" si="158"/>
        <v>3.1489576792404375</v>
      </c>
      <c r="M726" s="25">
        <f t="shared" si="159"/>
        <v>4.3242581643376319</v>
      </c>
      <c r="N726" s="25">
        <f t="shared" si="160"/>
        <v>3.1458978145556276</v>
      </c>
      <c r="O726" s="25">
        <f t="shared" si="161"/>
        <v>-0.16257731194492642</v>
      </c>
      <c r="P726" s="26">
        <f>ACOS(-TAN(Dados!$C$31)*TAN(O726))</f>
        <v>1.6596009906988067</v>
      </c>
      <c r="Q726" s="25">
        <f t="shared" si="162"/>
        <v>1.0183485754096824</v>
      </c>
      <c r="R726" s="25">
        <f>(24*60/PI())*Dados!$C$28*Q726*(P726*SIN(Dados!$C$31)*SIN(O726)+COS(Dados!$C$31)*COS(O726)*SIN(P726))</f>
        <v>37.98454322101324</v>
      </c>
      <c r="S726" s="17">
        <f t="shared" si="163"/>
        <v>307.76000000000005</v>
      </c>
      <c r="T726" s="17">
        <f t="shared" si="164"/>
        <v>298.06</v>
      </c>
      <c r="U726" s="17">
        <f t="shared" si="165"/>
        <v>18.928350008583017</v>
      </c>
      <c r="V726" s="25">
        <f>(0.75+2*10^(-5)*Dados!$B$7)*R726</f>
        <v>28.674615243537978</v>
      </c>
      <c r="W726" s="23">
        <f t="shared" si="166"/>
        <v>2.0511801403080172</v>
      </c>
      <c r="X726" s="25">
        <f>(1-Dados!$C$20)*U726</f>
        <v>14.574829506608923</v>
      </c>
      <c r="Y726" s="18">
        <f t="shared" si="167"/>
        <v>12.523649366300905</v>
      </c>
      <c r="Z726" s="27">
        <f>((0.408*I726*(Y726-0)+Dados!$C$35*(900/(H726+273))*J726*(M726-N726))/(I726+Dados!$C$35*(1+(0.34*J726))))</f>
        <v>4.5863827437409137</v>
      </c>
    </row>
    <row r="727" spans="1:26" x14ac:dyDescent="0.25">
      <c r="A727" s="1">
        <v>35488</v>
      </c>
      <c r="B727">
        <v>21.4</v>
      </c>
      <c r="C727">
        <v>31.6</v>
      </c>
      <c r="D727">
        <v>58</v>
      </c>
      <c r="E727">
        <v>2.733333</v>
      </c>
      <c r="F727">
        <v>70.75</v>
      </c>
      <c r="H727" s="22">
        <f t="shared" si="154"/>
        <v>26.5</v>
      </c>
      <c r="I727" s="23">
        <f t="shared" si="155"/>
        <v>0.20387302489183121</v>
      </c>
      <c r="J727" s="24">
        <f t="shared" si="156"/>
        <v>2.0443993561420224</v>
      </c>
      <c r="K727" s="25">
        <f t="shared" si="157"/>
        <v>4.6483496796026218</v>
      </c>
      <c r="L727" s="25">
        <f t="shared" si="158"/>
        <v>2.548770598472057</v>
      </c>
      <c r="M727" s="25">
        <f t="shared" si="159"/>
        <v>3.5985601390373394</v>
      </c>
      <c r="N727" s="25">
        <f t="shared" si="160"/>
        <v>2.5459812983689178</v>
      </c>
      <c r="O727" s="25">
        <f t="shared" si="161"/>
        <v>-0.1560930626290509</v>
      </c>
      <c r="P727" s="26">
        <f>ACOS(-TAN(Dados!$C$31)*TAN(O727))</f>
        <v>1.655990762218486</v>
      </c>
      <c r="Q727" s="25">
        <f t="shared" si="162"/>
        <v>1.0178737180816473</v>
      </c>
      <c r="R727" s="25">
        <f>(24*60/PI())*Dados!$C$28*Q727*(P727*SIN(Dados!$C$31)*SIN(O727)+COS(Dados!$C$31)*COS(O727)*SIN(P727))</f>
        <v>37.808198041549083</v>
      </c>
      <c r="S727" s="17">
        <f t="shared" si="163"/>
        <v>304.76000000000005</v>
      </c>
      <c r="T727" s="17">
        <f t="shared" si="164"/>
        <v>294.56</v>
      </c>
      <c r="U727" s="17">
        <f t="shared" si="165"/>
        <v>19.319952204873228</v>
      </c>
      <c r="V727" s="25">
        <f>(0.75+2*10^(-5)*Dados!$B$7)*R727</f>
        <v>28.541491879601093</v>
      </c>
      <c r="W727" s="23">
        <f t="shared" si="166"/>
        <v>2.6039158722673448</v>
      </c>
      <c r="X727" s="25">
        <f>(1-Dados!$C$20)*U727</f>
        <v>14.876363197752386</v>
      </c>
      <c r="Y727" s="18">
        <f t="shared" si="167"/>
        <v>12.272447325485041</v>
      </c>
      <c r="Z727" s="27">
        <f>((0.408*I727*(Y727-0)+Dados!$C$35*(900/(H727+273))*J727*(M727-N727))/(I727+Dados!$C$35*(1+(0.34*J727))))</f>
        <v>4.5869207100998075</v>
      </c>
    </row>
    <row r="728" spans="1:26" x14ac:dyDescent="0.25">
      <c r="A728" s="1">
        <v>35489</v>
      </c>
      <c r="B728">
        <v>19.5</v>
      </c>
      <c r="C728">
        <v>30.1</v>
      </c>
      <c r="D728">
        <v>59</v>
      </c>
      <c r="E728">
        <v>2.733333</v>
      </c>
      <c r="F728">
        <v>73.25</v>
      </c>
      <c r="H728" s="22">
        <f t="shared" si="154"/>
        <v>24.8</v>
      </c>
      <c r="I728" s="23">
        <f t="shared" si="155"/>
        <v>0.18673033901982353</v>
      </c>
      <c r="J728" s="24">
        <f t="shared" si="156"/>
        <v>2.0443993561420224</v>
      </c>
      <c r="K728" s="25">
        <f t="shared" si="157"/>
        <v>4.2674631045407558</v>
      </c>
      <c r="L728" s="25">
        <f t="shared" si="158"/>
        <v>2.2668801009804516</v>
      </c>
      <c r="M728" s="25">
        <f t="shared" si="159"/>
        <v>3.2671716027606035</v>
      </c>
      <c r="N728" s="25">
        <f t="shared" si="160"/>
        <v>2.3932031990221421</v>
      </c>
      <c r="O728" s="25">
        <f t="shared" si="161"/>
        <v>-0.14956255956995423</v>
      </c>
      <c r="P728" s="26">
        <f>ACOS(-TAN(Dados!$C$31)*TAN(O728))</f>
        <v>1.652363341105423</v>
      </c>
      <c r="Q728" s="25">
        <f t="shared" si="162"/>
        <v>1.0173935643851983</v>
      </c>
      <c r="R728" s="25">
        <f>(24*60/PI())*Dados!$C$28*Q728*(P728*SIN(Dados!$C$31)*SIN(O728)+COS(Dados!$C$31)*COS(O728)*SIN(P728))</f>
        <v>37.629503113658799</v>
      </c>
      <c r="S728" s="17">
        <f t="shared" si="163"/>
        <v>303.26000000000005</v>
      </c>
      <c r="T728" s="17">
        <f t="shared" si="164"/>
        <v>292.66000000000003</v>
      </c>
      <c r="U728" s="17">
        <f t="shared" si="165"/>
        <v>19.602045769844061</v>
      </c>
      <c r="V728" s="25">
        <f>(0.75+2*10^(-5)*Dados!$B$7)*R728</f>
        <v>28.406594685407878</v>
      </c>
      <c r="W728" s="23">
        <f t="shared" si="166"/>
        <v>2.7791164233726211</v>
      </c>
      <c r="X728" s="25">
        <f>(1-Dados!$C$20)*U728</f>
        <v>15.093575242779927</v>
      </c>
      <c r="Y728" s="18">
        <f t="shared" si="167"/>
        <v>12.314458819407307</v>
      </c>
      <c r="Z728" s="27">
        <f>((0.408*I728*(Y728-0)+Dados!$C$35*(900/(H728+273))*J728*(M728-N728))/(I728+Dados!$C$35*(1+(0.34*J728))))</f>
        <v>4.3389289008551621</v>
      </c>
    </row>
    <row r="729" spans="1:26" x14ac:dyDescent="0.25">
      <c r="A729" s="1">
        <v>35827</v>
      </c>
      <c r="B729">
        <v>21.9</v>
      </c>
      <c r="C729">
        <v>26</v>
      </c>
      <c r="D729">
        <v>32</v>
      </c>
      <c r="E729">
        <v>1.8666670000000001</v>
      </c>
      <c r="F729">
        <v>89</v>
      </c>
      <c r="H729" s="22">
        <f t="shared" si="154"/>
        <v>23.95</v>
      </c>
      <c r="I729" s="23">
        <f t="shared" si="155"/>
        <v>0.17862512717512</v>
      </c>
      <c r="J729" s="24">
        <f t="shared" si="156"/>
        <v>1.3961755896305208</v>
      </c>
      <c r="K729" s="25">
        <f t="shared" si="157"/>
        <v>3.3614398286025637</v>
      </c>
      <c r="L729" s="25">
        <f t="shared" si="158"/>
        <v>2.6278588442730206</v>
      </c>
      <c r="M729" s="25">
        <f t="shared" si="159"/>
        <v>2.9946493364377922</v>
      </c>
      <c r="N729" s="25">
        <f t="shared" si="160"/>
        <v>2.665237909429635</v>
      </c>
      <c r="O729" s="25">
        <f t="shared" si="161"/>
        <v>-0.30432562504334304</v>
      </c>
      <c r="P729" s="26">
        <f>ACOS(-TAN(Dados!$C$31)*TAN(O729))</f>
        <v>1.7414469882911801</v>
      </c>
      <c r="Q729" s="25">
        <f t="shared" si="162"/>
        <v>1.0281185581963432</v>
      </c>
      <c r="R729" s="25">
        <f>(24*60/PI())*Dados!$C$28*Q729*(P729*SIN(Dados!$C$31)*SIN(O729)+COS(Dados!$C$31)*COS(O729)*SIN(P729))</f>
        <v>41.550006134893529</v>
      </c>
      <c r="S729" s="17">
        <f t="shared" si="163"/>
        <v>299.16000000000003</v>
      </c>
      <c r="T729" s="17">
        <f t="shared" si="164"/>
        <v>295.06</v>
      </c>
      <c r="U729" s="17">
        <f t="shared" si="165"/>
        <v>13.461176022533287</v>
      </c>
      <c r="V729" s="25">
        <f>(0.75+2*10^(-5)*Dados!$B$7)*R729</f>
        <v>31.366191041244619</v>
      </c>
      <c r="W729" s="23">
        <f t="shared" si="166"/>
        <v>0.97687450858949798</v>
      </c>
      <c r="X729" s="25">
        <f>(1-Dados!$C$20)*U729</f>
        <v>10.365105537350631</v>
      </c>
      <c r="Y729" s="18">
        <f t="shared" si="167"/>
        <v>9.3882310287611332</v>
      </c>
      <c r="Z729" s="27">
        <f>((0.408*I729*(Y729-0)+Dados!$C$35*(900/(H729+273))*J729*(M729-N729))/(I729+Dados!$C$35*(1+(0.34*J729))))</f>
        <v>2.8181946870841372</v>
      </c>
    </row>
    <row r="730" spans="1:26" x14ac:dyDescent="0.25">
      <c r="A730" s="1">
        <v>35828</v>
      </c>
      <c r="B730">
        <v>19.600000000000001</v>
      </c>
      <c r="C730">
        <v>30.4</v>
      </c>
      <c r="D730">
        <v>33</v>
      </c>
      <c r="E730">
        <v>2.2999999999999998</v>
      </c>
      <c r="F730">
        <v>79.25</v>
      </c>
      <c r="H730" s="22">
        <f t="shared" si="154"/>
        <v>25</v>
      </c>
      <c r="I730" s="23">
        <f t="shared" si="155"/>
        <v>0.18868182684282603</v>
      </c>
      <c r="J730" s="24">
        <f t="shared" si="156"/>
        <v>1.7202874728862714</v>
      </c>
      <c r="K730" s="25">
        <f t="shared" si="157"/>
        <v>4.3413906376622462</v>
      </c>
      <c r="L730" s="25">
        <f t="shared" si="158"/>
        <v>2.2810057729824531</v>
      </c>
      <c r="M730" s="25">
        <f t="shared" si="159"/>
        <v>3.3111982053223494</v>
      </c>
      <c r="N730" s="25">
        <f t="shared" si="160"/>
        <v>2.624124577717962</v>
      </c>
      <c r="O730" s="25">
        <f t="shared" si="161"/>
        <v>-0.2995769437816857</v>
      </c>
      <c r="P730" s="26">
        <f>ACOS(-TAN(Dados!$C$31)*TAN(O730))</f>
        <v>1.7385894603864445</v>
      </c>
      <c r="Q730" s="25">
        <f t="shared" si="162"/>
        <v>1.0278170707327079</v>
      </c>
      <c r="R730" s="25">
        <f>(24*60/PI())*Dados!$C$28*Q730*(P730*SIN(Dados!$C$31)*SIN(O730)+COS(Dados!$C$31)*COS(O730)*SIN(P730))</f>
        <v>41.440172896841275</v>
      </c>
      <c r="S730" s="17">
        <f t="shared" si="163"/>
        <v>303.56</v>
      </c>
      <c r="T730" s="17">
        <f t="shared" si="164"/>
        <v>292.76000000000005</v>
      </c>
      <c r="U730" s="17">
        <f t="shared" si="165"/>
        <v>21.789808783213605</v>
      </c>
      <c r="V730" s="25">
        <f>(0.75+2*10^(-5)*Dados!$B$7)*R730</f>
        <v>31.28327768820585</v>
      </c>
      <c r="W730" s="23">
        <f t="shared" si="166"/>
        <v>2.5947274690916897</v>
      </c>
      <c r="X730" s="25">
        <f>(1-Dados!$C$20)*U730</f>
        <v>16.778152763074477</v>
      </c>
      <c r="Y730" s="18">
        <f t="shared" si="167"/>
        <v>14.183425293982786</v>
      </c>
      <c r="Z730" s="27">
        <f>((0.408*I730*(Y730-0)+Dados!$C$35*(900/(H730+273))*J730*(M730-N730))/(I730+Dados!$C$35*(1+(0.34*J730))))</f>
        <v>4.5328683610421612</v>
      </c>
    </row>
    <row r="731" spans="1:26" x14ac:dyDescent="0.25">
      <c r="A731" s="1">
        <v>35829</v>
      </c>
      <c r="B731">
        <v>22.8</v>
      </c>
      <c r="C731">
        <v>32.299999999999997</v>
      </c>
      <c r="D731">
        <v>34</v>
      </c>
      <c r="E731">
        <v>2.8333330000000001</v>
      </c>
      <c r="F731">
        <v>75.25</v>
      </c>
      <c r="H731" s="22">
        <f t="shared" si="154"/>
        <v>27.549999999999997</v>
      </c>
      <c r="I731" s="23">
        <f t="shared" si="155"/>
        <v>0.21510833905626101</v>
      </c>
      <c r="J731" s="24">
        <f t="shared" si="156"/>
        <v>2.1191944636588169</v>
      </c>
      <c r="K731" s="25">
        <f t="shared" si="157"/>
        <v>4.8359775257467401</v>
      </c>
      <c r="L731" s="25">
        <f t="shared" si="158"/>
        <v>2.7756312335019815</v>
      </c>
      <c r="M731" s="25">
        <f t="shared" si="159"/>
        <v>3.8058043796243606</v>
      </c>
      <c r="N731" s="25">
        <f t="shared" si="160"/>
        <v>2.8638677956673311</v>
      </c>
      <c r="O731" s="25">
        <f t="shared" si="161"/>
        <v>-0.29473949140618588</v>
      </c>
      <c r="P731" s="26">
        <f>ACOS(-TAN(Dados!$C$31)*TAN(O731))</f>
        <v>1.7356885346921167</v>
      </c>
      <c r="Q731" s="25">
        <f t="shared" si="162"/>
        <v>1.0275073404706727</v>
      </c>
      <c r="R731" s="25">
        <f>(24*60/PI())*Dados!$C$28*Q731*(P731*SIN(Dados!$C$31)*SIN(O731)+COS(Dados!$C$31)*COS(O731)*SIN(P731))</f>
        <v>41.327547732870002</v>
      </c>
      <c r="S731" s="17">
        <f t="shared" si="163"/>
        <v>305.46000000000004</v>
      </c>
      <c r="T731" s="17">
        <f t="shared" si="164"/>
        <v>295.96000000000004</v>
      </c>
      <c r="U731" s="17">
        <f t="shared" si="165"/>
        <v>20.380809116229806</v>
      </c>
      <c r="V731" s="25">
        <f>(0.75+2*10^(-5)*Dados!$B$7)*R731</f>
        <v>31.198256704148577</v>
      </c>
      <c r="W731" s="23">
        <f t="shared" si="166"/>
        <v>2.201457046750074</v>
      </c>
      <c r="X731" s="25">
        <f>(1-Dados!$C$20)*U731</f>
        <v>15.693223019496951</v>
      </c>
      <c r="Y731" s="18">
        <f t="shared" si="167"/>
        <v>13.491765972746878</v>
      </c>
      <c r="Z731" s="27">
        <f>((0.408*I731*(Y731-0)+Dados!$C$35*(900/(H731+273))*J731*(M731-N731))/(I731+Dados!$C$35*(1+(0.34*J731))))</f>
        <v>4.8068868767207018</v>
      </c>
    </row>
    <row r="732" spans="1:26" x14ac:dyDescent="0.25">
      <c r="A732" s="1">
        <v>35830</v>
      </c>
      <c r="B732">
        <v>20.8</v>
      </c>
      <c r="C732">
        <v>28.4</v>
      </c>
      <c r="D732">
        <v>35</v>
      </c>
      <c r="E732">
        <v>2.2000000000000002</v>
      </c>
      <c r="F732">
        <v>86.5</v>
      </c>
      <c r="H732" s="22">
        <f t="shared" si="154"/>
        <v>24.6</v>
      </c>
      <c r="I732" s="23">
        <f t="shared" si="155"/>
        <v>0.1847958852166231</v>
      </c>
      <c r="J732" s="24">
        <f t="shared" si="156"/>
        <v>1.6454923653694773</v>
      </c>
      <c r="K732" s="25">
        <f t="shared" si="157"/>
        <v>3.868863716528768</v>
      </c>
      <c r="L732" s="25">
        <f t="shared" si="158"/>
        <v>2.4566163260716172</v>
      </c>
      <c r="M732" s="25">
        <f t="shared" si="159"/>
        <v>3.1627400213001926</v>
      </c>
      <c r="N732" s="25">
        <f t="shared" si="160"/>
        <v>2.7357701184246666</v>
      </c>
      <c r="O732" s="25">
        <f t="shared" si="161"/>
        <v>-0.28981470135838328</v>
      </c>
      <c r="P732" s="26">
        <f>ACOS(-TAN(Dados!$C$31)*TAN(O732))</f>
        <v>1.7327454042581727</v>
      </c>
      <c r="Q732" s="25">
        <f t="shared" si="162"/>
        <v>1.0271894591899993</v>
      </c>
      <c r="R732" s="25">
        <f>(24*60/PI())*Dados!$C$28*Q732*(P732*SIN(Dados!$C$31)*SIN(O732)+COS(Dados!$C$31)*COS(O732)*SIN(P732))</f>
        <v>41.21213155165799</v>
      </c>
      <c r="S732" s="17">
        <f t="shared" si="163"/>
        <v>301.56</v>
      </c>
      <c r="T732" s="17">
        <f t="shared" si="164"/>
        <v>293.96000000000004</v>
      </c>
      <c r="U732" s="17">
        <f t="shared" si="165"/>
        <v>18.178240975539495</v>
      </c>
      <c r="V732" s="25">
        <f>(0.75+2*10^(-5)*Dados!$B$7)*R732</f>
        <v>31.111128775036029</v>
      </c>
      <c r="W732" s="23">
        <f t="shared" si="166"/>
        <v>1.8357087634321052</v>
      </c>
      <c r="X732" s="25">
        <f>(1-Dados!$C$20)*U732</f>
        <v>13.997245551165411</v>
      </c>
      <c r="Y732" s="18">
        <f t="shared" si="167"/>
        <v>12.161536787733306</v>
      </c>
      <c r="Z732" s="27">
        <f>((0.408*I732*(Y732-0)+Dados!$C$35*(900/(H732+273))*J732*(M732-N732))/(I732+Dados!$C$35*(1+(0.34*J732))))</f>
        <v>3.6810853911952939</v>
      </c>
    </row>
    <row r="733" spans="1:26" x14ac:dyDescent="0.25">
      <c r="A733" s="1">
        <v>35831</v>
      </c>
      <c r="B733">
        <v>21.7</v>
      </c>
      <c r="C733">
        <v>30.6</v>
      </c>
      <c r="D733">
        <v>36</v>
      </c>
      <c r="E733">
        <v>1.766667</v>
      </c>
      <c r="F733">
        <v>81.5</v>
      </c>
      <c r="H733" s="22">
        <f t="shared" si="154"/>
        <v>26.15</v>
      </c>
      <c r="I733" s="23">
        <f t="shared" si="155"/>
        <v>0.20023943546559078</v>
      </c>
      <c r="J733" s="24">
        <f t="shared" si="156"/>
        <v>1.3213804821137263</v>
      </c>
      <c r="K733" s="25">
        <f t="shared" si="157"/>
        <v>4.3912919467167955</v>
      </c>
      <c r="L733" s="25">
        <f t="shared" si="158"/>
        <v>2.5959699942202965</v>
      </c>
      <c r="M733" s="25">
        <f t="shared" si="159"/>
        <v>3.493630970468546</v>
      </c>
      <c r="N733" s="25">
        <f t="shared" si="160"/>
        <v>2.8473092409318648</v>
      </c>
      <c r="O733" s="25">
        <f t="shared" si="161"/>
        <v>-0.28480403295985462</v>
      </c>
      <c r="P733" s="26">
        <f>ACOS(-TAN(Dados!$C$31)*TAN(O733))</f>
        <v>1.7297612548880501</v>
      </c>
      <c r="Q733" s="25">
        <f t="shared" si="162"/>
        <v>1.0268635210857713</v>
      </c>
      <c r="R733" s="25">
        <f>(24*60/PI())*Dados!$C$28*Q733*(P733*SIN(Dados!$C$31)*SIN(O733)+COS(Dados!$C$31)*COS(O733)*SIN(P733))</f>
        <v>41.093926310782344</v>
      </c>
      <c r="S733" s="17">
        <f t="shared" si="163"/>
        <v>303.76000000000005</v>
      </c>
      <c r="T733" s="17">
        <f t="shared" si="164"/>
        <v>294.86</v>
      </c>
      <c r="U733" s="17">
        <f t="shared" si="165"/>
        <v>19.615194723281963</v>
      </c>
      <c r="V733" s="25">
        <f>(0.75+2*10^(-5)*Dados!$B$7)*R733</f>
        <v>31.021895378647475</v>
      </c>
      <c r="W733" s="23">
        <f t="shared" si="166"/>
        <v>2.05903015028411</v>
      </c>
      <c r="X733" s="25">
        <f>(1-Dados!$C$20)*U733</f>
        <v>15.103699936927113</v>
      </c>
      <c r="Y733" s="18">
        <f t="shared" si="167"/>
        <v>13.044669786643002</v>
      </c>
      <c r="Z733" s="27">
        <f>((0.408*I733*(Y733-0)+Dados!$C$35*(900/(H733+273))*J733*(M733-N733))/(I733+Dados!$C$35*(1+(0.34*J733))))</f>
        <v>4.1812128407048332</v>
      </c>
    </row>
    <row r="734" spans="1:26" x14ac:dyDescent="0.25">
      <c r="A734" s="1">
        <v>35832</v>
      </c>
      <c r="B734">
        <v>23.3</v>
      </c>
      <c r="C734">
        <v>32.799999999999997</v>
      </c>
      <c r="D734">
        <v>37</v>
      </c>
      <c r="E734">
        <v>2.3666670000000001</v>
      </c>
      <c r="F734">
        <v>82.75</v>
      </c>
      <c r="H734" s="22">
        <f t="shared" si="154"/>
        <v>28.049999999999997</v>
      </c>
      <c r="I734" s="23">
        <f t="shared" si="155"/>
        <v>0.22063869924246315</v>
      </c>
      <c r="J734" s="24">
        <f t="shared" si="156"/>
        <v>1.770151127214493</v>
      </c>
      <c r="K734" s="25">
        <f t="shared" si="157"/>
        <v>4.9739919933544527</v>
      </c>
      <c r="L734" s="25">
        <f t="shared" si="158"/>
        <v>2.8608211296876744</v>
      </c>
      <c r="M734" s="25">
        <f t="shared" si="159"/>
        <v>3.9174065615210636</v>
      </c>
      <c r="N734" s="25">
        <f t="shared" si="160"/>
        <v>3.2416539296586802</v>
      </c>
      <c r="O734" s="25">
        <f t="shared" si="161"/>
        <v>-0.27970897097978548</v>
      </c>
      <c r="P734" s="26">
        <f>ACOS(-TAN(Dados!$C$31)*TAN(O734))</f>
        <v>1.7267372641461627</v>
      </c>
      <c r="Q734" s="25">
        <f t="shared" si="162"/>
        <v>1.0265296227404832</v>
      </c>
      <c r="R734" s="25">
        <f>(24*60/PI())*Dados!$C$28*Q734*(P734*SIN(Dados!$C$31)*SIN(O734)+COS(Dados!$C$31)*COS(O734)*SIN(P734))</f>
        <v>40.972935068714811</v>
      </c>
      <c r="S734" s="17">
        <f t="shared" si="163"/>
        <v>305.96000000000004</v>
      </c>
      <c r="T734" s="17">
        <f t="shared" si="164"/>
        <v>296.46000000000004</v>
      </c>
      <c r="U734" s="17">
        <f t="shared" si="165"/>
        <v>20.205930774425934</v>
      </c>
      <c r="V734" s="25">
        <f>(0.75+2*10^(-5)*Dados!$B$7)*R734</f>
        <v>30.930558823829962</v>
      </c>
      <c r="W734" s="23">
        <f t="shared" si="166"/>
        <v>1.8905636659453062</v>
      </c>
      <c r="X734" s="25">
        <f>(1-Dados!$C$20)*U734</f>
        <v>15.558566696307969</v>
      </c>
      <c r="Y734" s="18">
        <f t="shared" si="167"/>
        <v>13.668003030362662</v>
      </c>
      <c r="Z734" s="27">
        <f>((0.408*I734*(Y734-0)+Dados!$C$35*(900/(H734+273))*J734*(M734-N734))/(I734+Dados!$C$35*(1+(0.34*J734))))</f>
        <v>4.4992557595734786</v>
      </c>
    </row>
    <row r="735" spans="1:26" x14ac:dyDescent="0.25">
      <c r="A735" s="1">
        <v>35833</v>
      </c>
      <c r="B735">
        <v>20.6</v>
      </c>
      <c r="C735">
        <v>30</v>
      </c>
      <c r="D735">
        <v>38</v>
      </c>
      <c r="E735">
        <v>0.76666699999999999</v>
      </c>
      <c r="F735">
        <v>84.5</v>
      </c>
      <c r="H735" s="22">
        <f t="shared" si="154"/>
        <v>25.3</v>
      </c>
      <c r="I735" s="23">
        <f t="shared" si="155"/>
        <v>0.19164125727803297</v>
      </c>
      <c r="J735" s="24">
        <f t="shared" si="156"/>
        <v>0.57342940694578226</v>
      </c>
      <c r="K735" s="25">
        <f t="shared" si="157"/>
        <v>4.2430650587590133</v>
      </c>
      <c r="L735" s="25">
        <f t="shared" si="158"/>
        <v>2.4265523121060211</v>
      </c>
      <c r="M735" s="25">
        <f t="shared" si="159"/>
        <v>3.3348086854325172</v>
      </c>
      <c r="N735" s="25">
        <f t="shared" si="160"/>
        <v>2.8179133391904769</v>
      </c>
      <c r="O735" s="25">
        <f t="shared" si="161"/>
        <v>-0.27453102519500105</v>
      </c>
      <c r="P735" s="26">
        <f>ACOS(-TAN(Dados!$C$31)*TAN(O735))</f>
        <v>1.7236746004336272</v>
      </c>
      <c r="Q735" s="25">
        <f t="shared" si="162"/>
        <v>1.0261878630954209</v>
      </c>
      <c r="R735" s="25">
        <f>(24*60/PI())*Dados!$C$28*Q735*(P735*SIN(Dados!$C$31)*SIN(O735)+COS(Dados!$C$31)*COS(O735)*SIN(P735))</f>
        <v>40.849162036170263</v>
      </c>
      <c r="S735" s="17">
        <f t="shared" si="163"/>
        <v>303.16000000000003</v>
      </c>
      <c r="T735" s="17">
        <f t="shared" si="164"/>
        <v>293.76000000000005</v>
      </c>
      <c r="U735" s="17">
        <f t="shared" si="165"/>
        <v>20.038585477990885</v>
      </c>
      <c r="V735" s="25">
        <f>(0.75+2*10^(-5)*Dados!$B$7)*R735</f>
        <v>30.837122289261409</v>
      </c>
      <c r="W735" s="23">
        <f t="shared" si="166"/>
        <v>2.1568024291041303</v>
      </c>
      <c r="X735" s="25">
        <f>(1-Dados!$C$20)*U735</f>
        <v>15.429710818052982</v>
      </c>
      <c r="Y735" s="18">
        <f t="shared" si="167"/>
        <v>13.272908388948851</v>
      </c>
      <c r="Z735" s="27">
        <f>((0.408*I735*(Y735-0)+Dados!$C$35*(900/(H735+273))*J735*(M735-N735))/(I735+Dados!$C$35*(1+(0.34*J735))))</f>
        <v>4.0625815151862179</v>
      </c>
    </row>
    <row r="736" spans="1:26" x14ac:dyDescent="0.25">
      <c r="A736" s="1">
        <v>35834</v>
      </c>
      <c r="B736">
        <v>20.9</v>
      </c>
      <c r="C736">
        <v>31.4</v>
      </c>
      <c r="D736">
        <v>39</v>
      </c>
      <c r="E736">
        <v>2.5666669999999998</v>
      </c>
      <c r="F736">
        <v>77</v>
      </c>
      <c r="H736" s="22">
        <f t="shared" si="154"/>
        <v>26.15</v>
      </c>
      <c r="I736" s="23">
        <f t="shared" si="155"/>
        <v>0.20023943546559078</v>
      </c>
      <c r="J736" s="24">
        <f t="shared" si="156"/>
        <v>1.9197413422480816</v>
      </c>
      <c r="K736" s="25">
        <f t="shared" si="157"/>
        <v>4.5959173166475438</v>
      </c>
      <c r="L736" s="25">
        <f t="shared" si="158"/>
        <v>2.4717700446226427</v>
      </c>
      <c r="M736" s="25">
        <f t="shared" si="159"/>
        <v>3.5338436806350932</v>
      </c>
      <c r="N736" s="25">
        <f t="shared" si="160"/>
        <v>2.7210596340890221</v>
      </c>
      <c r="O736" s="25">
        <f t="shared" si="161"/>
        <v>-0.26927172994258658</v>
      </c>
      <c r="P736" s="26">
        <f>ACOS(-TAN(Dados!$C$31)*TAN(O736))</f>
        <v>1.720574422132332</v>
      </c>
      <c r="Q736" s="25">
        <f t="shared" si="162"/>
        <v>1.0258383434213432</v>
      </c>
      <c r="R736" s="25">
        <f>(24*60/PI())*Dados!$C$28*Q736*(P736*SIN(Dados!$C$31)*SIN(O736)+COS(Dados!$C$31)*COS(O736)*SIN(P736))</f>
        <v>40.722612626680473</v>
      </c>
      <c r="S736" s="17">
        <f t="shared" si="163"/>
        <v>304.56</v>
      </c>
      <c r="T736" s="17">
        <f t="shared" si="164"/>
        <v>294.06</v>
      </c>
      <c r="U736" s="17">
        <f t="shared" si="165"/>
        <v>21.113015439618078</v>
      </c>
      <c r="V736" s="25">
        <f>(0.75+2*10^(-5)*Dados!$B$7)*R736</f>
        <v>30.741589861628867</v>
      </c>
      <c r="W736" s="23">
        <f t="shared" si="166"/>
        <v>2.4815259143960136</v>
      </c>
      <c r="X736" s="25">
        <f>(1-Dados!$C$20)*U736</f>
        <v>16.257021888505921</v>
      </c>
      <c r="Y736" s="18">
        <f t="shared" si="167"/>
        <v>13.775495974109909</v>
      </c>
      <c r="Z736" s="27">
        <f>((0.408*I736*(Y736-0)+Dados!$C$35*(900/(H736+273))*J736*(M736-N736))/(I736+Dados!$C$35*(1+(0.34*J736))))</f>
        <v>4.6452497189559541</v>
      </c>
    </row>
    <row r="737" spans="1:26" x14ac:dyDescent="0.25">
      <c r="A737" s="1">
        <v>35835</v>
      </c>
      <c r="B737">
        <v>21.9</v>
      </c>
      <c r="C737">
        <v>28</v>
      </c>
      <c r="D737">
        <v>40</v>
      </c>
      <c r="E737">
        <v>2.3333330000000001</v>
      </c>
      <c r="F737">
        <v>89.75</v>
      </c>
      <c r="H737" s="22">
        <f t="shared" si="154"/>
        <v>24.95</v>
      </c>
      <c r="I737" s="23">
        <f t="shared" si="155"/>
        <v>0.18819235146356303</v>
      </c>
      <c r="J737" s="24">
        <f t="shared" si="156"/>
        <v>1.7452189260748447</v>
      </c>
      <c r="K737" s="25">
        <f t="shared" si="157"/>
        <v>3.7799303639952631</v>
      </c>
      <c r="L737" s="25">
        <f t="shared" si="158"/>
        <v>2.6278588442730206</v>
      </c>
      <c r="M737" s="25">
        <f t="shared" si="159"/>
        <v>3.2038946041341418</v>
      </c>
      <c r="N737" s="25">
        <f t="shared" si="160"/>
        <v>2.875495407210392</v>
      </c>
      <c r="O737" s="25">
        <f t="shared" si="161"/>
        <v>-0.26393264366523028</v>
      </c>
      <c r="P737" s="26">
        <f>ACOS(-TAN(Dados!$C$31)*TAN(O737))</f>
        <v>1.7174378768172527</v>
      </c>
      <c r="Q737" s="25">
        <f t="shared" si="162"/>
        <v>1.0254811672884725</v>
      </c>
      <c r="R737" s="25">
        <f>(24*60/PI())*Dados!$C$28*Q737*(P737*SIN(Dados!$C$31)*SIN(O737)+COS(Dados!$C$31)*COS(O737)*SIN(P737))</f>
        <v>40.593293506266015</v>
      </c>
      <c r="S737" s="17">
        <f t="shared" si="163"/>
        <v>301.16000000000003</v>
      </c>
      <c r="T737" s="17">
        <f t="shared" si="164"/>
        <v>295.06</v>
      </c>
      <c r="U737" s="17">
        <f t="shared" si="165"/>
        <v>16.041286263745306</v>
      </c>
      <c r="V737" s="25">
        <f>(0.75+2*10^(-5)*Dados!$B$7)*R737</f>
        <v>30.643966573125926</v>
      </c>
      <c r="W737" s="23">
        <f t="shared" si="166"/>
        <v>1.4179752759388484</v>
      </c>
      <c r="X737" s="25">
        <f>(1-Dados!$C$20)*U737</f>
        <v>12.351790423083886</v>
      </c>
      <c r="Y737" s="18">
        <f t="shared" si="167"/>
        <v>10.933815147145037</v>
      </c>
      <c r="Z737" s="27">
        <f>((0.408*I737*(Y737-0)+Dados!$C$35*(900/(H737+273))*J737*(M737-N737))/(I737+Dados!$C$35*(1+(0.34*J737))))</f>
        <v>3.2576699316808284</v>
      </c>
    </row>
    <row r="738" spans="1:26" x14ac:dyDescent="0.25">
      <c r="A738" s="1">
        <v>35836</v>
      </c>
      <c r="B738">
        <v>19.3</v>
      </c>
      <c r="C738">
        <v>24.9</v>
      </c>
      <c r="D738">
        <v>41</v>
      </c>
      <c r="E738">
        <v>4.3666669999999996</v>
      </c>
      <c r="F738">
        <v>75.5</v>
      </c>
      <c r="H738" s="22">
        <f t="shared" si="154"/>
        <v>22.1</v>
      </c>
      <c r="I738" s="23">
        <f t="shared" si="155"/>
        <v>0.16200493064816465</v>
      </c>
      <c r="J738" s="24">
        <f t="shared" si="156"/>
        <v>3.2660532775503808</v>
      </c>
      <c r="K738" s="25">
        <f t="shared" si="157"/>
        <v>3.1489576792404375</v>
      </c>
      <c r="L738" s="25">
        <f t="shared" si="158"/>
        <v>2.238858124675362</v>
      </c>
      <c r="M738" s="25">
        <f t="shared" si="159"/>
        <v>2.6939079019578998</v>
      </c>
      <c r="N738" s="25">
        <f t="shared" si="160"/>
        <v>2.0339004659782143</v>
      </c>
      <c r="O738" s="25">
        <f t="shared" si="161"/>
        <v>-0.25851534844942292</v>
      </c>
      <c r="P738" s="26">
        <f>ACOS(-TAN(Dados!$C$31)*TAN(O738))</f>
        <v>1.7142661005366917</v>
      </c>
      <c r="Q738" s="25">
        <f t="shared" si="162"/>
        <v>1.0251164405358055</v>
      </c>
      <c r="R738" s="25">
        <f>(24*60/PI())*Dados!$C$28*Q738*(P738*SIN(Dados!$C$31)*SIN(O738)+COS(Dados!$C$31)*COS(O738)*SIN(P738))</f>
        <v>40.461212642078735</v>
      </c>
      <c r="S738" s="17">
        <f t="shared" si="163"/>
        <v>298.06</v>
      </c>
      <c r="T738" s="17">
        <f t="shared" si="164"/>
        <v>292.46000000000004</v>
      </c>
      <c r="U738" s="17">
        <f t="shared" si="165"/>
        <v>15.319792775135779</v>
      </c>
      <c r="V738" s="25">
        <f>(0.75+2*10^(-5)*Dados!$B$7)*R738</f>
        <v>30.544258438173049</v>
      </c>
      <c r="W738" s="23">
        <f t="shared" si="166"/>
        <v>1.7115235625001328</v>
      </c>
      <c r="X738" s="25">
        <f>(1-Dados!$C$20)*U738</f>
        <v>11.79624043685455</v>
      </c>
      <c r="Y738" s="18">
        <f t="shared" si="167"/>
        <v>10.084716874354417</v>
      </c>
      <c r="Z738" s="27">
        <f>((0.408*I738*(Y738-0)+Dados!$C$35*(900/(H738+273))*J738*(M738-N738))/(I738+Dados!$C$35*(1+(0.34*J738))))</f>
        <v>3.6545368051477407</v>
      </c>
    </row>
    <row r="739" spans="1:26" x14ac:dyDescent="0.25">
      <c r="A739" s="1">
        <v>35837</v>
      </c>
      <c r="B739">
        <v>13.9</v>
      </c>
      <c r="C739">
        <v>26.2</v>
      </c>
      <c r="D739">
        <v>42</v>
      </c>
      <c r="E739">
        <v>2.4666670000000002</v>
      </c>
      <c r="F739">
        <v>68.25</v>
      </c>
      <c r="H739" s="22">
        <f t="shared" si="154"/>
        <v>20.05</v>
      </c>
      <c r="I739" s="23">
        <f t="shared" si="155"/>
        <v>0.1451323748014634</v>
      </c>
      <c r="J739" s="24">
        <f t="shared" si="156"/>
        <v>1.8449462347312873</v>
      </c>
      <c r="K739" s="25">
        <f t="shared" si="157"/>
        <v>3.4013866095362415</v>
      </c>
      <c r="L739" s="25">
        <f t="shared" si="158"/>
        <v>1.5882603446201491</v>
      </c>
      <c r="M739" s="25">
        <f t="shared" si="159"/>
        <v>2.4948234770781954</v>
      </c>
      <c r="N739" s="25">
        <f t="shared" si="160"/>
        <v>1.7027170231058684</v>
      </c>
      <c r="O739" s="25">
        <f t="shared" si="161"/>
        <v>-0.2530214495566519</v>
      </c>
      <c r="P739" s="26">
        <f>ACOS(-TAN(Dados!$C$31)*TAN(O739))</f>
        <v>1.7110602171599187</v>
      </c>
      <c r="Q739" s="25">
        <f t="shared" si="162"/>
        <v>1.0247442712397508</v>
      </c>
      <c r="R739" s="25">
        <f>(24*60/PI())*Dados!$C$28*Q739*(P739*SIN(Dados!$C$31)*SIN(O739)+COS(Dados!$C$31)*COS(O739)*SIN(P739))</f>
        <v>40.326379349888064</v>
      </c>
      <c r="S739" s="17">
        <f t="shared" si="163"/>
        <v>299.36</v>
      </c>
      <c r="T739" s="17">
        <f t="shared" si="164"/>
        <v>287.06</v>
      </c>
      <c r="U739" s="17">
        <f t="shared" si="165"/>
        <v>22.628812794506327</v>
      </c>
      <c r="V739" s="25">
        <f>(0.75+2*10^(-5)*Dados!$B$7)*R739</f>
        <v>30.442472489265068</v>
      </c>
      <c r="W739" s="23">
        <f t="shared" si="166"/>
        <v>3.7354177465699054</v>
      </c>
      <c r="X739" s="25">
        <f>(1-Dados!$C$20)*U739</f>
        <v>17.424185851769874</v>
      </c>
      <c r="Y739" s="18">
        <f t="shared" si="167"/>
        <v>13.688768105199969</v>
      </c>
      <c r="Z739" s="27">
        <f>((0.408*I739*(Y739-0)+Dados!$C$35*(900/(H739+273))*J739*(M739-N739))/(I739+Dados!$C$35*(1+(0.34*J739))))</f>
        <v>4.3884091555536875</v>
      </c>
    </row>
    <row r="740" spans="1:26" x14ac:dyDescent="0.25">
      <c r="A740" s="1">
        <v>35838</v>
      </c>
      <c r="B740">
        <v>11.8</v>
      </c>
      <c r="C740">
        <v>25.3</v>
      </c>
      <c r="D740">
        <v>43</v>
      </c>
      <c r="E740">
        <v>3.4</v>
      </c>
      <c r="F740">
        <v>69.75</v>
      </c>
      <c r="H740" s="22">
        <f t="shared" si="154"/>
        <v>18.55</v>
      </c>
      <c r="I740" s="23">
        <f t="shared" si="155"/>
        <v>0.13375038905156286</v>
      </c>
      <c r="J740" s="24">
        <f t="shared" si="156"/>
        <v>2.5430336555710098</v>
      </c>
      <c r="K740" s="25">
        <f t="shared" si="157"/>
        <v>3.2248275907111101</v>
      </c>
      <c r="L740" s="25">
        <f t="shared" si="158"/>
        <v>1.3841737831842924</v>
      </c>
      <c r="M740" s="25">
        <f t="shared" si="159"/>
        <v>2.3045006869477014</v>
      </c>
      <c r="N740" s="25">
        <f t="shared" si="160"/>
        <v>1.6073892291460217</v>
      </c>
      <c r="O740" s="25">
        <f t="shared" si="161"/>
        <v>-0.24745257494772704</v>
      </c>
      <c r="P740" s="26">
        <f>ACOS(-TAN(Dados!$C$31)*TAN(O740))</f>
        <v>1.7078213377914966</v>
      </c>
      <c r="Q740" s="25">
        <f t="shared" si="162"/>
        <v>1.0243647696821025</v>
      </c>
      <c r="R740" s="25">
        <f>(24*60/PI())*Dados!$C$28*Q740*(P740*SIN(Dados!$C$31)*SIN(O740)+COS(Dados!$C$31)*COS(O740)*SIN(P740))</f>
        <v>40.188804340285415</v>
      </c>
      <c r="S740" s="17">
        <f t="shared" si="163"/>
        <v>298.46000000000004</v>
      </c>
      <c r="T740" s="17">
        <f t="shared" si="164"/>
        <v>284.96000000000004</v>
      </c>
      <c r="U740" s="17">
        <f t="shared" si="165"/>
        <v>23.626095361499807</v>
      </c>
      <c r="V740" s="25">
        <f>(0.75+2*10^(-5)*Dados!$B$7)*R740</f>
        <v>30.338616811851008</v>
      </c>
      <c r="W740" s="23">
        <f t="shared" si="166"/>
        <v>4.0591311419835669</v>
      </c>
      <c r="X740" s="25">
        <f>(1-Dados!$C$20)*U740</f>
        <v>18.192093428354852</v>
      </c>
      <c r="Y740" s="18">
        <f t="shared" si="167"/>
        <v>14.132962286371285</v>
      </c>
      <c r="Z740" s="27">
        <f>((0.408*I740*(Y740-0)+Dados!$C$35*(900/(H740+273))*J740*(M740-N740))/(I740+Dados!$C$35*(1+(0.34*J740))))</f>
        <v>4.4152694114128455</v>
      </c>
    </row>
    <row r="741" spans="1:26" x14ac:dyDescent="0.25">
      <c r="A741" s="1">
        <v>35839</v>
      </c>
      <c r="B741">
        <v>13.9</v>
      </c>
      <c r="C741">
        <v>29.3</v>
      </c>
      <c r="D741">
        <v>44</v>
      </c>
      <c r="E741">
        <v>3.1666669999999999</v>
      </c>
      <c r="F741">
        <v>65.75</v>
      </c>
      <c r="H741" s="22">
        <f t="shared" ref="H741:H802" si="168">(C741+B741)/2</f>
        <v>21.6</v>
      </c>
      <c r="I741" s="23">
        <f t="shared" ref="I741:I802" si="169">4098*(0.6108*EXP(17.27*H741/(H741+237.3)))/(H741+237.3)^2</f>
        <v>0.15774415171080333</v>
      </c>
      <c r="J741" s="24">
        <f t="shared" ref="J741:J802" si="170">E741*(4.87/(LN(67.8*10-5.42)))</f>
        <v>2.3685119873488478</v>
      </c>
      <c r="K741" s="25">
        <f t="shared" ref="K741:K802" si="171">0.6108*EXP((17.27*C741)/(C741+237.3))</f>
        <v>4.0756492057609837</v>
      </c>
      <c r="L741" s="25">
        <f t="shared" ref="L741:L802" si="172">0.6108*EXP((17.27*B741)/(B741+237.3))</f>
        <v>1.5882603446201491</v>
      </c>
      <c r="M741" s="25">
        <f t="shared" ref="M741:M802" si="173">(K741+L741)/2</f>
        <v>2.8319547751905665</v>
      </c>
      <c r="N741" s="25">
        <f t="shared" ref="N741:N802" si="174">F741/100*((K741+L741)/2)</f>
        <v>1.8620102646877974</v>
      </c>
      <c r="O741" s="25">
        <f t="shared" ref="O741:O802" si="175">0.409*SIN((2*PI()/365*D741)-1.39)</f>
        <v>-0.24181037480038128</v>
      </c>
      <c r="P741" s="26">
        <f>ACOS(-TAN(Dados!$C$31)*TAN(O741))</f>
        <v>1.7045505602514042</v>
      </c>
      <c r="Q741" s="25">
        <f t="shared" ref="Q741:Q802" si="176">1+0.033*COS((2*PI()/365)*D741)</f>
        <v>1.0239780483173626</v>
      </c>
      <c r="R741" s="25">
        <f>(24*60/PI())*Dados!$C$28*Q741*(P741*SIN(Dados!$C$31)*SIN(O741)+COS(Dados!$C$31)*COS(O741)*SIN(P741))</f>
        <v>40.048499763481836</v>
      </c>
      <c r="S741" s="17">
        <f t="shared" ref="S741:S802" si="177">C741+273.16</f>
        <v>302.46000000000004</v>
      </c>
      <c r="T741" s="17">
        <f t="shared" ref="T741:T802" si="178">B741+273.16</f>
        <v>287.06</v>
      </c>
      <c r="U741" s="17">
        <f t="shared" ref="U741:U802" si="179">0.16*SQRT(C741-B741)*R741</f>
        <v>25.145865884522681</v>
      </c>
      <c r="V741" s="25">
        <f>(0.75+2*10^(-5)*Dados!$B$7)*R741</f>
        <v>30.232700578151917</v>
      </c>
      <c r="W741" s="23">
        <f t="shared" ref="W741:W802" si="180">(4.903*10^-9)*((S741^4+T741^4)/2)*(0.34-0.14*SQRT(N741))*(1.35*(U741/V741)-0.35)</f>
        <v>4.2784344498983682</v>
      </c>
      <c r="X741" s="25">
        <f>(1-Dados!$C$20)*U741</f>
        <v>19.362316731082466</v>
      </c>
      <c r="Y741" s="18">
        <f t="shared" ref="Y741:Y802" si="181">X741-W741</f>
        <v>15.083882281184097</v>
      </c>
      <c r="Z741" s="27">
        <f>((0.408*I741*(Y741-0)+Dados!$C$35*(900/(H741+273))*J741*(M741-N741))/(I741+Dados!$C$35*(1+(0.34*J741))))</f>
        <v>5.183451562772337</v>
      </c>
    </row>
    <row r="742" spans="1:26" x14ac:dyDescent="0.25">
      <c r="A742" s="1">
        <v>35840</v>
      </c>
      <c r="B742">
        <v>17.2</v>
      </c>
      <c r="C742">
        <v>32.200000000000003</v>
      </c>
      <c r="D742">
        <v>45</v>
      </c>
      <c r="E742">
        <v>1.8333330000000001</v>
      </c>
      <c r="F742">
        <v>64.75</v>
      </c>
      <c r="H742" s="22">
        <f t="shared" si="168"/>
        <v>24.700000000000003</v>
      </c>
      <c r="I742" s="23">
        <f t="shared" si="169"/>
        <v>0.18576099026505452</v>
      </c>
      <c r="J742" s="24">
        <f t="shared" si="170"/>
        <v>1.3712433884908726</v>
      </c>
      <c r="K742" s="25">
        <f t="shared" si="171"/>
        <v>4.8087773652629577</v>
      </c>
      <c r="L742" s="25">
        <f t="shared" si="172"/>
        <v>1.9624256575788694</v>
      </c>
      <c r="M742" s="25">
        <f t="shared" si="173"/>
        <v>3.3856015114209135</v>
      </c>
      <c r="N742" s="25">
        <f t="shared" si="174"/>
        <v>2.1921769786450414</v>
      </c>
      <c r="O742" s="25">
        <f t="shared" si="175"/>
        <v>-0.23609652102028686</v>
      </c>
      <c r="P742" s="26">
        <f>ACOS(-TAN(Dados!$C$31)*TAN(O742))</f>
        <v>1.701248968619907</v>
      </c>
      <c r="Q742" s="25">
        <f t="shared" si="176"/>
        <v>1.0235842217394178</v>
      </c>
      <c r="R742" s="25">
        <f>(24*60/PI())*Dados!$C$28*Q742*(P742*SIN(Dados!$C$31)*SIN(O742)+COS(Dados!$C$31)*COS(O742)*SIN(P742))</f>
        <v>39.905479252576548</v>
      </c>
      <c r="S742" s="17">
        <f t="shared" si="177"/>
        <v>305.36</v>
      </c>
      <c r="T742" s="17">
        <f t="shared" si="178"/>
        <v>290.36</v>
      </c>
      <c r="U742" s="17">
        <f t="shared" si="179"/>
        <v>24.728521050824735</v>
      </c>
      <c r="V742" s="25">
        <f>(0.75+2*10^(-5)*Dados!$B$7)*R742</f>
        <v>30.124734079824389</v>
      </c>
      <c r="W742" s="23">
        <f t="shared" si="180"/>
        <v>3.8980994089367553</v>
      </c>
      <c r="X742" s="25">
        <f>(1-Dados!$C$20)*U742</f>
        <v>19.040961209135048</v>
      </c>
      <c r="Y742" s="18">
        <f t="shared" si="181"/>
        <v>15.142861800198293</v>
      </c>
      <c r="Z742" s="27">
        <f>((0.408*I742*(Y742-0)+Dados!$C$35*(900/(H742+273))*J742*(M742-N742))/(I742+Dados!$C$35*(1+(0.34*J742))))</f>
        <v>5.2230399609216303</v>
      </c>
    </row>
    <row r="743" spans="1:26" x14ac:dyDescent="0.25">
      <c r="A743" s="1">
        <v>35841</v>
      </c>
      <c r="B743">
        <v>19.399999999999999</v>
      </c>
      <c r="C743">
        <v>32.299999999999997</v>
      </c>
      <c r="D743">
        <v>46</v>
      </c>
      <c r="E743">
        <v>2.233333</v>
      </c>
      <c r="F743">
        <v>76.5</v>
      </c>
      <c r="H743" s="22">
        <f t="shared" si="168"/>
        <v>25.849999999999998</v>
      </c>
      <c r="I743" s="23">
        <f t="shared" si="169"/>
        <v>0.19716845660963869</v>
      </c>
      <c r="J743" s="24">
        <f t="shared" si="170"/>
        <v>1.6704238185580502</v>
      </c>
      <c r="K743" s="25">
        <f t="shared" si="171"/>
        <v>4.8359775257467401</v>
      </c>
      <c r="L743" s="25">
        <f t="shared" si="172"/>
        <v>2.2528310020993629</v>
      </c>
      <c r="M743" s="25">
        <f t="shared" si="173"/>
        <v>3.5444042639230515</v>
      </c>
      <c r="N743" s="25">
        <f t="shared" si="174"/>
        <v>2.7114692619011342</v>
      </c>
      <c r="O743" s="25">
        <f t="shared" si="175"/>
        <v>-0.23031270674563392</v>
      </c>
      <c r="P743" s="26">
        <f>ACOS(-TAN(Dados!$C$31)*TAN(O743))</f>
        <v>1.6979176328459811</v>
      </c>
      <c r="Q743" s="25">
        <f t="shared" si="176"/>
        <v>1.0231834066475822</v>
      </c>
      <c r="R743" s="25">
        <f>(24*60/PI())*Dados!$C$28*Q743*(P743*SIN(Dados!$C$31)*SIN(O743)+COS(Dados!$C$31)*COS(O743)*SIN(P743))</f>
        <v>39.759757965175694</v>
      </c>
      <c r="S743" s="17">
        <f t="shared" si="177"/>
        <v>305.46000000000004</v>
      </c>
      <c r="T743" s="17">
        <f t="shared" si="178"/>
        <v>292.56</v>
      </c>
      <c r="U743" s="17">
        <f t="shared" si="179"/>
        <v>22.848546077225876</v>
      </c>
      <c r="V743" s="25">
        <f>(0.75+2*10^(-5)*Dados!$B$7)*R743</f>
        <v>30.014728759378652</v>
      </c>
      <c r="W743" s="23">
        <f t="shared" si="180"/>
        <v>2.9156090598929874</v>
      </c>
      <c r="X743" s="25">
        <f>(1-Dados!$C$20)*U743</f>
        <v>17.593380479463924</v>
      </c>
      <c r="Y743" s="18">
        <f t="shared" si="181"/>
        <v>14.677771419570938</v>
      </c>
      <c r="Z743" s="27">
        <f>((0.408*I743*(Y743-0)+Dados!$C$35*(900/(H743+273))*J743*(M743-N743))/(I743+Dados!$C$35*(1+(0.34*J743))))</f>
        <v>4.8532544533436068</v>
      </c>
    </row>
    <row r="744" spans="1:26" x14ac:dyDescent="0.25">
      <c r="A744" s="1">
        <v>35842</v>
      </c>
      <c r="B744">
        <v>19.600000000000001</v>
      </c>
      <c r="C744">
        <v>33.6</v>
      </c>
      <c r="D744">
        <v>47</v>
      </c>
      <c r="E744">
        <v>2.6</v>
      </c>
      <c r="F744">
        <v>75.75</v>
      </c>
      <c r="H744" s="22">
        <f t="shared" si="168"/>
        <v>26.6</v>
      </c>
      <c r="I744" s="23">
        <f t="shared" si="169"/>
        <v>0.20492132412027941</v>
      </c>
      <c r="J744" s="24">
        <f t="shared" si="170"/>
        <v>1.9446727954366547</v>
      </c>
      <c r="K744" s="25">
        <f t="shared" si="171"/>
        <v>5.2019304560289008</v>
      </c>
      <c r="L744" s="25">
        <f t="shared" si="172"/>
        <v>2.2810057729824531</v>
      </c>
      <c r="M744" s="25">
        <f t="shared" si="173"/>
        <v>3.7414681145056772</v>
      </c>
      <c r="N744" s="25">
        <f t="shared" si="174"/>
        <v>2.8341620967380501</v>
      </c>
      <c r="O744" s="25">
        <f t="shared" si="175"/>
        <v>-0.22446064584541689</v>
      </c>
      <c r="P744" s="26">
        <f>ACOS(-TAN(Dados!$C$31)*TAN(O744))</f>
        <v>1.6945576084179677</v>
      </c>
      <c r="Q744" s="25">
        <f t="shared" si="176"/>
        <v>1.0227757218120181</v>
      </c>
      <c r="R744" s="25">
        <f>(24*60/PI())*Dados!$C$28*Q744*(P744*SIN(Dados!$C$31)*SIN(O744)+COS(Dados!$C$31)*COS(O744)*SIN(P744))</f>
        <v>39.61135262324327</v>
      </c>
      <c r="S744" s="17">
        <f t="shared" si="177"/>
        <v>306.76000000000005</v>
      </c>
      <c r="T744" s="17">
        <f t="shared" si="178"/>
        <v>292.76000000000005</v>
      </c>
      <c r="U744" s="17">
        <f t="shared" si="179"/>
        <v>23.713937622858484</v>
      </c>
      <c r="V744" s="25">
        <f>(0.75+2*10^(-5)*Dados!$B$7)*R744</f>
        <v>29.902697240262114</v>
      </c>
      <c r="W744" s="23">
        <f t="shared" si="180"/>
        <v>2.9853627683843413</v>
      </c>
      <c r="X744" s="25">
        <f>(1-Dados!$C$20)*U744</f>
        <v>18.259731969601035</v>
      </c>
      <c r="Y744" s="18">
        <f t="shared" si="181"/>
        <v>15.274369201216693</v>
      </c>
      <c r="Z744" s="27">
        <f>((0.408*I744*(Y744-0)+Dados!$C$35*(900/(H744+273))*J744*(M744-N744))/(I744+Dados!$C$35*(1+(0.34*J744))))</f>
        <v>5.1775873335462199</v>
      </c>
    </row>
    <row r="745" spans="1:26" x14ac:dyDescent="0.25">
      <c r="A745" s="1">
        <v>35843</v>
      </c>
      <c r="B745">
        <v>18.5</v>
      </c>
      <c r="C745">
        <v>31.3</v>
      </c>
      <c r="D745">
        <v>48</v>
      </c>
      <c r="E745">
        <v>3.733333</v>
      </c>
      <c r="F745">
        <v>68.5</v>
      </c>
      <c r="H745" s="22">
        <f t="shared" si="168"/>
        <v>24.9</v>
      </c>
      <c r="I745" s="23">
        <f t="shared" si="169"/>
        <v>0.18770394627061798</v>
      </c>
      <c r="J745" s="24">
        <f t="shared" si="170"/>
        <v>2.7923504313099663</v>
      </c>
      <c r="K745" s="25">
        <f t="shared" si="171"/>
        <v>4.5698943880770111</v>
      </c>
      <c r="L745" s="25">
        <f t="shared" si="172"/>
        <v>2.1297773032821605</v>
      </c>
      <c r="M745" s="25">
        <f t="shared" si="173"/>
        <v>3.3498358456795856</v>
      </c>
      <c r="N745" s="25">
        <f t="shared" si="174"/>
        <v>2.2946375542905164</v>
      </c>
      <c r="O745" s="25">
        <f t="shared" si="175"/>
        <v>-0.21854207241157836</v>
      </c>
      <c r="P745" s="26">
        <f>ACOS(-TAN(Dados!$C$31)*TAN(O745))</f>
        <v>1.6911699360950152</v>
      </c>
      <c r="Q745" s="25">
        <f t="shared" si="176"/>
        <v>1.0223612880385406</v>
      </c>
      <c r="R745" s="25">
        <f>(24*60/PI())*Dados!$C$28*Q745*(P745*SIN(Dados!$C$31)*SIN(O745)+COS(Dados!$C$31)*COS(O745)*SIN(P745))</f>
        <v>39.460281551069606</v>
      </c>
      <c r="S745" s="17">
        <f t="shared" si="177"/>
        <v>304.46000000000004</v>
      </c>
      <c r="T745" s="17">
        <f t="shared" si="178"/>
        <v>291.66000000000003</v>
      </c>
      <c r="U745" s="17">
        <f t="shared" si="179"/>
        <v>22.588383221624955</v>
      </c>
      <c r="V745" s="25">
        <f>(0.75+2*10^(-5)*Dados!$B$7)*R745</f>
        <v>29.788653355521856</v>
      </c>
      <c r="W745" s="23">
        <f t="shared" si="180"/>
        <v>3.3442496564348128</v>
      </c>
      <c r="X745" s="25">
        <f>(1-Dados!$C$20)*U745</f>
        <v>17.393055080651216</v>
      </c>
      <c r="Y745" s="18">
        <f t="shared" si="181"/>
        <v>14.048805424216404</v>
      </c>
      <c r="Z745" s="27">
        <f>((0.408*I745*(Y745-0)+Dados!$C$35*(900/(H745+273))*J745*(M745-N745))/(I745+Dados!$C$35*(1+(0.34*J745))))</f>
        <v>5.2602314543943907</v>
      </c>
    </row>
    <row r="746" spans="1:26" x14ac:dyDescent="0.25">
      <c r="A746" s="1">
        <v>35844</v>
      </c>
      <c r="B746">
        <v>21.1</v>
      </c>
      <c r="C746">
        <v>30.6</v>
      </c>
      <c r="D746">
        <v>49</v>
      </c>
      <c r="E746">
        <v>2.7</v>
      </c>
      <c r="F746">
        <v>84.25</v>
      </c>
      <c r="H746" s="22">
        <f t="shared" si="168"/>
        <v>25.85</v>
      </c>
      <c r="I746" s="23">
        <f t="shared" si="169"/>
        <v>0.19716845660963872</v>
      </c>
      <c r="J746" s="24">
        <f t="shared" si="170"/>
        <v>2.0194679029534495</v>
      </c>
      <c r="K746" s="25">
        <f t="shared" si="171"/>
        <v>4.3912919467167955</v>
      </c>
      <c r="L746" s="25">
        <f t="shared" si="172"/>
        <v>2.5023227554890153</v>
      </c>
      <c r="M746" s="25">
        <f t="shared" si="173"/>
        <v>3.4468073511029056</v>
      </c>
      <c r="N746" s="25">
        <f t="shared" si="174"/>
        <v>2.9039351933041981</v>
      </c>
      <c r="O746" s="25">
        <f t="shared" si="175"/>
        <v>-0.21255874024516014</v>
      </c>
      <c r="P746" s="26">
        <f>ACOS(-TAN(Dados!$C$31)*TAN(O746))</f>
        <v>1.6877556416977701</v>
      </c>
      <c r="Q746" s="25">
        <f t="shared" si="176"/>
        <v>1.0219402281328214</v>
      </c>
      <c r="R746" s="25">
        <f>(24*60/PI())*Dados!$C$28*Q746*(P746*SIN(Dados!$C$31)*SIN(O746)+COS(Dados!$C$31)*COS(O746)*SIN(P746))</f>
        <v>39.30656471124577</v>
      </c>
      <c r="S746" s="17">
        <f t="shared" si="177"/>
        <v>303.76000000000005</v>
      </c>
      <c r="T746" s="17">
        <f t="shared" si="178"/>
        <v>294.26000000000005</v>
      </c>
      <c r="U746" s="17">
        <f t="shared" si="179"/>
        <v>19.384155033168771</v>
      </c>
      <c r="V746" s="25">
        <f>(0.75+2*10^(-5)*Dados!$B$7)*R746</f>
        <v>29.672612174961795</v>
      </c>
      <c r="W746" s="23">
        <f t="shared" si="180"/>
        <v>2.1176496112184982</v>
      </c>
      <c r="X746" s="25">
        <f>(1-Dados!$C$20)*U746</f>
        <v>14.925799375539954</v>
      </c>
      <c r="Y746" s="18">
        <f t="shared" si="181"/>
        <v>12.808149764321456</v>
      </c>
      <c r="Z746" s="27">
        <f>((0.408*I746*(Y746-0)+Dados!$C$35*(900/(H746+273))*J746*(M746-N746))/(I746+Dados!$C$35*(1+(0.34*J746))))</f>
        <v>4.0525810295280422</v>
      </c>
    </row>
    <row r="747" spans="1:26" x14ac:dyDescent="0.25">
      <c r="A747" s="1">
        <v>35845</v>
      </c>
      <c r="B747">
        <v>22.4</v>
      </c>
      <c r="C747">
        <v>29.4</v>
      </c>
      <c r="D747">
        <v>50</v>
      </c>
      <c r="E747">
        <v>1.8</v>
      </c>
      <c r="F747">
        <v>85.75</v>
      </c>
      <c r="H747" s="22">
        <f t="shared" si="168"/>
        <v>25.9</v>
      </c>
      <c r="I747" s="23">
        <f t="shared" si="169"/>
        <v>0.19767751536034411</v>
      </c>
      <c r="J747" s="24">
        <f t="shared" si="170"/>
        <v>1.3463119353022994</v>
      </c>
      <c r="K747" s="25">
        <f t="shared" si="171"/>
        <v>4.0992081541413299</v>
      </c>
      <c r="L747" s="25">
        <f t="shared" si="172"/>
        <v>2.7090824052161175</v>
      </c>
      <c r="M747" s="25">
        <f t="shared" si="173"/>
        <v>3.4041452796787235</v>
      </c>
      <c r="N747" s="25">
        <f t="shared" si="174"/>
        <v>2.9190545773245056</v>
      </c>
      <c r="O747" s="25">
        <f t="shared" si="175"/>
        <v>-0.2065124223366139</v>
      </c>
      <c r="P747" s="26">
        <f>ACOS(-TAN(Dados!$C$31)*TAN(O747))</f>
        <v>1.6843157359566781</v>
      </c>
      <c r="Q747" s="25">
        <f t="shared" si="176"/>
        <v>1.0215126668639976</v>
      </c>
      <c r="R747" s="25">
        <f>(24*60/PI())*Dados!$C$28*Q747*(P747*SIN(Dados!$C$31)*SIN(O747)+COS(Dados!$C$31)*COS(O747)*SIN(P747))</f>
        <v>39.150223738536113</v>
      </c>
      <c r="S747" s="17">
        <f t="shared" si="177"/>
        <v>302.56</v>
      </c>
      <c r="T747" s="17">
        <f t="shared" si="178"/>
        <v>295.56</v>
      </c>
      <c r="U747" s="17">
        <f t="shared" si="179"/>
        <v>16.573080925552638</v>
      </c>
      <c r="V747" s="25">
        <f>(0.75+2*10^(-5)*Dados!$B$7)*R747</f>
        <v>29.554590030713136</v>
      </c>
      <c r="W747" s="23">
        <f t="shared" si="180"/>
        <v>1.6105180699846149</v>
      </c>
      <c r="X747" s="25">
        <f>(1-Dados!$C$20)*U747</f>
        <v>12.761272312675532</v>
      </c>
      <c r="Y747" s="18">
        <f t="shared" si="181"/>
        <v>11.150754242690917</v>
      </c>
      <c r="Z747" s="27">
        <f>((0.408*I747*(Y747-0)+Dados!$C$35*(900/(H747+273))*J747*(M747-N747))/(I747+Dados!$C$35*(1+(0.34*J747))))</f>
        <v>3.507521529109412</v>
      </c>
    </row>
    <row r="748" spans="1:26" x14ac:dyDescent="0.25">
      <c r="A748" s="1">
        <v>35846</v>
      </c>
      <c r="B748">
        <v>24.2</v>
      </c>
      <c r="C748">
        <v>33.299999999999997</v>
      </c>
      <c r="D748">
        <v>51</v>
      </c>
      <c r="E748">
        <v>1.6666669999999999</v>
      </c>
      <c r="F748">
        <v>81.5</v>
      </c>
      <c r="H748" s="22">
        <f t="shared" si="168"/>
        <v>28.75</v>
      </c>
      <c r="I748" s="23">
        <f t="shared" si="169"/>
        <v>0.22858152484442446</v>
      </c>
      <c r="J748" s="24">
        <f t="shared" si="170"/>
        <v>1.2465853745969318</v>
      </c>
      <c r="K748" s="25">
        <f t="shared" si="171"/>
        <v>5.1154132953859861</v>
      </c>
      <c r="L748" s="25">
        <f t="shared" si="172"/>
        <v>3.0199258182559934</v>
      </c>
      <c r="M748" s="25">
        <f t="shared" si="173"/>
        <v>4.0676695568209897</v>
      </c>
      <c r="N748" s="25">
        <f t="shared" si="174"/>
        <v>3.3151506888091062</v>
      </c>
      <c r="O748" s="25">
        <f t="shared" si="175"/>
        <v>-0.20040491034042626</v>
      </c>
      <c r="P748" s="26">
        <f>ACOS(-TAN(Dados!$C$31)*TAN(O748))</f>
        <v>1.6808512144161913</v>
      </c>
      <c r="Q748" s="25">
        <f t="shared" si="176"/>
        <v>1.0210787309277003</v>
      </c>
      <c r="R748" s="25">
        <f>(24*60/PI())*Dados!$C$28*Q748*(P748*SIN(Dados!$C$31)*SIN(O748)+COS(Dados!$C$31)*COS(O748)*SIN(P748))</f>
        <v>38.991281971545753</v>
      </c>
      <c r="S748" s="17">
        <f t="shared" si="177"/>
        <v>306.46000000000004</v>
      </c>
      <c r="T748" s="17">
        <f t="shared" si="178"/>
        <v>297.36</v>
      </c>
      <c r="U748" s="17">
        <f t="shared" si="179"/>
        <v>18.819504867477722</v>
      </c>
      <c r="V748" s="25">
        <f>(0.75+2*10^(-5)*Dados!$B$7)*R748</f>
        <v>29.434604541140224</v>
      </c>
      <c r="W748" s="23">
        <f t="shared" si="180"/>
        <v>1.7811624645783419</v>
      </c>
      <c r="X748" s="25">
        <f>(1-Dados!$C$20)*U748</f>
        <v>14.491018747957845</v>
      </c>
      <c r="Y748" s="18">
        <f t="shared" si="181"/>
        <v>12.709856283379503</v>
      </c>
      <c r="Z748" s="27">
        <f>((0.408*I748*(Y748-0)+Dados!$C$35*(900/(H748+273))*J748*(M748-N748))/(I748+Dados!$C$35*(1+(0.34*J748))))</f>
        <v>4.2527918642380591</v>
      </c>
    </row>
    <row r="749" spans="1:26" x14ac:dyDescent="0.25">
      <c r="A749" s="1">
        <v>35847</v>
      </c>
      <c r="B749">
        <v>23.8</v>
      </c>
      <c r="C749">
        <v>33.5</v>
      </c>
      <c r="D749">
        <v>52</v>
      </c>
      <c r="E749">
        <v>1.5</v>
      </c>
      <c r="F749">
        <v>76</v>
      </c>
      <c r="H749" s="22">
        <f t="shared" si="168"/>
        <v>28.65</v>
      </c>
      <c r="I749" s="23">
        <f t="shared" si="169"/>
        <v>0.22743235016149782</v>
      </c>
      <c r="J749" s="24">
        <f t="shared" si="170"/>
        <v>1.1219266127519161</v>
      </c>
      <c r="K749" s="25">
        <f t="shared" si="171"/>
        <v>5.1729513859624818</v>
      </c>
      <c r="L749" s="25">
        <f t="shared" si="172"/>
        <v>2.9482843050220851</v>
      </c>
      <c r="M749" s="25">
        <f t="shared" si="173"/>
        <v>4.060617845492283</v>
      </c>
      <c r="N749" s="25">
        <f t="shared" si="174"/>
        <v>3.086069562574135</v>
      </c>
      <c r="O749" s="25">
        <f t="shared" si="175"/>
        <v>-0.19423801404421251</v>
      </c>
      <c r="P749" s="26">
        <f>ACOS(-TAN(Dados!$C$31)*TAN(O749))</f>
        <v>1.677363057393106</v>
      </c>
      <c r="Q749" s="25">
        <f t="shared" si="176"/>
        <v>1.0206385489085132</v>
      </c>
      <c r="R749" s="25">
        <f>(24*60/PI())*Dados!$C$28*Q749*(P749*SIN(Dados!$C$31)*SIN(O749)+COS(Dados!$C$31)*COS(O749)*SIN(P749))</f>
        <v>38.829764482083824</v>
      </c>
      <c r="S749" s="17">
        <f t="shared" si="177"/>
        <v>306.66000000000003</v>
      </c>
      <c r="T749" s="17">
        <f t="shared" si="178"/>
        <v>296.96000000000004</v>
      </c>
      <c r="U749" s="17">
        <f t="shared" si="179"/>
        <v>19.34953827379794</v>
      </c>
      <c r="V749" s="25">
        <f>(0.75+2*10^(-5)*Dados!$B$7)*R749</f>
        <v>29.312674633006939</v>
      </c>
      <c r="W749" s="23">
        <f t="shared" si="180"/>
        <v>2.0738810106065868</v>
      </c>
      <c r="X749" s="25">
        <f>(1-Dados!$C$20)*U749</f>
        <v>14.899144470824414</v>
      </c>
      <c r="Y749" s="18">
        <f t="shared" si="181"/>
        <v>12.825263460217826</v>
      </c>
      <c r="Z749" s="27">
        <f>((0.408*I749*(Y749-0)+Dados!$C$35*(900/(H749+273))*J749*(M749-N749))/(I749+Dados!$C$35*(1+(0.34*J749))))</f>
        <v>4.415838371476811</v>
      </c>
    </row>
    <row r="750" spans="1:26" x14ac:dyDescent="0.25">
      <c r="A750" s="1">
        <v>35848</v>
      </c>
      <c r="B750">
        <v>20.7</v>
      </c>
      <c r="C750">
        <v>30.7</v>
      </c>
      <c r="D750">
        <v>53</v>
      </c>
      <c r="E750">
        <v>4.4000000000000004</v>
      </c>
      <c r="F750">
        <v>78.5</v>
      </c>
      <c r="H750" s="22">
        <f t="shared" si="168"/>
        <v>25.7</v>
      </c>
      <c r="I750" s="23">
        <f t="shared" si="169"/>
        <v>0.1956478966931286</v>
      </c>
      <c r="J750" s="24">
        <f t="shared" si="170"/>
        <v>3.2909847307389546</v>
      </c>
      <c r="K750" s="25">
        <f t="shared" si="171"/>
        <v>4.4164290333261924</v>
      </c>
      <c r="L750" s="25">
        <f t="shared" si="172"/>
        <v>2.4415438714941016</v>
      </c>
      <c r="M750" s="25">
        <f t="shared" si="173"/>
        <v>3.4289864524101468</v>
      </c>
      <c r="N750" s="25">
        <f t="shared" si="174"/>
        <v>2.6917543651419655</v>
      </c>
      <c r="O750" s="25">
        <f t="shared" si="175"/>
        <v>-0.18801356083243781</v>
      </c>
      <c r="P750" s="26">
        <f>ACOS(-TAN(Dados!$C$31)*TAN(O750))</f>
        <v>1.6738522299872023</v>
      </c>
      <c r="Q750" s="25">
        <f t="shared" si="176"/>
        <v>1.020192251241868</v>
      </c>
      <c r="R750" s="25">
        <f>(24*60/PI())*Dados!$C$28*Q750*(P750*SIN(Dados!$C$31)*SIN(O750)+COS(Dados!$C$31)*COS(O750)*SIN(P750))</f>
        <v>38.66569810212836</v>
      </c>
      <c r="S750" s="17">
        <f t="shared" si="177"/>
        <v>303.86</v>
      </c>
      <c r="T750" s="17">
        <f t="shared" si="178"/>
        <v>293.86</v>
      </c>
      <c r="U750" s="17">
        <f t="shared" si="179"/>
        <v>19.563467731708069</v>
      </c>
      <c r="V750" s="25">
        <f>(0.75+2*10^(-5)*Dados!$B$7)*R750</f>
        <v>29.188820561832522</v>
      </c>
      <c r="W750" s="23">
        <f t="shared" si="180"/>
        <v>2.3978533945108049</v>
      </c>
      <c r="X750" s="25">
        <f>(1-Dados!$C$20)*U750</f>
        <v>15.063870153415214</v>
      </c>
      <c r="Y750" s="18">
        <f t="shared" si="181"/>
        <v>12.666016758904409</v>
      </c>
      <c r="Z750" s="27">
        <f>((0.408*I750*(Y750-0)+Dados!$C$35*(900/(H750+273))*J750*(M750-N750))/(I750+Dados!$C$35*(1+(0.34*J750))))</f>
        <v>4.4551404467953004</v>
      </c>
    </row>
    <row r="751" spans="1:26" x14ac:dyDescent="0.25">
      <c r="A751" s="1">
        <v>35849</v>
      </c>
      <c r="B751">
        <v>20.5</v>
      </c>
      <c r="C751">
        <v>31.1</v>
      </c>
      <c r="D751">
        <v>54</v>
      </c>
      <c r="E751">
        <v>3.0666669999999998</v>
      </c>
      <c r="F751">
        <v>83.75</v>
      </c>
      <c r="H751" s="22">
        <f t="shared" si="168"/>
        <v>25.8</v>
      </c>
      <c r="I751" s="23">
        <f t="shared" si="169"/>
        <v>0.19666050184576003</v>
      </c>
      <c r="J751" s="24">
        <f t="shared" si="170"/>
        <v>2.2937168798320537</v>
      </c>
      <c r="K751" s="25">
        <f t="shared" si="171"/>
        <v>4.5182323834037019</v>
      </c>
      <c r="L751" s="25">
        <f t="shared" si="172"/>
        <v>2.4116412804606884</v>
      </c>
      <c r="M751" s="25">
        <f t="shared" si="173"/>
        <v>3.4649368319321949</v>
      </c>
      <c r="N751" s="25">
        <f t="shared" si="174"/>
        <v>2.9018845967432134</v>
      </c>
      <c r="O751" s="25">
        <f t="shared" si="175"/>
        <v>-0.18173339514492348</v>
      </c>
      <c r="P751" s="26">
        <f>ACOS(-TAN(Dados!$C$31)*TAN(O751))</f>
        <v>1.6703196821423145</v>
      </c>
      <c r="Q751" s="25">
        <f t="shared" si="176"/>
        <v>1.0197399701753953</v>
      </c>
      <c r="R751" s="25">
        <f>(24*60/PI())*Dados!$C$28*Q751*(P751*SIN(Dados!$C$31)*SIN(O751)+COS(Dados!$C$31)*COS(O751)*SIN(P751))</f>
        <v>38.499111448304127</v>
      </c>
      <c r="S751" s="17">
        <f t="shared" si="177"/>
        <v>304.26000000000005</v>
      </c>
      <c r="T751" s="17">
        <f t="shared" si="178"/>
        <v>293.66000000000003</v>
      </c>
      <c r="U751" s="17">
        <f t="shared" si="179"/>
        <v>20.055044108038121</v>
      </c>
      <c r="V751" s="25">
        <f>(0.75+2*10^(-5)*Dados!$B$7)*R751</f>
        <v>29.063063930369971</v>
      </c>
      <c r="W751" s="23">
        <f t="shared" si="180"/>
        <v>2.3165887598005952</v>
      </c>
      <c r="X751" s="25">
        <f>(1-Dados!$C$20)*U751</f>
        <v>15.442383963189354</v>
      </c>
      <c r="Y751" s="18">
        <f t="shared" si="181"/>
        <v>13.125795203388758</v>
      </c>
      <c r="Z751" s="27">
        <f>((0.408*I751*(Y751-0)+Dados!$C$35*(900/(H751+273))*J751*(M751-N751))/(I751+Dados!$C$35*(1+(0.34*J751))))</f>
        <v>4.1760681994959716</v>
      </c>
    </row>
    <row r="752" spans="1:26" x14ac:dyDescent="0.25">
      <c r="A752" s="1">
        <v>35850</v>
      </c>
      <c r="B752">
        <v>22.3</v>
      </c>
      <c r="C752">
        <v>32.799999999999997</v>
      </c>
      <c r="D752">
        <v>55</v>
      </c>
      <c r="E752">
        <v>1.7</v>
      </c>
      <c r="F752">
        <v>78.25</v>
      </c>
      <c r="H752" s="22">
        <f t="shared" si="168"/>
        <v>27.549999999999997</v>
      </c>
      <c r="I752" s="23">
        <f t="shared" si="169"/>
        <v>0.21510833905626101</v>
      </c>
      <c r="J752" s="24">
        <f t="shared" si="170"/>
        <v>1.2715168277855049</v>
      </c>
      <c r="K752" s="25">
        <f t="shared" si="171"/>
        <v>4.9739919933544527</v>
      </c>
      <c r="L752" s="25">
        <f t="shared" si="172"/>
        <v>2.6926645530366384</v>
      </c>
      <c r="M752" s="25">
        <f t="shared" si="173"/>
        <v>3.8333282731955456</v>
      </c>
      <c r="N752" s="25">
        <f t="shared" si="174"/>
        <v>2.9995793737755143</v>
      </c>
      <c r="O752" s="25">
        <f t="shared" si="175"/>
        <v>-0.1753993779302998</v>
      </c>
      <c r="P752" s="26">
        <f>ACOS(-TAN(Dados!$C$31)*TAN(O752))</f>
        <v>1.6667663487559339</v>
      </c>
      <c r="Q752" s="25">
        <f t="shared" si="176"/>
        <v>1.0192818397297361</v>
      </c>
      <c r="R752" s="25">
        <f>(24*60/PI())*Dados!$C$28*Q752*(P752*SIN(Dados!$C$31)*SIN(O752)+COS(Dados!$C$31)*COS(O752)*SIN(P752))</f>
        <v>38.330034943789961</v>
      </c>
      <c r="S752" s="17">
        <f t="shared" si="177"/>
        <v>305.96000000000004</v>
      </c>
      <c r="T752" s="17">
        <f t="shared" si="178"/>
        <v>295.46000000000004</v>
      </c>
      <c r="U752" s="17">
        <f t="shared" si="179"/>
        <v>19.8725613945292</v>
      </c>
      <c r="V752" s="25">
        <f>(0.75+2*10^(-5)*Dados!$B$7)*R752</f>
        <v>28.935427705143915</v>
      </c>
      <c r="W752" s="23">
        <f t="shared" si="180"/>
        <v>2.2609228567542958</v>
      </c>
      <c r="X752" s="25">
        <f>(1-Dados!$C$20)*U752</f>
        <v>15.301872273787485</v>
      </c>
      <c r="Y752" s="18">
        <f t="shared" si="181"/>
        <v>13.04094941703319</v>
      </c>
      <c r="Z752" s="27">
        <f>((0.408*I752*(Y752-0)+Dados!$C$35*(900/(H752+273))*J752*(M752-N752))/(I752+Dados!$C$35*(1+(0.34*J752))))</f>
        <v>4.3783636339448115</v>
      </c>
    </row>
    <row r="753" spans="1:26" x14ac:dyDescent="0.25">
      <c r="A753" s="1">
        <v>35851</v>
      </c>
      <c r="B753">
        <v>22</v>
      </c>
      <c r="C753">
        <v>31.4</v>
      </c>
      <c r="D753">
        <v>56</v>
      </c>
      <c r="E753">
        <v>2.1333329999999999</v>
      </c>
      <c r="F753">
        <v>90</v>
      </c>
      <c r="H753" s="22">
        <f t="shared" si="168"/>
        <v>26.7</v>
      </c>
      <c r="I753" s="23">
        <f t="shared" si="169"/>
        <v>0.20597415419609683</v>
      </c>
      <c r="J753" s="24">
        <f t="shared" si="170"/>
        <v>1.5956287110412557</v>
      </c>
      <c r="K753" s="25">
        <f t="shared" si="171"/>
        <v>4.5959173166475438</v>
      </c>
      <c r="L753" s="25">
        <f t="shared" si="172"/>
        <v>2.6439311922105757</v>
      </c>
      <c r="M753" s="25">
        <f t="shared" si="173"/>
        <v>3.6199242544290597</v>
      </c>
      <c r="N753" s="25">
        <f t="shared" si="174"/>
        <v>3.2579318289861536</v>
      </c>
      <c r="O753" s="25">
        <f t="shared" si="175"/>
        <v>-0.16901338609456681</v>
      </c>
      <c r="P753" s="26">
        <f>ACOS(-TAN(Dados!$C$31)*TAN(O753))</f>
        <v>1.6631931498354087</v>
      </c>
      <c r="Q753" s="25">
        <f t="shared" si="176"/>
        <v>1.018817995658829</v>
      </c>
      <c r="R753" s="25">
        <f>(24*60/PI())*Dados!$C$28*Q753*(P753*SIN(Dados!$C$31)*SIN(O753)+COS(Dados!$C$31)*COS(O753)*SIN(P753))</f>
        <v>38.158500837577961</v>
      </c>
      <c r="S753" s="17">
        <f t="shared" si="177"/>
        <v>304.56</v>
      </c>
      <c r="T753" s="17">
        <f t="shared" si="178"/>
        <v>295.16000000000003</v>
      </c>
      <c r="U753" s="17">
        <f t="shared" si="179"/>
        <v>18.718679714133014</v>
      </c>
      <c r="V753" s="25">
        <f>(0.75+2*10^(-5)*Dados!$B$7)*R753</f>
        <v>28.805936230989445</v>
      </c>
      <c r="W753" s="23">
        <f t="shared" si="180"/>
        <v>1.8273871912471691</v>
      </c>
      <c r="X753" s="25">
        <f>(1-Dados!$C$20)*U753</f>
        <v>14.41338337988242</v>
      </c>
      <c r="Y753" s="18">
        <f t="shared" si="181"/>
        <v>12.585996188635251</v>
      </c>
      <c r="Z753" s="27">
        <f>((0.408*I753*(Y753-0)+Dados!$C$35*(900/(H753+273))*J753*(M753-N753))/(I753+Dados!$C$35*(1+(0.34*J753))))</f>
        <v>3.8157683254356241</v>
      </c>
    </row>
    <row r="754" spans="1:26" x14ac:dyDescent="0.25">
      <c r="A754" s="1">
        <v>35852</v>
      </c>
      <c r="B754">
        <v>21.5</v>
      </c>
      <c r="C754">
        <v>29.1</v>
      </c>
      <c r="D754">
        <v>57</v>
      </c>
      <c r="E754">
        <v>1.8666670000000001</v>
      </c>
      <c r="F754">
        <v>82</v>
      </c>
      <c r="H754" s="22">
        <f t="shared" si="168"/>
        <v>25.3</v>
      </c>
      <c r="I754" s="23">
        <f t="shared" si="169"/>
        <v>0.19164125727803297</v>
      </c>
      <c r="J754" s="24">
        <f t="shared" si="170"/>
        <v>1.3961755896305208</v>
      </c>
      <c r="K754" s="25">
        <f t="shared" si="171"/>
        <v>4.0288844232591545</v>
      </c>
      <c r="L754" s="25">
        <f t="shared" si="172"/>
        <v>2.5644197206554633</v>
      </c>
      <c r="M754" s="25">
        <f t="shared" si="173"/>
        <v>3.2966520719573089</v>
      </c>
      <c r="N754" s="25">
        <f t="shared" si="174"/>
        <v>2.7032546990049933</v>
      </c>
      <c r="O754" s="25">
        <f t="shared" si="175"/>
        <v>-0.16257731194492642</v>
      </c>
      <c r="P754" s="26">
        <f>ACOS(-TAN(Dados!$C$31)*TAN(O754))</f>
        <v>1.6596009906988067</v>
      </c>
      <c r="Q754" s="25">
        <f t="shared" si="176"/>
        <v>1.0183485754096824</v>
      </c>
      <c r="R754" s="25">
        <f>(24*60/PI())*Dados!$C$28*Q754*(P754*SIN(Dados!$C$31)*SIN(O754)+COS(Dados!$C$31)*COS(O754)*SIN(P754))</f>
        <v>37.98454322101324</v>
      </c>
      <c r="S754" s="17">
        <f t="shared" si="177"/>
        <v>302.26000000000005</v>
      </c>
      <c r="T754" s="17">
        <f t="shared" si="178"/>
        <v>294.66000000000003</v>
      </c>
      <c r="U754" s="17">
        <f t="shared" si="179"/>
        <v>16.75458545869839</v>
      </c>
      <c r="V754" s="25">
        <f>(0.75+2*10^(-5)*Dados!$B$7)*R754</f>
        <v>28.674615243537978</v>
      </c>
      <c r="W754" s="23">
        <f t="shared" si="180"/>
        <v>1.8766088897468731</v>
      </c>
      <c r="X754" s="25">
        <f>(1-Dados!$C$20)*U754</f>
        <v>12.901030803197761</v>
      </c>
      <c r="Y754" s="18">
        <f t="shared" si="181"/>
        <v>11.024421913450889</v>
      </c>
      <c r="Z754" s="27">
        <f>((0.408*I754*(Y754-0)+Dados!$C$35*(900/(H754+273))*J754*(M754-N754))/(I754+Dados!$C$35*(1+(0.34*J754))))</f>
        <v>3.5590206694617632</v>
      </c>
    </row>
    <row r="755" spans="1:26" x14ac:dyDescent="0.25">
      <c r="A755" s="1">
        <v>35853</v>
      </c>
      <c r="B755">
        <v>21</v>
      </c>
      <c r="C755">
        <v>26.7</v>
      </c>
      <c r="D755">
        <v>58</v>
      </c>
      <c r="E755">
        <v>2.9333330000000002</v>
      </c>
      <c r="F755">
        <v>85.25</v>
      </c>
      <c r="H755" s="22">
        <f t="shared" si="168"/>
        <v>23.85</v>
      </c>
      <c r="I755" s="23">
        <f t="shared" si="169"/>
        <v>0.17769138209750721</v>
      </c>
      <c r="J755" s="24">
        <f t="shared" si="170"/>
        <v>2.193989571175611</v>
      </c>
      <c r="K755" s="25">
        <f t="shared" si="171"/>
        <v>3.5030684848343494</v>
      </c>
      <c r="L755" s="25">
        <f t="shared" si="172"/>
        <v>2.4870053972720654</v>
      </c>
      <c r="M755" s="25">
        <f t="shared" si="173"/>
        <v>2.9950369410532076</v>
      </c>
      <c r="N755" s="25">
        <f t="shared" si="174"/>
        <v>2.5532689922478595</v>
      </c>
      <c r="O755" s="25">
        <f t="shared" si="175"/>
        <v>-0.1560930626290509</v>
      </c>
      <c r="P755" s="26">
        <f>ACOS(-TAN(Dados!$C$31)*TAN(O755))</f>
        <v>1.655990762218486</v>
      </c>
      <c r="Q755" s="25">
        <f t="shared" si="176"/>
        <v>1.0178737180816473</v>
      </c>
      <c r="R755" s="25">
        <f>(24*60/PI())*Dados!$C$28*Q755*(P755*SIN(Dados!$C$31)*SIN(O755)+COS(Dados!$C$31)*COS(O755)*SIN(P755))</f>
        <v>37.808198041549083</v>
      </c>
      <c r="S755" s="17">
        <f t="shared" si="177"/>
        <v>299.86</v>
      </c>
      <c r="T755" s="17">
        <f t="shared" si="178"/>
        <v>294.16000000000003</v>
      </c>
      <c r="U755" s="17">
        <f t="shared" si="179"/>
        <v>14.442533701834366</v>
      </c>
      <c r="V755" s="25">
        <f>(0.75+2*10^(-5)*Dados!$B$7)*R755</f>
        <v>28.541491879601093</v>
      </c>
      <c r="W755" s="23">
        <f t="shared" si="180"/>
        <v>1.4789508360721353</v>
      </c>
      <c r="X755" s="25">
        <f>(1-Dados!$C$20)*U755</f>
        <v>11.120750950412463</v>
      </c>
      <c r="Y755" s="18">
        <f t="shared" si="181"/>
        <v>9.6418001143403274</v>
      </c>
      <c r="Z755" s="27">
        <f>((0.408*I755*(Y755-0)+Dados!$C$35*(900/(H755+273))*J755*(M755-N755))/(I755+Dados!$C$35*(1+(0.34*J755))))</f>
        <v>3.0528289380566425</v>
      </c>
    </row>
    <row r="756" spans="1:26" x14ac:dyDescent="0.25">
      <c r="A756" s="1">
        <v>35854</v>
      </c>
      <c r="B756">
        <v>20</v>
      </c>
      <c r="C756">
        <v>26.9</v>
      </c>
      <c r="D756">
        <v>59</v>
      </c>
      <c r="E756">
        <v>2.9666670000000002</v>
      </c>
      <c r="F756">
        <v>84</v>
      </c>
      <c r="H756" s="22">
        <f t="shared" si="168"/>
        <v>23.45</v>
      </c>
      <c r="I756" s="23">
        <f t="shared" si="169"/>
        <v>0.17399745174765596</v>
      </c>
      <c r="J756" s="24">
        <f t="shared" si="170"/>
        <v>2.2189217723152592</v>
      </c>
      <c r="K756" s="25">
        <f t="shared" si="171"/>
        <v>3.5444766708090345</v>
      </c>
      <c r="L756" s="25">
        <f t="shared" si="172"/>
        <v>2.3382812709274461</v>
      </c>
      <c r="M756" s="25">
        <f t="shared" si="173"/>
        <v>2.9413789708682403</v>
      </c>
      <c r="N756" s="25">
        <f t="shared" si="174"/>
        <v>2.4707583355293217</v>
      </c>
      <c r="O756" s="25">
        <f t="shared" si="175"/>
        <v>-0.14956255956995423</v>
      </c>
      <c r="P756" s="26">
        <f>ACOS(-TAN(Dados!$C$31)*TAN(O756))</f>
        <v>1.652363341105423</v>
      </c>
      <c r="Q756" s="25">
        <f t="shared" si="176"/>
        <v>1.0173935643851983</v>
      </c>
      <c r="R756" s="25">
        <f>(24*60/PI())*Dados!$C$28*Q756*(P756*SIN(Dados!$C$31)*SIN(O756)+COS(Dados!$C$31)*COS(O756)*SIN(P756))</f>
        <v>37.629503113658799</v>
      </c>
      <c r="S756" s="17">
        <f t="shared" si="177"/>
        <v>300.06</v>
      </c>
      <c r="T756" s="17">
        <f t="shared" si="178"/>
        <v>293.16000000000003</v>
      </c>
      <c r="U756" s="17">
        <f t="shared" si="179"/>
        <v>15.815138939925966</v>
      </c>
      <c r="V756" s="25">
        <f>(0.75+2*10^(-5)*Dados!$B$7)*R756</f>
        <v>28.406594685407878</v>
      </c>
      <c r="W756" s="23">
        <f t="shared" si="180"/>
        <v>1.8294181166471633</v>
      </c>
      <c r="X756" s="25">
        <f>(1-Dados!$C$20)*U756</f>
        <v>12.177656983742994</v>
      </c>
      <c r="Y756" s="18">
        <f t="shared" si="181"/>
        <v>10.34823886709583</v>
      </c>
      <c r="Z756" s="27">
        <f>((0.408*I756*(Y756-0)+Dados!$C$35*(900/(H756+273))*J756*(M756-N756))/(I756+Dados!$C$35*(1+(0.34*J756))))</f>
        <v>3.2618489872970859</v>
      </c>
    </row>
    <row r="757" spans="1:26" x14ac:dyDescent="0.25">
      <c r="A757" s="1">
        <v>36192</v>
      </c>
      <c r="B757">
        <v>21.4</v>
      </c>
      <c r="C757">
        <v>34.9</v>
      </c>
      <c r="D757">
        <v>32</v>
      </c>
      <c r="E757">
        <v>3.1666669999999999</v>
      </c>
      <c r="F757">
        <v>55.5</v>
      </c>
      <c r="H757" s="22">
        <f t="shared" si="168"/>
        <v>28.15</v>
      </c>
      <c r="I757" s="23">
        <f t="shared" si="169"/>
        <v>0.22175898387159163</v>
      </c>
      <c r="J757" s="24">
        <f t="shared" si="170"/>
        <v>2.3685119873488478</v>
      </c>
      <c r="K757" s="25">
        <f t="shared" si="171"/>
        <v>5.5916786681589672</v>
      </c>
      <c r="L757" s="25">
        <f t="shared" si="172"/>
        <v>2.548770598472057</v>
      </c>
      <c r="M757" s="25">
        <f t="shared" si="173"/>
        <v>4.0702246333155117</v>
      </c>
      <c r="N757" s="25">
        <f t="shared" si="174"/>
        <v>2.2589746714901091</v>
      </c>
      <c r="O757" s="25">
        <f t="shared" si="175"/>
        <v>-0.30432562504334304</v>
      </c>
      <c r="P757" s="26">
        <f>ACOS(-TAN(Dados!$C$31)*TAN(O757))</f>
        <v>1.7414469882911801</v>
      </c>
      <c r="Q757" s="25">
        <f t="shared" si="176"/>
        <v>1.0281185581963432</v>
      </c>
      <c r="R757" s="25">
        <f>(24*60/PI())*Dados!$C$28*Q757*(P757*SIN(Dados!$C$31)*SIN(O757)+COS(Dados!$C$31)*COS(O757)*SIN(P757))</f>
        <v>41.550006134893529</v>
      </c>
      <c r="S757" s="17">
        <f t="shared" si="177"/>
        <v>308.06</v>
      </c>
      <c r="T757" s="17">
        <f t="shared" si="178"/>
        <v>294.56</v>
      </c>
      <c r="U757" s="17">
        <f t="shared" si="179"/>
        <v>24.426315321599958</v>
      </c>
      <c r="V757" s="25">
        <f>(0.75+2*10^(-5)*Dados!$B$7)*R757</f>
        <v>31.366191041244619</v>
      </c>
      <c r="W757" s="23">
        <f t="shared" si="180"/>
        <v>3.6836133037595453</v>
      </c>
      <c r="X757" s="25">
        <f>(1-Dados!$C$20)*U757</f>
        <v>18.808262797631969</v>
      </c>
      <c r="Y757" s="18">
        <f t="shared" si="181"/>
        <v>15.124649493872424</v>
      </c>
      <c r="Z757" s="27">
        <f>((0.408*I757*(Y757-0)+Dados!$C$35*(900/(H757+273))*J757*(M757-N757))/(I757+Dados!$C$35*(1+(0.34*J757))))</f>
        <v>6.4944742058156022</v>
      </c>
    </row>
    <row r="758" spans="1:26" x14ac:dyDescent="0.25">
      <c r="A758" s="1">
        <v>36193</v>
      </c>
      <c r="B758">
        <v>17</v>
      </c>
      <c r="C758">
        <v>29.7</v>
      </c>
      <c r="D758">
        <v>33</v>
      </c>
      <c r="E758">
        <v>1.8666670000000001</v>
      </c>
      <c r="F758">
        <v>64.5</v>
      </c>
      <c r="H758" s="22">
        <f t="shared" si="168"/>
        <v>23.35</v>
      </c>
      <c r="I758" s="23">
        <f t="shared" si="169"/>
        <v>0.1730841596541125</v>
      </c>
      <c r="J758" s="24">
        <f t="shared" si="170"/>
        <v>1.3961755896305208</v>
      </c>
      <c r="K758" s="25">
        <f t="shared" si="171"/>
        <v>4.1705971966496023</v>
      </c>
      <c r="L758" s="25">
        <f t="shared" si="172"/>
        <v>1.9377293518704448</v>
      </c>
      <c r="M758" s="25">
        <f t="shared" si="173"/>
        <v>3.0541632742600235</v>
      </c>
      <c r="N758" s="25">
        <f t="shared" si="174"/>
        <v>1.9699353118977152</v>
      </c>
      <c r="O758" s="25">
        <f t="shared" si="175"/>
        <v>-0.2995769437816857</v>
      </c>
      <c r="P758" s="26">
        <f>ACOS(-TAN(Dados!$C$31)*TAN(O758))</f>
        <v>1.7385894603864445</v>
      </c>
      <c r="Q758" s="25">
        <f t="shared" si="176"/>
        <v>1.0278170707327079</v>
      </c>
      <c r="R758" s="25">
        <f>(24*60/PI())*Dados!$C$28*Q758*(P758*SIN(Dados!$C$31)*SIN(O758)+COS(Dados!$C$31)*COS(O758)*SIN(P758))</f>
        <v>41.440172896841275</v>
      </c>
      <c r="S758" s="17">
        <f t="shared" si="177"/>
        <v>302.86</v>
      </c>
      <c r="T758" s="17">
        <f t="shared" si="178"/>
        <v>290.16000000000003</v>
      </c>
      <c r="U758" s="17">
        <f t="shared" si="179"/>
        <v>23.628894424212877</v>
      </c>
      <c r="V758" s="25">
        <f>(0.75+2*10^(-5)*Dados!$B$7)*R758</f>
        <v>31.28327768820585</v>
      </c>
      <c r="W758" s="23">
        <f t="shared" si="180"/>
        <v>3.6521221426297781</v>
      </c>
      <c r="X758" s="25">
        <f>(1-Dados!$C$20)*U758</f>
        <v>18.194248706643915</v>
      </c>
      <c r="Y758" s="18">
        <f t="shared" si="181"/>
        <v>14.542126564014136</v>
      </c>
      <c r="Z758" s="27">
        <f>((0.408*I758*(Y758-0)+Dados!$C$35*(900/(H758+273))*J758*(M758-N758))/(I758+Dados!$C$35*(1+(0.34*J758))))</f>
        <v>4.9250309531530201</v>
      </c>
    </row>
    <row r="759" spans="1:26" x14ac:dyDescent="0.25">
      <c r="A759" s="1">
        <v>36194</v>
      </c>
      <c r="B759">
        <v>16</v>
      </c>
      <c r="C759">
        <v>36.9</v>
      </c>
      <c r="D759">
        <v>34</v>
      </c>
      <c r="E759">
        <v>2</v>
      </c>
      <c r="F759">
        <v>58.5</v>
      </c>
      <c r="H759" s="22">
        <f t="shared" si="168"/>
        <v>26.45</v>
      </c>
      <c r="I759" s="23">
        <f t="shared" si="169"/>
        <v>0.20335056951978117</v>
      </c>
      <c r="J759" s="24">
        <f t="shared" si="170"/>
        <v>1.4959021503358882</v>
      </c>
      <c r="K759" s="25">
        <f t="shared" si="171"/>
        <v>6.24071810795619</v>
      </c>
      <c r="L759" s="25">
        <f t="shared" si="172"/>
        <v>1.8182866804855506</v>
      </c>
      <c r="M759" s="25">
        <f t="shared" si="173"/>
        <v>4.0295023942208701</v>
      </c>
      <c r="N759" s="25">
        <f t="shared" si="174"/>
        <v>2.3572589006192088</v>
      </c>
      <c r="O759" s="25">
        <f t="shared" si="175"/>
        <v>-0.29473949140618588</v>
      </c>
      <c r="P759" s="26">
        <f>ACOS(-TAN(Dados!$C$31)*TAN(O759))</f>
        <v>1.7356885346921167</v>
      </c>
      <c r="Q759" s="25">
        <f t="shared" si="176"/>
        <v>1.0275073404706727</v>
      </c>
      <c r="R759" s="25">
        <f>(24*60/PI())*Dados!$C$28*Q759*(P759*SIN(Dados!$C$31)*SIN(O759)+COS(Dados!$C$31)*COS(O759)*SIN(P759))</f>
        <v>41.327547732870002</v>
      </c>
      <c r="S759" s="17">
        <f t="shared" si="177"/>
        <v>310.06</v>
      </c>
      <c r="T759" s="17">
        <f t="shared" si="178"/>
        <v>289.16000000000003</v>
      </c>
      <c r="U759" s="17">
        <f t="shared" si="179"/>
        <v>30.229625146713801</v>
      </c>
      <c r="V759" s="25">
        <f>(0.75+2*10^(-5)*Dados!$B$7)*R759</f>
        <v>31.198256704148577</v>
      </c>
      <c r="W759" s="23">
        <f t="shared" si="180"/>
        <v>4.7680872243313281</v>
      </c>
      <c r="X759" s="25">
        <f>(1-Dados!$C$20)*U759</f>
        <v>23.276811362969628</v>
      </c>
      <c r="Y759" s="18">
        <f t="shared" si="181"/>
        <v>18.5087241386383</v>
      </c>
      <c r="Z759" s="27">
        <f>((0.408*I759*(Y759-0)+Dados!$C$35*(900/(H759+273))*J759*(M759-N759))/(I759+Dados!$C$35*(1+(0.34*J759))))</f>
        <v>6.7121376036758953</v>
      </c>
    </row>
    <row r="760" spans="1:26" x14ac:dyDescent="0.25">
      <c r="A760" s="1">
        <v>36195</v>
      </c>
      <c r="B760">
        <v>24.4</v>
      </c>
      <c r="C760">
        <v>32.5</v>
      </c>
      <c r="D760">
        <v>35</v>
      </c>
      <c r="E760">
        <v>2.8</v>
      </c>
      <c r="F760">
        <v>81</v>
      </c>
      <c r="H760" s="22">
        <f t="shared" si="168"/>
        <v>28.45</v>
      </c>
      <c r="I760" s="23">
        <f t="shared" si="169"/>
        <v>0.22514855067229991</v>
      </c>
      <c r="J760" s="24">
        <f t="shared" si="170"/>
        <v>2.0942630104702435</v>
      </c>
      <c r="K760" s="25">
        <f t="shared" si="171"/>
        <v>4.8907789302521092</v>
      </c>
      <c r="L760" s="25">
        <f t="shared" si="172"/>
        <v>3.0563126530167612</v>
      </c>
      <c r="M760" s="25">
        <f t="shared" si="173"/>
        <v>3.973545791634435</v>
      </c>
      <c r="N760" s="25">
        <f t="shared" si="174"/>
        <v>3.2185720912238924</v>
      </c>
      <c r="O760" s="25">
        <f t="shared" si="175"/>
        <v>-0.28981470135838328</v>
      </c>
      <c r="P760" s="26">
        <f>ACOS(-TAN(Dados!$C$31)*TAN(O760))</f>
        <v>1.7327454042581727</v>
      </c>
      <c r="Q760" s="25">
        <f t="shared" si="176"/>
        <v>1.0271894591899993</v>
      </c>
      <c r="R760" s="25">
        <f>(24*60/PI())*Dados!$C$28*Q760*(P760*SIN(Dados!$C$31)*SIN(O760)+COS(Dados!$C$31)*COS(O760)*SIN(P760))</f>
        <v>41.21213155165799</v>
      </c>
      <c r="S760" s="17">
        <f t="shared" si="177"/>
        <v>305.66000000000003</v>
      </c>
      <c r="T760" s="17">
        <f t="shared" si="178"/>
        <v>297.56</v>
      </c>
      <c r="U760" s="17">
        <f t="shared" si="179"/>
        <v>18.7666852224569</v>
      </c>
      <c r="V760" s="25">
        <f>(0.75+2*10^(-5)*Dados!$B$7)*R760</f>
        <v>31.111128775036029</v>
      </c>
      <c r="W760" s="23">
        <f t="shared" si="180"/>
        <v>1.6754550653709841</v>
      </c>
      <c r="X760" s="25">
        <f>(1-Dados!$C$20)*U760</f>
        <v>14.450347621291813</v>
      </c>
      <c r="Y760" s="18">
        <f t="shared" si="181"/>
        <v>12.774892555920829</v>
      </c>
      <c r="Z760" s="27">
        <f>((0.408*I760*(Y760-0)+Dados!$C$35*(900/(H760+273))*J760*(M760-N760))/(I760+Dados!$C$35*(1+(0.34*J760))))</f>
        <v>4.3962936988745973</v>
      </c>
    </row>
    <row r="761" spans="1:26" x14ac:dyDescent="0.25">
      <c r="A761" s="1">
        <v>36196</v>
      </c>
      <c r="B761">
        <v>22.1</v>
      </c>
      <c r="C761">
        <v>32.9</v>
      </c>
      <c r="D761">
        <v>36</v>
      </c>
      <c r="E761">
        <v>2.233333</v>
      </c>
      <c r="F761">
        <v>83.25</v>
      </c>
      <c r="H761" s="22">
        <f t="shared" si="168"/>
        <v>27.5</v>
      </c>
      <c r="I761" s="23">
        <f t="shared" si="169"/>
        <v>0.21456176978003969</v>
      </c>
      <c r="J761" s="24">
        <f t="shared" si="170"/>
        <v>1.6704238185580502</v>
      </c>
      <c r="K761" s="25">
        <f t="shared" si="171"/>
        <v>5.0020014811114493</v>
      </c>
      <c r="L761" s="25">
        <f t="shared" si="172"/>
        <v>2.6600893350973012</v>
      </c>
      <c r="M761" s="25">
        <f t="shared" si="173"/>
        <v>3.8310454081043752</v>
      </c>
      <c r="N761" s="25">
        <f t="shared" si="174"/>
        <v>3.1893453022468923</v>
      </c>
      <c r="O761" s="25">
        <f t="shared" si="175"/>
        <v>-0.28480403295985462</v>
      </c>
      <c r="P761" s="26">
        <f>ACOS(-TAN(Dados!$C$31)*TAN(O761))</f>
        <v>1.7297612548880501</v>
      </c>
      <c r="Q761" s="25">
        <f t="shared" si="176"/>
        <v>1.0268635210857713</v>
      </c>
      <c r="R761" s="25">
        <f>(24*60/PI())*Dados!$C$28*Q761*(P761*SIN(Dados!$C$31)*SIN(O761)+COS(Dados!$C$31)*COS(O761)*SIN(P761))</f>
        <v>41.093926310782344</v>
      </c>
      <c r="S761" s="17">
        <f t="shared" si="177"/>
        <v>306.06</v>
      </c>
      <c r="T761" s="17">
        <f t="shared" si="178"/>
        <v>295.26000000000005</v>
      </c>
      <c r="U761" s="17">
        <f t="shared" si="179"/>
        <v>21.607747600195719</v>
      </c>
      <c r="V761" s="25">
        <f>(0.75+2*10^(-5)*Dados!$B$7)*R761</f>
        <v>31.021895378647475</v>
      </c>
      <c r="W761" s="23">
        <f t="shared" si="180"/>
        <v>2.1321872865841716</v>
      </c>
      <c r="X761" s="25">
        <f>(1-Dados!$C$20)*U761</f>
        <v>16.637965652150704</v>
      </c>
      <c r="Y761" s="18">
        <f t="shared" si="181"/>
        <v>14.505778365566533</v>
      </c>
      <c r="Z761" s="27">
        <f>((0.408*I761*(Y761-0)+Dados!$C$35*(900/(H761+273))*J761*(M761-N761))/(I761+Dados!$C$35*(1+(0.34*J761))))</f>
        <v>4.6658512426505867</v>
      </c>
    </row>
    <row r="762" spans="1:26" x14ac:dyDescent="0.25">
      <c r="A762" s="1">
        <v>36197</v>
      </c>
      <c r="B762">
        <v>22.4</v>
      </c>
      <c r="C762">
        <v>34.799999999999997</v>
      </c>
      <c r="D762">
        <v>37</v>
      </c>
      <c r="E762">
        <v>2.233333</v>
      </c>
      <c r="F762">
        <v>64.25</v>
      </c>
      <c r="H762" s="22">
        <f t="shared" si="168"/>
        <v>28.599999999999998</v>
      </c>
      <c r="I762" s="23">
        <f t="shared" si="169"/>
        <v>0.22685958459062652</v>
      </c>
      <c r="J762" s="24">
        <f t="shared" si="170"/>
        <v>1.6704238185580502</v>
      </c>
      <c r="K762" s="25">
        <f t="shared" si="171"/>
        <v>5.5608244417211337</v>
      </c>
      <c r="L762" s="25">
        <f t="shared" si="172"/>
        <v>2.7090824052161175</v>
      </c>
      <c r="M762" s="25">
        <f t="shared" si="173"/>
        <v>4.1349534234686258</v>
      </c>
      <c r="N762" s="25">
        <f t="shared" si="174"/>
        <v>2.6567075745785917</v>
      </c>
      <c r="O762" s="25">
        <f t="shared" si="175"/>
        <v>-0.27970897097978548</v>
      </c>
      <c r="P762" s="26">
        <f>ACOS(-TAN(Dados!$C$31)*TAN(O762))</f>
        <v>1.7267372641461627</v>
      </c>
      <c r="Q762" s="25">
        <f t="shared" si="176"/>
        <v>1.0265296227404832</v>
      </c>
      <c r="R762" s="25">
        <f>(24*60/PI())*Dados!$C$28*Q762*(P762*SIN(Dados!$C$31)*SIN(O762)+COS(Dados!$C$31)*COS(O762)*SIN(P762))</f>
        <v>40.972935068714811</v>
      </c>
      <c r="S762" s="17">
        <f t="shared" si="177"/>
        <v>307.96000000000004</v>
      </c>
      <c r="T762" s="17">
        <f t="shared" si="178"/>
        <v>295.56</v>
      </c>
      <c r="U762" s="17">
        <f t="shared" si="179"/>
        <v>23.084894849264245</v>
      </c>
      <c r="V762" s="25">
        <f>(0.75+2*10^(-5)*Dados!$B$7)*R762</f>
        <v>30.930558823829962</v>
      </c>
      <c r="W762" s="23">
        <f t="shared" si="180"/>
        <v>2.9965472878137316</v>
      </c>
      <c r="X762" s="25">
        <f>(1-Dados!$C$20)*U762</f>
        <v>17.775369033933469</v>
      </c>
      <c r="Y762" s="18">
        <f t="shared" si="181"/>
        <v>14.778821746119737</v>
      </c>
      <c r="Z762" s="27">
        <f>((0.408*I762*(Y762-0)+Dados!$C$35*(900/(H762+273))*J762*(M762-N762))/(I762+Dados!$C$35*(1+(0.34*J762))))</f>
        <v>5.6153945290599268</v>
      </c>
    </row>
    <row r="763" spans="1:26" x14ac:dyDescent="0.25">
      <c r="A763" s="1">
        <v>36198</v>
      </c>
      <c r="B763">
        <v>24</v>
      </c>
      <c r="C763">
        <v>32</v>
      </c>
      <c r="D763">
        <v>38</v>
      </c>
      <c r="E763">
        <v>3.1333329999999999</v>
      </c>
      <c r="F763">
        <v>83.75</v>
      </c>
      <c r="H763" s="22">
        <f t="shared" si="168"/>
        <v>28</v>
      </c>
      <c r="I763" s="23">
        <f t="shared" si="169"/>
        <v>0.22008034247018871</v>
      </c>
      <c r="J763" s="24">
        <f t="shared" si="170"/>
        <v>2.3435797862091996</v>
      </c>
      <c r="K763" s="25">
        <f t="shared" si="171"/>
        <v>4.7547753962618131</v>
      </c>
      <c r="L763" s="25">
        <f t="shared" si="172"/>
        <v>2.9839174771655594</v>
      </c>
      <c r="M763" s="25">
        <f t="shared" si="173"/>
        <v>3.8693464367136863</v>
      </c>
      <c r="N763" s="25">
        <f t="shared" si="174"/>
        <v>3.2405776407477123</v>
      </c>
      <c r="O763" s="25">
        <f t="shared" si="175"/>
        <v>-0.27453102519500105</v>
      </c>
      <c r="P763" s="26">
        <f>ACOS(-TAN(Dados!$C$31)*TAN(O763))</f>
        <v>1.7236746004336272</v>
      </c>
      <c r="Q763" s="25">
        <f t="shared" si="176"/>
        <v>1.0261878630954209</v>
      </c>
      <c r="R763" s="25">
        <f>(24*60/PI())*Dados!$C$28*Q763*(P763*SIN(Dados!$C$31)*SIN(O763)+COS(Dados!$C$31)*COS(O763)*SIN(P763))</f>
        <v>40.849162036170263</v>
      </c>
      <c r="S763" s="17">
        <f t="shared" si="177"/>
        <v>305.16000000000003</v>
      </c>
      <c r="T763" s="17">
        <f t="shared" si="178"/>
        <v>297.16000000000003</v>
      </c>
      <c r="U763" s="17">
        <f t="shared" si="179"/>
        <v>18.486220468201008</v>
      </c>
      <c r="V763" s="25">
        <f>(0.75+2*10^(-5)*Dados!$B$7)*R763</f>
        <v>30.837122289261409</v>
      </c>
      <c r="W763" s="23">
        <f t="shared" si="180"/>
        <v>1.6314588690943839</v>
      </c>
      <c r="X763" s="25">
        <f>(1-Dados!$C$20)*U763</f>
        <v>14.234389760514777</v>
      </c>
      <c r="Y763" s="18">
        <f t="shared" si="181"/>
        <v>12.602930891420392</v>
      </c>
      <c r="Z763" s="27">
        <f>((0.408*I763*(Y763-0)+Dados!$C$35*(900/(H763+273))*J763*(M763-N763))/(I763+Dados!$C$35*(1+(0.34*J763))))</f>
        <v>4.2051248631688463</v>
      </c>
    </row>
    <row r="764" spans="1:26" x14ac:dyDescent="0.25">
      <c r="A764" s="1">
        <v>36199</v>
      </c>
      <c r="B764">
        <v>19.5</v>
      </c>
      <c r="C764">
        <v>26</v>
      </c>
      <c r="D764">
        <v>39</v>
      </c>
      <c r="E764">
        <v>3.3</v>
      </c>
      <c r="F764">
        <v>81.75</v>
      </c>
      <c r="H764" s="22">
        <f t="shared" si="168"/>
        <v>22.75</v>
      </c>
      <c r="I764" s="23">
        <f t="shared" si="169"/>
        <v>0.16768890664106281</v>
      </c>
      <c r="J764" s="24">
        <f t="shared" si="170"/>
        <v>2.4682385480542153</v>
      </c>
      <c r="K764" s="25">
        <f t="shared" si="171"/>
        <v>3.3614398286025637</v>
      </c>
      <c r="L764" s="25">
        <f t="shared" si="172"/>
        <v>2.2668801009804516</v>
      </c>
      <c r="M764" s="25">
        <f t="shared" si="173"/>
        <v>2.8141599647915077</v>
      </c>
      <c r="N764" s="25">
        <f t="shared" si="174"/>
        <v>2.3005757712170576</v>
      </c>
      <c r="O764" s="25">
        <f t="shared" si="175"/>
        <v>-0.26927172994258658</v>
      </c>
      <c r="P764" s="26">
        <f>ACOS(-TAN(Dados!$C$31)*TAN(O764))</f>
        <v>1.720574422132332</v>
      </c>
      <c r="Q764" s="25">
        <f t="shared" si="176"/>
        <v>1.0258383434213432</v>
      </c>
      <c r="R764" s="25">
        <f>(24*60/PI())*Dados!$C$28*Q764*(P764*SIN(Dados!$C$31)*SIN(O764)+COS(Dados!$C$31)*COS(O764)*SIN(P764))</f>
        <v>40.722612626680473</v>
      </c>
      <c r="S764" s="17">
        <f t="shared" si="177"/>
        <v>299.16000000000003</v>
      </c>
      <c r="T764" s="17">
        <f t="shared" si="178"/>
        <v>292.66000000000003</v>
      </c>
      <c r="U764" s="17">
        <f t="shared" si="179"/>
        <v>16.611631714233894</v>
      </c>
      <c r="V764" s="25">
        <f>(0.75+2*10^(-5)*Dados!$B$7)*R764</f>
        <v>30.741589861628867</v>
      </c>
      <c r="W764" s="23">
        <f t="shared" si="180"/>
        <v>1.8224117632598138</v>
      </c>
      <c r="X764" s="25">
        <f>(1-Dados!$C$20)*U764</f>
        <v>12.790956419960098</v>
      </c>
      <c r="Y764" s="18">
        <f t="shared" si="181"/>
        <v>10.968544656700285</v>
      </c>
      <c r="Z764" s="27">
        <f>((0.408*I764*(Y764-0)+Dados!$C$35*(900/(H764+273))*J764*(M764-N764))/(I764+Dados!$C$35*(1+(0.34*J764))))</f>
        <v>3.4814756628671044</v>
      </c>
    </row>
    <row r="765" spans="1:26" x14ac:dyDescent="0.25">
      <c r="A765" s="1">
        <v>36200</v>
      </c>
      <c r="B765">
        <v>16.600000000000001</v>
      </c>
      <c r="C765">
        <v>28.7</v>
      </c>
      <c r="D765">
        <v>40</v>
      </c>
      <c r="E765">
        <v>2.5333329999999998</v>
      </c>
      <c r="F765">
        <v>69.75</v>
      </c>
      <c r="H765" s="22">
        <f t="shared" si="168"/>
        <v>22.65</v>
      </c>
      <c r="I765" s="23">
        <f t="shared" si="169"/>
        <v>0.16680364864169483</v>
      </c>
      <c r="J765" s="24">
        <f t="shared" si="170"/>
        <v>1.8948091411084333</v>
      </c>
      <c r="K765" s="25">
        <f t="shared" si="171"/>
        <v>3.9367535029497236</v>
      </c>
      <c r="L765" s="25">
        <f t="shared" si="172"/>
        <v>1.889152127641528</v>
      </c>
      <c r="M765" s="25">
        <f t="shared" si="173"/>
        <v>2.9129528152956259</v>
      </c>
      <c r="N765" s="25">
        <f t="shared" si="174"/>
        <v>2.0317845886686992</v>
      </c>
      <c r="O765" s="25">
        <f t="shared" si="175"/>
        <v>-0.26393264366523028</v>
      </c>
      <c r="P765" s="26">
        <f>ACOS(-TAN(Dados!$C$31)*TAN(O765))</f>
        <v>1.7174378768172527</v>
      </c>
      <c r="Q765" s="25">
        <f t="shared" si="176"/>
        <v>1.0254811672884725</v>
      </c>
      <c r="R765" s="25">
        <f>(24*60/PI())*Dados!$C$28*Q765*(P765*SIN(Dados!$C$31)*SIN(O765)+COS(Dados!$C$31)*COS(O765)*SIN(P765))</f>
        <v>40.593293506266015</v>
      </c>
      <c r="S765" s="17">
        <f t="shared" si="177"/>
        <v>301.86</v>
      </c>
      <c r="T765" s="17">
        <f t="shared" si="178"/>
        <v>289.76000000000005</v>
      </c>
      <c r="U765" s="17">
        <f t="shared" si="179"/>
        <v>22.592638676524079</v>
      </c>
      <c r="V765" s="25">
        <f>(0.75+2*10^(-5)*Dados!$B$7)*R765</f>
        <v>30.643966573125926</v>
      </c>
      <c r="W765" s="23">
        <f t="shared" si="180"/>
        <v>3.4108811342315035</v>
      </c>
      <c r="X765" s="25">
        <f>(1-Dados!$C$20)*U765</f>
        <v>17.396331780923539</v>
      </c>
      <c r="Y765" s="18">
        <f t="shared" si="181"/>
        <v>13.985450646692035</v>
      </c>
      <c r="Z765" s="27">
        <f>((0.408*I765*(Y765-0)+Dados!$C$35*(900/(H765+273))*J765*(M765-N765))/(I765+Dados!$C$35*(1+(0.34*J765))))</f>
        <v>4.6805269300444934</v>
      </c>
    </row>
    <row r="766" spans="1:26" x14ac:dyDescent="0.25">
      <c r="A766" s="1">
        <v>36201</v>
      </c>
      <c r="B766">
        <v>16</v>
      </c>
      <c r="C766">
        <v>31.3</v>
      </c>
      <c r="D766">
        <v>41</v>
      </c>
      <c r="E766">
        <v>2.0333329999999998</v>
      </c>
      <c r="F766">
        <v>60</v>
      </c>
      <c r="H766" s="22">
        <f t="shared" si="168"/>
        <v>23.65</v>
      </c>
      <c r="I766" s="23">
        <f t="shared" si="169"/>
        <v>0.17583623578191379</v>
      </c>
      <c r="J766" s="24">
        <f t="shared" si="170"/>
        <v>1.5208336035244612</v>
      </c>
      <c r="K766" s="25">
        <f t="shared" si="171"/>
        <v>4.5698943880770111</v>
      </c>
      <c r="L766" s="25">
        <f t="shared" si="172"/>
        <v>1.8182866804855506</v>
      </c>
      <c r="M766" s="25">
        <f t="shared" si="173"/>
        <v>3.1940905342812806</v>
      </c>
      <c r="N766" s="25">
        <f t="shared" si="174"/>
        <v>1.9164543205687683</v>
      </c>
      <c r="O766" s="25">
        <f t="shared" si="175"/>
        <v>-0.25851534844942292</v>
      </c>
      <c r="P766" s="26">
        <f>ACOS(-TAN(Dados!$C$31)*TAN(O766))</f>
        <v>1.7142661005366917</v>
      </c>
      <c r="Q766" s="25">
        <f t="shared" si="176"/>
        <v>1.0251164405358055</v>
      </c>
      <c r="R766" s="25">
        <f>(24*60/PI())*Dados!$C$28*Q766*(P766*SIN(Dados!$C$31)*SIN(O766)+COS(Dados!$C$31)*COS(O766)*SIN(P766))</f>
        <v>40.461212642078735</v>
      </c>
      <c r="S766" s="17">
        <f t="shared" si="177"/>
        <v>304.46000000000004</v>
      </c>
      <c r="T766" s="17">
        <f t="shared" si="178"/>
        <v>289.16000000000003</v>
      </c>
      <c r="U766" s="17">
        <f t="shared" si="179"/>
        <v>25.322384138270927</v>
      </c>
      <c r="V766" s="25">
        <f>(0.75+2*10^(-5)*Dados!$B$7)*R766</f>
        <v>30.544258438173049</v>
      </c>
      <c r="W766" s="23">
        <f t="shared" si="180"/>
        <v>4.2959659995998196</v>
      </c>
      <c r="X766" s="25">
        <f>(1-Dados!$C$20)*U766</f>
        <v>19.498235786468616</v>
      </c>
      <c r="Y766" s="18">
        <f t="shared" si="181"/>
        <v>15.202269786868797</v>
      </c>
      <c r="Z766" s="27">
        <f>((0.408*I766*(Y766-0)+Dados!$C$35*(900/(H766+273))*J766*(M766-N766))/(I766+Dados!$C$35*(1+(0.34*J766))))</f>
        <v>5.3663383203041732</v>
      </c>
    </row>
    <row r="767" spans="1:26" x14ac:dyDescent="0.25">
      <c r="A767" s="1">
        <v>36202</v>
      </c>
      <c r="B767">
        <v>18.2</v>
      </c>
      <c r="C767">
        <v>33.6</v>
      </c>
      <c r="D767">
        <v>42</v>
      </c>
      <c r="E767">
        <v>1.6333329999999999</v>
      </c>
      <c r="F767">
        <v>57.25</v>
      </c>
      <c r="H767" s="22">
        <f t="shared" si="168"/>
        <v>25.9</v>
      </c>
      <c r="I767" s="23">
        <f t="shared" si="169"/>
        <v>0.19767751536034411</v>
      </c>
      <c r="J767" s="24">
        <f t="shared" si="170"/>
        <v>1.2216531734572835</v>
      </c>
      <c r="K767" s="25">
        <f t="shared" si="171"/>
        <v>5.2019304560289008</v>
      </c>
      <c r="L767" s="25">
        <f t="shared" si="172"/>
        <v>2.0900878010879693</v>
      </c>
      <c r="M767" s="25">
        <f t="shared" si="173"/>
        <v>3.6460091285584353</v>
      </c>
      <c r="N767" s="25">
        <f t="shared" si="174"/>
        <v>2.087340226099704</v>
      </c>
      <c r="O767" s="25">
        <f t="shared" si="175"/>
        <v>-0.2530214495566519</v>
      </c>
      <c r="P767" s="26">
        <f>ACOS(-TAN(Dados!$C$31)*TAN(O767))</f>
        <v>1.7110602171599187</v>
      </c>
      <c r="Q767" s="25">
        <f t="shared" si="176"/>
        <v>1.0247442712397508</v>
      </c>
      <c r="R767" s="25">
        <f>(24*60/PI())*Dados!$C$28*Q767*(P767*SIN(Dados!$C$31)*SIN(O767)+COS(Dados!$C$31)*COS(O767)*SIN(P767))</f>
        <v>40.326379349888064</v>
      </c>
      <c r="S767" s="17">
        <f t="shared" si="177"/>
        <v>306.76000000000005</v>
      </c>
      <c r="T767" s="17">
        <f t="shared" si="178"/>
        <v>291.36</v>
      </c>
      <c r="U767" s="17">
        <f t="shared" si="179"/>
        <v>25.320342403071052</v>
      </c>
      <c r="V767" s="25">
        <f>(0.75+2*10^(-5)*Dados!$B$7)*R767</f>
        <v>30.442472489265068</v>
      </c>
      <c r="W767" s="23">
        <f t="shared" si="180"/>
        <v>4.1913662291373868</v>
      </c>
      <c r="X767" s="25">
        <f>(1-Dados!$C$20)*U767</f>
        <v>19.496663650364709</v>
      </c>
      <c r="Y767" s="18">
        <f t="shared" si="181"/>
        <v>15.305297421227323</v>
      </c>
      <c r="Z767" s="27">
        <f>((0.408*I767*(Y767-0)+Dados!$C$35*(900/(H767+273))*J767*(M767-N767))/(I767+Dados!$C$35*(1+(0.34*J767))))</f>
        <v>5.5445154066468518</v>
      </c>
    </row>
    <row r="768" spans="1:26" x14ac:dyDescent="0.25">
      <c r="A768" s="1">
        <v>36203</v>
      </c>
      <c r="B768">
        <v>18.5</v>
      </c>
      <c r="C768">
        <v>33.9</v>
      </c>
      <c r="D768">
        <v>43</v>
      </c>
      <c r="E768">
        <v>3.0333329999999998</v>
      </c>
      <c r="F768">
        <v>50</v>
      </c>
      <c r="H768" s="22">
        <f t="shared" si="168"/>
        <v>26.2</v>
      </c>
      <c r="I768" s="23">
        <f t="shared" si="169"/>
        <v>0.20075515809842714</v>
      </c>
      <c r="J768" s="24">
        <f t="shared" si="170"/>
        <v>2.2687846786924055</v>
      </c>
      <c r="K768" s="25">
        <f t="shared" si="171"/>
        <v>5.2897146042222154</v>
      </c>
      <c r="L768" s="25">
        <f t="shared" si="172"/>
        <v>2.1297773032821605</v>
      </c>
      <c r="M768" s="25">
        <f t="shared" si="173"/>
        <v>3.7097459537521882</v>
      </c>
      <c r="N768" s="25">
        <f t="shared" si="174"/>
        <v>1.8548729768760941</v>
      </c>
      <c r="O768" s="25">
        <f t="shared" si="175"/>
        <v>-0.24745257494772704</v>
      </c>
      <c r="P768" s="26">
        <f>ACOS(-TAN(Dados!$C$31)*TAN(O768))</f>
        <v>1.7078213377914966</v>
      </c>
      <c r="Q768" s="25">
        <f t="shared" si="176"/>
        <v>1.0243647696821025</v>
      </c>
      <c r="R768" s="25">
        <f>(24*60/PI())*Dados!$C$28*Q768*(P768*SIN(Dados!$C$31)*SIN(O768)+COS(Dados!$C$31)*COS(O768)*SIN(P768))</f>
        <v>40.188804340285415</v>
      </c>
      <c r="S768" s="17">
        <f t="shared" si="177"/>
        <v>307.06</v>
      </c>
      <c r="T768" s="17">
        <f t="shared" si="178"/>
        <v>291.66000000000003</v>
      </c>
      <c r="U768" s="17">
        <f t="shared" si="179"/>
        <v>25.23396107141167</v>
      </c>
      <c r="V768" s="25">
        <f>(0.75+2*10^(-5)*Dados!$B$7)*R768</f>
        <v>30.338616811851008</v>
      </c>
      <c r="W768" s="23">
        <f t="shared" si="180"/>
        <v>4.562458356551387</v>
      </c>
      <c r="X768" s="25">
        <f>(1-Dados!$C$20)*U768</f>
        <v>19.430150024986986</v>
      </c>
      <c r="Y768" s="18">
        <f t="shared" si="181"/>
        <v>14.867691668435599</v>
      </c>
      <c r="Z768" s="27">
        <f>((0.408*I768*(Y768-0)+Dados!$C$35*(900/(H768+273))*J768*(M768-N768))/(I768+Dados!$C$35*(1+(0.34*J768))))</f>
        <v>6.4614966027197731</v>
      </c>
    </row>
    <row r="769" spans="1:26" x14ac:dyDescent="0.25">
      <c r="A769" s="1">
        <v>36204</v>
      </c>
      <c r="B769">
        <v>20.7</v>
      </c>
      <c r="C769">
        <v>28.2</v>
      </c>
      <c r="D769">
        <v>44</v>
      </c>
      <c r="E769">
        <v>2.2000000000000002</v>
      </c>
      <c r="F769">
        <v>90.75</v>
      </c>
      <c r="H769" s="22">
        <f t="shared" si="168"/>
        <v>24.45</v>
      </c>
      <c r="I769" s="23">
        <f t="shared" si="169"/>
        <v>0.18335615232868382</v>
      </c>
      <c r="J769" s="24">
        <f t="shared" si="170"/>
        <v>1.6454923653694773</v>
      </c>
      <c r="K769" s="25">
        <f t="shared" si="171"/>
        <v>3.8241720180540506</v>
      </c>
      <c r="L769" s="25">
        <f t="shared" si="172"/>
        <v>2.4415438714941016</v>
      </c>
      <c r="M769" s="25">
        <f t="shared" si="173"/>
        <v>3.1328579447740763</v>
      </c>
      <c r="N769" s="25">
        <f t="shared" si="174"/>
        <v>2.8430685848824742</v>
      </c>
      <c r="O769" s="25">
        <f t="shared" si="175"/>
        <v>-0.24181037480038128</v>
      </c>
      <c r="P769" s="26">
        <f>ACOS(-TAN(Dados!$C$31)*TAN(O769))</f>
        <v>1.7045505602514042</v>
      </c>
      <c r="Q769" s="25">
        <f t="shared" si="176"/>
        <v>1.0239780483173626</v>
      </c>
      <c r="R769" s="25">
        <f>(24*60/PI())*Dados!$C$28*Q769*(P769*SIN(Dados!$C$31)*SIN(O769)+COS(Dados!$C$31)*COS(O769)*SIN(P769))</f>
        <v>40.048499763481836</v>
      </c>
      <c r="S769" s="17">
        <f t="shared" si="177"/>
        <v>301.36</v>
      </c>
      <c r="T769" s="17">
        <f t="shared" si="178"/>
        <v>293.86</v>
      </c>
      <c r="U769" s="17">
        <f t="shared" si="179"/>
        <v>17.54837337175945</v>
      </c>
      <c r="V769" s="25">
        <f>(0.75+2*10^(-5)*Dados!$B$7)*R769</f>
        <v>30.232700578151917</v>
      </c>
      <c r="W769" s="23">
        <f t="shared" si="180"/>
        <v>1.7351528876908922</v>
      </c>
      <c r="X769" s="25">
        <f>(1-Dados!$C$20)*U769</f>
        <v>13.512247496254776</v>
      </c>
      <c r="Y769" s="18">
        <f t="shared" si="181"/>
        <v>11.777094608563884</v>
      </c>
      <c r="Z769" s="27">
        <f>((0.408*I769*(Y769-0)+Dados!$C$35*(900/(H769+273))*J769*(M769-N769))/(I769+Dados!$C$35*(1+(0.34*J769))))</f>
        <v>3.4174824444971983</v>
      </c>
    </row>
    <row r="770" spans="1:26" x14ac:dyDescent="0.25">
      <c r="A770" s="1">
        <v>36205</v>
      </c>
      <c r="B770">
        <v>19.600000000000001</v>
      </c>
      <c r="C770">
        <v>31.6</v>
      </c>
      <c r="D770">
        <v>45</v>
      </c>
      <c r="E770">
        <v>1.766667</v>
      </c>
      <c r="F770">
        <v>65.5</v>
      </c>
      <c r="H770" s="22">
        <f t="shared" si="168"/>
        <v>25.6</v>
      </c>
      <c r="I770" s="23">
        <f t="shared" si="169"/>
        <v>0.19463968475425519</v>
      </c>
      <c r="J770" s="24">
        <f t="shared" si="170"/>
        <v>1.3213804821137263</v>
      </c>
      <c r="K770" s="25">
        <f t="shared" si="171"/>
        <v>4.6483496796026218</v>
      </c>
      <c r="L770" s="25">
        <f t="shared" si="172"/>
        <v>2.2810057729824531</v>
      </c>
      <c r="M770" s="25">
        <f t="shared" si="173"/>
        <v>3.4646777262925372</v>
      </c>
      <c r="N770" s="25">
        <f t="shared" si="174"/>
        <v>2.2693639107216121</v>
      </c>
      <c r="O770" s="25">
        <f t="shared" si="175"/>
        <v>-0.23609652102028686</v>
      </c>
      <c r="P770" s="26">
        <f>ACOS(-TAN(Dados!$C$31)*TAN(O770))</f>
        <v>1.701248968619907</v>
      </c>
      <c r="Q770" s="25">
        <f t="shared" si="176"/>
        <v>1.0235842217394178</v>
      </c>
      <c r="R770" s="25">
        <f>(24*60/PI())*Dados!$C$28*Q770*(P770*SIN(Dados!$C$31)*SIN(O770)+COS(Dados!$C$31)*COS(O770)*SIN(P770))</f>
        <v>39.905479252576548</v>
      </c>
      <c r="S770" s="17">
        <f t="shared" si="177"/>
        <v>304.76000000000005</v>
      </c>
      <c r="T770" s="17">
        <f t="shared" si="178"/>
        <v>292.76000000000005</v>
      </c>
      <c r="U770" s="17">
        <f t="shared" si="179"/>
        <v>22.117861621071452</v>
      </c>
      <c r="V770" s="25">
        <f>(0.75+2*10^(-5)*Dados!$B$7)*R770</f>
        <v>30.124734079824389</v>
      </c>
      <c r="W770" s="23">
        <f t="shared" si="180"/>
        <v>3.2411841185270736</v>
      </c>
      <c r="X770" s="25">
        <f>(1-Dados!$C$20)*U770</f>
        <v>17.030753448225017</v>
      </c>
      <c r="Y770" s="18">
        <f t="shared" si="181"/>
        <v>13.789569329697944</v>
      </c>
      <c r="Z770" s="27">
        <f>((0.408*I770*(Y770-0)+Dados!$C$35*(900/(H770+273))*J770*(M770-N770))/(I770+Dados!$C$35*(1+(0.34*J770))))</f>
        <v>4.8589206378331493</v>
      </c>
    </row>
    <row r="771" spans="1:26" x14ac:dyDescent="0.25">
      <c r="A771" s="1">
        <v>36206</v>
      </c>
      <c r="B771">
        <v>19.600000000000001</v>
      </c>
      <c r="C771">
        <v>33.700000000000003</v>
      </c>
      <c r="D771">
        <v>46</v>
      </c>
      <c r="E771">
        <v>2.6666669999999999</v>
      </c>
      <c r="F771">
        <v>60.75</v>
      </c>
      <c r="H771" s="22">
        <f t="shared" si="168"/>
        <v>26.650000000000002</v>
      </c>
      <c r="I771" s="23">
        <f t="shared" si="169"/>
        <v>0.20544717183601544</v>
      </c>
      <c r="J771" s="24">
        <f t="shared" si="170"/>
        <v>1.9945364497648759</v>
      </c>
      <c r="K771" s="25">
        <f t="shared" si="171"/>
        <v>5.2310503012853271</v>
      </c>
      <c r="L771" s="25">
        <f t="shared" si="172"/>
        <v>2.2810057729824531</v>
      </c>
      <c r="M771" s="25">
        <f t="shared" si="173"/>
        <v>3.7560280371338903</v>
      </c>
      <c r="N771" s="25">
        <f t="shared" si="174"/>
        <v>2.2817870325588387</v>
      </c>
      <c r="O771" s="25">
        <f t="shared" si="175"/>
        <v>-0.23031270674563392</v>
      </c>
      <c r="P771" s="26">
        <f>ACOS(-TAN(Dados!$C$31)*TAN(O771))</f>
        <v>1.6979176328459811</v>
      </c>
      <c r="Q771" s="25">
        <f t="shared" si="176"/>
        <v>1.0231834066475822</v>
      </c>
      <c r="R771" s="25">
        <f>(24*60/PI())*Dados!$C$28*Q771*(P771*SIN(Dados!$C$31)*SIN(O771)+COS(Dados!$C$31)*COS(O771)*SIN(P771))</f>
        <v>39.759757965175694</v>
      </c>
      <c r="S771" s="17">
        <f t="shared" si="177"/>
        <v>306.86</v>
      </c>
      <c r="T771" s="17">
        <f t="shared" si="178"/>
        <v>292.76000000000005</v>
      </c>
      <c r="U771" s="17">
        <f t="shared" si="179"/>
        <v>23.887641408499881</v>
      </c>
      <c r="V771" s="25">
        <f>(0.75+2*10^(-5)*Dados!$B$7)*R771</f>
        <v>30.014728759378652</v>
      </c>
      <c r="W771" s="23">
        <f t="shared" si="180"/>
        <v>3.700411638467783</v>
      </c>
      <c r="X771" s="25">
        <f>(1-Dados!$C$20)*U771</f>
        <v>18.39348388454491</v>
      </c>
      <c r="Y771" s="18">
        <f t="shared" si="181"/>
        <v>14.693072246077127</v>
      </c>
      <c r="Z771" s="27">
        <f>((0.408*I771*(Y771-0)+Dados!$C$35*(900/(H771+273))*J771*(M771-N771))/(I771+Dados!$C$35*(1+(0.34*J771))))</f>
        <v>5.7397216839975691</v>
      </c>
    </row>
    <row r="772" spans="1:26" x14ac:dyDescent="0.25">
      <c r="A772" s="1">
        <v>36207</v>
      </c>
      <c r="B772">
        <v>20.7</v>
      </c>
      <c r="C772">
        <v>27.4</v>
      </c>
      <c r="D772">
        <v>47</v>
      </c>
      <c r="E772">
        <v>1.4666669999999999</v>
      </c>
      <c r="F772">
        <v>85.25</v>
      </c>
      <c r="H772" s="22">
        <f t="shared" si="168"/>
        <v>24.049999999999997</v>
      </c>
      <c r="I772" s="23">
        <f t="shared" si="169"/>
        <v>0.17956300617095519</v>
      </c>
      <c r="J772" s="24">
        <f t="shared" si="170"/>
        <v>1.0969951595633431</v>
      </c>
      <c r="K772" s="25">
        <f t="shared" si="171"/>
        <v>3.6498676599831983</v>
      </c>
      <c r="L772" s="25">
        <f t="shared" si="172"/>
        <v>2.4415438714941016</v>
      </c>
      <c r="M772" s="25">
        <f t="shared" si="173"/>
        <v>3.0457057657386502</v>
      </c>
      <c r="N772" s="25">
        <f t="shared" si="174"/>
        <v>2.5964641652921991</v>
      </c>
      <c r="O772" s="25">
        <f t="shared" si="175"/>
        <v>-0.22446064584541689</v>
      </c>
      <c r="P772" s="26">
        <f>ACOS(-TAN(Dados!$C$31)*TAN(O772))</f>
        <v>1.6945576084179677</v>
      </c>
      <c r="Q772" s="25">
        <f t="shared" si="176"/>
        <v>1.0227757218120181</v>
      </c>
      <c r="R772" s="25">
        <f>(24*60/PI())*Dados!$C$28*Q772*(P772*SIN(Dados!$C$31)*SIN(O772)+COS(Dados!$C$31)*COS(O772)*SIN(P772))</f>
        <v>39.61135262324327</v>
      </c>
      <c r="S772" s="17">
        <f t="shared" si="177"/>
        <v>300.56</v>
      </c>
      <c r="T772" s="17">
        <f t="shared" si="178"/>
        <v>293.86</v>
      </c>
      <c r="U772" s="17">
        <f t="shared" si="179"/>
        <v>16.40503104841298</v>
      </c>
      <c r="V772" s="25">
        <f>(0.75+2*10^(-5)*Dados!$B$7)*R772</f>
        <v>29.902697240262114</v>
      </c>
      <c r="W772" s="23">
        <f t="shared" si="180"/>
        <v>1.7111014313015722</v>
      </c>
      <c r="X772" s="25">
        <f>(1-Dados!$C$20)*U772</f>
        <v>12.631873907277994</v>
      </c>
      <c r="Y772" s="18">
        <f t="shared" si="181"/>
        <v>10.920772475976422</v>
      </c>
      <c r="Z772" s="27">
        <f>((0.408*I772*(Y772-0)+Dados!$C$35*(900/(H772+273))*J772*(M772-N772))/(I772+Dados!$C$35*(1+(0.34*J772))))</f>
        <v>3.332174134345216</v>
      </c>
    </row>
    <row r="773" spans="1:26" x14ac:dyDescent="0.25">
      <c r="A773" s="1">
        <v>36208</v>
      </c>
      <c r="B773">
        <v>20.100000000000001</v>
      </c>
      <c r="C773">
        <v>31.3</v>
      </c>
      <c r="D773">
        <v>48</v>
      </c>
      <c r="E773">
        <v>1.3666670000000001</v>
      </c>
      <c r="F773">
        <v>70.75</v>
      </c>
      <c r="H773" s="22">
        <f t="shared" si="168"/>
        <v>25.700000000000003</v>
      </c>
      <c r="I773" s="23">
        <f t="shared" si="169"/>
        <v>0.19564789669312863</v>
      </c>
      <c r="J773" s="24">
        <f t="shared" si="170"/>
        <v>1.0222000520465488</v>
      </c>
      <c r="K773" s="25">
        <f t="shared" si="171"/>
        <v>4.5698943880770111</v>
      </c>
      <c r="L773" s="25">
        <f t="shared" si="172"/>
        <v>2.3527951289901101</v>
      </c>
      <c r="M773" s="25">
        <f t="shared" si="173"/>
        <v>3.4613447585335608</v>
      </c>
      <c r="N773" s="25">
        <f t="shared" si="174"/>
        <v>2.4489014166624945</v>
      </c>
      <c r="O773" s="25">
        <f t="shared" si="175"/>
        <v>-0.21854207241157836</v>
      </c>
      <c r="P773" s="26">
        <f>ACOS(-TAN(Dados!$C$31)*TAN(O773))</f>
        <v>1.6911699360950152</v>
      </c>
      <c r="Q773" s="25">
        <f t="shared" si="176"/>
        <v>1.0223612880385406</v>
      </c>
      <c r="R773" s="25">
        <f>(24*60/PI())*Dados!$C$28*Q773*(P773*SIN(Dados!$C$31)*SIN(O773)+COS(Dados!$C$31)*COS(O773)*SIN(P773))</f>
        <v>39.460281551069606</v>
      </c>
      <c r="S773" s="17">
        <f t="shared" si="177"/>
        <v>304.46000000000004</v>
      </c>
      <c r="T773" s="17">
        <f t="shared" si="178"/>
        <v>293.26000000000005</v>
      </c>
      <c r="U773" s="17">
        <f t="shared" si="179"/>
        <v>21.129497734118395</v>
      </c>
      <c r="V773" s="25">
        <f>(0.75+2*10^(-5)*Dados!$B$7)*R773</f>
        <v>29.788653355521856</v>
      </c>
      <c r="W773" s="23">
        <f t="shared" si="180"/>
        <v>2.8795465058548628</v>
      </c>
      <c r="X773" s="25">
        <f>(1-Dados!$C$20)*U773</f>
        <v>16.269713255271164</v>
      </c>
      <c r="Y773" s="18">
        <f t="shared" si="181"/>
        <v>13.3901667494163</v>
      </c>
      <c r="Z773" s="27">
        <f>((0.408*I773*(Y773-0)+Dados!$C$35*(900/(H773+273))*J773*(M773-N773))/(I773+Dados!$C$35*(1+(0.34*J773))))</f>
        <v>4.4845722720224259</v>
      </c>
    </row>
    <row r="774" spans="1:26" x14ac:dyDescent="0.25">
      <c r="A774" s="1">
        <v>36209</v>
      </c>
      <c r="B774">
        <v>19.8</v>
      </c>
      <c r="C774">
        <v>33.299999999999997</v>
      </c>
      <c r="D774">
        <v>49</v>
      </c>
      <c r="E774">
        <v>1.9666669999999999</v>
      </c>
      <c r="F774">
        <v>66</v>
      </c>
      <c r="H774" s="22">
        <f t="shared" si="168"/>
        <v>26.549999999999997</v>
      </c>
      <c r="I774" s="23">
        <f t="shared" si="169"/>
        <v>0.20439660911581883</v>
      </c>
      <c r="J774" s="24">
        <f t="shared" si="170"/>
        <v>1.4709706971473151</v>
      </c>
      <c r="K774" s="25">
        <f t="shared" si="171"/>
        <v>5.1154132953859861</v>
      </c>
      <c r="L774" s="25">
        <f t="shared" si="172"/>
        <v>2.3094882494907831</v>
      </c>
      <c r="M774" s="25">
        <f t="shared" si="173"/>
        <v>3.7124507724383848</v>
      </c>
      <c r="N774" s="25">
        <f t="shared" si="174"/>
        <v>2.4502175098093342</v>
      </c>
      <c r="O774" s="25">
        <f t="shared" si="175"/>
        <v>-0.21255874024516014</v>
      </c>
      <c r="P774" s="26">
        <f>ACOS(-TAN(Dados!$C$31)*TAN(O774))</f>
        <v>1.6877556416977701</v>
      </c>
      <c r="Q774" s="25">
        <f t="shared" si="176"/>
        <v>1.0219402281328214</v>
      </c>
      <c r="R774" s="25">
        <f>(24*60/PI())*Dados!$C$28*Q774*(P774*SIN(Dados!$C$31)*SIN(O774)+COS(Dados!$C$31)*COS(O774)*SIN(P774))</f>
        <v>39.30656471124577</v>
      </c>
      <c r="S774" s="17">
        <f t="shared" si="177"/>
        <v>306.46000000000004</v>
      </c>
      <c r="T774" s="17">
        <f t="shared" si="178"/>
        <v>292.96000000000004</v>
      </c>
      <c r="U774" s="17">
        <f t="shared" si="179"/>
        <v>23.107446500217538</v>
      </c>
      <c r="V774" s="25">
        <f>(0.75+2*10^(-5)*Dados!$B$7)*R774</f>
        <v>29.672612174961795</v>
      </c>
      <c r="W774" s="23">
        <f t="shared" si="180"/>
        <v>3.3632738468143746</v>
      </c>
      <c r="X774" s="25">
        <f>(1-Dados!$C$20)*U774</f>
        <v>17.792733805167504</v>
      </c>
      <c r="Y774" s="18">
        <f t="shared" si="181"/>
        <v>14.42945995835313</v>
      </c>
      <c r="Z774" s="27">
        <f>((0.408*I774*(Y774-0)+Dados!$C$35*(900/(H774+273))*J774*(M774-N774))/(I774+Dados!$C$35*(1+(0.34*J774))))</f>
        <v>5.183480664702989</v>
      </c>
    </row>
    <row r="775" spans="1:26" x14ac:dyDescent="0.25">
      <c r="A775" s="1">
        <v>36210</v>
      </c>
      <c r="B775">
        <v>18.5</v>
      </c>
      <c r="C775">
        <v>32.799999999999997</v>
      </c>
      <c r="D775">
        <v>50</v>
      </c>
      <c r="E775">
        <v>2.4666670000000002</v>
      </c>
      <c r="F775">
        <v>57</v>
      </c>
      <c r="H775" s="22">
        <f t="shared" si="168"/>
        <v>25.65</v>
      </c>
      <c r="I775" s="23">
        <f t="shared" si="169"/>
        <v>0.19514324251732765</v>
      </c>
      <c r="J775" s="24">
        <f t="shared" si="170"/>
        <v>1.8449462347312873</v>
      </c>
      <c r="K775" s="25">
        <f t="shared" si="171"/>
        <v>4.9739919933544527</v>
      </c>
      <c r="L775" s="25">
        <f t="shared" si="172"/>
        <v>2.1297773032821605</v>
      </c>
      <c r="M775" s="25">
        <f t="shared" si="173"/>
        <v>3.5518846483183069</v>
      </c>
      <c r="N775" s="25">
        <f t="shared" si="174"/>
        <v>2.0245742495414349</v>
      </c>
      <c r="O775" s="25">
        <f t="shared" si="175"/>
        <v>-0.2065124223366139</v>
      </c>
      <c r="P775" s="26">
        <f>ACOS(-TAN(Dados!$C$31)*TAN(O775))</f>
        <v>1.6843157359566781</v>
      </c>
      <c r="Q775" s="25">
        <f t="shared" si="176"/>
        <v>1.0215126668639976</v>
      </c>
      <c r="R775" s="25">
        <f>(24*60/PI())*Dados!$C$28*Q775*(P775*SIN(Dados!$C$31)*SIN(O775)+COS(Dados!$C$31)*COS(O775)*SIN(P775))</f>
        <v>39.150223738536113</v>
      </c>
      <c r="S775" s="17">
        <f t="shared" si="177"/>
        <v>305.96000000000004</v>
      </c>
      <c r="T775" s="17">
        <f t="shared" si="178"/>
        <v>291.66000000000003</v>
      </c>
      <c r="U775" s="17">
        <f t="shared" si="179"/>
        <v>23.687664850593528</v>
      </c>
      <c r="V775" s="25">
        <f>(0.75+2*10^(-5)*Dados!$B$7)*R775</f>
        <v>29.554590030713136</v>
      </c>
      <c r="W775" s="23">
        <f t="shared" si="180"/>
        <v>4.042438933554334</v>
      </c>
      <c r="X775" s="25">
        <f>(1-Dados!$C$20)*U775</f>
        <v>18.239501934957016</v>
      </c>
      <c r="Y775" s="18">
        <f t="shared" si="181"/>
        <v>14.197063001402682</v>
      </c>
      <c r="Z775" s="27">
        <f>((0.408*I775*(Y775-0)+Dados!$C$35*(900/(H775+273))*J775*(M775-N775))/(I775+Dados!$C$35*(1+(0.34*J775))))</f>
        <v>5.5896757720320869</v>
      </c>
    </row>
    <row r="776" spans="1:26" x14ac:dyDescent="0.25">
      <c r="A776" s="1">
        <v>36211</v>
      </c>
      <c r="B776">
        <v>19.5</v>
      </c>
      <c r="C776">
        <v>33.200000000000003</v>
      </c>
      <c r="D776">
        <v>51</v>
      </c>
      <c r="E776">
        <v>2.233333</v>
      </c>
      <c r="F776">
        <v>67.75</v>
      </c>
      <c r="H776" s="22">
        <f t="shared" si="168"/>
        <v>26.35</v>
      </c>
      <c r="I776" s="23">
        <f t="shared" si="169"/>
        <v>0.20230903762868171</v>
      </c>
      <c r="J776" s="24">
        <f t="shared" si="170"/>
        <v>1.6704238185580502</v>
      </c>
      <c r="K776" s="25">
        <f t="shared" si="171"/>
        <v>5.0868531413725142</v>
      </c>
      <c r="L776" s="25">
        <f t="shared" si="172"/>
        <v>2.2668801009804516</v>
      </c>
      <c r="M776" s="25">
        <f t="shared" si="173"/>
        <v>3.6768666211764831</v>
      </c>
      <c r="N776" s="25">
        <f t="shared" si="174"/>
        <v>2.4910771358470671</v>
      </c>
      <c r="O776" s="25">
        <f t="shared" si="175"/>
        <v>-0.20040491034042626</v>
      </c>
      <c r="P776" s="26">
        <f>ACOS(-TAN(Dados!$C$31)*TAN(O776))</f>
        <v>1.6808512144161913</v>
      </c>
      <c r="Q776" s="25">
        <f t="shared" si="176"/>
        <v>1.0210787309277003</v>
      </c>
      <c r="R776" s="25">
        <f>(24*60/PI())*Dados!$C$28*Q776*(P776*SIN(Dados!$C$31)*SIN(O776)+COS(Dados!$C$31)*COS(O776)*SIN(P776))</f>
        <v>38.991281971545753</v>
      </c>
      <c r="S776" s="17">
        <f t="shared" si="177"/>
        <v>306.36</v>
      </c>
      <c r="T776" s="17">
        <f t="shared" si="178"/>
        <v>292.66000000000003</v>
      </c>
      <c r="U776" s="17">
        <f t="shared" si="179"/>
        <v>23.091267935625606</v>
      </c>
      <c r="V776" s="25">
        <f>(0.75+2*10^(-5)*Dados!$B$7)*R776</f>
        <v>29.434604541140224</v>
      </c>
      <c r="W776" s="23">
        <f t="shared" si="180"/>
        <v>3.3406690595512525</v>
      </c>
      <c r="X776" s="25">
        <f>(1-Dados!$C$20)*U776</f>
        <v>17.780276310431717</v>
      </c>
      <c r="Y776" s="18">
        <f t="shared" si="181"/>
        <v>14.439607250880464</v>
      </c>
      <c r="Z776" s="27">
        <f>((0.408*I776*(Y776-0)+Dados!$C$35*(900/(H776+273))*J776*(M776-N776))/(I776+Dados!$C$35*(1+(0.34*J776))))</f>
        <v>5.1868215093298211</v>
      </c>
    </row>
    <row r="777" spans="1:26" x14ac:dyDescent="0.25">
      <c r="A777" s="1">
        <v>36212</v>
      </c>
      <c r="B777">
        <v>20.6</v>
      </c>
      <c r="C777">
        <v>34.200000000000003</v>
      </c>
      <c r="D777">
        <v>52</v>
      </c>
      <c r="E777">
        <v>2.5</v>
      </c>
      <c r="F777">
        <v>69.5</v>
      </c>
      <c r="H777" s="22">
        <f t="shared" si="168"/>
        <v>27.400000000000002</v>
      </c>
      <c r="I777" s="23">
        <f t="shared" si="169"/>
        <v>0.21347213281933031</v>
      </c>
      <c r="J777" s="24">
        <f t="shared" si="170"/>
        <v>1.8698776879198604</v>
      </c>
      <c r="K777" s="25">
        <f t="shared" si="171"/>
        <v>5.3787812129973753</v>
      </c>
      <c r="L777" s="25">
        <f t="shared" si="172"/>
        <v>2.4265523121060211</v>
      </c>
      <c r="M777" s="25">
        <f t="shared" si="173"/>
        <v>3.9026667625516982</v>
      </c>
      <c r="N777" s="25">
        <f t="shared" si="174"/>
        <v>2.7123533999734302</v>
      </c>
      <c r="O777" s="25">
        <f t="shared" si="175"/>
        <v>-0.19423801404421251</v>
      </c>
      <c r="P777" s="26">
        <f>ACOS(-TAN(Dados!$C$31)*TAN(O777))</f>
        <v>1.677363057393106</v>
      </c>
      <c r="Q777" s="25">
        <f t="shared" si="176"/>
        <v>1.0206385489085132</v>
      </c>
      <c r="R777" s="25">
        <f>(24*60/PI())*Dados!$C$28*Q777*(P777*SIN(Dados!$C$31)*SIN(O777)+COS(Dados!$C$31)*COS(O777)*SIN(P777))</f>
        <v>38.829764482083824</v>
      </c>
      <c r="S777" s="17">
        <f t="shared" si="177"/>
        <v>307.36</v>
      </c>
      <c r="T777" s="17">
        <f t="shared" si="178"/>
        <v>293.76000000000005</v>
      </c>
      <c r="U777" s="17">
        <f t="shared" si="179"/>
        <v>22.911535354162186</v>
      </c>
      <c r="V777" s="25">
        <f>(0.75+2*10^(-5)*Dados!$B$7)*R777</f>
        <v>29.312674633006939</v>
      </c>
      <c r="W777" s="23">
        <f t="shared" si="180"/>
        <v>3.0971855775958383</v>
      </c>
      <c r="X777" s="25">
        <f>(1-Dados!$C$20)*U777</f>
        <v>17.641882222704883</v>
      </c>
      <c r="Y777" s="18">
        <f t="shared" si="181"/>
        <v>14.544696645109045</v>
      </c>
      <c r="Z777" s="27">
        <f>((0.408*I777*(Y777-0)+Dados!$C$35*(900/(H777+273))*J777*(M777-N777))/(I777+Dados!$C$35*(1+(0.34*J777))))</f>
        <v>5.3137077791016996</v>
      </c>
    </row>
    <row r="778" spans="1:26" x14ac:dyDescent="0.25">
      <c r="A778" s="1">
        <v>36213</v>
      </c>
      <c r="B778">
        <v>20.5</v>
      </c>
      <c r="C778">
        <v>34.4</v>
      </c>
      <c r="D778">
        <v>53</v>
      </c>
      <c r="E778">
        <v>2.9</v>
      </c>
      <c r="F778">
        <v>65</v>
      </c>
      <c r="H778" s="22">
        <f t="shared" si="168"/>
        <v>27.45</v>
      </c>
      <c r="I778" s="23">
        <f t="shared" si="169"/>
        <v>0.21401636835832163</v>
      </c>
      <c r="J778" s="24">
        <f t="shared" si="170"/>
        <v>2.1690581179870381</v>
      </c>
      <c r="K778" s="25">
        <f t="shared" si="171"/>
        <v>5.4388791379242765</v>
      </c>
      <c r="L778" s="25">
        <f t="shared" si="172"/>
        <v>2.4116412804606884</v>
      </c>
      <c r="M778" s="25">
        <f t="shared" si="173"/>
        <v>3.9252602091924826</v>
      </c>
      <c r="N778" s="25">
        <f t="shared" si="174"/>
        <v>2.5514191359751139</v>
      </c>
      <c r="O778" s="25">
        <f t="shared" si="175"/>
        <v>-0.18801356083243781</v>
      </c>
      <c r="P778" s="26">
        <f>ACOS(-TAN(Dados!$C$31)*TAN(O778))</f>
        <v>1.6738522299872023</v>
      </c>
      <c r="Q778" s="25">
        <f t="shared" si="176"/>
        <v>1.020192251241868</v>
      </c>
      <c r="R778" s="25">
        <f>(24*60/PI())*Dados!$C$28*Q778*(P778*SIN(Dados!$C$31)*SIN(O778)+COS(Dados!$C$31)*COS(O778)*SIN(P778))</f>
        <v>38.66569810212836</v>
      </c>
      <c r="S778" s="17">
        <f t="shared" si="177"/>
        <v>307.56</v>
      </c>
      <c r="T778" s="17">
        <f t="shared" si="178"/>
        <v>293.66000000000003</v>
      </c>
      <c r="U778" s="17">
        <f t="shared" si="179"/>
        <v>23.064988291098697</v>
      </c>
      <c r="V778" s="25">
        <f>(0.75+2*10^(-5)*Dados!$B$7)*R778</f>
        <v>29.188820561832522</v>
      </c>
      <c r="W778" s="23">
        <f t="shared" si="180"/>
        <v>3.350487848172468</v>
      </c>
      <c r="X778" s="25">
        <f>(1-Dados!$C$20)*U778</f>
        <v>17.760040984145999</v>
      </c>
      <c r="Y778" s="18">
        <f t="shared" si="181"/>
        <v>14.40955313597353</v>
      </c>
      <c r="Z778" s="27">
        <f>((0.408*I778*(Y778-0)+Dados!$C$35*(900/(H778+273))*J778*(M778-N778))/(I778+Dados!$C$35*(1+(0.34*J778))))</f>
        <v>5.6217771290162748</v>
      </c>
    </row>
    <row r="779" spans="1:26" x14ac:dyDescent="0.25">
      <c r="A779" s="1">
        <v>36214</v>
      </c>
      <c r="B779">
        <v>21.6</v>
      </c>
      <c r="C779">
        <v>33.6</v>
      </c>
      <c r="D779">
        <v>54</v>
      </c>
      <c r="E779">
        <v>2.2999999999999998</v>
      </c>
      <c r="F779">
        <v>71.25</v>
      </c>
      <c r="H779" s="22">
        <f t="shared" si="168"/>
        <v>27.6</v>
      </c>
      <c r="I779" s="23">
        <f t="shared" si="169"/>
        <v>0.21565607816104823</v>
      </c>
      <c r="J779" s="24">
        <f t="shared" si="170"/>
        <v>1.7202874728862714</v>
      </c>
      <c r="K779" s="25">
        <f t="shared" si="171"/>
        <v>5.2019304560289008</v>
      </c>
      <c r="L779" s="25">
        <f t="shared" si="172"/>
        <v>2.5801527260359443</v>
      </c>
      <c r="M779" s="25">
        <f t="shared" si="173"/>
        <v>3.8910415910324225</v>
      </c>
      <c r="N779" s="25">
        <f t="shared" si="174"/>
        <v>2.7723671336106013</v>
      </c>
      <c r="O779" s="25">
        <f t="shared" si="175"/>
        <v>-0.18173339514492348</v>
      </c>
      <c r="P779" s="26">
        <f>ACOS(-TAN(Dados!$C$31)*TAN(O779))</f>
        <v>1.6703196821423145</v>
      </c>
      <c r="Q779" s="25">
        <f t="shared" si="176"/>
        <v>1.0197399701753953</v>
      </c>
      <c r="R779" s="25">
        <f>(24*60/PI())*Dados!$C$28*Q779*(P779*SIN(Dados!$C$31)*SIN(O779)+COS(Dados!$C$31)*COS(O779)*SIN(P779))</f>
        <v>38.499111448304127</v>
      </c>
      <c r="S779" s="17">
        <f t="shared" si="177"/>
        <v>306.76000000000005</v>
      </c>
      <c r="T779" s="17">
        <f t="shared" si="178"/>
        <v>294.76000000000005</v>
      </c>
      <c r="U779" s="17">
        <f t="shared" si="179"/>
        <v>21.338373463910198</v>
      </c>
      <c r="V779" s="25">
        <f>(0.75+2*10^(-5)*Dados!$B$7)*R779</f>
        <v>29.063063930369971</v>
      </c>
      <c r="W779" s="23">
        <f t="shared" si="180"/>
        <v>2.7562160263128628</v>
      </c>
      <c r="X779" s="25">
        <f>(1-Dados!$C$20)*U779</f>
        <v>16.430547567210851</v>
      </c>
      <c r="Y779" s="18">
        <f t="shared" si="181"/>
        <v>13.674331540897988</v>
      </c>
      <c r="Z779" s="27">
        <f>((0.408*I779*(Y779-0)+Dados!$C$35*(900/(H779+273))*J779*(M779-N779))/(I779+Dados!$C$35*(1+(0.34*J779))))</f>
        <v>4.9477868022960187</v>
      </c>
    </row>
    <row r="780" spans="1:26" x14ac:dyDescent="0.25">
      <c r="A780" s="1">
        <v>36215</v>
      </c>
      <c r="B780">
        <v>22.5</v>
      </c>
      <c r="C780">
        <v>32.799999999999997</v>
      </c>
      <c r="D780">
        <v>55</v>
      </c>
      <c r="E780">
        <v>2.2999999999999998</v>
      </c>
      <c r="F780">
        <v>73.75</v>
      </c>
      <c r="H780" s="22">
        <f t="shared" si="168"/>
        <v>27.65</v>
      </c>
      <c r="I780" s="23">
        <f t="shared" si="169"/>
        <v>0.21620498907075034</v>
      </c>
      <c r="J780" s="24">
        <f t="shared" si="170"/>
        <v>1.7202874728862714</v>
      </c>
      <c r="K780" s="25">
        <f t="shared" si="171"/>
        <v>4.9739919933544527</v>
      </c>
      <c r="L780" s="25">
        <f t="shared" si="172"/>
        <v>2.7255876066054592</v>
      </c>
      <c r="M780" s="25">
        <f t="shared" si="173"/>
        <v>3.849789799979956</v>
      </c>
      <c r="N780" s="25">
        <f t="shared" si="174"/>
        <v>2.8392199774852176</v>
      </c>
      <c r="O780" s="25">
        <f t="shared" si="175"/>
        <v>-0.1753993779302998</v>
      </c>
      <c r="P780" s="26">
        <f>ACOS(-TAN(Dados!$C$31)*TAN(O780))</f>
        <v>1.6667663487559339</v>
      </c>
      <c r="Q780" s="25">
        <f t="shared" si="176"/>
        <v>1.0192818397297361</v>
      </c>
      <c r="R780" s="25">
        <f>(24*60/PI())*Dados!$C$28*Q780*(P780*SIN(Dados!$C$31)*SIN(O780)+COS(Dados!$C$31)*COS(O780)*SIN(P780))</f>
        <v>38.330034943789961</v>
      </c>
      <c r="S780" s="17">
        <f t="shared" si="177"/>
        <v>305.96000000000004</v>
      </c>
      <c r="T780" s="17">
        <f t="shared" si="178"/>
        <v>295.66000000000003</v>
      </c>
      <c r="U780" s="17">
        <f t="shared" si="179"/>
        <v>19.682388968210049</v>
      </c>
      <c r="V780" s="25">
        <f>(0.75+2*10^(-5)*Dados!$B$7)*R780</f>
        <v>28.935427705143915</v>
      </c>
      <c r="W780" s="23">
        <f t="shared" si="180"/>
        <v>2.3791326892495182</v>
      </c>
      <c r="X780" s="25">
        <f>(1-Dados!$C$20)*U780</f>
        <v>15.155439505521738</v>
      </c>
      <c r="Y780" s="18">
        <f t="shared" si="181"/>
        <v>12.77630681627222</v>
      </c>
      <c r="Z780" s="27">
        <f>((0.408*I780*(Y780-0)+Dados!$C$35*(900/(H780+273))*J780*(M780-N780))/(I780+Dados!$C$35*(1+(0.34*J780))))</f>
        <v>4.5871880231225823</v>
      </c>
    </row>
    <row r="781" spans="1:26" x14ac:dyDescent="0.25">
      <c r="A781" s="1">
        <v>36216</v>
      </c>
      <c r="B781">
        <v>19.5</v>
      </c>
      <c r="C781">
        <v>33.1</v>
      </c>
      <c r="D781">
        <v>56</v>
      </c>
      <c r="E781">
        <v>2.6333329999999999</v>
      </c>
      <c r="F781">
        <v>65.5</v>
      </c>
      <c r="H781" s="22">
        <f t="shared" si="168"/>
        <v>26.3</v>
      </c>
      <c r="I781" s="23">
        <f t="shared" si="169"/>
        <v>0.20178995726388815</v>
      </c>
      <c r="J781" s="24">
        <f t="shared" si="170"/>
        <v>1.9696042486252276</v>
      </c>
      <c r="K781" s="25">
        <f t="shared" si="171"/>
        <v>5.0584314955346112</v>
      </c>
      <c r="L781" s="25">
        <f t="shared" si="172"/>
        <v>2.2668801009804516</v>
      </c>
      <c r="M781" s="25">
        <f t="shared" si="173"/>
        <v>3.6626557982575312</v>
      </c>
      <c r="N781" s="25">
        <f t="shared" si="174"/>
        <v>2.399039547858683</v>
      </c>
      <c r="O781" s="25">
        <f t="shared" si="175"/>
        <v>-0.16901338609456681</v>
      </c>
      <c r="P781" s="26">
        <f>ACOS(-TAN(Dados!$C$31)*TAN(O781))</f>
        <v>1.6631931498354087</v>
      </c>
      <c r="Q781" s="25">
        <f t="shared" si="176"/>
        <v>1.018817995658829</v>
      </c>
      <c r="R781" s="25">
        <f>(24*60/PI())*Dados!$C$28*Q781*(P781*SIN(Dados!$C$31)*SIN(O781)+COS(Dados!$C$31)*COS(O781)*SIN(P781))</f>
        <v>38.158500837577961</v>
      </c>
      <c r="S781" s="17">
        <f t="shared" si="177"/>
        <v>306.26000000000005</v>
      </c>
      <c r="T781" s="17">
        <f t="shared" si="178"/>
        <v>292.66000000000003</v>
      </c>
      <c r="U781" s="17">
        <f t="shared" si="179"/>
        <v>22.515455673324663</v>
      </c>
      <c r="V781" s="25">
        <f>(0.75+2*10^(-5)*Dados!$B$7)*R781</f>
        <v>28.805936230989445</v>
      </c>
      <c r="W781" s="23">
        <f t="shared" si="180"/>
        <v>3.4349822577744158</v>
      </c>
      <c r="X781" s="25">
        <f>(1-Dados!$C$20)*U781</f>
        <v>17.336900868459992</v>
      </c>
      <c r="Y781" s="18">
        <f t="shared" si="181"/>
        <v>13.901918610685577</v>
      </c>
      <c r="Z781" s="27">
        <f>((0.408*I781*(Y781-0)+Dados!$C$35*(900/(H781+273))*J781*(M781-N781))/(I781+Dados!$C$35*(1+(0.34*J781))))</f>
        <v>5.254001237603557</v>
      </c>
    </row>
    <row r="782" spans="1:26" x14ac:dyDescent="0.25">
      <c r="A782" s="1">
        <v>36217</v>
      </c>
      <c r="B782">
        <v>19.399999999999999</v>
      </c>
      <c r="C782">
        <v>33.4</v>
      </c>
      <c r="D782">
        <v>57</v>
      </c>
      <c r="E782">
        <v>2.6333329999999999</v>
      </c>
      <c r="F782">
        <v>67.25</v>
      </c>
      <c r="H782" s="22">
        <f t="shared" si="168"/>
        <v>26.4</v>
      </c>
      <c r="I782" s="23">
        <f t="shared" si="169"/>
        <v>0.20282924107339942</v>
      </c>
      <c r="J782" s="24">
        <f t="shared" si="170"/>
        <v>1.9696042486252276</v>
      </c>
      <c r="K782" s="25">
        <f t="shared" si="171"/>
        <v>5.1441125216319277</v>
      </c>
      <c r="L782" s="25">
        <f t="shared" si="172"/>
        <v>2.2528310020993629</v>
      </c>
      <c r="M782" s="25">
        <f t="shared" si="173"/>
        <v>3.6984717618656453</v>
      </c>
      <c r="N782" s="25">
        <f t="shared" si="174"/>
        <v>2.4872222598546463</v>
      </c>
      <c r="O782" s="25">
        <f t="shared" si="175"/>
        <v>-0.16257731194492642</v>
      </c>
      <c r="P782" s="26">
        <f>ACOS(-TAN(Dados!$C$31)*TAN(O782))</f>
        <v>1.6596009906988067</v>
      </c>
      <c r="Q782" s="25">
        <f t="shared" si="176"/>
        <v>1.0183485754096824</v>
      </c>
      <c r="R782" s="25">
        <f>(24*60/PI())*Dados!$C$28*Q782*(P782*SIN(Dados!$C$31)*SIN(O782)+COS(Dados!$C$31)*COS(O782)*SIN(P782))</f>
        <v>37.98454322101324</v>
      </c>
      <c r="S782" s="17">
        <f t="shared" si="177"/>
        <v>306.56</v>
      </c>
      <c r="T782" s="17">
        <f t="shared" si="178"/>
        <v>292.56</v>
      </c>
      <c r="U782" s="17">
        <f t="shared" si="179"/>
        <v>22.74002347618212</v>
      </c>
      <c r="V782" s="25">
        <f>(0.75+2*10^(-5)*Dados!$B$7)*R782</f>
        <v>28.674615243537978</v>
      </c>
      <c r="W782" s="23">
        <f t="shared" si="180"/>
        <v>3.4026209039371165</v>
      </c>
      <c r="X782" s="25">
        <f>(1-Dados!$C$20)*U782</f>
        <v>17.509818076660235</v>
      </c>
      <c r="Y782" s="18">
        <f t="shared" si="181"/>
        <v>14.107197172723119</v>
      </c>
      <c r="Z782" s="27">
        <f>((0.408*I782*(Y782-0)+Dados!$C$35*(900/(H782+273))*J782*(M782-N782))/(I782+Dados!$C$35*(1+(0.34*J782))))</f>
        <v>5.2442708897528387</v>
      </c>
    </row>
    <row r="783" spans="1:26" x14ac:dyDescent="0.25">
      <c r="A783" s="1">
        <v>36218</v>
      </c>
      <c r="B783">
        <v>19.399999999999999</v>
      </c>
      <c r="C783">
        <v>33.9</v>
      </c>
      <c r="D783">
        <v>58</v>
      </c>
      <c r="E783">
        <v>2.1</v>
      </c>
      <c r="F783">
        <v>66.25</v>
      </c>
      <c r="H783" s="22">
        <f t="shared" si="168"/>
        <v>26.65</v>
      </c>
      <c r="I783" s="23">
        <f t="shared" si="169"/>
        <v>0.20544717183601532</v>
      </c>
      <c r="J783" s="24">
        <f t="shared" si="170"/>
        <v>1.5706972578526828</v>
      </c>
      <c r="K783" s="25">
        <f t="shared" si="171"/>
        <v>5.2897146042222154</v>
      </c>
      <c r="L783" s="25">
        <f t="shared" si="172"/>
        <v>2.2528310020993629</v>
      </c>
      <c r="M783" s="25">
        <f t="shared" si="173"/>
        <v>3.7712728031607892</v>
      </c>
      <c r="N783" s="25">
        <f t="shared" si="174"/>
        <v>2.4984682320940226</v>
      </c>
      <c r="O783" s="25">
        <f t="shared" si="175"/>
        <v>-0.1560930626290509</v>
      </c>
      <c r="P783" s="26">
        <f>ACOS(-TAN(Dados!$C$31)*TAN(O783))</f>
        <v>1.655990762218486</v>
      </c>
      <c r="Q783" s="25">
        <f t="shared" si="176"/>
        <v>1.0178737180816473</v>
      </c>
      <c r="R783" s="25">
        <f>(24*60/PI())*Dados!$C$28*Q783*(P783*SIN(Dados!$C$31)*SIN(O783)+COS(Dados!$C$31)*COS(O783)*SIN(P783))</f>
        <v>37.808198041549083</v>
      </c>
      <c r="S783" s="17">
        <f t="shared" si="177"/>
        <v>307.06</v>
      </c>
      <c r="T783" s="17">
        <f t="shared" si="178"/>
        <v>292.56</v>
      </c>
      <c r="U783" s="17">
        <f t="shared" si="179"/>
        <v>23.03509262608048</v>
      </c>
      <c r="V783" s="25">
        <f>(0.75+2*10^(-5)*Dados!$B$7)*R783</f>
        <v>28.541491879601093</v>
      </c>
      <c r="W783" s="23">
        <f t="shared" si="180"/>
        <v>3.4899274543252194</v>
      </c>
      <c r="X783" s="25">
        <f>(1-Dados!$C$20)*U783</f>
        <v>17.737021322081972</v>
      </c>
      <c r="Y783" s="18">
        <f t="shared" si="181"/>
        <v>14.247093867756753</v>
      </c>
      <c r="Z783" s="27">
        <f>((0.408*I783*(Y783-0)+Dados!$C$35*(900/(H783+273))*J783*(M783-N783))/(I783+Dados!$C$35*(1+(0.34*J783))))</f>
        <v>5.1894945941709256</v>
      </c>
    </row>
    <row r="784" spans="1:26" x14ac:dyDescent="0.25">
      <c r="A784" s="1">
        <v>36219</v>
      </c>
      <c r="B784">
        <v>19.5</v>
      </c>
      <c r="C784">
        <v>34.5</v>
      </c>
      <c r="D784">
        <v>59</v>
      </c>
      <c r="E784">
        <v>1.3</v>
      </c>
      <c r="F784">
        <v>60.5</v>
      </c>
      <c r="H784" s="22">
        <f t="shared" si="168"/>
        <v>27</v>
      </c>
      <c r="I784" s="23">
        <f t="shared" si="169"/>
        <v>0.20915998442580921</v>
      </c>
      <c r="J784" s="24">
        <f t="shared" si="170"/>
        <v>0.97233639771832736</v>
      </c>
      <c r="K784" s="25">
        <f t="shared" si="171"/>
        <v>5.4691459026600384</v>
      </c>
      <c r="L784" s="25">
        <f t="shared" si="172"/>
        <v>2.2668801009804516</v>
      </c>
      <c r="M784" s="25">
        <f t="shared" si="173"/>
        <v>3.8680130018202448</v>
      </c>
      <c r="N784" s="25">
        <f t="shared" si="174"/>
        <v>2.340147866101248</v>
      </c>
      <c r="O784" s="25">
        <f t="shared" si="175"/>
        <v>-0.14956255956995423</v>
      </c>
      <c r="P784" s="26">
        <f>ACOS(-TAN(Dados!$C$31)*TAN(O784))</f>
        <v>1.652363341105423</v>
      </c>
      <c r="Q784" s="25">
        <f t="shared" si="176"/>
        <v>1.0173935643851983</v>
      </c>
      <c r="R784" s="25">
        <f>(24*60/PI())*Dados!$C$28*Q784*(P784*SIN(Dados!$C$31)*SIN(O784)+COS(Dados!$C$31)*COS(O784)*SIN(P784))</f>
        <v>37.629503113658799</v>
      </c>
      <c r="S784" s="17">
        <f t="shared" si="177"/>
        <v>307.66000000000003</v>
      </c>
      <c r="T784" s="17">
        <f t="shared" si="178"/>
        <v>292.66000000000003</v>
      </c>
      <c r="U784" s="17">
        <f t="shared" si="179"/>
        <v>23.318150221641709</v>
      </c>
      <c r="V784" s="25">
        <f>(0.75+2*10^(-5)*Dados!$B$7)*R784</f>
        <v>28.406594685407878</v>
      </c>
      <c r="W784" s="23">
        <f t="shared" si="180"/>
        <v>3.8112421929976854</v>
      </c>
      <c r="X784" s="25">
        <f>(1-Dados!$C$20)*U784</f>
        <v>17.954975670664115</v>
      </c>
      <c r="Y784" s="18">
        <f t="shared" si="181"/>
        <v>14.14373347766643</v>
      </c>
      <c r="Z784" s="27">
        <f>((0.408*I784*(Y784-0)+Dados!$C$35*(900/(H784+273))*J784*(M784-N784))/(I784+Dados!$C$35*(1+(0.34*J784))))</f>
        <v>5.0588206055234943</v>
      </c>
    </row>
    <row r="785" spans="1:26" x14ac:dyDescent="0.25">
      <c r="A785" s="1">
        <v>36557</v>
      </c>
      <c r="B785">
        <v>20.100000000000001</v>
      </c>
      <c r="C785">
        <v>30.3</v>
      </c>
      <c r="D785">
        <v>32</v>
      </c>
      <c r="E785">
        <v>1.733333</v>
      </c>
      <c r="F785">
        <v>74.75</v>
      </c>
      <c r="H785" s="22">
        <f t="shared" si="168"/>
        <v>25.200000000000003</v>
      </c>
      <c r="I785" s="23">
        <f t="shared" si="169"/>
        <v>0.19065046743174238</v>
      </c>
      <c r="J785" s="24">
        <f t="shared" si="170"/>
        <v>1.296448280974078</v>
      </c>
      <c r="K785" s="25">
        <f t="shared" si="171"/>
        <v>4.3166253828706109</v>
      </c>
      <c r="L785" s="25">
        <f t="shared" si="172"/>
        <v>2.3527951289901101</v>
      </c>
      <c r="M785" s="25">
        <f t="shared" si="173"/>
        <v>3.3347102559303607</v>
      </c>
      <c r="N785" s="25">
        <f t="shared" si="174"/>
        <v>2.492695916307945</v>
      </c>
      <c r="O785" s="25">
        <f t="shared" si="175"/>
        <v>-0.30432562504334304</v>
      </c>
      <c r="P785" s="26">
        <f>ACOS(-TAN(Dados!$C$31)*TAN(O785))</f>
        <v>1.7414469882911801</v>
      </c>
      <c r="Q785" s="25">
        <f t="shared" si="176"/>
        <v>1.0281185581963432</v>
      </c>
      <c r="R785" s="25">
        <f>(24*60/PI())*Dados!$C$28*Q785*(P785*SIN(Dados!$C$31)*SIN(O785)+COS(Dados!$C$31)*COS(O785)*SIN(P785))</f>
        <v>41.550006134893529</v>
      </c>
      <c r="S785" s="17">
        <f t="shared" si="177"/>
        <v>303.46000000000004</v>
      </c>
      <c r="T785" s="17">
        <f t="shared" si="178"/>
        <v>293.26000000000005</v>
      </c>
      <c r="U785" s="17">
        <f t="shared" si="179"/>
        <v>21.232012479308366</v>
      </c>
      <c r="V785" s="25">
        <f>(0.75+2*10^(-5)*Dados!$B$7)*R785</f>
        <v>31.366191041244619</v>
      </c>
      <c r="W785" s="23">
        <f t="shared" si="180"/>
        <v>2.6106322456954567</v>
      </c>
      <c r="X785" s="25">
        <f>(1-Dados!$C$20)*U785</f>
        <v>16.348649609067444</v>
      </c>
      <c r="Y785" s="18">
        <f t="shared" si="181"/>
        <v>13.738017363371988</v>
      </c>
      <c r="Z785" s="27">
        <f>((0.408*I785*(Y785-0)+Dados!$C$35*(900/(H785+273))*J785*(M785-N785))/(I785+Dados!$C$35*(1+(0.34*J785))))</f>
        <v>4.5068213033900495</v>
      </c>
    </row>
    <row r="786" spans="1:26" x14ac:dyDescent="0.25">
      <c r="A786" s="1">
        <v>36558</v>
      </c>
      <c r="B786">
        <v>20.2</v>
      </c>
      <c r="C786">
        <v>33.4</v>
      </c>
      <c r="D786">
        <v>33</v>
      </c>
      <c r="E786">
        <v>1.1333329999999999</v>
      </c>
      <c r="F786">
        <v>62.75</v>
      </c>
      <c r="H786" s="22">
        <f t="shared" si="168"/>
        <v>26.799999999999997</v>
      </c>
      <c r="I786" s="23">
        <f t="shared" si="169"/>
        <v>0.20703153059292451</v>
      </c>
      <c r="J786" s="24">
        <f t="shared" si="170"/>
        <v>0.84767763587331157</v>
      </c>
      <c r="K786" s="25">
        <f t="shared" si="171"/>
        <v>5.1441125216319277</v>
      </c>
      <c r="L786" s="25">
        <f t="shared" si="172"/>
        <v>2.3673876975032684</v>
      </c>
      <c r="M786" s="25">
        <f t="shared" si="173"/>
        <v>3.755750109567598</v>
      </c>
      <c r="N786" s="25">
        <f t="shared" si="174"/>
        <v>2.3567331937536675</v>
      </c>
      <c r="O786" s="25">
        <f t="shared" si="175"/>
        <v>-0.2995769437816857</v>
      </c>
      <c r="P786" s="26">
        <f>ACOS(-TAN(Dados!$C$31)*TAN(O786))</f>
        <v>1.7385894603864445</v>
      </c>
      <c r="Q786" s="25">
        <f t="shared" si="176"/>
        <v>1.0278170707327079</v>
      </c>
      <c r="R786" s="25">
        <f>(24*60/PI())*Dados!$C$28*Q786*(P786*SIN(Dados!$C$31)*SIN(O786)+COS(Dados!$C$31)*COS(O786)*SIN(P786))</f>
        <v>41.440172896841275</v>
      </c>
      <c r="S786" s="17">
        <f t="shared" si="177"/>
        <v>306.56</v>
      </c>
      <c r="T786" s="17">
        <f t="shared" si="178"/>
        <v>293.36</v>
      </c>
      <c r="U786" s="17">
        <f t="shared" si="179"/>
        <v>24.089539995836692</v>
      </c>
      <c r="V786" s="25">
        <f>(0.75+2*10^(-5)*Dados!$B$7)*R786</f>
        <v>31.28327768820585</v>
      </c>
      <c r="W786" s="23">
        <f t="shared" si="180"/>
        <v>3.433402259720336</v>
      </c>
      <c r="X786" s="25">
        <f>(1-Dados!$C$20)*U786</f>
        <v>18.548945796794253</v>
      </c>
      <c r="Y786" s="18">
        <f t="shared" si="181"/>
        <v>15.115543537073918</v>
      </c>
      <c r="Z786" s="27">
        <f>((0.408*I786*(Y786-0)+Dados!$C$35*(900/(H786+273))*J786*(M786-N786))/(I786+Dados!$C$35*(1+(0.34*J786))))</f>
        <v>5.1820767693689183</v>
      </c>
    </row>
    <row r="787" spans="1:26" x14ac:dyDescent="0.25">
      <c r="A787" s="1">
        <v>36559</v>
      </c>
      <c r="B787">
        <v>19.600000000000001</v>
      </c>
      <c r="C787">
        <v>28.4</v>
      </c>
      <c r="D787">
        <v>34</v>
      </c>
      <c r="E787">
        <v>2.1666669999999999</v>
      </c>
      <c r="F787">
        <v>94.5</v>
      </c>
      <c r="H787" s="22">
        <f t="shared" si="168"/>
        <v>24</v>
      </c>
      <c r="I787" s="23">
        <f t="shared" si="169"/>
        <v>0.17909354902640179</v>
      </c>
      <c r="J787" s="24">
        <f t="shared" si="170"/>
        <v>1.6205609121809039</v>
      </c>
      <c r="K787" s="25">
        <f t="shared" si="171"/>
        <v>3.868863716528768</v>
      </c>
      <c r="L787" s="25">
        <f t="shared" si="172"/>
        <v>2.2810057729824531</v>
      </c>
      <c r="M787" s="25">
        <f t="shared" si="173"/>
        <v>3.0749347447556108</v>
      </c>
      <c r="N787" s="25">
        <f t="shared" si="174"/>
        <v>2.9058133337940522</v>
      </c>
      <c r="O787" s="25">
        <f t="shared" si="175"/>
        <v>-0.29473949140618588</v>
      </c>
      <c r="P787" s="26">
        <f>ACOS(-TAN(Dados!$C$31)*TAN(O787))</f>
        <v>1.7356885346921167</v>
      </c>
      <c r="Q787" s="25">
        <f t="shared" si="176"/>
        <v>1.0275073404706727</v>
      </c>
      <c r="R787" s="25">
        <f>(24*60/PI())*Dados!$C$28*Q787*(P787*SIN(Dados!$C$31)*SIN(O787)+COS(Dados!$C$31)*COS(O787)*SIN(P787))</f>
        <v>41.327547732870002</v>
      </c>
      <c r="S787" s="17">
        <f t="shared" si="177"/>
        <v>301.56</v>
      </c>
      <c r="T787" s="17">
        <f t="shared" si="178"/>
        <v>292.76000000000005</v>
      </c>
      <c r="U787" s="17">
        <f t="shared" si="179"/>
        <v>19.615571006200593</v>
      </c>
      <c r="V787" s="25">
        <f>(0.75+2*10^(-5)*Dados!$B$7)*R787</f>
        <v>31.198256704148577</v>
      </c>
      <c r="W787" s="23">
        <f t="shared" si="180"/>
        <v>1.93527062388708</v>
      </c>
      <c r="X787" s="25">
        <f>(1-Dados!$C$20)*U787</f>
        <v>15.103989674774457</v>
      </c>
      <c r="Y787" s="18">
        <f t="shared" si="181"/>
        <v>13.168719050887377</v>
      </c>
      <c r="Z787" s="27">
        <f>((0.408*I787*(Y787-0)+Dados!$C$35*(900/(H787+273))*J787*(M787-N787))/(I787+Dados!$C$35*(1+(0.34*J787))))</f>
        <v>3.6226981138035561</v>
      </c>
    </row>
    <row r="788" spans="1:26" x14ac:dyDescent="0.25">
      <c r="A788" s="1">
        <v>36560</v>
      </c>
      <c r="B788">
        <v>18</v>
      </c>
      <c r="C788">
        <v>31.6</v>
      </c>
      <c r="D788">
        <v>35</v>
      </c>
      <c r="E788">
        <v>1.6</v>
      </c>
      <c r="F788">
        <v>64.25</v>
      </c>
      <c r="H788" s="22">
        <f t="shared" si="168"/>
        <v>24.8</v>
      </c>
      <c r="I788" s="23">
        <f t="shared" si="169"/>
        <v>0.18673033901982353</v>
      </c>
      <c r="J788" s="24">
        <f t="shared" si="170"/>
        <v>1.1967217202687106</v>
      </c>
      <c r="K788" s="25">
        <f t="shared" si="171"/>
        <v>4.6483496796026218</v>
      </c>
      <c r="L788" s="25">
        <f t="shared" si="172"/>
        <v>2.0639892026604851</v>
      </c>
      <c r="M788" s="25">
        <f t="shared" si="173"/>
        <v>3.3561694411315535</v>
      </c>
      <c r="N788" s="25">
        <f t="shared" si="174"/>
        <v>2.1563388659270228</v>
      </c>
      <c r="O788" s="25">
        <f t="shared" si="175"/>
        <v>-0.28981470135838328</v>
      </c>
      <c r="P788" s="26">
        <f>ACOS(-TAN(Dados!$C$31)*TAN(O788))</f>
        <v>1.7327454042581727</v>
      </c>
      <c r="Q788" s="25">
        <f t="shared" si="176"/>
        <v>1.0271894591899993</v>
      </c>
      <c r="R788" s="25">
        <f>(24*60/PI())*Dados!$C$28*Q788*(P788*SIN(Dados!$C$31)*SIN(O788)+COS(Dados!$C$31)*COS(O788)*SIN(P788))</f>
        <v>41.21213155165799</v>
      </c>
      <c r="S788" s="17">
        <f t="shared" si="177"/>
        <v>304.76000000000005</v>
      </c>
      <c r="T788" s="17">
        <f t="shared" si="178"/>
        <v>291.16000000000003</v>
      </c>
      <c r="U788" s="17">
        <f t="shared" si="179"/>
        <v>24.317253057300078</v>
      </c>
      <c r="V788" s="25">
        <f>(0.75+2*10^(-5)*Dados!$B$7)*R788</f>
        <v>31.111128775036029</v>
      </c>
      <c r="W788" s="23">
        <f t="shared" si="180"/>
        <v>3.6746252218727227</v>
      </c>
      <c r="X788" s="25">
        <f>(1-Dados!$C$20)*U788</f>
        <v>18.724284854121059</v>
      </c>
      <c r="Y788" s="18">
        <f t="shared" si="181"/>
        <v>15.049659632248336</v>
      </c>
      <c r="Z788" s="27">
        <f>((0.408*I788*(Y788-0)+Dados!$C$35*(900/(H788+273))*J788*(M788-N788))/(I788+Dados!$C$35*(1+(0.34*J788))))</f>
        <v>5.1309274586160303</v>
      </c>
    </row>
    <row r="789" spans="1:26" x14ac:dyDescent="0.25">
      <c r="A789" s="1">
        <v>36561</v>
      </c>
      <c r="B789">
        <v>19.2</v>
      </c>
      <c r="C789">
        <v>32.799999999999997</v>
      </c>
      <c r="D789">
        <v>36</v>
      </c>
      <c r="E789">
        <v>2.1333329999999999</v>
      </c>
      <c r="F789">
        <v>54</v>
      </c>
      <c r="H789" s="22">
        <f t="shared" si="168"/>
        <v>26</v>
      </c>
      <c r="I789" s="23">
        <f t="shared" si="169"/>
        <v>0.19869895242110683</v>
      </c>
      <c r="J789" s="24">
        <f t="shared" si="170"/>
        <v>1.5956287110412557</v>
      </c>
      <c r="K789" s="25">
        <f t="shared" si="171"/>
        <v>4.9739919933544527</v>
      </c>
      <c r="L789" s="25">
        <f t="shared" si="172"/>
        <v>2.2249611183378328</v>
      </c>
      <c r="M789" s="25">
        <f t="shared" si="173"/>
        <v>3.5994765558461426</v>
      </c>
      <c r="N789" s="25">
        <f t="shared" si="174"/>
        <v>1.9437173401569172</v>
      </c>
      <c r="O789" s="25">
        <f t="shared" si="175"/>
        <v>-0.28480403295985462</v>
      </c>
      <c r="P789" s="26">
        <f>ACOS(-TAN(Dados!$C$31)*TAN(O789))</f>
        <v>1.7297612548880501</v>
      </c>
      <c r="Q789" s="25">
        <f t="shared" si="176"/>
        <v>1.0268635210857713</v>
      </c>
      <c r="R789" s="25">
        <f>(24*60/PI())*Dados!$C$28*Q789*(P789*SIN(Dados!$C$31)*SIN(O789)+COS(Dados!$C$31)*COS(O789)*SIN(P789))</f>
        <v>41.093926310782344</v>
      </c>
      <c r="S789" s="17">
        <f t="shared" si="177"/>
        <v>305.96000000000004</v>
      </c>
      <c r="T789" s="17">
        <f t="shared" si="178"/>
        <v>292.36</v>
      </c>
      <c r="U789" s="17">
        <f t="shared" si="179"/>
        <v>24.247505955006446</v>
      </c>
      <c r="V789" s="25">
        <f>(0.75+2*10^(-5)*Dados!$B$7)*R789</f>
        <v>31.021895378647475</v>
      </c>
      <c r="W789" s="23">
        <f t="shared" si="180"/>
        <v>4.0229560547902175</v>
      </c>
      <c r="X789" s="25">
        <f>(1-Dados!$C$20)*U789</f>
        <v>18.670579585354965</v>
      </c>
      <c r="Y789" s="18">
        <f t="shared" si="181"/>
        <v>14.647623530564747</v>
      </c>
      <c r="Z789" s="27">
        <f>((0.408*I789*(Y789-0)+Dados!$C$35*(900/(H789+273))*J789*(M789-N789))/(I789+Dados!$C$35*(1+(0.34*J789))))</f>
        <v>5.6996915770231631</v>
      </c>
    </row>
    <row r="790" spans="1:26" x14ac:dyDescent="0.25">
      <c r="A790" s="1">
        <v>36562</v>
      </c>
      <c r="B790">
        <v>19</v>
      </c>
      <c r="C790">
        <v>34.200000000000003</v>
      </c>
      <c r="D790">
        <v>37</v>
      </c>
      <c r="E790">
        <v>2.6333329999999999</v>
      </c>
      <c r="F790">
        <v>56.25</v>
      </c>
      <c r="H790" s="22">
        <f t="shared" si="168"/>
        <v>26.6</v>
      </c>
      <c r="I790" s="23">
        <f t="shared" si="169"/>
        <v>0.20492132412027941</v>
      </c>
      <c r="J790" s="24">
        <f t="shared" si="170"/>
        <v>1.9696042486252276</v>
      </c>
      <c r="K790" s="25">
        <f t="shared" si="171"/>
        <v>5.3787812129973753</v>
      </c>
      <c r="L790" s="25">
        <f t="shared" si="172"/>
        <v>2.1973933238855259</v>
      </c>
      <c r="M790" s="25">
        <f t="shared" si="173"/>
        <v>3.7880872684414504</v>
      </c>
      <c r="N790" s="25">
        <f t="shared" si="174"/>
        <v>2.1307990884983159</v>
      </c>
      <c r="O790" s="25">
        <f t="shared" si="175"/>
        <v>-0.27970897097978548</v>
      </c>
      <c r="P790" s="26">
        <f>ACOS(-TAN(Dados!$C$31)*TAN(O790))</f>
        <v>1.7267372641461627</v>
      </c>
      <c r="Q790" s="25">
        <f t="shared" si="176"/>
        <v>1.0265296227404832</v>
      </c>
      <c r="R790" s="25">
        <f>(24*60/PI())*Dados!$C$28*Q790*(P790*SIN(Dados!$C$31)*SIN(O790)+COS(Dados!$C$31)*COS(O790)*SIN(P790))</f>
        <v>40.972935068714811</v>
      </c>
      <c r="S790" s="17">
        <f t="shared" si="177"/>
        <v>307.36</v>
      </c>
      <c r="T790" s="17">
        <f t="shared" si="178"/>
        <v>292.16000000000003</v>
      </c>
      <c r="U790" s="17">
        <f t="shared" si="179"/>
        <v>25.558705396350362</v>
      </c>
      <c r="V790" s="25">
        <f>(0.75+2*10^(-5)*Dados!$B$7)*R790</f>
        <v>30.930558823829962</v>
      </c>
      <c r="W790" s="23">
        <f t="shared" si="180"/>
        <v>4.1264700981452798</v>
      </c>
      <c r="X790" s="25">
        <f>(1-Dados!$C$20)*U790</f>
        <v>19.68020315518978</v>
      </c>
      <c r="Y790" s="18">
        <f t="shared" si="181"/>
        <v>15.5537330570445</v>
      </c>
      <c r="Z790" s="27">
        <f>((0.408*I790*(Y790-0)+Dados!$C$35*(900/(H790+273))*J790*(M790-N790))/(I790+Dados!$C$35*(1+(0.34*J790))))</f>
        <v>6.1813680701484897</v>
      </c>
    </row>
    <row r="791" spans="1:26" x14ac:dyDescent="0.25">
      <c r="A791" s="1">
        <v>36563</v>
      </c>
      <c r="B791">
        <v>18.3</v>
      </c>
      <c r="C791">
        <v>35.200000000000003</v>
      </c>
      <c r="D791">
        <v>38</v>
      </c>
      <c r="E791">
        <v>2.6666669999999999</v>
      </c>
      <c r="F791">
        <v>64.25</v>
      </c>
      <c r="H791" s="22">
        <f t="shared" si="168"/>
        <v>26.75</v>
      </c>
      <c r="I791" s="23">
        <f t="shared" si="169"/>
        <v>0.20650227313586342</v>
      </c>
      <c r="J791" s="24">
        <f t="shared" si="170"/>
        <v>1.9945364497648759</v>
      </c>
      <c r="K791" s="25">
        <f t="shared" si="171"/>
        <v>5.6851337931165737</v>
      </c>
      <c r="L791" s="25">
        <f t="shared" si="172"/>
        <v>2.1032450848446573</v>
      </c>
      <c r="M791" s="25">
        <f t="shared" si="173"/>
        <v>3.8941894389806153</v>
      </c>
      <c r="N791" s="25">
        <f t="shared" si="174"/>
        <v>2.5020167145450452</v>
      </c>
      <c r="O791" s="25">
        <f t="shared" si="175"/>
        <v>-0.27453102519500105</v>
      </c>
      <c r="P791" s="26">
        <f>ACOS(-TAN(Dados!$C$31)*TAN(O791))</f>
        <v>1.7236746004336272</v>
      </c>
      <c r="Q791" s="25">
        <f t="shared" si="176"/>
        <v>1.0261878630954209</v>
      </c>
      <c r="R791" s="25">
        <f>(24*60/PI())*Dados!$C$28*Q791*(P791*SIN(Dados!$C$31)*SIN(O791)+COS(Dados!$C$31)*COS(O791)*SIN(P791))</f>
        <v>40.849162036170263</v>
      </c>
      <c r="S791" s="17">
        <f t="shared" si="177"/>
        <v>308.36</v>
      </c>
      <c r="T791" s="17">
        <f t="shared" si="178"/>
        <v>291.46000000000004</v>
      </c>
      <c r="U791" s="17">
        <f t="shared" si="179"/>
        <v>26.868689649064535</v>
      </c>
      <c r="V791" s="25">
        <f>(0.75+2*10^(-5)*Dados!$B$7)*R791</f>
        <v>30.837122289261409</v>
      </c>
      <c r="W791" s="23">
        <f t="shared" si="180"/>
        <v>3.9040649081161103</v>
      </c>
      <c r="X791" s="25">
        <f>(1-Dados!$C$20)*U791</f>
        <v>20.688891029779693</v>
      </c>
      <c r="Y791" s="18">
        <f t="shared" si="181"/>
        <v>16.784826121663585</v>
      </c>
      <c r="Z791" s="27">
        <f>((0.408*I791*(Y791-0)+Dados!$C$35*(900/(H791+273))*J791*(M791-N791))/(I791+Dados!$C$35*(1+(0.34*J791))))</f>
        <v>6.1953538102165977</v>
      </c>
    </row>
    <row r="792" spans="1:26" x14ac:dyDescent="0.25">
      <c r="A792" s="1">
        <v>36564</v>
      </c>
      <c r="B792">
        <v>21</v>
      </c>
      <c r="C792">
        <v>35.6</v>
      </c>
      <c r="D792">
        <v>39</v>
      </c>
      <c r="E792">
        <v>2.9666670000000002</v>
      </c>
      <c r="F792">
        <v>63</v>
      </c>
      <c r="H792" s="22">
        <f t="shared" si="168"/>
        <v>28.3</v>
      </c>
      <c r="I792" s="23">
        <f t="shared" si="169"/>
        <v>0.22344836855018341</v>
      </c>
      <c r="J792" s="24">
        <f t="shared" si="170"/>
        <v>2.2189217723152592</v>
      </c>
      <c r="K792" s="25">
        <f t="shared" si="171"/>
        <v>5.8118453382797011</v>
      </c>
      <c r="L792" s="25">
        <f t="shared" si="172"/>
        <v>2.4870053972720654</v>
      </c>
      <c r="M792" s="25">
        <f t="shared" si="173"/>
        <v>4.1494253677758834</v>
      </c>
      <c r="N792" s="25">
        <f t="shared" si="174"/>
        <v>2.6141379816988066</v>
      </c>
      <c r="O792" s="25">
        <f t="shared" si="175"/>
        <v>-0.26927172994258658</v>
      </c>
      <c r="P792" s="26">
        <f>ACOS(-TAN(Dados!$C$31)*TAN(O792))</f>
        <v>1.720574422132332</v>
      </c>
      <c r="Q792" s="25">
        <f t="shared" si="176"/>
        <v>1.0258383434213432</v>
      </c>
      <c r="R792" s="25">
        <f>(24*60/PI())*Dados!$C$28*Q792*(P792*SIN(Dados!$C$31)*SIN(O792)+COS(Dados!$C$31)*COS(O792)*SIN(P792))</f>
        <v>40.722612626680473</v>
      </c>
      <c r="S792" s="17">
        <f t="shared" si="177"/>
        <v>308.76000000000005</v>
      </c>
      <c r="T792" s="17">
        <f t="shared" si="178"/>
        <v>294.16000000000003</v>
      </c>
      <c r="U792" s="17">
        <f t="shared" si="179"/>
        <v>24.896141498560908</v>
      </c>
      <c r="V792" s="25">
        <f>(0.75+2*10^(-5)*Dados!$B$7)*R792</f>
        <v>30.741589861628867</v>
      </c>
      <c r="W792" s="23">
        <f t="shared" si="180"/>
        <v>3.4325465047558237</v>
      </c>
      <c r="X792" s="25">
        <f>(1-Dados!$C$20)*U792</f>
        <v>19.170028953891901</v>
      </c>
      <c r="Y792" s="18">
        <f t="shared" si="181"/>
        <v>15.737482449136078</v>
      </c>
      <c r="Z792" s="27">
        <f>((0.408*I792*(Y792-0)+Dados!$C$35*(900/(H792+273))*J792*(M792-N792))/(I792+Dados!$C$35*(1+(0.34*J792))))</f>
        <v>6.2101559742656782</v>
      </c>
    </row>
    <row r="793" spans="1:26" x14ac:dyDescent="0.25">
      <c r="A793" s="1">
        <v>36565</v>
      </c>
      <c r="B793">
        <v>20.5</v>
      </c>
      <c r="C793">
        <v>35.200000000000003</v>
      </c>
      <c r="D793">
        <v>40</v>
      </c>
      <c r="E793">
        <v>2.9333330000000002</v>
      </c>
      <c r="F793">
        <v>71</v>
      </c>
      <c r="H793" s="22">
        <f t="shared" si="168"/>
        <v>27.85</v>
      </c>
      <c r="I793" s="23">
        <f t="shared" si="169"/>
        <v>0.21841239036576388</v>
      </c>
      <c r="J793" s="24">
        <f t="shared" si="170"/>
        <v>2.193989571175611</v>
      </c>
      <c r="K793" s="25">
        <f t="shared" si="171"/>
        <v>5.6851337931165737</v>
      </c>
      <c r="L793" s="25">
        <f t="shared" si="172"/>
        <v>2.4116412804606884</v>
      </c>
      <c r="M793" s="25">
        <f t="shared" si="173"/>
        <v>4.0483875367886313</v>
      </c>
      <c r="N793" s="25">
        <f t="shared" si="174"/>
        <v>2.8743551511199281</v>
      </c>
      <c r="O793" s="25">
        <f t="shared" si="175"/>
        <v>-0.26393264366523028</v>
      </c>
      <c r="P793" s="26">
        <f>ACOS(-TAN(Dados!$C$31)*TAN(O793))</f>
        <v>1.7174378768172527</v>
      </c>
      <c r="Q793" s="25">
        <f t="shared" si="176"/>
        <v>1.0254811672884725</v>
      </c>
      <c r="R793" s="25">
        <f>(24*60/PI())*Dados!$C$28*Q793*(P793*SIN(Dados!$C$31)*SIN(O793)+COS(Dados!$C$31)*COS(O793)*SIN(P793))</f>
        <v>40.593293506266015</v>
      </c>
      <c r="S793" s="17">
        <f t="shared" si="177"/>
        <v>308.36</v>
      </c>
      <c r="T793" s="17">
        <f t="shared" si="178"/>
        <v>293.66000000000003</v>
      </c>
      <c r="U793" s="17">
        <f t="shared" si="179"/>
        <v>24.901926041227064</v>
      </c>
      <c r="V793" s="25">
        <f>(0.75+2*10^(-5)*Dados!$B$7)*R793</f>
        <v>30.643966573125926</v>
      </c>
      <c r="W793" s="23">
        <f t="shared" si="180"/>
        <v>3.0975440458452148</v>
      </c>
      <c r="X793" s="25">
        <f>(1-Dados!$C$20)*U793</f>
        <v>19.17448305174484</v>
      </c>
      <c r="Y793" s="18">
        <f t="shared" si="181"/>
        <v>16.076939005899625</v>
      </c>
      <c r="Z793" s="27">
        <f>((0.408*I793*(Y793-0)+Dados!$C$35*(900/(H793+273))*J793*(M793-N793))/(I793+Dados!$C$35*(1+(0.34*J793))))</f>
        <v>5.8222003868002661</v>
      </c>
    </row>
    <row r="794" spans="1:26" x14ac:dyDescent="0.25">
      <c r="A794" s="1">
        <v>36566</v>
      </c>
      <c r="B794">
        <v>17.5</v>
      </c>
      <c r="C794">
        <v>34.6</v>
      </c>
      <c r="D794">
        <v>41</v>
      </c>
      <c r="E794">
        <v>1.733333</v>
      </c>
      <c r="F794">
        <v>62</v>
      </c>
      <c r="H794" s="22">
        <f t="shared" si="168"/>
        <v>26.05</v>
      </c>
      <c r="I794" s="23">
        <f t="shared" si="169"/>
        <v>0.19921133453623632</v>
      </c>
      <c r="J794" s="24">
        <f t="shared" si="170"/>
        <v>1.296448280974078</v>
      </c>
      <c r="K794" s="25">
        <f t="shared" si="171"/>
        <v>5.4995586494348254</v>
      </c>
      <c r="L794" s="25">
        <f t="shared" si="172"/>
        <v>1.9999869748999506</v>
      </c>
      <c r="M794" s="25">
        <f t="shared" si="173"/>
        <v>3.7497728121673881</v>
      </c>
      <c r="N794" s="25">
        <f t="shared" si="174"/>
        <v>2.3248591435437804</v>
      </c>
      <c r="O794" s="25">
        <f t="shared" si="175"/>
        <v>-0.25851534844942292</v>
      </c>
      <c r="P794" s="26">
        <f>ACOS(-TAN(Dados!$C$31)*TAN(O794))</f>
        <v>1.7142661005366917</v>
      </c>
      <c r="Q794" s="25">
        <f t="shared" si="176"/>
        <v>1.0251164405358055</v>
      </c>
      <c r="R794" s="25">
        <f>(24*60/PI())*Dados!$C$28*Q794*(P794*SIN(Dados!$C$31)*SIN(O794)+COS(Dados!$C$31)*COS(O794)*SIN(P794))</f>
        <v>40.461212642078735</v>
      </c>
      <c r="S794" s="17">
        <f t="shared" si="177"/>
        <v>307.76000000000005</v>
      </c>
      <c r="T794" s="17">
        <f t="shared" si="178"/>
        <v>290.66000000000003</v>
      </c>
      <c r="U794" s="17">
        <f t="shared" si="179"/>
        <v>26.770527726100923</v>
      </c>
      <c r="V794" s="25">
        <f>(0.75+2*10^(-5)*Dados!$B$7)*R794</f>
        <v>30.544258438173049</v>
      </c>
      <c r="W794" s="23">
        <f t="shared" si="180"/>
        <v>4.1634542132098904</v>
      </c>
      <c r="X794" s="25">
        <f>(1-Dados!$C$20)*U794</f>
        <v>20.613306349097712</v>
      </c>
      <c r="Y794" s="18">
        <f t="shared" si="181"/>
        <v>16.449852135887824</v>
      </c>
      <c r="Z794" s="27">
        <f>((0.408*I794*(Y794-0)+Dados!$C$35*(900/(H794+273))*J794*(M794-N794))/(I794+Dados!$C$35*(1+(0.34*J794))))</f>
        <v>5.7948792194653924</v>
      </c>
    </row>
    <row r="795" spans="1:26" x14ac:dyDescent="0.25">
      <c r="A795" s="1">
        <v>36567</v>
      </c>
      <c r="B795">
        <v>20</v>
      </c>
      <c r="C795">
        <v>35.799999999999997</v>
      </c>
      <c r="D795">
        <v>42</v>
      </c>
      <c r="E795">
        <v>2.3666670000000001</v>
      </c>
      <c r="F795">
        <v>54.75</v>
      </c>
      <c r="H795" s="22">
        <f t="shared" si="168"/>
        <v>27.9</v>
      </c>
      <c r="I795" s="23">
        <f t="shared" si="169"/>
        <v>0.21896719002536724</v>
      </c>
      <c r="J795" s="24">
        <f t="shared" si="170"/>
        <v>1.770151127214493</v>
      </c>
      <c r="K795" s="25">
        <f t="shared" si="171"/>
        <v>5.8761139848648147</v>
      </c>
      <c r="L795" s="25">
        <f t="shared" si="172"/>
        <v>2.3382812709274461</v>
      </c>
      <c r="M795" s="25">
        <f t="shared" si="173"/>
        <v>4.1071976278961309</v>
      </c>
      <c r="N795" s="25">
        <f t="shared" si="174"/>
        <v>2.2486907012731314</v>
      </c>
      <c r="O795" s="25">
        <f t="shared" si="175"/>
        <v>-0.2530214495566519</v>
      </c>
      <c r="P795" s="26">
        <f>ACOS(-TAN(Dados!$C$31)*TAN(O795))</f>
        <v>1.7110602171599187</v>
      </c>
      <c r="Q795" s="25">
        <f t="shared" si="176"/>
        <v>1.0247442712397508</v>
      </c>
      <c r="R795" s="25">
        <f>(24*60/PI())*Dados!$C$28*Q795*(P795*SIN(Dados!$C$31)*SIN(O795)+COS(Dados!$C$31)*COS(O795)*SIN(P795))</f>
        <v>40.326379349888064</v>
      </c>
      <c r="S795" s="17">
        <f t="shared" si="177"/>
        <v>308.96000000000004</v>
      </c>
      <c r="T795" s="17">
        <f t="shared" si="178"/>
        <v>293.16000000000003</v>
      </c>
      <c r="U795" s="17">
        <f t="shared" si="179"/>
        <v>25.64707001145787</v>
      </c>
      <c r="V795" s="25">
        <f>(0.75+2*10^(-5)*Dados!$B$7)*R795</f>
        <v>30.442472489265068</v>
      </c>
      <c r="W795" s="23">
        <f t="shared" si="180"/>
        <v>4.1416797830666354</v>
      </c>
      <c r="X795" s="25">
        <f>(1-Dados!$C$20)*U795</f>
        <v>19.748243908822559</v>
      </c>
      <c r="Y795" s="18">
        <f t="shared" si="181"/>
        <v>15.606564125755924</v>
      </c>
      <c r="Z795" s="27">
        <f>((0.408*I795*(Y795-0)+Dados!$C$35*(900/(H795+273))*J795*(M795-N795))/(I795+Dados!$C$35*(1+(0.34*J795))))</f>
        <v>6.2947540862865727</v>
      </c>
    </row>
    <row r="796" spans="1:26" x14ac:dyDescent="0.25">
      <c r="A796" s="1">
        <v>36568</v>
      </c>
      <c r="B796">
        <v>22.2</v>
      </c>
      <c r="C796">
        <v>37.299999999999997</v>
      </c>
      <c r="D796">
        <v>43</v>
      </c>
      <c r="E796">
        <v>2.5333329999999998</v>
      </c>
      <c r="F796">
        <v>53.5</v>
      </c>
      <c r="H796" s="22">
        <f t="shared" si="168"/>
        <v>29.75</v>
      </c>
      <c r="I796" s="23">
        <f t="shared" si="169"/>
        <v>0.24034390384963236</v>
      </c>
      <c r="J796" s="24">
        <f t="shared" si="170"/>
        <v>1.8948091411084333</v>
      </c>
      <c r="K796" s="25">
        <f t="shared" si="171"/>
        <v>6.3780757350809081</v>
      </c>
      <c r="L796" s="25">
        <f t="shared" si="172"/>
        <v>2.6763336594163714</v>
      </c>
      <c r="M796" s="25">
        <f t="shared" si="173"/>
        <v>4.5272046972486395</v>
      </c>
      <c r="N796" s="25">
        <f t="shared" si="174"/>
        <v>2.4220545130280224</v>
      </c>
      <c r="O796" s="25">
        <f t="shared" si="175"/>
        <v>-0.24745257494772704</v>
      </c>
      <c r="P796" s="26">
        <f>ACOS(-TAN(Dados!$C$31)*TAN(O796))</f>
        <v>1.7078213377914966</v>
      </c>
      <c r="Q796" s="25">
        <f t="shared" si="176"/>
        <v>1.0243647696821025</v>
      </c>
      <c r="R796" s="25">
        <f>(24*60/PI())*Dados!$C$28*Q796*(P796*SIN(Dados!$C$31)*SIN(O796)+COS(Dados!$C$31)*COS(O796)*SIN(P796))</f>
        <v>40.188804340285415</v>
      </c>
      <c r="S796" s="17">
        <f t="shared" si="177"/>
        <v>310.46000000000004</v>
      </c>
      <c r="T796" s="17">
        <f t="shared" si="178"/>
        <v>295.36</v>
      </c>
      <c r="U796" s="17">
        <f t="shared" si="179"/>
        <v>24.98696692672566</v>
      </c>
      <c r="V796" s="25">
        <f>(0.75+2*10^(-5)*Dados!$B$7)*R796</f>
        <v>30.338616811851008</v>
      </c>
      <c r="W796" s="23">
        <f t="shared" si="180"/>
        <v>3.8547098566236828</v>
      </c>
      <c r="X796" s="25">
        <f>(1-Dados!$C$20)*U796</f>
        <v>19.23996453357876</v>
      </c>
      <c r="Y796" s="18">
        <f t="shared" si="181"/>
        <v>15.385254676955078</v>
      </c>
      <c r="Z796" s="27">
        <f>((0.408*I796*(Y796-0)+Dados!$C$35*(900/(H796+273))*J796*(M796-N796))/(I796+Dados!$C$35*(1+(0.34*J796))))</f>
        <v>6.5662645197159693</v>
      </c>
    </row>
    <row r="797" spans="1:26" x14ac:dyDescent="0.25">
      <c r="A797" s="1">
        <v>36569</v>
      </c>
      <c r="B797">
        <v>20</v>
      </c>
      <c r="C797">
        <v>34.799999999999997</v>
      </c>
      <c r="D797">
        <v>44</v>
      </c>
      <c r="E797">
        <v>3.266667</v>
      </c>
      <c r="F797">
        <v>69.5</v>
      </c>
      <c r="H797" s="22">
        <f t="shared" si="168"/>
        <v>27.4</v>
      </c>
      <c r="I797" s="23">
        <f t="shared" si="169"/>
        <v>0.21347213281933025</v>
      </c>
      <c r="J797" s="24">
        <f t="shared" si="170"/>
        <v>2.4433070948656423</v>
      </c>
      <c r="K797" s="25">
        <f t="shared" si="171"/>
        <v>5.5608244417211337</v>
      </c>
      <c r="L797" s="25">
        <f t="shared" si="172"/>
        <v>2.3382812709274461</v>
      </c>
      <c r="M797" s="25">
        <f t="shared" si="173"/>
        <v>3.9495528563242899</v>
      </c>
      <c r="N797" s="25">
        <f t="shared" si="174"/>
        <v>2.7449392351453814</v>
      </c>
      <c r="O797" s="25">
        <f t="shared" si="175"/>
        <v>-0.24181037480038128</v>
      </c>
      <c r="P797" s="26">
        <f>ACOS(-TAN(Dados!$C$31)*TAN(O797))</f>
        <v>1.7045505602514042</v>
      </c>
      <c r="Q797" s="25">
        <f t="shared" si="176"/>
        <v>1.0239780483173626</v>
      </c>
      <c r="R797" s="25">
        <f>(24*60/PI())*Dados!$C$28*Q797*(P797*SIN(Dados!$C$31)*SIN(O797)+COS(Dados!$C$31)*COS(O797)*SIN(P797))</f>
        <v>40.048499763481836</v>
      </c>
      <c r="S797" s="17">
        <f t="shared" si="177"/>
        <v>307.96000000000004</v>
      </c>
      <c r="T797" s="17">
        <f t="shared" si="178"/>
        <v>293.16000000000003</v>
      </c>
      <c r="U797" s="17">
        <f t="shared" si="179"/>
        <v>24.651144769418465</v>
      </c>
      <c r="V797" s="25">
        <f>(0.75+2*10^(-5)*Dados!$B$7)*R797</f>
        <v>30.232700578151917</v>
      </c>
      <c r="W797" s="23">
        <f t="shared" si="180"/>
        <v>3.2575507577264293</v>
      </c>
      <c r="X797" s="25">
        <f>(1-Dados!$C$20)*U797</f>
        <v>18.98138147245222</v>
      </c>
      <c r="Y797" s="18">
        <f t="shared" si="181"/>
        <v>15.723830714725791</v>
      </c>
      <c r="Z797" s="27">
        <f>((0.408*I797*(Y797-0)+Dados!$C$35*(900/(H797+273))*J797*(M797-N797))/(I797+Dados!$C$35*(1+(0.34*J797))))</f>
        <v>5.8405355769514005</v>
      </c>
    </row>
    <row r="798" spans="1:26" x14ac:dyDescent="0.25">
      <c r="A798" s="1">
        <v>36570</v>
      </c>
      <c r="B798">
        <v>21.1</v>
      </c>
      <c r="C798">
        <v>28</v>
      </c>
      <c r="D798">
        <v>45</v>
      </c>
      <c r="E798">
        <v>5.266667</v>
      </c>
      <c r="F798">
        <v>73</v>
      </c>
      <c r="H798" s="22">
        <f t="shared" si="168"/>
        <v>24.55</v>
      </c>
      <c r="I798" s="23">
        <f t="shared" si="169"/>
        <v>0.1843149194702603</v>
      </c>
      <c r="J798" s="24">
        <f t="shared" si="170"/>
        <v>3.9392092452015306</v>
      </c>
      <c r="K798" s="25">
        <f t="shared" si="171"/>
        <v>3.7799303639952631</v>
      </c>
      <c r="L798" s="25">
        <f t="shared" si="172"/>
        <v>2.5023227554890153</v>
      </c>
      <c r="M798" s="25">
        <f t="shared" si="173"/>
        <v>3.1411265597421392</v>
      </c>
      <c r="N798" s="25">
        <f t="shared" si="174"/>
        <v>2.2930223886117616</v>
      </c>
      <c r="O798" s="25">
        <f t="shared" si="175"/>
        <v>-0.23609652102028686</v>
      </c>
      <c r="P798" s="26">
        <f>ACOS(-TAN(Dados!$C$31)*TAN(O798))</f>
        <v>1.701248968619907</v>
      </c>
      <c r="Q798" s="25">
        <f t="shared" si="176"/>
        <v>1.0235842217394178</v>
      </c>
      <c r="R798" s="25">
        <f>(24*60/PI())*Dados!$C$28*Q798*(P798*SIN(Dados!$C$31)*SIN(O798)+COS(Dados!$C$31)*COS(O798)*SIN(P798))</f>
        <v>39.905479252576548</v>
      </c>
      <c r="S798" s="17">
        <f t="shared" si="177"/>
        <v>301.16000000000003</v>
      </c>
      <c r="T798" s="17">
        <f t="shared" si="178"/>
        <v>294.26000000000005</v>
      </c>
      <c r="U798" s="17">
        <f t="shared" si="179"/>
        <v>16.771698976135291</v>
      </c>
      <c r="V798" s="25">
        <f>(0.75+2*10^(-5)*Dados!$B$7)*R798</f>
        <v>30.124734079824389</v>
      </c>
      <c r="W798" s="23">
        <f t="shared" si="180"/>
        <v>1.981512021846759</v>
      </c>
      <c r="X798" s="25">
        <f>(1-Dados!$C$20)*U798</f>
        <v>12.914208211624175</v>
      </c>
      <c r="Y798" s="18">
        <f t="shared" si="181"/>
        <v>10.932696189777415</v>
      </c>
      <c r="Z798" s="27">
        <f>((0.408*I798*(Y798-0)+Dados!$C$35*(900/(H798+273))*J798*(M798-N798))/(I798+Dados!$C$35*(1+(0.34*J798))))</f>
        <v>4.3966070709910889</v>
      </c>
    </row>
    <row r="799" spans="1:26" x14ac:dyDescent="0.25">
      <c r="A799" s="1">
        <v>36571</v>
      </c>
      <c r="B799">
        <v>18.5</v>
      </c>
      <c r="C799">
        <v>27.2</v>
      </c>
      <c r="D799">
        <v>46</v>
      </c>
      <c r="E799">
        <v>4.0666669999999998</v>
      </c>
      <c r="F799">
        <v>67.75</v>
      </c>
      <c r="H799" s="22">
        <f t="shared" si="168"/>
        <v>22.85</v>
      </c>
      <c r="I799" s="23">
        <f t="shared" si="169"/>
        <v>0.1685781270345493</v>
      </c>
      <c r="J799" s="24">
        <f t="shared" si="170"/>
        <v>3.0416679549999976</v>
      </c>
      <c r="K799" s="25">
        <f t="shared" si="171"/>
        <v>3.6073883025255133</v>
      </c>
      <c r="L799" s="25">
        <f t="shared" si="172"/>
        <v>2.1297773032821605</v>
      </c>
      <c r="M799" s="25">
        <f t="shared" si="173"/>
        <v>2.8685828029038367</v>
      </c>
      <c r="N799" s="25">
        <f t="shared" si="174"/>
        <v>1.9434648489673494</v>
      </c>
      <c r="O799" s="25">
        <f t="shared" si="175"/>
        <v>-0.23031270674563392</v>
      </c>
      <c r="P799" s="26">
        <f>ACOS(-TAN(Dados!$C$31)*TAN(O799))</f>
        <v>1.6979176328459811</v>
      </c>
      <c r="Q799" s="25">
        <f t="shared" si="176"/>
        <v>1.0231834066475822</v>
      </c>
      <c r="R799" s="25">
        <f>(24*60/PI())*Dados!$C$28*Q799*(P799*SIN(Dados!$C$31)*SIN(O799)+COS(Dados!$C$31)*COS(O799)*SIN(P799))</f>
        <v>39.759757965175694</v>
      </c>
      <c r="S799" s="17">
        <f t="shared" si="177"/>
        <v>300.36</v>
      </c>
      <c r="T799" s="17">
        <f t="shared" si="178"/>
        <v>291.66000000000003</v>
      </c>
      <c r="U799" s="17">
        <f t="shared" si="179"/>
        <v>18.763909989131786</v>
      </c>
      <c r="V799" s="25">
        <f>(0.75+2*10^(-5)*Dados!$B$7)*R799</f>
        <v>30.014728759378652</v>
      </c>
      <c r="W799" s="23">
        <f t="shared" si="180"/>
        <v>2.6964791040691547</v>
      </c>
      <c r="X799" s="25">
        <f>(1-Dados!$C$20)*U799</f>
        <v>14.448210691631475</v>
      </c>
      <c r="Y799" s="18">
        <f t="shared" si="181"/>
        <v>11.75173158756232</v>
      </c>
      <c r="Z799" s="27">
        <f>((0.408*I799*(Y799-0)+Dados!$C$35*(900/(H799+273))*J799*(M799-N799))/(I799+Dados!$C$35*(1+(0.34*J799))))</f>
        <v>4.535865780713392</v>
      </c>
    </row>
    <row r="800" spans="1:26" x14ac:dyDescent="0.25">
      <c r="A800" s="1">
        <v>36572</v>
      </c>
      <c r="B800">
        <v>14.5</v>
      </c>
      <c r="C800">
        <v>28.4</v>
      </c>
      <c r="D800">
        <v>47</v>
      </c>
      <c r="E800">
        <v>4.4000000000000004</v>
      </c>
      <c r="F800">
        <v>59.25</v>
      </c>
      <c r="H800" s="22">
        <f t="shared" si="168"/>
        <v>21.45</v>
      </c>
      <c r="I800" s="23">
        <f t="shared" si="169"/>
        <v>0.15648453449809663</v>
      </c>
      <c r="J800" s="24">
        <f t="shared" si="170"/>
        <v>3.2909847307389546</v>
      </c>
      <c r="K800" s="25">
        <f t="shared" si="171"/>
        <v>3.868863716528768</v>
      </c>
      <c r="L800" s="25">
        <f t="shared" si="172"/>
        <v>1.6512191555446767</v>
      </c>
      <c r="M800" s="25">
        <f t="shared" si="173"/>
        <v>2.7600414360367225</v>
      </c>
      <c r="N800" s="25">
        <f t="shared" si="174"/>
        <v>1.6353245508517582</v>
      </c>
      <c r="O800" s="25">
        <f t="shared" si="175"/>
        <v>-0.22446064584541689</v>
      </c>
      <c r="P800" s="26">
        <f>ACOS(-TAN(Dados!$C$31)*TAN(O800))</f>
        <v>1.6945576084179677</v>
      </c>
      <c r="Q800" s="25">
        <f t="shared" si="176"/>
        <v>1.0227757218120181</v>
      </c>
      <c r="R800" s="25">
        <f>(24*60/PI())*Dados!$C$28*Q800*(P800*SIN(Dados!$C$31)*SIN(O800)+COS(Dados!$C$31)*COS(O800)*SIN(P800))</f>
        <v>39.61135262324327</v>
      </c>
      <c r="S800" s="17">
        <f t="shared" si="177"/>
        <v>301.56</v>
      </c>
      <c r="T800" s="17">
        <f t="shared" si="178"/>
        <v>287.66000000000003</v>
      </c>
      <c r="U800" s="17">
        <f t="shared" si="179"/>
        <v>23.629093209089028</v>
      </c>
      <c r="V800" s="25">
        <f>(0.75+2*10^(-5)*Dados!$B$7)*R800</f>
        <v>29.902697240262114</v>
      </c>
      <c r="W800" s="23">
        <f t="shared" si="180"/>
        <v>4.2758187009237805</v>
      </c>
      <c r="X800" s="25">
        <f>(1-Dados!$C$20)*U800</f>
        <v>18.194401770998553</v>
      </c>
      <c r="Y800" s="18">
        <f t="shared" si="181"/>
        <v>13.918583070074773</v>
      </c>
      <c r="Z800" s="27">
        <f>((0.408*I800*(Y800-0)+Dados!$C$35*(900/(H800+273))*J800*(M800-N800))/(I800+Dados!$C$35*(1+(0.34*J800))))</f>
        <v>5.5192534932667714</v>
      </c>
    </row>
    <row r="801" spans="1:26" x14ac:dyDescent="0.25">
      <c r="A801" s="1">
        <v>36573</v>
      </c>
      <c r="B801">
        <v>14.2</v>
      </c>
      <c r="C801">
        <v>29.6</v>
      </c>
      <c r="D801">
        <v>48</v>
      </c>
      <c r="E801">
        <v>4.9000000000000004</v>
      </c>
      <c r="F801">
        <v>54.75</v>
      </c>
      <c r="H801" s="22">
        <f t="shared" si="168"/>
        <v>21.9</v>
      </c>
      <c r="I801" s="23">
        <f t="shared" si="169"/>
        <v>0.1602891009586542</v>
      </c>
      <c r="J801" s="24">
        <f t="shared" si="170"/>
        <v>3.6649602683229263</v>
      </c>
      <c r="K801" s="25">
        <f t="shared" si="171"/>
        <v>4.1466816501200547</v>
      </c>
      <c r="L801" s="25">
        <f t="shared" si="172"/>
        <v>1.6194713704253727</v>
      </c>
      <c r="M801" s="25">
        <f t="shared" si="173"/>
        <v>2.8830765102727138</v>
      </c>
      <c r="N801" s="25">
        <f t="shared" si="174"/>
        <v>1.5784843893743108</v>
      </c>
      <c r="O801" s="25">
        <f t="shared" si="175"/>
        <v>-0.21854207241157836</v>
      </c>
      <c r="P801" s="26">
        <f>ACOS(-TAN(Dados!$C$31)*TAN(O801))</f>
        <v>1.6911699360950152</v>
      </c>
      <c r="Q801" s="25">
        <f t="shared" si="176"/>
        <v>1.0223612880385406</v>
      </c>
      <c r="R801" s="25">
        <f>(24*60/PI())*Dados!$C$28*Q801*(P801*SIN(Dados!$C$31)*SIN(O801)+COS(Dados!$C$31)*COS(O801)*SIN(P801))</f>
        <v>39.460281551069606</v>
      </c>
      <c r="S801" s="17">
        <f t="shared" si="177"/>
        <v>302.76000000000005</v>
      </c>
      <c r="T801" s="17">
        <f t="shared" si="178"/>
        <v>287.36</v>
      </c>
      <c r="U801" s="17">
        <f t="shared" si="179"/>
        <v>24.77653229231559</v>
      </c>
      <c r="V801" s="25">
        <f>(0.75+2*10^(-5)*Dados!$B$7)*R801</f>
        <v>29.788653355521856</v>
      </c>
      <c r="W801" s="23">
        <f t="shared" si="180"/>
        <v>4.7325974968940274</v>
      </c>
      <c r="X801" s="25">
        <f>(1-Dados!$C$20)*U801</f>
        <v>19.077929865083004</v>
      </c>
      <c r="Y801" s="18">
        <f t="shared" si="181"/>
        <v>14.345332368188977</v>
      </c>
      <c r="Z801" s="27">
        <f>((0.408*I801*(Y801-0)+Dados!$C$35*(900/(H801+273))*J801*(M801-N801))/(I801+Dados!$C$35*(1+(0.34*J801))))</f>
        <v>6.1608542059272935</v>
      </c>
    </row>
    <row r="802" spans="1:26" x14ac:dyDescent="0.25">
      <c r="A802" s="1">
        <v>36574</v>
      </c>
      <c r="B802">
        <v>16.399999999999999</v>
      </c>
      <c r="C802">
        <v>31.8</v>
      </c>
      <c r="D802">
        <v>49</v>
      </c>
      <c r="E802">
        <v>3.1</v>
      </c>
      <c r="F802">
        <v>47.5</v>
      </c>
      <c r="H802" s="22">
        <f t="shared" si="168"/>
        <v>24.1</v>
      </c>
      <c r="I802" s="23">
        <f t="shared" si="169"/>
        <v>0.18003350042526389</v>
      </c>
      <c r="J802" s="24">
        <f t="shared" si="170"/>
        <v>2.3186483330206267</v>
      </c>
      <c r="K802" s="25">
        <f t="shared" si="171"/>
        <v>4.7013009415600848</v>
      </c>
      <c r="L802" s="25">
        <f t="shared" si="172"/>
        <v>1.8652661127239329</v>
      </c>
      <c r="M802" s="25">
        <f t="shared" si="173"/>
        <v>3.2832835271420091</v>
      </c>
      <c r="N802" s="25">
        <f t="shared" si="174"/>
        <v>1.5595596753924543</v>
      </c>
      <c r="O802" s="25">
        <f t="shared" si="175"/>
        <v>-0.21255874024516014</v>
      </c>
      <c r="P802" s="26">
        <f>ACOS(-TAN(Dados!$C$31)*TAN(O802))</f>
        <v>1.6877556416977701</v>
      </c>
      <c r="Q802" s="25">
        <f t="shared" si="176"/>
        <v>1.0219402281328214</v>
      </c>
      <c r="R802" s="25">
        <f>(24*60/PI())*Dados!$C$28*Q802*(P802*SIN(Dados!$C$31)*SIN(O802)+COS(Dados!$C$31)*COS(O802)*SIN(P802))</f>
        <v>39.30656471124577</v>
      </c>
      <c r="S802" s="17">
        <f t="shared" si="177"/>
        <v>304.96000000000004</v>
      </c>
      <c r="T802" s="17">
        <f t="shared" si="178"/>
        <v>289.56</v>
      </c>
      <c r="U802" s="17">
        <f t="shared" si="179"/>
        <v>24.680015742101954</v>
      </c>
      <c r="V802" s="25">
        <f>(0.75+2*10^(-5)*Dados!$B$7)*R802</f>
        <v>29.672612174961795</v>
      </c>
      <c r="W802" s="23">
        <f t="shared" si="180"/>
        <v>4.9064554485677094</v>
      </c>
      <c r="X802" s="25">
        <f>(1-Dados!$C$20)*U802</f>
        <v>19.003612121418506</v>
      </c>
      <c r="Y802" s="18">
        <f t="shared" si="181"/>
        <v>14.097156672850797</v>
      </c>
      <c r="Z802" s="27">
        <f>((0.408*I802*(Y802-0)+Dados!$C$35*(900/(H802+273))*J802*(M802-N802))/(I802+Dados!$C$35*(1+(0.34*J802))))</f>
        <v>6.1529230864565267</v>
      </c>
    </row>
    <row r="803" spans="1:26" x14ac:dyDescent="0.25">
      <c r="A803" s="1">
        <v>36575</v>
      </c>
      <c r="B803">
        <v>18</v>
      </c>
      <c r="C803">
        <v>32.6</v>
      </c>
      <c r="D803">
        <v>50</v>
      </c>
      <c r="E803">
        <v>3.8333330000000001</v>
      </c>
      <c r="F803">
        <v>47.25</v>
      </c>
      <c r="H803" s="22">
        <f t="shared" ref="H803:H864" si="182">(C803+B803)/2</f>
        <v>25.3</v>
      </c>
      <c r="I803" s="23">
        <f t="shared" ref="I803:I864" si="183">4098*(0.6108*EXP(17.27*H803/(H803+237.3)))/(H803+237.3)^2</f>
        <v>0.19164125727803297</v>
      </c>
      <c r="J803" s="24">
        <f t="shared" ref="J803:J864" si="184">E803*(4.87/(LN(67.8*10-5.42)))</f>
        <v>2.8671455388267608</v>
      </c>
      <c r="K803" s="25">
        <f t="shared" ref="K803:K864" si="185">0.6108*EXP((17.27*C803)/(C803+237.3))</f>
        <v>4.9183812721762612</v>
      </c>
      <c r="L803" s="25">
        <f t="shared" ref="L803:L864" si="186">0.6108*EXP((17.27*B803)/(B803+237.3))</f>
        <v>2.0639892026604851</v>
      </c>
      <c r="M803" s="25">
        <f t="shared" ref="M803:M864" si="187">(K803+L803)/2</f>
        <v>3.4911852374183732</v>
      </c>
      <c r="N803" s="25">
        <f t="shared" ref="N803:N864" si="188">F803/100*((K803+L803)/2)</f>
        <v>1.6495850246801813</v>
      </c>
      <c r="O803" s="25">
        <f t="shared" ref="O803:O864" si="189">0.409*SIN((2*PI()/365*D803)-1.39)</f>
        <v>-0.2065124223366139</v>
      </c>
      <c r="P803" s="26">
        <f>ACOS(-TAN(Dados!$C$31)*TAN(O803))</f>
        <v>1.6843157359566781</v>
      </c>
      <c r="Q803" s="25">
        <f t="shared" ref="Q803:Q864" si="190">1+0.033*COS((2*PI()/365)*D803)</f>
        <v>1.0215126668639976</v>
      </c>
      <c r="R803" s="25">
        <f>(24*60/PI())*Dados!$C$28*Q803*(P803*SIN(Dados!$C$31)*SIN(O803)+COS(Dados!$C$31)*COS(O803)*SIN(P803))</f>
        <v>39.150223738536113</v>
      </c>
      <c r="S803" s="17">
        <f t="shared" ref="S803:S864" si="191">C803+273.16</f>
        <v>305.76000000000005</v>
      </c>
      <c r="T803" s="17">
        <f t="shared" ref="T803:T864" si="192">B803+273.16</f>
        <v>291.16000000000003</v>
      </c>
      <c r="U803" s="17">
        <f t="shared" ref="U803:U864" si="193">0.16*SQRT(C803-B803)*R803</f>
        <v>23.934847177666597</v>
      </c>
      <c r="V803" s="25">
        <f>(0.75+2*10^(-5)*Dados!$B$7)*R803</f>
        <v>29.554590030713136</v>
      </c>
      <c r="W803" s="23">
        <f t="shared" ref="W803:W864" si="194">(4.903*10^-9)*((S803^4+T803^4)/2)*(0.34-0.14*SQRT(N803))*(1.35*(U803/V803)-0.35)</f>
        <v>4.649011983503704</v>
      </c>
      <c r="X803" s="25">
        <f>(1-Dados!$C$20)*U803</f>
        <v>18.429832326803279</v>
      </c>
      <c r="Y803" s="18">
        <f t="shared" ref="Y803:Y864" si="195">X803-W803</f>
        <v>13.780820343299574</v>
      </c>
      <c r="Z803" s="27">
        <f>((0.408*I803*(Y803-0)+Dados!$C$35*(900/(H803+273))*J803*(M803-N803))/(I803+Dados!$C$35*(1+(0.34*J803))))</f>
        <v>6.6071975481774725</v>
      </c>
    </row>
    <row r="804" spans="1:26" x14ac:dyDescent="0.25">
      <c r="A804" s="1">
        <v>36576</v>
      </c>
      <c r="B804">
        <v>19.2</v>
      </c>
      <c r="C804">
        <v>33.6</v>
      </c>
      <c r="D804">
        <v>51</v>
      </c>
      <c r="E804">
        <v>2.5333329999999998</v>
      </c>
      <c r="F804">
        <v>51</v>
      </c>
      <c r="H804" s="22">
        <f t="shared" si="182"/>
        <v>26.4</v>
      </c>
      <c r="I804" s="23">
        <f t="shared" si="183"/>
        <v>0.20282924107339942</v>
      </c>
      <c r="J804" s="24">
        <f t="shared" si="184"/>
        <v>1.8948091411084333</v>
      </c>
      <c r="K804" s="25">
        <f t="shared" si="185"/>
        <v>5.2019304560289008</v>
      </c>
      <c r="L804" s="25">
        <f t="shared" si="186"/>
        <v>2.2249611183378328</v>
      </c>
      <c r="M804" s="25">
        <f t="shared" si="187"/>
        <v>3.7134457871833666</v>
      </c>
      <c r="N804" s="25">
        <f t="shared" si="188"/>
        <v>1.8938573514635171</v>
      </c>
      <c r="O804" s="25">
        <f t="shared" si="189"/>
        <v>-0.20040491034042626</v>
      </c>
      <c r="P804" s="26">
        <f>ACOS(-TAN(Dados!$C$31)*TAN(O804))</f>
        <v>1.6808512144161913</v>
      </c>
      <c r="Q804" s="25">
        <f t="shared" si="190"/>
        <v>1.0210787309277003</v>
      </c>
      <c r="R804" s="25">
        <f>(24*60/PI())*Dados!$C$28*Q804*(P804*SIN(Dados!$C$31)*SIN(O804)+COS(Dados!$C$31)*COS(O804)*SIN(P804))</f>
        <v>38.991281971545753</v>
      </c>
      <c r="S804" s="17">
        <f t="shared" si="191"/>
        <v>306.76000000000005</v>
      </c>
      <c r="T804" s="17">
        <f t="shared" si="192"/>
        <v>292.36</v>
      </c>
      <c r="U804" s="17">
        <f t="shared" si="193"/>
        <v>23.673841904629484</v>
      </c>
      <c r="V804" s="25">
        <f>(0.75+2*10^(-5)*Dados!$B$7)*R804</f>
        <v>29.434604541140224</v>
      </c>
      <c r="W804" s="23">
        <f t="shared" si="194"/>
        <v>4.2949599757895882</v>
      </c>
      <c r="X804" s="25">
        <f>(1-Dados!$C$20)*U804</f>
        <v>18.228858266564703</v>
      </c>
      <c r="Y804" s="18">
        <f t="shared" si="195"/>
        <v>13.933898290775115</v>
      </c>
      <c r="Z804" s="27">
        <f>((0.408*I804*(Y804-0)+Dados!$C$35*(900/(H804+273))*J804*(M804-N804))/(I804+Dados!$C$35*(1+(0.34*J804))))</f>
        <v>5.8993613596484682</v>
      </c>
    </row>
    <row r="805" spans="1:26" x14ac:dyDescent="0.25">
      <c r="A805" s="1">
        <v>36577</v>
      </c>
      <c r="B805">
        <v>21.2</v>
      </c>
      <c r="C805">
        <v>34.299999999999997</v>
      </c>
      <c r="D805">
        <v>52</v>
      </c>
      <c r="E805">
        <v>1.9</v>
      </c>
      <c r="F805">
        <v>59.75</v>
      </c>
      <c r="H805" s="22">
        <f t="shared" si="182"/>
        <v>27.75</v>
      </c>
      <c r="I805" s="23">
        <f t="shared" si="183"/>
        <v>0.21730633422173207</v>
      </c>
      <c r="J805" s="24">
        <f t="shared" si="184"/>
        <v>1.4211070428190937</v>
      </c>
      <c r="K805" s="25">
        <f t="shared" si="185"/>
        <v>5.4087577693750832</v>
      </c>
      <c r="L805" s="25">
        <f t="shared" si="186"/>
        <v>2.5177224920902961</v>
      </c>
      <c r="M805" s="25">
        <f t="shared" si="187"/>
        <v>3.9632401307326894</v>
      </c>
      <c r="N805" s="25">
        <f t="shared" si="188"/>
        <v>2.3680359781127822</v>
      </c>
      <c r="O805" s="25">
        <f t="shared" si="189"/>
        <v>-0.19423801404421251</v>
      </c>
      <c r="P805" s="26">
        <f>ACOS(-TAN(Dados!$C$31)*TAN(O805))</f>
        <v>1.677363057393106</v>
      </c>
      <c r="Q805" s="25">
        <f t="shared" si="190"/>
        <v>1.0206385489085132</v>
      </c>
      <c r="R805" s="25">
        <f>(24*60/PI())*Dados!$C$28*Q805*(P805*SIN(Dados!$C$31)*SIN(O805)+COS(Dados!$C$31)*COS(O805)*SIN(P805))</f>
        <v>38.829764482083824</v>
      </c>
      <c r="S805" s="17">
        <f t="shared" si="191"/>
        <v>307.46000000000004</v>
      </c>
      <c r="T805" s="17">
        <f t="shared" si="192"/>
        <v>294.36</v>
      </c>
      <c r="U805" s="17">
        <f t="shared" si="193"/>
        <v>22.48642355912623</v>
      </c>
      <c r="V805" s="25">
        <f>(0.75+2*10^(-5)*Dados!$B$7)*R805</f>
        <v>29.312674633006939</v>
      </c>
      <c r="W805" s="23">
        <f t="shared" si="194"/>
        <v>3.4427702488342455</v>
      </c>
      <c r="X805" s="25">
        <f>(1-Dados!$C$20)*U805</f>
        <v>17.314546140527199</v>
      </c>
      <c r="Y805" s="18">
        <f t="shared" si="195"/>
        <v>13.871775891692954</v>
      </c>
      <c r="Z805" s="27">
        <f>((0.408*I805*(Y805-0)+Dados!$C$35*(900/(H805+273))*J805*(M805-N805))/(I805+Dados!$C$35*(1+(0.34*J805))))</f>
        <v>5.3243838151640226</v>
      </c>
    </row>
    <row r="806" spans="1:26" x14ac:dyDescent="0.25">
      <c r="A806" s="1">
        <v>36578</v>
      </c>
      <c r="B806">
        <v>19.899999999999999</v>
      </c>
      <c r="C806">
        <v>34.5</v>
      </c>
      <c r="D806">
        <v>53</v>
      </c>
      <c r="E806">
        <v>2.1</v>
      </c>
      <c r="F806">
        <v>64</v>
      </c>
      <c r="H806" s="22">
        <f t="shared" si="182"/>
        <v>27.2</v>
      </c>
      <c r="I806" s="23">
        <f t="shared" si="183"/>
        <v>0.21130681013503458</v>
      </c>
      <c r="J806" s="24">
        <f t="shared" si="184"/>
        <v>1.5706972578526828</v>
      </c>
      <c r="K806" s="25">
        <f t="shared" si="185"/>
        <v>5.4691459026600384</v>
      </c>
      <c r="L806" s="25">
        <f t="shared" si="186"/>
        <v>2.3238457638211925</v>
      </c>
      <c r="M806" s="25">
        <f t="shared" si="187"/>
        <v>3.8964958332406154</v>
      </c>
      <c r="N806" s="25">
        <f t="shared" si="188"/>
        <v>2.4937573332739937</v>
      </c>
      <c r="O806" s="25">
        <f t="shared" si="189"/>
        <v>-0.18801356083243781</v>
      </c>
      <c r="P806" s="26">
        <f>ACOS(-TAN(Dados!$C$31)*TAN(O806))</f>
        <v>1.6738522299872023</v>
      </c>
      <c r="Q806" s="25">
        <f t="shared" si="190"/>
        <v>1.020192251241868</v>
      </c>
      <c r="R806" s="25">
        <f>(24*60/PI())*Dados!$C$28*Q806*(P806*SIN(Dados!$C$31)*SIN(O806)+COS(Dados!$C$31)*COS(O806)*SIN(P806))</f>
        <v>38.66569810212836</v>
      </c>
      <c r="S806" s="17">
        <f t="shared" si="191"/>
        <v>307.66000000000003</v>
      </c>
      <c r="T806" s="17">
        <f t="shared" si="192"/>
        <v>293.06</v>
      </c>
      <c r="U806" s="17">
        <f t="shared" si="193"/>
        <v>23.638628000516249</v>
      </c>
      <c r="V806" s="25">
        <f>(0.75+2*10^(-5)*Dados!$B$7)*R806</f>
        <v>29.188820561832522</v>
      </c>
      <c r="W806" s="23">
        <f t="shared" si="194"/>
        <v>3.5397745456811909</v>
      </c>
      <c r="X806" s="25">
        <f>(1-Dados!$C$20)*U806</f>
        <v>18.201743560397514</v>
      </c>
      <c r="Y806" s="18">
        <f t="shared" si="195"/>
        <v>14.661969014716323</v>
      </c>
      <c r="Z806" s="27">
        <f>((0.408*I806*(Y806-0)+Dados!$C$35*(900/(H806+273))*J806*(M806-N806))/(I806+Dados!$C$35*(1+(0.34*J806))))</f>
        <v>5.4421272035779129</v>
      </c>
    </row>
    <row r="807" spans="1:26" x14ac:dyDescent="0.25">
      <c r="A807" s="1">
        <v>36579</v>
      </c>
      <c r="B807">
        <v>18.3</v>
      </c>
      <c r="C807">
        <v>35.4</v>
      </c>
      <c r="D807">
        <v>54</v>
      </c>
      <c r="E807">
        <v>2.733333</v>
      </c>
      <c r="F807">
        <v>54.25</v>
      </c>
      <c r="H807" s="22">
        <f t="shared" si="182"/>
        <v>26.85</v>
      </c>
      <c r="I807" s="23">
        <f t="shared" si="183"/>
        <v>0.20756192850716065</v>
      </c>
      <c r="J807" s="24">
        <f t="shared" si="184"/>
        <v>2.0443993561420224</v>
      </c>
      <c r="K807" s="25">
        <f t="shared" si="185"/>
        <v>5.7481868887063436</v>
      </c>
      <c r="L807" s="25">
        <f t="shared" si="186"/>
        <v>2.1032450848446573</v>
      </c>
      <c r="M807" s="25">
        <f t="shared" si="187"/>
        <v>3.9257159867755007</v>
      </c>
      <c r="N807" s="25">
        <f t="shared" si="188"/>
        <v>2.1297009228257089</v>
      </c>
      <c r="O807" s="25">
        <f t="shared" si="189"/>
        <v>-0.18173339514492348</v>
      </c>
      <c r="P807" s="26">
        <f>ACOS(-TAN(Dados!$C$31)*TAN(O807))</f>
        <v>1.6703196821423145</v>
      </c>
      <c r="Q807" s="25">
        <f t="shared" si="190"/>
        <v>1.0197399701753953</v>
      </c>
      <c r="R807" s="25">
        <f>(24*60/PI())*Dados!$C$28*Q807*(P807*SIN(Dados!$C$31)*SIN(O807)+COS(Dados!$C$31)*COS(O807)*SIN(P807))</f>
        <v>38.499111448304127</v>
      </c>
      <c r="S807" s="17">
        <f t="shared" si="191"/>
        <v>308.56</v>
      </c>
      <c r="T807" s="17">
        <f t="shared" si="192"/>
        <v>291.46000000000004</v>
      </c>
      <c r="U807" s="17">
        <f t="shared" si="193"/>
        <v>25.472334197547784</v>
      </c>
      <c r="V807" s="25">
        <f>(0.75+2*10^(-5)*Dados!$B$7)*R807</f>
        <v>29.063063930369971</v>
      </c>
      <c r="W807" s="23">
        <f t="shared" si="194"/>
        <v>4.5125402130620129</v>
      </c>
      <c r="X807" s="25">
        <f>(1-Dados!$C$20)*U807</f>
        <v>19.613697332111794</v>
      </c>
      <c r="Y807" s="18">
        <f t="shared" si="195"/>
        <v>15.10115711904978</v>
      </c>
      <c r="Z807" s="27">
        <f>((0.408*I807*(Y807-0)+Dados!$C$35*(900/(H807+273))*J807*(M807-N807))/(I807+Dados!$C$35*(1+(0.34*J807))))</f>
        <v>6.2798273332310801</v>
      </c>
    </row>
    <row r="808" spans="1:26" x14ac:dyDescent="0.25">
      <c r="A808" s="1">
        <v>36580</v>
      </c>
      <c r="B808">
        <v>21.2</v>
      </c>
      <c r="C808">
        <v>36.4</v>
      </c>
      <c r="D808">
        <v>55</v>
      </c>
      <c r="E808">
        <v>2.1333329999999999</v>
      </c>
      <c r="F808">
        <v>47</v>
      </c>
      <c r="H808" s="22">
        <f t="shared" si="182"/>
        <v>28.799999999999997</v>
      </c>
      <c r="I808" s="23">
        <f t="shared" si="183"/>
        <v>0.22915793801256812</v>
      </c>
      <c r="J808" s="24">
        <f t="shared" si="184"/>
        <v>1.5956287110412557</v>
      </c>
      <c r="K808" s="25">
        <f t="shared" si="185"/>
        <v>6.0726299897773925</v>
      </c>
      <c r="L808" s="25">
        <f t="shared" si="186"/>
        <v>2.5177224920902961</v>
      </c>
      <c r="M808" s="25">
        <f t="shared" si="187"/>
        <v>4.2951762409338441</v>
      </c>
      <c r="N808" s="25">
        <f t="shared" si="188"/>
        <v>2.0187328332389067</v>
      </c>
      <c r="O808" s="25">
        <f t="shared" si="189"/>
        <v>-0.1753993779302998</v>
      </c>
      <c r="P808" s="26">
        <f>ACOS(-TAN(Dados!$C$31)*TAN(O808))</f>
        <v>1.6667663487559339</v>
      </c>
      <c r="Q808" s="25">
        <f t="shared" si="190"/>
        <v>1.0192818397297361</v>
      </c>
      <c r="R808" s="25">
        <f>(24*60/PI())*Dados!$C$28*Q808*(P808*SIN(Dados!$C$31)*SIN(O808)+COS(Dados!$C$31)*COS(O808)*SIN(P808))</f>
        <v>38.330034943789961</v>
      </c>
      <c r="S808" s="17">
        <f t="shared" si="191"/>
        <v>309.56</v>
      </c>
      <c r="T808" s="17">
        <f t="shared" si="192"/>
        <v>294.36</v>
      </c>
      <c r="U808" s="17">
        <f t="shared" si="193"/>
        <v>23.910077940893565</v>
      </c>
      <c r="V808" s="25">
        <f>(0.75+2*10^(-5)*Dados!$B$7)*R808</f>
        <v>28.935427705143915</v>
      </c>
      <c r="W808" s="23">
        <f t="shared" si="194"/>
        <v>4.4193225199485617</v>
      </c>
      <c r="X808" s="25">
        <f>(1-Dados!$C$20)*U808</f>
        <v>18.410760014488044</v>
      </c>
      <c r="Y808" s="18">
        <f t="shared" si="195"/>
        <v>13.991437494539483</v>
      </c>
      <c r="Z808" s="27">
        <f>((0.408*I808*(Y808-0)+Dados!$C$35*(900/(H808+273))*J808*(M808-N808))/(I808+Dados!$C$35*(1+(0.34*J808))))</f>
        <v>6.1103571653169926</v>
      </c>
    </row>
    <row r="809" spans="1:26" x14ac:dyDescent="0.25">
      <c r="A809" s="1">
        <v>36581</v>
      </c>
      <c r="B809">
        <v>22.4</v>
      </c>
      <c r="C809">
        <v>28.6</v>
      </c>
      <c r="D809">
        <v>56</v>
      </c>
      <c r="E809">
        <v>2.9333330000000002</v>
      </c>
      <c r="F809">
        <v>70.75</v>
      </c>
      <c r="H809" s="22">
        <f t="shared" si="182"/>
        <v>25.5</v>
      </c>
      <c r="I809" s="23">
        <f t="shared" si="183"/>
        <v>0.19363585091694491</v>
      </c>
      <c r="J809" s="24">
        <f t="shared" si="184"/>
        <v>2.193989571175611</v>
      </c>
      <c r="K809" s="25">
        <f t="shared" si="185"/>
        <v>3.9140092986798436</v>
      </c>
      <c r="L809" s="25">
        <f t="shared" si="186"/>
        <v>2.7090824052161175</v>
      </c>
      <c r="M809" s="25">
        <f t="shared" si="187"/>
        <v>3.3115458519479803</v>
      </c>
      <c r="N809" s="25">
        <f t="shared" si="188"/>
        <v>2.342918690253196</v>
      </c>
      <c r="O809" s="25">
        <f t="shared" si="189"/>
        <v>-0.16901338609456681</v>
      </c>
      <c r="P809" s="26">
        <f>ACOS(-TAN(Dados!$C$31)*TAN(O809))</f>
        <v>1.6631931498354087</v>
      </c>
      <c r="Q809" s="25">
        <f t="shared" si="190"/>
        <v>1.018817995658829</v>
      </c>
      <c r="R809" s="25">
        <f>(24*60/PI())*Dados!$C$28*Q809*(P809*SIN(Dados!$C$31)*SIN(O809)+COS(Dados!$C$31)*COS(O809)*SIN(P809))</f>
        <v>38.158500837577961</v>
      </c>
      <c r="S809" s="17">
        <f t="shared" si="191"/>
        <v>301.76000000000005</v>
      </c>
      <c r="T809" s="17">
        <f t="shared" si="192"/>
        <v>295.56</v>
      </c>
      <c r="U809" s="17">
        <f t="shared" si="193"/>
        <v>15.202224135603672</v>
      </c>
      <c r="V809" s="25">
        <f>(0.75+2*10^(-5)*Dados!$B$7)*R809</f>
        <v>28.805936230989445</v>
      </c>
      <c r="W809" s="23">
        <f t="shared" si="194"/>
        <v>1.7785640741354451</v>
      </c>
      <c r="X809" s="25">
        <f>(1-Dados!$C$20)*U809</f>
        <v>11.705712584414828</v>
      </c>
      <c r="Y809" s="18">
        <f t="shared" si="195"/>
        <v>9.9271485102793822</v>
      </c>
      <c r="Z809" s="27">
        <f>((0.408*I809*(Y809-0)+Dados!$C$35*(900/(H809+273))*J809*(M809-N809))/(I809+Dados!$C$35*(1+(0.34*J809))))</f>
        <v>3.9091010067532586</v>
      </c>
    </row>
    <row r="810" spans="1:26" x14ac:dyDescent="0.25">
      <c r="A810" s="1">
        <v>36582</v>
      </c>
      <c r="B810">
        <v>22.1</v>
      </c>
      <c r="C810">
        <v>30.2</v>
      </c>
      <c r="D810">
        <v>57</v>
      </c>
      <c r="E810">
        <v>2.2000000000000002</v>
      </c>
      <c r="F810">
        <v>78.5</v>
      </c>
      <c r="H810" s="22">
        <f t="shared" si="182"/>
        <v>26.15</v>
      </c>
      <c r="I810" s="23">
        <f t="shared" si="183"/>
        <v>0.20023943546559078</v>
      </c>
      <c r="J810" s="24">
        <f t="shared" si="184"/>
        <v>1.6454923653694773</v>
      </c>
      <c r="K810" s="25">
        <f t="shared" si="185"/>
        <v>4.2919830424837384</v>
      </c>
      <c r="L810" s="25">
        <f t="shared" si="186"/>
        <v>2.6600893350973012</v>
      </c>
      <c r="M810" s="25">
        <f t="shared" si="187"/>
        <v>3.4760361887905198</v>
      </c>
      <c r="N810" s="25">
        <f t="shared" si="188"/>
        <v>2.7286884082005582</v>
      </c>
      <c r="O810" s="25">
        <f t="shared" si="189"/>
        <v>-0.16257731194492642</v>
      </c>
      <c r="P810" s="26">
        <f>ACOS(-TAN(Dados!$C$31)*TAN(O810))</f>
        <v>1.6596009906988067</v>
      </c>
      <c r="Q810" s="25">
        <f t="shared" si="190"/>
        <v>1.0183485754096824</v>
      </c>
      <c r="R810" s="25">
        <f>(24*60/PI())*Dados!$C$28*Q810*(P810*SIN(Dados!$C$31)*SIN(O810)+COS(Dados!$C$31)*COS(O810)*SIN(P810))</f>
        <v>37.98454322101324</v>
      </c>
      <c r="S810" s="17">
        <f t="shared" si="191"/>
        <v>303.36</v>
      </c>
      <c r="T810" s="17">
        <f t="shared" si="192"/>
        <v>295.26000000000005</v>
      </c>
      <c r="U810" s="17">
        <f t="shared" si="193"/>
        <v>17.296944834169498</v>
      </c>
      <c r="V810" s="25">
        <f>(0.75+2*10^(-5)*Dados!$B$7)*R810</f>
        <v>28.674615243537978</v>
      </c>
      <c r="W810" s="23">
        <f t="shared" si="194"/>
        <v>1.9890201443236579</v>
      </c>
      <c r="X810" s="25">
        <f>(1-Dados!$C$20)*U810</f>
        <v>13.318647522310513</v>
      </c>
      <c r="Y810" s="18">
        <f t="shared" si="195"/>
        <v>11.329627377986856</v>
      </c>
      <c r="Z810" s="27">
        <f>((0.408*I810*(Y810-0)+Dados!$C$35*(900/(H810+273))*J810*(M810-N810))/(I810+Dados!$C$35*(1+(0.34*J810))))</f>
        <v>3.862733592643619</v>
      </c>
    </row>
    <row r="811" spans="1:26" x14ac:dyDescent="0.25">
      <c r="A811" s="1">
        <v>36583</v>
      </c>
      <c r="B811">
        <v>22.6</v>
      </c>
      <c r="C811">
        <v>36.700000000000003</v>
      </c>
      <c r="D811">
        <v>58</v>
      </c>
      <c r="E811">
        <v>3.733333</v>
      </c>
      <c r="F811">
        <v>55.25</v>
      </c>
      <c r="H811" s="22">
        <f t="shared" si="182"/>
        <v>29.650000000000002</v>
      </c>
      <c r="I811" s="23">
        <f t="shared" si="183"/>
        <v>0.23914527717516113</v>
      </c>
      <c r="J811" s="24">
        <f t="shared" si="184"/>
        <v>2.7923504313099663</v>
      </c>
      <c r="K811" s="25">
        <f t="shared" si="185"/>
        <v>6.1730054556831266</v>
      </c>
      <c r="L811" s="25">
        <f t="shared" si="186"/>
        <v>2.7421805492514406</v>
      </c>
      <c r="M811" s="25">
        <f t="shared" si="187"/>
        <v>4.4575930024672834</v>
      </c>
      <c r="N811" s="25">
        <f t="shared" si="188"/>
        <v>2.4628201338631741</v>
      </c>
      <c r="O811" s="25">
        <f t="shared" si="189"/>
        <v>-0.1560930626290509</v>
      </c>
      <c r="P811" s="26">
        <f>ACOS(-TAN(Dados!$C$31)*TAN(O811))</f>
        <v>1.655990762218486</v>
      </c>
      <c r="Q811" s="25">
        <f t="shared" si="190"/>
        <v>1.0178737180816473</v>
      </c>
      <c r="R811" s="25">
        <f>(24*60/PI())*Dados!$C$28*Q811*(P811*SIN(Dados!$C$31)*SIN(O811)+COS(Dados!$C$31)*COS(O811)*SIN(P811))</f>
        <v>37.808198041549083</v>
      </c>
      <c r="S811" s="17">
        <f t="shared" si="191"/>
        <v>309.86</v>
      </c>
      <c r="T811" s="17">
        <f t="shared" si="192"/>
        <v>295.76000000000005</v>
      </c>
      <c r="U811" s="17">
        <f t="shared" si="193"/>
        <v>22.715145245831504</v>
      </c>
      <c r="V811" s="25">
        <f>(0.75+2*10^(-5)*Dados!$B$7)*R811</f>
        <v>28.541491879601093</v>
      </c>
      <c r="W811" s="23">
        <f t="shared" si="194"/>
        <v>3.6039665371235134</v>
      </c>
      <c r="X811" s="25">
        <f>(1-Dados!$C$20)*U811</f>
        <v>17.490661839290258</v>
      </c>
      <c r="Y811" s="18">
        <f t="shared" si="195"/>
        <v>13.886695302166745</v>
      </c>
      <c r="Z811" s="27">
        <f>((0.408*I811*(Y811-0)+Dados!$C$35*(900/(H811+273))*J811*(M811-N811))/(I811+Dados!$C$35*(1+(0.34*J811))))</f>
        <v>6.6508579065262934</v>
      </c>
    </row>
    <row r="812" spans="1:26" x14ac:dyDescent="0.25">
      <c r="A812" s="1">
        <v>36584</v>
      </c>
      <c r="B812">
        <v>19.5</v>
      </c>
      <c r="C812">
        <v>31.2</v>
      </c>
      <c r="D812">
        <v>59</v>
      </c>
      <c r="E812">
        <v>3.1666669999999999</v>
      </c>
      <c r="F812">
        <v>90.25</v>
      </c>
      <c r="H812" s="22">
        <f t="shared" si="182"/>
        <v>25.35</v>
      </c>
      <c r="I812" s="23">
        <f t="shared" si="183"/>
        <v>0.1921382761319867</v>
      </c>
      <c r="J812" s="24">
        <f t="shared" si="184"/>
        <v>2.3685119873488478</v>
      </c>
      <c r="K812" s="25">
        <f t="shared" si="185"/>
        <v>4.5439995866454055</v>
      </c>
      <c r="L812" s="25">
        <f t="shared" si="186"/>
        <v>2.2668801009804516</v>
      </c>
      <c r="M812" s="25">
        <f t="shared" si="187"/>
        <v>3.4054398438129283</v>
      </c>
      <c r="N812" s="25">
        <f t="shared" si="188"/>
        <v>3.0734094590411676</v>
      </c>
      <c r="O812" s="25">
        <f t="shared" si="189"/>
        <v>-0.14956255956995423</v>
      </c>
      <c r="P812" s="26">
        <f>ACOS(-TAN(Dados!$C$31)*TAN(O812))</f>
        <v>1.652363341105423</v>
      </c>
      <c r="Q812" s="25">
        <f t="shared" si="190"/>
        <v>1.0173935643851983</v>
      </c>
      <c r="R812" s="25">
        <f>(24*60/PI())*Dados!$C$28*Q812*(P812*SIN(Dados!$C$31)*SIN(O812)+COS(Dados!$C$31)*COS(O812)*SIN(P812))</f>
        <v>37.629503113658799</v>
      </c>
      <c r="S812" s="17">
        <f t="shared" si="191"/>
        <v>304.36</v>
      </c>
      <c r="T812" s="17">
        <f t="shared" si="192"/>
        <v>292.66000000000003</v>
      </c>
      <c r="U812" s="17">
        <f t="shared" si="193"/>
        <v>20.594032660264926</v>
      </c>
      <c r="V812" s="25">
        <f>(0.75+2*10^(-5)*Dados!$B$7)*R812</f>
        <v>28.406594685407878</v>
      </c>
      <c r="W812" s="23">
        <f t="shared" si="194"/>
        <v>2.3199381592103197</v>
      </c>
      <c r="X812" s="25">
        <f>(1-Dados!$C$20)*U812</f>
        <v>15.857405148403993</v>
      </c>
      <c r="Y812" s="18">
        <f t="shared" si="195"/>
        <v>13.537466989193673</v>
      </c>
      <c r="Z812" s="27">
        <f>((0.408*I812*(Y812-0)+Dados!$C$35*(900/(H812+273))*J812*(M812-N812))/(I812+Dados!$C$35*(1+(0.34*J812))))</f>
        <v>3.9203209736440683</v>
      </c>
    </row>
    <row r="813" spans="1:26" x14ac:dyDescent="0.25">
      <c r="A813" s="1">
        <v>36585</v>
      </c>
      <c r="B813">
        <v>18</v>
      </c>
      <c r="C813">
        <v>27.1</v>
      </c>
      <c r="D813">
        <v>60</v>
      </c>
      <c r="E813">
        <v>3.5333329999999998</v>
      </c>
      <c r="F813">
        <v>77.5</v>
      </c>
      <c r="H813" s="22">
        <f t="shared" si="182"/>
        <v>22.55</v>
      </c>
      <c r="I813" s="23">
        <f t="shared" si="183"/>
        <v>0.16592233897104031</v>
      </c>
      <c r="J813" s="24">
        <f t="shared" si="184"/>
        <v>2.6427602162763772</v>
      </c>
      <c r="K813" s="25">
        <f t="shared" si="185"/>
        <v>3.5863105663510559</v>
      </c>
      <c r="L813" s="25">
        <f t="shared" si="186"/>
        <v>2.0639892026604851</v>
      </c>
      <c r="M813" s="25">
        <f t="shared" si="187"/>
        <v>2.8251498845057705</v>
      </c>
      <c r="N813" s="25">
        <f t="shared" si="188"/>
        <v>2.189491160491972</v>
      </c>
      <c r="O813" s="25">
        <f t="shared" si="189"/>
        <v>-0.14298773789663263</v>
      </c>
      <c r="P813" s="26">
        <f>ACOS(-TAN(Dados!$C$31)*TAN(O813))</f>
        <v>1.6487195902323588</v>
      </c>
      <c r="Q813" s="25">
        <f t="shared" si="190"/>
        <v>1.0169082566002381</v>
      </c>
      <c r="R813" s="25">
        <f>(24*60/PI())*Dados!$C$28*Q813*(P813*SIN(Dados!$C$31)*SIN(O813)+COS(Dados!$C$31)*COS(O813)*SIN(P813))</f>
        <v>37.448498126852733</v>
      </c>
      <c r="S813" s="17">
        <f t="shared" si="191"/>
        <v>300.26000000000005</v>
      </c>
      <c r="T813" s="17">
        <f t="shared" si="192"/>
        <v>291.16000000000003</v>
      </c>
      <c r="U813" s="17">
        <f t="shared" si="193"/>
        <v>18.07486589674949</v>
      </c>
      <c r="V813" s="25">
        <f>(0.75+2*10^(-5)*Dados!$B$7)*R813</f>
        <v>28.269953622657006</v>
      </c>
      <c r="W813" s="23">
        <f t="shared" si="194"/>
        <v>2.5592999048874847</v>
      </c>
      <c r="X813" s="25">
        <f>(1-Dados!$C$20)*U813</f>
        <v>13.917646740497107</v>
      </c>
      <c r="Y813" s="18">
        <f t="shared" si="195"/>
        <v>11.358346835609622</v>
      </c>
      <c r="Z813" s="27">
        <f>((0.408*I813*(Y813-0)+Dados!$C$35*(900/(H813+273))*J813*(M813-N813))/(I813+Dados!$C$35*(1+(0.34*J813))))</f>
        <v>3.8035164108411941</v>
      </c>
    </row>
    <row r="814" spans="1:26" x14ac:dyDescent="0.25">
      <c r="A814" s="1">
        <v>37288</v>
      </c>
      <c r="B814">
        <v>20.399999999999999</v>
      </c>
      <c r="C814">
        <v>31.3</v>
      </c>
      <c r="D814">
        <v>32</v>
      </c>
      <c r="E814">
        <v>1.6333329999999999</v>
      </c>
      <c r="F814">
        <v>67.75</v>
      </c>
      <c r="H814" s="22">
        <f t="shared" si="182"/>
        <v>25.85</v>
      </c>
      <c r="I814" s="23">
        <f t="shared" si="183"/>
        <v>0.19716845660963872</v>
      </c>
      <c r="J814" s="24">
        <f t="shared" si="184"/>
        <v>1.2216531734572835</v>
      </c>
      <c r="K814" s="25">
        <f t="shared" si="185"/>
        <v>4.5698943880770111</v>
      </c>
      <c r="L814" s="25">
        <f t="shared" si="186"/>
        <v>2.3968104104453793</v>
      </c>
      <c r="M814" s="25">
        <f t="shared" si="187"/>
        <v>3.4833523992611952</v>
      </c>
      <c r="N814" s="25">
        <f t="shared" si="188"/>
        <v>2.3599712504994597</v>
      </c>
      <c r="O814" s="25">
        <f t="shared" si="189"/>
        <v>-0.30432562504334304</v>
      </c>
      <c r="P814" s="26">
        <f>ACOS(-TAN(Dados!$C$31)*TAN(O814))</f>
        <v>1.7414469882911801</v>
      </c>
      <c r="Q814" s="25">
        <f t="shared" si="190"/>
        <v>1.0281185581963432</v>
      </c>
      <c r="R814" s="25">
        <f>(24*60/PI())*Dados!$C$28*Q814*(P814*SIN(Dados!$C$31)*SIN(O814)+COS(Dados!$C$31)*COS(O814)*SIN(P814))</f>
        <v>41.550006134893529</v>
      </c>
      <c r="S814" s="17">
        <f t="shared" si="191"/>
        <v>304.46000000000004</v>
      </c>
      <c r="T814" s="17">
        <f t="shared" si="192"/>
        <v>293.56</v>
      </c>
      <c r="U814" s="17">
        <f t="shared" si="193"/>
        <v>21.948473656664508</v>
      </c>
      <c r="V814" s="25">
        <f>(0.75+2*10^(-5)*Dados!$B$7)*R814</f>
        <v>31.366191041244619</v>
      </c>
      <c r="W814" s="23">
        <f t="shared" si="194"/>
        <v>2.9174514723185636</v>
      </c>
      <c r="X814" s="25">
        <f>(1-Dados!$C$20)*U814</f>
        <v>16.900324715631672</v>
      </c>
      <c r="Y814" s="18">
        <f t="shared" si="195"/>
        <v>13.982873243313108</v>
      </c>
      <c r="Z814" s="27">
        <f>((0.408*I814*(Y814-0)+Dados!$C$35*(900/(H814+273))*J814*(M814-N814))/(I814+Dados!$C$35*(1+(0.34*J814))))</f>
        <v>4.8147245454233696</v>
      </c>
    </row>
    <row r="815" spans="1:26" x14ac:dyDescent="0.25">
      <c r="A815" s="1">
        <v>37289</v>
      </c>
      <c r="B815">
        <v>14.9</v>
      </c>
      <c r="C815">
        <v>28.9</v>
      </c>
      <c r="D815">
        <v>33</v>
      </c>
      <c r="E815">
        <v>3</v>
      </c>
      <c r="F815">
        <v>64.25</v>
      </c>
      <c r="H815" s="22">
        <f t="shared" si="182"/>
        <v>21.9</v>
      </c>
      <c r="I815" s="23">
        <f t="shared" si="183"/>
        <v>0.1602891009586542</v>
      </c>
      <c r="J815" s="24">
        <f t="shared" si="184"/>
        <v>2.2438532255038321</v>
      </c>
      <c r="K815" s="25">
        <f t="shared" si="185"/>
        <v>3.9825871656612759</v>
      </c>
      <c r="L815" s="25">
        <f t="shared" si="186"/>
        <v>1.6943980378095331</v>
      </c>
      <c r="M815" s="25">
        <f t="shared" si="187"/>
        <v>2.8384926017354046</v>
      </c>
      <c r="N815" s="25">
        <f t="shared" si="188"/>
        <v>1.8237314966149973</v>
      </c>
      <c r="O815" s="25">
        <f t="shared" si="189"/>
        <v>-0.2995769437816857</v>
      </c>
      <c r="P815" s="26">
        <f>ACOS(-TAN(Dados!$C$31)*TAN(O815))</f>
        <v>1.7385894603864445</v>
      </c>
      <c r="Q815" s="25">
        <f t="shared" si="190"/>
        <v>1.0278170707327079</v>
      </c>
      <c r="R815" s="25">
        <f>(24*60/PI())*Dados!$C$28*Q815*(P815*SIN(Dados!$C$31)*SIN(O815)+COS(Dados!$C$31)*COS(O815)*SIN(P815))</f>
        <v>41.440172896841275</v>
      </c>
      <c r="S815" s="17">
        <f t="shared" si="191"/>
        <v>302.06</v>
      </c>
      <c r="T815" s="17">
        <f t="shared" si="192"/>
        <v>288.06</v>
      </c>
      <c r="U815" s="17">
        <f t="shared" si="193"/>
        <v>24.808788644584872</v>
      </c>
      <c r="V815" s="25">
        <f>(0.75+2*10^(-5)*Dados!$B$7)*R815</f>
        <v>31.28327768820585</v>
      </c>
      <c r="W815" s="23">
        <f t="shared" si="194"/>
        <v>4.0555971718832717</v>
      </c>
      <c r="X815" s="25">
        <f>(1-Dados!$C$20)*U815</f>
        <v>19.102767256330353</v>
      </c>
      <c r="Y815" s="18">
        <f t="shared" si="195"/>
        <v>15.047170084447082</v>
      </c>
      <c r="Z815" s="27">
        <f>((0.408*I815*(Y815-0)+Dados!$C$35*(900/(H815+273))*J815*(M815-N815))/(I815+Dados!$C$35*(1+(0.34*J815))))</f>
        <v>5.219427075619377</v>
      </c>
    </row>
    <row r="816" spans="1:26" x14ac:dyDescent="0.25">
      <c r="A816" s="1">
        <v>37290</v>
      </c>
      <c r="B816">
        <v>14.5</v>
      </c>
      <c r="C816">
        <v>29.1</v>
      </c>
      <c r="D816">
        <v>34</v>
      </c>
      <c r="E816">
        <v>3.8666670000000001</v>
      </c>
      <c r="F816">
        <v>56.75</v>
      </c>
      <c r="H816" s="22">
        <f t="shared" si="182"/>
        <v>21.8</v>
      </c>
      <c r="I816" s="23">
        <f t="shared" si="183"/>
        <v>0.15943695894065324</v>
      </c>
      <c r="J816" s="24">
        <f t="shared" si="184"/>
        <v>2.892077739966409</v>
      </c>
      <c r="K816" s="25">
        <f t="shared" si="185"/>
        <v>4.0288844232591545</v>
      </c>
      <c r="L816" s="25">
        <f t="shared" si="186"/>
        <v>1.6512191555446767</v>
      </c>
      <c r="M816" s="25">
        <f t="shared" si="187"/>
        <v>2.8400517894019157</v>
      </c>
      <c r="N816" s="25">
        <f t="shared" si="188"/>
        <v>1.6117293904855872</v>
      </c>
      <c r="O816" s="25">
        <f t="shared" si="189"/>
        <v>-0.29473949140618588</v>
      </c>
      <c r="P816" s="26">
        <f>ACOS(-TAN(Dados!$C$31)*TAN(O816))</f>
        <v>1.7356885346921167</v>
      </c>
      <c r="Q816" s="25">
        <f t="shared" si="190"/>
        <v>1.0275073404706727</v>
      </c>
      <c r="R816" s="25">
        <f>(24*60/PI())*Dados!$C$28*Q816*(P816*SIN(Dados!$C$31)*SIN(O816)+COS(Dados!$C$31)*COS(O816)*SIN(P816))</f>
        <v>41.327547732870002</v>
      </c>
      <c r="S816" s="17">
        <f t="shared" si="191"/>
        <v>302.26000000000005</v>
      </c>
      <c r="T816" s="17">
        <f t="shared" si="192"/>
        <v>287.66000000000003</v>
      </c>
      <c r="U816" s="17">
        <f t="shared" si="193"/>
        <v>25.265974105795795</v>
      </c>
      <c r="V816" s="25">
        <f>(0.75+2*10^(-5)*Dados!$B$7)*R816</f>
        <v>31.198256704148577</v>
      </c>
      <c r="W816" s="23">
        <f t="shared" si="194"/>
        <v>4.4925782866146129</v>
      </c>
      <c r="X816" s="25">
        <f>(1-Dados!$C$20)*U816</f>
        <v>19.454800061462763</v>
      </c>
      <c r="Y816" s="18">
        <f t="shared" si="195"/>
        <v>14.96222177484815</v>
      </c>
      <c r="Z816" s="27">
        <f>((0.408*I816*(Y816-0)+Dados!$C$35*(900/(H816+273))*J816*(M816-N816))/(I816+Dados!$C$35*(1+(0.34*J816))))</f>
        <v>5.8189821635745664</v>
      </c>
    </row>
    <row r="817" spans="1:26" x14ac:dyDescent="0.25">
      <c r="A817" s="1">
        <v>37291</v>
      </c>
      <c r="B817">
        <v>15.6</v>
      </c>
      <c r="C817">
        <v>33</v>
      </c>
      <c r="D817">
        <v>35</v>
      </c>
      <c r="E817">
        <v>2.8</v>
      </c>
      <c r="F817">
        <v>55.5</v>
      </c>
      <c r="H817" s="22">
        <f t="shared" si="182"/>
        <v>24.3</v>
      </c>
      <c r="I817" s="23">
        <f t="shared" si="183"/>
        <v>0.18192588494728229</v>
      </c>
      <c r="J817" s="24">
        <f t="shared" si="184"/>
        <v>2.0942630104702435</v>
      </c>
      <c r="K817" s="25">
        <f t="shared" si="185"/>
        <v>5.030147795606851</v>
      </c>
      <c r="L817" s="25">
        <f t="shared" si="186"/>
        <v>1.7723474716742158</v>
      </c>
      <c r="M817" s="25">
        <f t="shared" si="187"/>
        <v>3.4012476336405335</v>
      </c>
      <c r="N817" s="25">
        <f t="shared" si="188"/>
        <v>1.8876924366704964</v>
      </c>
      <c r="O817" s="25">
        <f t="shared" si="189"/>
        <v>-0.28981470135838328</v>
      </c>
      <c r="P817" s="26">
        <f>ACOS(-TAN(Dados!$C$31)*TAN(O817))</f>
        <v>1.7327454042581727</v>
      </c>
      <c r="Q817" s="25">
        <f t="shared" si="190"/>
        <v>1.0271894591899993</v>
      </c>
      <c r="R817" s="25">
        <f>(24*60/PI())*Dados!$C$28*Q817*(P817*SIN(Dados!$C$31)*SIN(O817)+COS(Dados!$C$31)*COS(O817)*SIN(P817))</f>
        <v>41.21213155165799</v>
      </c>
      <c r="S817" s="17">
        <f t="shared" si="191"/>
        <v>306.16000000000003</v>
      </c>
      <c r="T817" s="17">
        <f t="shared" si="192"/>
        <v>288.76000000000005</v>
      </c>
      <c r="U817" s="17">
        <f t="shared" si="193"/>
        <v>27.505508879771007</v>
      </c>
      <c r="V817" s="25">
        <f>(0.75+2*10^(-5)*Dados!$B$7)*R817</f>
        <v>31.111128775036029</v>
      </c>
      <c r="W817" s="23">
        <f t="shared" si="194"/>
        <v>4.80549426947608</v>
      </c>
      <c r="X817" s="25">
        <f>(1-Dados!$C$20)*U817</f>
        <v>21.179241837423675</v>
      </c>
      <c r="Y817" s="18">
        <f t="shared" si="195"/>
        <v>16.373747567947596</v>
      </c>
      <c r="Z817" s="27">
        <f>((0.408*I817*(Y817-0)+Dados!$C$35*(900/(H817+273))*J817*(M817-N817))/(I817+Dados!$C$35*(1+(0.34*J817))))</f>
        <v>6.2704426654339853</v>
      </c>
    </row>
    <row r="818" spans="1:26" x14ac:dyDescent="0.25">
      <c r="A818" s="1">
        <v>37292</v>
      </c>
      <c r="B818">
        <v>19.5</v>
      </c>
      <c r="C818">
        <v>30.7</v>
      </c>
      <c r="D818">
        <v>36</v>
      </c>
      <c r="E818">
        <v>1.6333329999999999</v>
      </c>
      <c r="F818">
        <v>62.75</v>
      </c>
      <c r="H818" s="22">
        <f t="shared" si="182"/>
        <v>25.1</v>
      </c>
      <c r="I818" s="23">
        <f t="shared" si="183"/>
        <v>0.18966399559757055</v>
      </c>
      <c r="J818" s="24">
        <f t="shared" si="184"/>
        <v>1.2216531734572835</v>
      </c>
      <c r="K818" s="25">
        <f t="shared" si="185"/>
        <v>4.4164290333261924</v>
      </c>
      <c r="L818" s="25">
        <f t="shared" si="186"/>
        <v>2.2668801009804516</v>
      </c>
      <c r="M818" s="25">
        <f t="shared" si="187"/>
        <v>3.3416545671533218</v>
      </c>
      <c r="N818" s="25">
        <f t="shared" si="188"/>
        <v>2.0968882408887093</v>
      </c>
      <c r="O818" s="25">
        <f t="shared" si="189"/>
        <v>-0.28480403295985462</v>
      </c>
      <c r="P818" s="26">
        <f>ACOS(-TAN(Dados!$C$31)*TAN(O818))</f>
        <v>1.7297612548880501</v>
      </c>
      <c r="Q818" s="25">
        <f t="shared" si="190"/>
        <v>1.0268635210857713</v>
      </c>
      <c r="R818" s="25">
        <f>(24*60/PI())*Dados!$C$28*Q818*(P818*SIN(Dados!$C$31)*SIN(O818)+COS(Dados!$C$31)*COS(O818)*SIN(P818))</f>
        <v>41.093926310782344</v>
      </c>
      <c r="S818" s="17">
        <f t="shared" si="191"/>
        <v>303.86</v>
      </c>
      <c r="T818" s="17">
        <f t="shared" si="192"/>
        <v>292.66000000000003</v>
      </c>
      <c r="U818" s="17">
        <f t="shared" si="193"/>
        <v>22.004253105643844</v>
      </c>
      <c r="V818" s="25">
        <f>(0.75+2*10^(-5)*Dados!$B$7)*R818</f>
        <v>31.021895378647475</v>
      </c>
      <c r="W818" s="23">
        <f t="shared" si="194"/>
        <v>3.2429291674339829</v>
      </c>
      <c r="X818" s="25">
        <f>(1-Dados!$C$20)*U818</f>
        <v>16.943274891345759</v>
      </c>
      <c r="Y818" s="18">
        <f t="shared" si="195"/>
        <v>13.700345723911775</v>
      </c>
      <c r="Z818" s="27">
        <f>((0.408*I818*(Y818-0)+Dados!$C$35*(900/(H818+273))*J818*(M818-N818))/(I818+Dados!$C$35*(1+(0.34*J818))))</f>
        <v>4.8198381258203273</v>
      </c>
    </row>
    <row r="819" spans="1:26" x14ac:dyDescent="0.25">
      <c r="A819" s="1">
        <v>37293</v>
      </c>
      <c r="B819">
        <v>20.3</v>
      </c>
      <c r="C819">
        <v>29.2</v>
      </c>
      <c r="D819">
        <v>37</v>
      </c>
      <c r="E819">
        <v>3.0333329999999998</v>
      </c>
      <c r="F819">
        <v>73.75</v>
      </c>
      <c r="H819" s="22">
        <f t="shared" si="182"/>
        <v>24.75</v>
      </c>
      <c r="I819" s="23">
        <f t="shared" si="183"/>
        <v>0.18624513325562769</v>
      </c>
      <c r="J819" s="24">
        <f t="shared" si="184"/>
        <v>2.2687846786924055</v>
      </c>
      <c r="K819" s="25">
        <f t="shared" si="185"/>
        <v>4.0522081272490516</v>
      </c>
      <c r="L819" s="25">
        <f t="shared" si="186"/>
        <v>2.3820593372779197</v>
      </c>
      <c r="M819" s="25">
        <f t="shared" si="187"/>
        <v>3.2171337322634859</v>
      </c>
      <c r="N819" s="25">
        <f t="shared" si="188"/>
        <v>2.3726361275443208</v>
      </c>
      <c r="O819" s="25">
        <f t="shared" si="189"/>
        <v>-0.27970897097978548</v>
      </c>
      <c r="P819" s="26">
        <f>ACOS(-TAN(Dados!$C$31)*TAN(O819))</f>
        <v>1.7267372641461627</v>
      </c>
      <c r="Q819" s="25">
        <f t="shared" si="190"/>
        <v>1.0265296227404832</v>
      </c>
      <c r="R819" s="25">
        <f>(24*60/PI())*Dados!$C$28*Q819*(P819*SIN(Dados!$C$31)*SIN(O819)+COS(Dados!$C$31)*COS(O819)*SIN(P819))</f>
        <v>40.972935068714811</v>
      </c>
      <c r="S819" s="17">
        <f t="shared" si="191"/>
        <v>302.36</v>
      </c>
      <c r="T819" s="17">
        <f t="shared" si="192"/>
        <v>293.46000000000004</v>
      </c>
      <c r="U819" s="17">
        <f t="shared" si="193"/>
        <v>19.557442471647057</v>
      </c>
      <c r="V819" s="25">
        <f>(0.75+2*10^(-5)*Dados!$B$7)*R819</f>
        <v>30.930558823829962</v>
      </c>
      <c r="W819" s="23">
        <f t="shared" si="194"/>
        <v>2.4217601757876124</v>
      </c>
      <c r="X819" s="25">
        <f>(1-Dados!$C$20)*U819</f>
        <v>15.059230703168234</v>
      </c>
      <c r="Y819" s="18">
        <f t="shared" si="195"/>
        <v>12.637470527380621</v>
      </c>
      <c r="Z819" s="27">
        <f>((0.408*I819*(Y819-0)+Dados!$C$35*(900/(H819+273))*J819*(M819-N819))/(I819+Dados!$C$35*(1+(0.34*J819))))</f>
        <v>4.4321640601330081</v>
      </c>
    </row>
    <row r="820" spans="1:26" x14ac:dyDescent="0.25">
      <c r="A820" s="1">
        <v>37294</v>
      </c>
      <c r="B820">
        <v>17.5</v>
      </c>
      <c r="C820">
        <v>30.2</v>
      </c>
      <c r="D820">
        <v>38</v>
      </c>
      <c r="E820">
        <v>0.86666699999999997</v>
      </c>
      <c r="F820">
        <v>72.5</v>
      </c>
      <c r="H820" s="22">
        <f t="shared" si="182"/>
        <v>23.85</v>
      </c>
      <c r="I820" s="23">
        <f t="shared" si="183"/>
        <v>0.17769138209750721</v>
      </c>
      <c r="J820" s="24">
        <f t="shared" si="184"/>
        <v>0.64822451446257656</v>
      </c>
      <c r="K820" s="25">
        <f t="shared" si="185"/>
        <v>4.2919830424837384</v>
      </c>
      <c r="L820" s="25">
        <f t="shared" si="186"/>
        <v>1.9999869748999506</v>
      </c>
      <c r="M820" s="25">
        <f t="shared" si="187"/>
        <v>3.1459850086918446</v>
      </c>
      <c r="N820" s="25">
        <f t="shared" si="188"/>
        <v>2.2808391313015872</v>
      </c>
      <c r="O820" s="25">
        <f t="shared" si="189"/>
        <v>-0.27453102519500105</v>
      </c>
      <c r="P820" s="26">
        <f>ACOS(-TAN(Dados!$C$31)*TAN(O820))</f>
        <v>1.7236746004336272</v>
      </c>
      <c r="Q820" s="25">
        <f t="shared" si="190"/>
        <v>1.0261878630954209</v>
      </c>
      <c r="R820" s="25">
        <f>(24*60/PI())*Dados!$C$28*Q820*(P820*SIN(Dados!$C$31)*SIN(O820)+COS(Dados!$C$31)*COS(O820)*SIN(P820))</f>
        <v>40.849162036170263</v>
      </c>
      <c r="S820" s="17">
        <f t="shared" si="191"/>
        <v>303.36</v>
      </c>
      <c r="T820" s="17">
        <f t="shared" si="192"/>
        <v>290.66000000000003</v>
      </c>
      <c r="U820" s="17">
        <f t="shared" si="193"/>
        <v>23.291904198203881</v>
      </c>
      <c r="V820" s="25">
        <f>(0.75+2*10^(-5)*Dados!$B$7)*R820</f>
        <v>30.837122289261409</v>
      </c>
      <c r="W820" s="23">
        <f t="shared" si="194"/>
        <v>3.2940474445104861</v>
      </c>
      <c r="X820" s="25">
        <f>(1-Dados!$C$20)*U820</f>
        <v>17.934766232616987</v>
      </c>
      <c r="Y820" s="18">
        <f t="shared" si="195"/>
        <v>14.640718788106501</v>
      </c>
      <c r="Z820" s="27">
        <f>((0.408*I820*(Y820-0)+Dados!$C$35*(900/(H820+273))*J820*(M820-N820))/(I820+Dados!$C$35*(1+(0.34*J820))))</f>
        <v>4.5528817105794994</v>
      </c>
    </row>
    <row r="821" spans="1:26" x14ac:dyDescent="0.25">
      <c r="A821" s="1">
        <v>37295</v>
      </c>
      <c r="B821">
        <v>19.3</v>
      </c>
      <c r="C821">
        <v>29.7</v>
      </c>
      <c r="D821">
        <v>39</v>
      </c>
      <c r="E821">
        <v>2.733333</v>
      </c>
      <c r="F821">
        <v>61.25</v>
      </c>
      <c r="H821" s="22">
        <f t="shared" si="182"/>
        <v>24.5</v>
      </c>
      <c r="I821" s="23">
        <f t="shared" si="183"/>
        <v>0.18383500912050901</v>
      </c>
      <c r="J821" s="24">
        <f t="shared" si="184"/>
        <v>2.0443993561420224</v>
      </c>
      <c r="K821" s="25">
        <f t="shared" si="185"/>
        <v>4.1705971966496023</v>
      </c>
      <c r="L821" s="25">
        <f t="shared" si="186"/>
        <v>2.238858124675362</v>
      </c>
      <c r="M821" s="25">
        <f t="shared" si="187"/>
        <v>3.2047276606624822</v>
      </c>
      <c r="N821" s="25">
        <f t="shared" si="188"/>
        <v>1.9628956921557705</v>
      </c>
      <c r="O821" s="25">
        <f t="shared" si="189"/>
        <v>-0.26927172994258658</v>
      </c>
      <c r="P821" s="26">
        <f>ACOS(-TAN(Dados!$C$31)*TAN(O821))</f>
        <v>1.720574422132332</v>
      </c>
      <c r="Q821" s="25">
        <f t="shared" si="190"/>
        <v>1.0258383434213432</v>
      </c>
      <c r="R821" s="25">
        <f>(24*60/PI())*Dados!$C$28*Q821*(P821*SIN(Dados!$C$31)*SIN(O821)+COS(Dados!$C$31)*COS(O821)*SIN(P821))</f>
        <v>40.722612626680473</v>
      </c>
      <c r="S821" s="17">
        <f t="shared" si="191"/>
        <v>302.86</v>
      </c>
      <c r="T821" s="17">
        <f t="shared" si="192"/>
        <v>292.46000000000004</v>
      </c>
      <c r="U821" s="17">
        <f t="shared" si="193"/>
        <v>21.012236747546559</v>
      </c>
      <c r="V821" s="25">
        <f>(0.75+2*10^(-5)*Dados!$B$7)*R821</f>
        <v>30.741589861628867</v>
      </c>
      <c r="W821" s="23">
        <f t="shared" si="194"/>
        <v>3.177036951231901</v>
      </c>
      <c r="X821" s="25">
        <f>(1-Dados!$C$20)*U821</f>
        <v>16.179422295610852</v>
      </c>
      <c r="Y821" s="18">
        <f t="shared" si="195"/>
        <v>13.002385344378951</v>
      </c>
      <c r="Z821" s="27">
        <f>((0.408*I821*(Y821-0)+Dados!$C$35*(900/(H821+273))*J821*(M821-N821))/(I821+Dados!$C$35*(1+(0.34*J821))))</f>
        <v>5.0136340105879951</v>
      </c>
    </row>
    <row r="822" spans="1:26" x14ac:dyDescent="0.25">
      <c r="A822" s="1">
        <v>37296</v>
      </c>
      <c r="B822">
        <v>20</v>
      </c>
      <c r="C822">
        <v>29.8</v>
      </c>
      <c r="D822">
        <v>40</v>
      </c>
      <c r="E822">
        <v>3.233333</v>
      </c>
      <c r="F822">
        <v>62.75</v>
      </c>
      <c r="H822" s="22">
        <f t="shared" si="182"/>
        <v>24.9</v>
      </c>
      <c r="I822" s="23">
        <f t="shared" si="183"/>
        <v>0.18770394627061798</v>
      </c>
      <c r="J822" s="24">
        <f t="shared" si="184"/>
        <v>2.4183748937259941</v>
      </c>
      <c r="K822" s="25">
        <f t="shared" si="185"/>
        <v>4.1946326109173357</v>
      </c>
      <c r="L822" s="25">
        <f t="shared" si="186"/>
        <v>2.3382812709274461</v>
      </c>
      <c r="M822" s="25">
        <f t="shared" si="187"/>
        <v>3.2664569409223909</v>
      </c>
      <c r="N822" s="25">
        <f t="shared" si="188"/>
        <v>2.0497017304288003</v>
      </c>
      <c r="O822" s="25">
        <f t="shared" si="189"/>
        <v>-0.26393264366523028</v>
      </c>
      <c r="P822" s="26">
        <f>ACOS(-TAN(Dados!$C$31)*TAN(O822))</f>
        <v>1.7174378768172527</v>
      </c>
      <c r="Q822" s="25">
        <f t="shared" si="190"/>
        <v>1.0254811672884725</v>
      </c>
      <c r="R822" s="25">
        <f>(24*60/PI())*Dados!$C$28*Q822*(P822*SIN(Dados!$C$31)*SIN(O822)+COS(Dados!$C$31)*COS(O822)*SIN(P822))</f>
        <v>40.593293506266015</v>
      </c>
      <c r="S822" s="17">
        <f t="shared" si="191"/>
        <v>302.96000000000004</v>
      </c>
      <c r="T822" s="17">
        <f t="shared" si="192"/>
        <v>293.16000000000003</v>
      </c>
      <c r="U822" s="17">
        <f t="shared" si="193"/>
        <v>20.332337471176999</v>
      </c>
      <c r="V822" s="25">
        <f>(0.75+2*10^(-5)*Dados!$B$7)*R822</f>
        <v>30.643966573125926</v>
      </c>
      <c r="W822" s="23">
        <f t="shared" si="194"/>
        <v>2.9521153813501368</v>
      </c>
      <c r="X822" s="25">
        <f>(1-Dados!$C$20)*U822</f>
        <v>15.655899852806289</v>
      </c>
      <c r="Y822" s="18">
        <f t="shared" si="195"/>
        <v>12.703784471456153</v>
      </c>
      <c r="Z822" s="27">
        <f>((0.408*I822*(Y822-0)+Dados!$C$35*(900/(H822+273))*J822*(M822-N822))/(I822+Dados!$C$35*(1+(0.34*J822))))</f>
        <v>5.0647933010120401</v>
      </c>
    </row>
    <row r="823" spans="1:26" x14ac:dyDescent="0.25">
      <c r="A823" s="1">
        <v>37297</v>
      </c>
      <c r="B823">
        <v>19.600000000000001</v>
      </c>
      <c r="C823">
        <v>30.6</v>
      </c>
      <c r="D823">
        <v>41</v>
      </c>
      <c r="E823">
        <v>2.733333</v>
      </c>
      <c r="F823">
        <v>65.75</v>
      </c>
      <c r="H823" s="22">
        <f t="shared" si="182"/>
        <v>25.1</v>
      </c>
      <c r="I823" s="23">
        <f t="shared" si="183"/>
        <v>0.18966399559757055</v>
      </c>
      <c r="J823" s="24">
        <f t="shared" si="184"/>
        <v>2.0443993561420224</v>
      </c>
      <c r="K823" s="25">
        <f t="shared" si="185"/>
        <v>4.3912919467167955</v>
      </c>
      <c r="L823" s="25">
        <f t="shared" si="186"/>
        <v>2.2810057729824531</v>
      </c>
      <c r="M823" s="25">
        <f t="shared" si="187"/>
        <v>3.3361488598496241</v>
      </c>
      <c r="N823" s="25">
        <f t="shared" si="188"/>
        <v>2.1935178753511275</v>
      </c>
      <c r="O823" s="25">
        <f t="shared" si="189"/>
        <v>-0.25851534844942292</v>
      </c>
      <c r="P823" s="26">
        <f>ACOS(-TAN(Dados!$C$31)*TAN(O823))</f>
        <v>1.7142661005366917</v>
      </c>
      <c r="Q823" s="25">
        <f t="shared" si="190"/>
        <v>1.0251164405358055</v>
      </c>
      <c r="R823" s="25">
        <f>(24*60/PI())*Dados!$C$28*Q823*(P823*SIN(Dados!$C$31)*SIN(O823)+COS(Dados!$C$31)*COS(O823)*SIN(P823))</f>
        <v>40.461212642078735</v>
      </c>
      <c r="S823" s="17">
        <f t="shared" si="191"/>
        <v>303.76000000000005</v>
      </c>
      <c r="T823" s="17">
        <f t="shared" si="192"/>
        <v>292.76000000000005</v>
      </c>
      <c r="U823" s="17">
        <f t="shared" si="193"/>
        <v>21.471145743449544</v>
      </c>
      <c r="V823" s="25">
        <f>(0.75+2*10^(-5)*Dados!$B$7)*R823</f>
        <v>30.544258438173049</v>
      </c>
      <c r="W823" s="23">
        <f t="shared" si="194"/>
        <v>3.0892917381493636</v>
      </c>
      <c r="X823" s="25">
        <f>(1-Dados!$C$20)*U823</f>
        <v>16.532782222456149</v>
      </c>
      <c r="Y823" s="18">
        <f t="shared" si="195"/>
        <v>13.443490484306786</v>
      </c>
      <c r="Z823" s="27">
        <f>((0.408*I823*(Y823-0)+Dados!$C$35*(900/(H823+273))*J823*(M823-N823))/(I823+Dados!$C$35*(1+(0.34*J823))))</f>
        <v>4.9961349531987436</v>
      </c>
    </row>
    <row r="824" spans="1:26" x14ac:dyDescent="0.25">
      <c r="A824" s="1">
        <v>37298</v>
      </c>
      <c r="B824">
        <v>20.2</v>
      </c>
      <c r="C824">
        <v>32.4</v>
      </c>
      <c r="D824">
        <v>42</v>
      </c>
      <c r="E824">
        <v>2.3333330000000001</v>
      </c>
      <c r="F824">
        <v>59.5</v>
      </c>
      <c r="H824" s="22">
        <f t="shared" si="182"/>
        <v>26.299999999999997</v>
      </c>
      <c r="I824" s="23">
        <f t="shared" si="183"/>
        <v>0.20178995726388813</v>
      </c>
      <c r="J824" s="24">
        <f t="shared" si="184"/>
        <v>1.7452189260748447</v>
      </c>
      <c r="K824" s="25">
        <f t="shared" si="185"/>
        <v>4.8633111980528723</v>
      </c>
      <c r="L824" s="25">
        <f t="shared" si="186"/>
        <v>2.3673876975032684</v>
      </c>
      <c r="M824" s="25">
        <f t="shared" si="187"/>
        <v>3.6153494477780703</v>
      </c>
      <c r="N824" s="25">
        <f t="shared" si="188"/>
        <v>2.1511329214279518</v>
      </c>
      <c r="O824" s="25">
        <f t="shared" si="189"/>
        <v>-0.2530214495566519</v>
      </c>
      <c r="P824" s="26">
        <f>ACOS(-TAN(Dados!$C$31)*TAN(O824))</f>
        <v>1.7110602171599187</v>
      </c>
      <c r="Q824" s="25">
        <f t="shared" si="190"/>
        <v>1.0247442712397508</v>
      </c>
      <c r="R824" s="25">
        <f>(24*60/PI())*Dados!$C$28*Q824*(P824*SIN(Dados!$C$31)*SIN(O824)+COS(Dados!$C$31)*COS(O824)*SIN(P824))</f>
        <v>40.326379349888064</v>
      </c>
      <c r="S824" s="17">
        <f t="shared" si="191"/>
        <v>305.56</v>
      </c>
      <c r="T824" s="17">
        <f t="shared" si="192"/>
        <v>293.36</v>
      </c>
      <c r="U824" s="17">
        <f t="shared" si="193"/>
        <v>22.536638021183357</v>
      </c>
      <c r="V824" s="25">
        <f>(0.75+2*10^(-5)*Dados!$B$7)*R824</f>
        <v>30.442472489265068</v>
      </c>
      <c r="W824" s="23">
        <f t="shared" si="194"/>
        <v>3.4567801426126334</v>
      </c>
      <c r="X824" s="25">
        <f>(1-Dados!$C$20)*U824</f>
        <v>17.353211276311185</v>
      </c>
      <c r="Y824" s="18">
        <f t="shared" si="195"/>
        <v>13.896431133698552</v>
      </c>
      <c r="Z824" s="27">
        <f>((0.408*I824*(Y824-0)+Dados!$C$35*(900/(H824+273))*J824*(M824-N824))/(I824+Dados!$C$35*(1+(0.34*J824))))</f>
        <v>5.3810454735266662</v>
      </c>
    </row>
    <row r="825" spans="1:26" x14ac:dyDescent="0.25">
      <c r="A825" s="1">
        <v>37299</v>
      </c>
      <c r="B825">
        <v>21.6</v>
      </c>
      <c r="C825">
        <v>31.3</v>
      </c>
      <c r="D825">
        <v>43</v>
      </c>
      <c r="E825">
        <v>2.4</v>
      </c>
      <c r="F825">
        <v>83.25</v>
      </c>
      <c r="H825" s="22">
        <f t="shared" si="182"/>
        <v>26.450000000000003</v>
      </c>
      <c r="I825" s="23">
        <f t="shared" si="183"/>
        <v>0.20335056951978117</v>
      </c>
      <c r="J825" s="24">
        <f t="shared" si="184"/>
        <v>1.7950825804030659</v>
      </c>
      <c r="K825" s="25">
        <f t="shared" si="185"/>
        <v>4.5698943880770111</v>
      </c>
      <c r="L825" s="25">
        <f t="shared" si="186"/>
        <v>2.5801527260359443</v>
      </c>
      <c r="M825" s="25">
        <f t="shared" si="187"/>
        <v>3.5750235570564777</v>
      </c>
      <c r="N825" s="25">
        <f t="shared" si="188"/>
        <v>2.9762071112495176</v>
      </c>
      <c r="O825" s="25">
        <f t="shared" si="189"/>
        <v>-0.24745257494772704</v>
      </c>
      <c r="P825" s="26">
        <f>ACOS(-TAN(Dados!$C$31)*TAN(O825))</f>
        <v>1.7078213377914966</v>
      </c>
      <c r="Q825" s="25">
        <f t="shared" si="190"/>
        <v>1.0243647696821025</v>
      </c>
      <c r="R825" s="25">
        <f>(24*60/PI())*Dados!$C$28*Q825*(P825*SIN(Dados!$C$31)*SIN(O825)+COS(Dados!$C$31)*COS(O825)*SIN(P825))</f>
        <v>40.188804340285415</v>
      </c>
      <c r="S825" s="17">
        <f t="shared" si="191"/>
        <v>304.46000000000004</v>
      </c>
      <c r="T825" s="17">
        <f t="shared" si="192"/>
        <v>294.76000000000005</v>
      </c>
      <c r="U825" s="17">
        <f t="shared" si="193"/>
        <v>20.026771167240341</v>
      </c>
      <c r="V825" s="25">
        <f>(0.75+2*10^(-5)*Dados!$B$7)*R825</f>
        <v>30.338616811851008</v>
      </c>
      <c r="W825" s="23">
        <f t="shared" si="194"/>
        <v>2.1087061160837095</v>
      </c>
      <c r="X825" s="25">
        <f>(1-Dados!$C$20)*U825</f>
        <v>15.420613798775063</v>
      </c>
      <c r="Y825" s="18">
        <f t="shared" si="195"/>
        <v>13.311907682691354</v>
      </c>
      <c r="Z825" s="27">
        <f>((0.408*I825*(Y825-0)+Dados!$C$35*(900/(H825+273))*J825*(M825-N825))/(I825+Dados!$C$35*(1+(0.34*J825))))</f>
        <v>4.2619506833596876</v>
      </c>
    </row>
    <row r="826" spans="1:26" x14ac:dyDescent="0.25">
      <c r="A826" s="1">
        <v>37300</v>
      </c>
      <c r="B826">
        <v>20.6</v>
      </c>
      <c r="C826">
        <v>30.5</v>
      </c>
      <c r="D826">
        <v>44</v>
      </c>
      <c r="E826">
        <v>2.4333330000000002</v>
      </c>
      <c r="F826">
        <v>83</v>
      </c>
      <c r="H826" s="22">
        <f t="shared" si="182"/>
        <v>25.55</v>
      </c>
      <c r="I826" s="23">
        <f t="shared" si="183"/>
        <v>0.19413722151601154</v>
      </c>
      <c r="J826" s="24">
        <f t="shared" si="184"/>
        <v>1.820014033591639</v>
      </c>
      <c r="K826" s="25">
        <f t="shared" si="185"/>
        <v>4.3662793205014685</v>
      </c>
      <c r="L826" s="25">
        <f t="shared" si="186"/>
        <v>2.4265523121060211</v>
      </c>
      <c r="M826" s="25">
        <f t="shared" si="187"/>
        <v>3.3964158163037448</v>
      </c>
      <c r="N826" s="25">
        <f t="shared" si="188"/>
        <v>2.8190251275321079</v>
      </c>
      <c r="O826" s="25">
        <f t="shared" si="189"/>
        <v>-0.24181037480038128</v>
      </c>
      <c r="P826" s="26">
        <f>ACOS(-TAN(Dados!$C$31)*TAN(O826))</f>
        <v>1.7045505602514042</v>
      </c>
      <c r="Q826" s="25">
        <f t="shared" si="190"/>
        <v>1.0239780483173626</v>
      </c>
      <c r="R826" s="25">
        <f>(24*60/PI())*Dados!$C$28*Q826*(P826*SIN(Dados!$C$31)*SIN(O826)+COS(Dados!$C$31)*COS(O826)*SIN(P826))</f>
        <v>40.048499763481836</v>
      </c>
      <c r="S826" s="17">
        <f t="shared" si="191"/>
        <v>303.66000000000003</v>
      </c>
      <c r="T826" s="17">
        <f t="shared" si="192"/>
        <v>293.76000000000005</v>
      </c>
      <c r="U826" s="17">
        <f t="shared" si="193"/>
        <v>20.161546035782383</v>
      </c>
      <c r="V826" s="25">
        <f>(0.75+2*10^(-5)*Dados!$B$7)*R826</f>
        <v>30.232700578151917</v>
      </c>
      <c r="W826" s="23">
        <f t="shared" si="194"/>
        <v>2.2579195846897653</v>
      </c>
      <c r="X826" s="25">
        <f>(1-Dados!$C$20)*U826</f>
        <v>15.524390447552435</v>
      </c>
      <c r="Y826" s="18">
        <f t="shared" si="195"/>
        <v>13.266470862862668</v>
      </c>
      <c r="Z826" s="27">
        <f>((0.408*I826*(Y826-0)+Dados!$C$35*(900/(H826+273))*J826*(M826-N826))/(I826+Dados!$C$35*(1+(0.34*J826))))</f>
        <v>4.1924796077402426</v>
      </c>
    </row>
    <row r="827" spans="1:26" x14ac:dyDescent="0.25">
      <c r="A827" s="1">
        <v>37301</v>
      </c>
      <c r="B827">
        <v>21</v>
      </c>
      <c r="C827">
        <v>33.299999999999997</v>
      </c>
      <c r="D827">
        <v>45</v>
      </c>
      <c r="E827">
        <v>2.0333329999999998</v>
      </c>
      <c r="F827">
        <v>70</v>
      </c>
      <c r="H827" s="22">
        <f t="shared" si="182"/>
        <v>27.15</v>
      </c>
      <c r="I827" s="23">
        <f t="shared" si="183"/>
        <v>0.210768374512951</v>
      </c>
      <c r="J827" s="24">
        <f t="shared" si="184"/>
        <v>1.5208336035244612</v>
      </c>
      <c r="K827" s="25">
        <f t="shared" si="185"/>
        <v>5.1154132953859861</v>
      </c>
      <c r="L827" s="25">
        <f t="shared" si="186"/>
        <v>2.4870053972720654</v>
      </c>
      <c r="M827" s="25">
        <f t="shared" si="187"/>
        <v>3.801209346329026</v>
      </c>
      <c r="N827" s="25">
        <f t="shared" si="188"/>
        <v>2.6608465424303178</v>
      </c>
      <c r="O827" s="25">
        <f t="shared" si="189"/>
        <v>-0.23609652102028686</v>
      </c>
      <c r="P827" s="26">
        <f>ACOS(-TAN(Dados!$C$31)*TAN(O827))</f>
        <v>1.701248968619907</v>
      </c>
      <c r="Q827" s="25">
        <f t="shared" si="190"/>
        <v>1.0235842217394178</v>
      </c>
      <c r="R827" s="25">
        <f>(24*60/PI())*Dados!$C$28*Q827*(P827*SIN(Dados!$C$31)*SIN(O827)+COS(Dados!$C$31)*COS(O827)*SIN(P827))</f>
        <v>39.905479252576548</v>
      </c>
      <c r="S827" s="17">
        <f t="shared" si="191"/>
        <v>306.46000000000004</v>
      </c>
      <c r="T827" s="17">
        <f t="shared" si="192"/>
        <v>294.16000000000003</v>
      </c>
      <c r="U827" s="17">
        <f t="shared" si="193"/>
        <v>22.392628201175654</v>
      </c>
      <c r="V827" s="25">
        <f>(0.75+2*10^(-5)*Dados!$B$7)*R827</f>
        <v>30.124734079824389</v>
      </c>
      <c r="W827" s="23">
        <f t="shared" si="194"/>
        <v>2.9164776563625625</v>
      </c>
      <c r="X827" s="25">
        <f>(1-Dados!$C$20)*U827</f>
        <v>17.242323714905254</v>
      </c>
      <c r="Y827" s="18">
        <f t="shared" si="195"/>
        <v>14.325846058542691</v>
      </c>
      <c r="Z827" s="27">
        <f>((0.408*I827*(Y827-0)+Dados!$C$35*(900/(H827+273))*J827*(M827-N827))/(I827+Dados!$C$35*(1+(0.34*J827))))</f>
        <v>5.0708163564605959</v>
      </c>
    </row>
    <row r="828" spans="1:26" x14ac:dyDescent="0.25">
      <c r="A828" s="1">
        <v>37302</v>
      </c>
      <c r="B828">
        <v>21.5</v>
      </c>
      <c r="C828">
        <v>34.1</v>
      </c>
      <c r="D828">
        <v>46</v>
      </c>
      <c r="E828">
        <v>1.3333330000000001</v>
      </c>
      <c r="F828">
        <v>72.25</v>
      </c>
      <c r="H828" s="22">
        <f t="shared" si="182"/>
        <v>27.8</v>
      </c>
      <c r="I828" s="23">
        <f t="shared" si="183"/>
        <v>0.21785877242715079</v>
      </c>
      <c r="J828" s="24">
        <f t="shared" si="184"/>
        <v>0.99726785090690051</v>
      </c>
      <c r="K828" s="25">
        <f t="shared" si="185"/>
        <v>5.3489488866095956</v>
      </c>
      <c r="L828" s="25">
        <f t="shared" si="186"/>
        <v>2.5644197206554633</v>
      </c>
      <c r="M828" s="25">
        <f t="shared" si="187"/>
        <v>3.9566843036325294</v>
      </c>
      <c r="N828" s="25">
        <f t="shared" si="188"/>
        <v>2.8587044093745027</v>
      </c>
      <c r="O828" s="25">
        <f t="shared" si="189"/>
        <v>-0.23031270674563392</v>
      </c>
      <c r="P828" s="26">
        <f>ACOS(-TAN(Dados!$C$31)*TAN(O828))</f>
        <v>1.6979176328459811</v>
      </c>
      <c r="Q828" s="25">
        <f t="shared" si="190"/>
        <v>1.0231834066475822</v>
      </c>
      <c r="R828" s="25">
        <f>(24*60/PI())*Dados!$C$28*Q828*(P828*SIN(Dados!$C$31)*SIN(O828)+COS(Dados!$C$31)*COS(O828)*SIN(P828))</f>
        <v>39.759757965175694</v>
      </c>
      <c r="S828" s="17">
        <f t="shared" si="191"/>
        <v>307.26000000000005</v>
      </c>
      <c r="T828" s="17">
        <f t="shared" si="192"/>
        <v>294.66000000000003</v>
      </c>
      <c r="U828" s="17">
        <f t="shared" si="193"/>
        <v>22.581302426756146</v>
      </c>
      <c r="V828" s="25">
        <f>(0.75+2*10^(-5)*Dados!$B$7)*R828</f>
        <v>30.014728759378652</v>
      </c>
      <c r="W828" s="23">
        <f t="shared" si="194"/>
        <v>2.7730465910111697</v>
      </c>
      <c r="X828" s="25">
        <f>(1-Dados!$C$20)*U828</f>
        <v>17.387602868602233</v>
      </c>
      <c r="Y828" s="18">
        <f t="shared" si="195"/>
        <v>14.614556277591063</v>
      </c>
      <c r="Z828" s="27">
        <f>((0.408*I828*(Y828-0)+Dados!$C$35*(900/(H828+273))*J828*(M828-N828))/(I828+Dados!$C$35*(1+(0.34*J828))))</f>
        <v>4.9539257338448754</v>
      </c>
    </row>
    <row r="829" spans="1:26" x14ac:dyDescent="0.25">
      <c r="A829" s="1">
        <v>37303</v>
      </c>
      <c r="B829">
        <v>20.3</v>
      </c>
      <c r="C829">
        <v>32.1</v>
      </c>
      <c r="D829">
        <v>47</v>
      </c>
      <c r="E829">
        <v>3.6</v>
      </c>
      <c r="F829">
        <v>67.75</v>
      </c>
      <c r="H829" s="22">
        <f t="shared" si="182"/>
        <v>26.200000000000003</v>
      </c>
      <c r="I829" s="23">
        <f t="shared" si="183"/>
        <v>0.2007551580984272</v>
      </c>
      <c r="J829" s="24">
        <f t="shared" si="184"/>
        <v>2.6926238706045988</v>
      </c>
      <c r="K829" s="25">
        <f t="shared" si="185"/>
        <v>4.7817101702880001</v>
      </c>
      <c r="L829" s="25">
        <f t="shared" si="186"/>
        <v>2.3820593372779197</v>
      </c>
      <c r="M829" s="25">
        <f t="shared" si="187"/>
        <v>3.5818847537829601</v>
      </c>
      <c r="N829" s="25">
        <f t="shared" si="188"/>
        <v>2.4267269206879556</v>
      </c>
      <c r="O829" s="25">
        <f t="shared" si="189"/>
        <v>-0.22446064584541689</v>
      </c>
      <c r="P829" s="26">
        <f>ACOS(-TAN(Dados!$C$31)*TAN(O829))</f>
        <v>1.6945576084179677</v>
      </c>
      <c r="Q829" s="25">
        <f t="shared" si="190"/>
        <v>1.0227757218120181</v>
      </c>
      <c r="R829" s="25">
        <f>(24*60/PI())*Dados!$C$28*Q829*(P829*SIN(Dados!$C$31)*SIN(O829)+COS(Dados!$C$31)*COS(O829)*SIN(P829))</f>
        <v>39.61135262324327</v>
      </c>
      <c r="S829" s="17">
        <f t="shared" si="191"/>
        <v>305.26000000000005</v>
      </c>
      <c r="T829" s="17">
        <f t="shared" si="192"/>
        <v>293.46000000000004</v>
      </c>
      <c r="U829" s="17">
        <f t="shared" si="193"/>
        <v>21.77111435472915</v>
      </c>
      <c r="V829" s="25">
        <f>(0.75+2*10^(-5)*Dados!$B$7)*R829</f>
        <v>29.902697240262114</v>
      </c>
      <c r="W829" s="23">
        <f t="shared" si="194"/>
        <v>3.0451547812194582</v>
      </c>
      <c r="X829" s="25">
        <f>(1-Dados!$C$20)*U829</f>
        <v>16.763758053141444</v>
      </c>
      <c r="Y829" s="18">
        <f t="shared" si="195"/>
        <v>13.718603271921985</v>
      </c>
      <c r="Z829" s="27">
        <f>((0.408*I829*(Y829-0)+Dados!$C$35*(900/(H829+273))*J829*(M829-N829))/(I829+Dados!$C$35*(1+(0.34*J829))))</f>
        <v>5.3231804656753399</v>
      </c>
    </row>
    <row r="830" spans="1:26" x14ac:dyDescent="0.25">
      <c r="A830" s="1">
        <v>37304</v>
      </c>
      <c r="B830">
        <v>16.600000000000001</v>
      </c>
      <c r="C830">
        <v>31.7</v>
      </c>
      <c r="D830">
        <v>48</v>
      </c>
      <c r="E830">
        <v>4.1333330000000004</v>
      </c>
      <c r="F830">
        <v>67.5</v>
      </c>
      <c r="H830" s="22">
        <f t="shared" si="182"/>
        <v>24.15</v>
      </c>
      <c r="I830" s="23">
        <f t="shared" si="183"/>
        <v>0.18050503360802694</v>
      </c>
      <c r="J830" s="24">
        <f t="shared" si="184"/>
        <v>3.0915308613771444</v>
      </c>
      <c r="K830" s="25">
        <f t="shared" si="185"/>
        <v>4.6747601804976453</v>
      </c>
      <c r="L830" s="25">
        <f t="shared" si="186"/>
        <v>1.889152127641528</v>
      </c>
      <c r="M830" s="25">
        <f t="shared" si="187"/>
        <v>3.2819561540695865</v>
      </c>
      <c r="N830" s="25">
        <f t="shared" si="188"/>
        <v>2.2153204039969712</v>
      </c>
      <c r="O830" s="25">
        <f t="shared" si="189"/>
        <v>-0.21854207241157836</v>
      </c>
      <c r="P830" s="26">
        <f>ACOS(-TAN(Dados!$C$31)*TAN(O830))</f>
        <v>1.6911699360950152</v>
      </c>
      <c r="Q830" s="25">
        <f t="shared" si="190"/>
        <v>1.0223612880385406</v>
      </c>
      <c r="R830" s="25">
        <f>(24*60/PI())*Dados!$C$28*Q830*(P830*SIN(Dados!$C$31)*SIN(O830)+COS(Dados!$C$31)*COS(O830)*SIN(P830))</f>
        <v>39.460281551069606</v>
      </c>
      <c r="S830" s="17">
        <f t="shared" si="191"/>
        <v>304.86</v>
      </c>
      <c r="T830" s="17">
        <f t="shared" si="192"/>
        <v>289.76000000000005</v>
      </c>
      <c r="U830" s="17">
        <f t="shared" si="193"/>
        <v>24.534015535453388</v>
      </c>
      <c r="V830" s="25">
        <f>(0.75+2*10^(-5)*Dados!$B$7)*R830</f>
        <v>29.788653355521856</v>
      </c>
      <c r="W830" s="23">
        <f t="shared" si="194"/>
        <v>3.8564865973195945</v>
      </c>
      <c r="X830" s="25">
        <f>(1-Dados!$C$20)*U830</f>
        <v>18.891191962299111</v>
      </c>
      <c r="Y830" s="18">
        <f t="shared" si="195"/>
        <v>15.034705364979516</v>
      </c>
      <c r="Z830" s="27">
        <f>((0.408*I830*(Y830-0)+Dados!$C$35*(900/(H830+273))*J830*(M830-N830))/(I830+Dados!$C$35*(1+(0.34*J830))))</f>
        <v>5.5946258650992418</v>
      </c>
    </row>
    <row r="831" spans="1:26" x14ac:dyDescent="0.25">
      <c r="A831" s="1">
        <v>37305</v>
      </c>
      <c r="B831">
        <v>17.399999999999999</v>
      </c>
      <c r="C831">
        <v>33.6</v>
      </c>
      <c r="D831">
        <v>49</v>
      </c>
      <c r="E831">
        <v>1.766667</v>
      </c>
      <c r="F831">
        <v>67.75</v>
      </c>
      <c r="H831" s="22">
        <f t="shared" si="182"/>
        <v>25.5</v>
      </c>
      <c r="I831" s="23">
        <f t="shared" si="183"/>
        <v>0.19363585091694491</v>
      </c>
      <c r="J831" s="24">
        <f t="shared" si="184"/>
        <v>1.3213804821137263</v>
      </c>
      <c r="K831" s="25">
        <f t="shared" si="185"/>
        <v>5.2019304560289008</v>
      </c>
      <c r="L831" s="25">
        <f t="shared" si="186"/>
        <v>1.9873971889021356</v>
      </c>
      <c r="M831" s="25">
        <f t="shared" si="187"/>
        <v>3.5946638224655181</v>
      </c>
      <c r="N831" s="25">
        <f t="shared" si="188"/>
        <v>2.4353847397203885</v>
      </c>
      <c r="O831" s="25">
        <f t="shared" si="189"/>
        <v>-0.21255874024516014</v>
      </c>
      <c r="P831" s="26">
        <f>ACOS(-TAN(Dados!$C$31)*TAN(O831))</f>
        <v>1.6877556416977701</v>
      </c>
      <c r="Q831" s="25">
        <f t="shared" si="190"/>
        <v>1.0219402281328214</v>
      </c>
      <c r="R831" s="25">
        <f>(24*60/PI())*Dados!$C$28*Q831*(P831*SIN(Dados!$C$31)*SIN(O831)+COS(Dados!$C$31)*COS(O831)*SIN(P831))</f>
        <v>39.30656471124577</v>
      </c>
      <c r="S831" s="17">
        <f t="shared" si="191"/>
        <v>306.76000000000005</v>
      </c>
      <c r="T831" s="17">
        <f t="shared" si="192"/>
        <v>290.56</v>
      </c>
      <c r="U831" s="17">
        <f t="shared" si="193"/>
        <v>25.312939389025903</v>
      </c>
      <c r="V831" s="25">
        <f>(0.75+2*10^(-5)*Dados!$B$7)*R831</f>
        <v>29.672612174961795</v>
      </c>
      <c r="W831" s="23">
        <f t="shared" si="194"/>
        <v>3.8169390878071763</v>
      </c>
      <c r="X831" s="25">
        <f>(1-Dados!$C$20)*U831</f>
        <v>19.490963329549945</v>
      </c>
      <c r="Y831" s="18">
        <f t="shared" si="195"/>
        <v>15.674024241742769</v>
      </c>
      <c r="Z831" s="27">
        <f>((0.408*I831*(Y831-0)+Dados!$C$35*(900/(H831+273))*J831*(M831-N831))/(I831+Dados!$C$35*(1+(0.34*J831))))</f>
        <v>5.3400732292745072</v>
      </c>
    </row>
    <row r="832" spans="1:26" x14ac:dyDescent="0.25">
      <c r="A832" s="1">
        <v>37306</v>
      </c>
      <c r="B832">
        <v>19.899999999999999</v>
      </c>
      <c r="C832">
        <v>27.7</v>
      </c>
      <c r="D832">
        <v>50</v>
      </c>
      <c r="E832">
        <v>3.0333329999999998</v>
      </c>
      <c r="F832">
        <v>90.25</v>
      </c>
      <c r="H832" s="22">
        <f t="shared" si="182"/>
        <v>23.799999999999997</v>
      </c>
      <c r="I832" s="23">
        <f t="shared" si="183"/>
        <v>0.17722605524927609</v>
      </c>
      <c r="J832" s="24">
        <f t="shared" si="184"/>
        <v>2.2687846786924055</v>
      </c>
      <c r="K832" s="25">
        <f t="shared" si="185"/>
        <v>3.7144033809363424</v>
      </c>
      <c r="L832" s="25">
        <f t="shared" si="186"/>
        <v>2.3238457638211925</v>
      </c>
      <c r="M832" s="25">
        <f t="shared" si="187"/>
        <v>3.0191245723787672</v>
      </c>
      <c r="N832" s="25">
        <f t="shared" si="188"/>
        <v>2.7247599265718372</v>
      </c>
      <c r="O832" s="25">
        <f t="shared" si="189"/>
        <v>-0.2065124223366139</v>
      </c>
      <c r="P832" s="26">
        <f>ACOS(-TAN(Dados!$C$31)*TAN(O832))</f>
        <v>1.6843157359566781</v>
      </c>
      <c r="Q832" s="25">
        <f t="shared" si="190"/>
        <v>1.0215126668639976</v>
      </c>
      <c r="R832" s="25">
        <f>(24*60/PI())*Dados!$C$28*Q832*(P832*SIN(Dados!$C$31)*SIN(O832)+COS(Dados!$C$31)*COS(O832)*SIN(P832))</f>
        <v>39.150223738536113</v>
      </c>
      <c r="S832" s="17">
        <f t="shared" si="191"/>
        <v>300.86</v>
      </c>
      <c r="T832" s="17">
        <f t="shared" si="192"/>
        <v>293.06</v>
      </c>
      <c r="U832" s="17">
        <f t="shared" si="193"/>
        <v>17.494499905669741</v>
      </c>
      <c r="V832" s="25">
        <f>(0.75+2*10^(-5)*Dados!$B$7)*R832</f>
        <v>29.554590030713136</v>
      </c>
      <c r="W832" s="23">
        <f t="shared" si="194"/>
        <v>1.8668387854186597</v>
      </c>
      <c r="X832" s="25">
        <f>(1-Dados!$C$20)*U832</f>
        <v>13.470764927365702</v>
      </c>
      <c r="Y832" s="18">
        <f t="shared" si="195"/>
        <v>11.603926141947042</v>
      </c>
      <c r="Z832" s="27">
        <f>((0.408*I832*(Y832-0)+Dados!$C$35*(900/(H832+273))*J832*(M832-N832))/(I832+Dados!$C$35*(1+(0.34*J832))))</f>
        <v>3.3140820839284846</v>
      </c>
    </row>
    <row r="833" spans="1:26" x14ac:dyDescent="0.25">
      <c r="A833" s="1">
        <v>37307</v>
      </c>
      <c r="B833">
        <v>19.5</v>
      </c>
      <c r="C833">
        <v>30.3</v>
      </c>
      <c r="D833">
        <v>51</v>
      </c>
      <c r="E833">
        <v>1.6333329999999999</v>
      </c>
      <c r="F833">
        <v>77.75</v>
      </c>
      <c r="H833" s="22">
        <f t="shared" si="182"/>
        <v>24.9</v>
      </c>
      <c r="I833" s="23">
        <f t="shared" si="183"/>
        <v>0.18770394627061798</v>
      </c>
      <c r="J833" s="24">
        <f t="shared" si="184"/>
        <v>1.2216531734572835</v>
      </c>
      <c r="K833" s="25">
        <f t="shared" si="185"/>
        <v>4.3166253828706109</v>
      </c>
      <c r="L833" s="25">
        <f t="shared" si="186"/>
        <v>2.2668801009804516</v>
      </c>
      <c r="M833" s="25">
        <f t="shared" si="187"/>
        <v>3.2917527419255315</v>
      </c>
      <c r="N833" s="25">
        <f t="shared" si="188"/>
        <v>2.5593377568471007</v>
      </c>
      <c r="O833" s="25">
        <f t="shared" si="189"/>
        <v>-0.20040491034042626</v>
      </c>
      <c r="P833" s="26">
        <f>ACOS(-TAN(Dados!$C$31)*TAN(O833))</f>
        <v>1.6808512144161913</v>
      </c>
      <c r="Q833" s="25">
        <f t="shared" si="190"/>
        <v>1.0210787309277003</v>
      </c>
      <c r="R833" s="25">
        <f>(24*60/PI())*Dados!$C$28*Q833*(P833*SIN(Dados!$C$31)*SIN(O833)+COS(Dados!$C$31)*COS(O833)*SIN(P833))</f>
        <v>38.991281971545753</v>
      </c>
      <c r="S833" s="17">
        <f t="shared" si="191"/>
        <v>303.46000000000004</v>
      </c>
      <c r="T833" s="17">
        <f t="shared" si="192"/>
        <v>292.66000000000003</v>
      </c>
      <c r="U833" s="17">
        <f t="shared" si="193"/>
        <v>20.502148494585711</v>
      </c>
      <c r="V833" s="25">
        <f>(0.75+2*10^(-5)*Dados!$B$7)*R833</f>
        <v>29.434604541140224</v>
      </c>
      <c r="W833" s="23">
        <f t="shared" si="194"/>
        <v>2.6557302677271295</v>
      </c>
      <c r="X833" s="25">
        <f>(1-Dados!$C$20)*U833</f>
        <v>15.786654340830998</v>
      </c>
      <c r="Y833" s="18">
        <f t="shared" si="195"/>
        <v>13.130924073103868</v>
      </c>
      <c r="Z833" s="27">
        <f>((0.408*I833*(Y833-0)+Dados!$C$35*(900/(H833+273))*J833*(M833-N833))/(I833+Dados!$C$35*(1+(0.34*J833))))</f>
        <v>4.2181009286346187</v>
      </c>
    </row>
    <row r="834" spans="1:26" x14ac:dyDescent="0.25">
      <c r="A834" s="1">
        <v>37308</v>
      </c>
      <c r="B834">
        <v>21.2</v>
      </c>
      <c r="C834">
        <v>30.8</v>
      </c>
      <c r="D834">
        <v>52</v>
      </c>
      <c r="E834">
        <v>2.9</v>
      </c>
      <c r="F834">
        <v>77.25</v>
      </c>
      <c r="H834" s="22">
        <f t="shared" si="182"/>
        <v>26</v>
      </c>
      <c r="I834" s="23">
        <f t="shared" si="183"/>
        <v>0.19869895242110683</v>
      </c>
      <c r="J834" s="24">
        <f t="shared" si="184"/>
        <v>2.1690581179870381</v>
      </c>
      <c r="K834" s="25">
        <f t="shared" si="185"/>
        <v>4.4416910990407947</v>
      </c>
      <c r="L834" s="25">
        <f t="shared" si="186"/>
        <v>2.5177224920902961</v>
      </c>
      <c r="M834" s="25">
        <f t="shared" si="187"/>
        <v>3.4797067955655452</v>
      </c>
      <c r="N834" s="25">
        <f t="shared" si="188"/>
        <v>2.6880734995743834</v>
      </c>
      <c r="O834" s="25">
        <f t="shared" si="189"/>
        <v>-0.19423801404421251</v>
      </c>
      <c r="P834" s="26">
        <f>ACOS(-TAN(Dados!$C$31)*TAN(O834))</f>
        <v>1.677363057393106</v>
      </c>
      <c r="Q834" s="25">
        <f t="shared" si="190"/>
        <v>1.0206385489085132</v>
      </c>
      <c r="R834" s="25">
        <f>(24*60/PI())*Dados!$C$28*Q834*(P834*SIN(Dados!$C$31)*SIN(O834)+COS(Dados!$C$31)*COS(O834)*SIN(P834))</f>
        <v>38.829764482083824</v>
      </c>
      <c r="S834" s="17">
        <f t="shared" si="191"/>
        <v>303.96000000000004</v>
      </c>
      <c r="T834" s="17">
        <f t="shared" si="192"/>
        <v>294.36</v>
      </c>
      <c r="U834" s="17">
        <f t="shared" si="193"/>
        <v>19.249539990562166</v>
      </c>
      <c r="V834" s="25">
        <f>(0.75+2*10^(-5)*Dados!$B$7)*R834</f>
        <v>29.312674633006939</v>
      </c>
      <c r="W834" s="23">
        <f t="shared" si="194"/>
        <v>2.3311721374636356</v>
      </c>
      <c r="X834" s="25">
        <f>(1-Dados!$C$20)*U834</f>
        <v>14.822145792732869</v>
      </c>
      <c r="Y834" s="18">
        <f t="shared" si="195"/>
        <v>12.490973655269233</v>
      </c>
      <c r="Z834" s="27">
        <f>((0.408*I834*(Y834-0)+Dados!$C$35*(900/(H834+273))*J834*(M834-N834))/(I834+Dados!$C$35*(1+(0.34*J834))))</f>
        <v>4.3239948370051273</v>
      </c>
    </row>
    <row r="835" spans="1:26" x14ac:dyDescent="0.25">
      <c r="A835" s="1">
        <v>37309</v>
      </c>
      <c r="B835">
        <v>18.600000000000001</v>
      </c>
      <c r="C835">
        <v>28.6</v>
      </c>
      <c r="D835">
        <v>53</v>
      </c>
      <c r="E835">
        <v>2.8333330000000001</v>
      </c>
      <c r="F835">
        <v>73.25</v>
      </c>
      <c r="H835" s="22">
        <f t="shared" si="182"/>
        <v>23.6</v>
      </c>
      <c r="I835" s="23">
        <f t="shared" si="183"/>
        <v>0.17537501030785449</v>
      </c>
      <c r="J835" s="24">
        <f t="shared" si="184"/>
        <v>2.1191944636588169</v>
      </c>
      <c r="K835" s="25">
        <f t="shared" si="185"/>
        <v>3.9140092986798436</v>
      </c>
      <c r="L835" s="25">
        <f t="shared" si="186"/>
        <v>2.143152914469288</v>
      </c>
      <c r="M835" s="25">
        <f t="shared" si="187"/>
        <v>3.028581106574566</v>
      </c>
      <c r="N835" s="25">
        <f t="shared" si="188"/>
        <v>2.2184356605658699</v>
      </c>
      <c r="O835" s="25">
        <f t="shared" si="189"/>
        <v>-0.18801356083243781</v>
      </c>
      <c r="P835" s="26">
        <f>ACOS(-TAN(Dados!$C$31)*TAN(O835))</f>
        <v>1.6738522299872023</v>
      </c>
      <c r="Q835" s="25">
        <f t="shared" si="190"/>
        <v>1.020192251241868</v>
      </c>
      <c r="R835" s="25">
        <f>(24*60/PI())*Dados!$C$28*Q835*(P835*SIN(Dados!$C$31)*SIN(O835)+COS(Dados!$C$31)*COS(O835)*SIN(P835))</f>
        <v>38.66569810212836</v>
      </c>
      <c r="S835" s="17">
        <f t="shared" si="191"/>
        <v>301.76000000000005</v>
      </c>
      <c r="T835" s="17">
        <f t="shared" si="192"/>
        <v>291.76000000000005</v>
      </c>
      <c r="U835" s="17">
        <f t="shared" si="193"/>
        <v>19.563467731708069</v>
      </c>
      <c r="V835" s="25">
        <f>(0.75+2*10^(-5)*Dados!$B$7)*R835</f>
        <v>29.188820561832522</v>
      </c>
      <c r="W835" s="23">
        <f t="shared" si="194"/>
        <v>2.7786238257136984</v>
      </c>
      <c r="X835" s="25">
        <f>(1-Dados!$C$20)*U835</f>
        <v>15.063870153415214</v>
      </c>
      <c r="Y835" s="18">
        <f t="shared" si="195"/>
        <v>12.285246327701516</v>
      </c>
      <c r="Z835" s="27">
        <f>((0.408*I835*(Y835-0)+Dados!$C$35*(900/(H835+273))*J835*(M835-N835))/(I835+Dados!$C$35*(1+(0.34*J835))))</f>
        <v>4.2363357125468406</v>
      </c>
    </row>
    <row r="836" spans="1:26" x14ac:dyDescent="0.25">
      <c r="A836" s="1">
        <v>37310</v>
      </c>
      <c r="B836">
        <v>20.100000000000001</v>
      </c>
      <c r="C836">
        <v>31.6</v>
      </c>
      <c r="D836">
        <v>54</v>
      </c>
      <c r="E836">
        <v>2.1333329999999999</v>
      </c>
      <c r="F836">
        <v>66.25</v>
      </c>
      <c r="H836" s="22">
        <f t="shared" si="182"/>
        <v>25.85</v>
      </c>
      <c r="I836" s="23">
        <f t="shared" si="183"/>
        <v>0.19716845660963872</v>
      </c>
      <c r="J836" s="24">
        <f t="shared" si="184"/>
        <v>1.5956287110412557</v>
      </c>
      <c r="K836" s="25">
        <f t="shared" si="185"/>
        <v>4.6483496796026218</v>
      </c>
      <c r="L836" s="25">
        <f t="shared" si="186"/>
        <v>2.3527951289901101</v>
      </c>
      <c r="M836" s="25">
        <f t="shared" si="187"/>
        <v>3.5005724042963662</v>
      </c>
      <c r="N836" s="25">
        <f t="shared" si="188"/>
        <v>2.3191292178463425</v>
      </c>
      <c r="O836" s="25">
        <f t="shared" si="189"/>
        <v>-0.18173339514492348</v>
      </c>
      <c r="P836" s="26">
        <f>ACOS(-TAN(Dados!$C$31)*TAN(O836))</f>
        <v>1.6703196821423145</v>
      </c>
      <c r="Q836" s="25">
        <f t="shared" si="190"/>
        <v>1.0197399701753953</v>
      </c>
      <c r="R836" s="25">
        <f>(24*60/PI())*Dados!$C$28*Q836*(P836*SIN(Dados!$C$31)*SIN(O836)+COS(Dados!$C$31)*COS(O836)*SIN(P836))</f>
        <v>38.499111448304127</v>
      </c>
      <c r="S836" s="17">
        <f t="shared" si="191"/>
        <v>304.76000000000005</v>
      </c>
      <c r="T836" s="17">
        <f t="shared" si="192"/>
        <v>293.26000000000005</v>
      </c>
      <c r="U836" s="17">
        <f t="shared" si="193"/>
        <v>20.889094231961149</v>
      </c>
      <c r="V836" s="25">
        <f>(0.75+2*10^(-5)*Dados!$B$7)*R836</f>
        <v>29.063063930369971</v>
      </c>
      <c r="W836" s="23">
        <f t="shared" si="194"/>
        <v>3.0895278902443755</v>
      </c>
      <c r="X836" s="25">
        <f>(1-Dados!$C$20)*U836</f>
        <v>16.084602558610086</v>
      </c>
      <c r="Y836" s="18">
        <f t="shared" si="195"/>
        <v>12.99507466836571</v>
      </c>
      <c r="Z836" s="27">
        <f>((0.408*I836*(Y836-0)+Dados!$C$35*(900/(H836+273))*J836*(M836-N836))/(I836+Dados!$C$35*(1+(0.34*J836))))</f>
        <v>4.752827437908115</v>
      </c>
    </row>
    <row r="837" spans="1:26" x14ac:dyDescent="0.25">
      <c r="A837" s="1">
        <v>37311</v>
      </c>
      <c r="B837">
        <v>16.399999999999999</v>
      </c>
      <c r="C837">
        <v>30.7</v>
      </c>
      <c r="D837">
        <v>55</v>
      </c>
      <c r="E837">
        <v>2.233333</v>
      </c>
      <c r="F837">
        <v>65</v>
      </c>
      <c r="H837" s="22">
        <f t="shared" si="182"/>
        <v>23.549999999999997</v>
      </c>
      <c r="I837" s="23">
        <f t="shared" si="183"/>
        <v>0.17491480567482054</v>
      </c>
      <c r="J837" s="24">
        <f t="shared" si="184"/>
        <v>1.6704238185580502</v>
      </c>
      <c r="K837" s="25">
        <f t="shared" si="185"/>
        <v>4.4164290333261924</v>
      </c>
      <c r="L837" s="25">
        <f t="shared" si="186"/>
        <v>1.8652661127239329</v>
      </c>
      <c r="M837" s="25">
        <f t="shared" si="187"/>
        <v>3.1408475730250629</v>
      </c>
      <c r="N837" s="25">
        <f t="shared" si="188"/>
        <v>2.0415509224662909</v>
      </c>
      <c r="O837" s="25">
        <f t="shared" si="189"/>
        <v>-0.1753993779302998</v>
      </c>
      <c r="P837" s="26">
        <f>ACOS(-TAN(Dados!$C$31)*TAN(O837))</f>
        <v>1.6667663487559339</v>
      </c>
      <c r="Q837" s="25">
        <f t="shared" si="190"/>
        <v>1.0192818397297361</v>
      </c>
      <c r="R837" s="25">
        <f>(24*60/PI())*Dados!$C$28*Q837*(P837*SIN(Dados!$C$31)*SIN(O837)+COS(Dados!$C$31)*COS(O837)*SIN(P837))</f>
        <v>38.330034943789961</v>
      </c>
      <c r="S837" s="17">
        <f t="shared" si="191"/>
        <v>303.86</v>
      </c>
      <c r="T837" s="17">
        <f t="shared" si="192"/>
        <v>289.56</v>
      </c>
      <c r="U837" s="17">
        <f t="shared" si="193"/>
        <v>23.191413349863648</v>
      </c>
      <c r="V837" s="25">
        <f>(0.75+2*10^(-5)*Dados!$B$7)*R837</f>
        <v>28.935427705143915</v>
      </c>
      <c r="W837" s="23">
        <f t="shared" si="194"/>
        <v>3.9069188735563851</v>
      </c>
      <c r="X837" s="25">
        <f>(1-Dados!$C$20)*U837</f>
        <v>17.85738827939501</v>
      </c>
      <c r="Y837" s="18">
        <f t="shared" si="195"/>
        <v>13.950469405838625</v>
      </c>
      <c r="Z837" s="27">
        <f>((0.408*I837*(Y837-0)+Dados!$C$35*(900/(H837+273))*J837*(M837-N837))/(I837+Dados!$C$35*(1+(0.34*J837))))</f>
        <v>4.9013618996116382</v>
      </c>
    </row>
    <row r="838" spans="1:26" x14ac:dyDescent="0.25">
      <c r="A838" s="1">
        <v>37312</v>
      </c>
      <c r="B838">
        <v>16.600000000000001</v>
      </c>
      <c r="C838">
        <v>32.200000000000003</v>
      </c>
      <c r="D838">
        <v>56</v>
      </c>
      <c r="E838">
        <v>2.1333329999999999</v>
      </c>
      <c r="F838">
        <v>52.5</v>
      </c>
      <c r="H838" s="22">
        <f t="shared" si="182"/>
        <v>24.400000000000002</v>
      </c>
      <c r="I838" s="23">
        <f t="shared" si="183"/>
        <v>0.18287834725832477</v>
      </c>
      <c r="J838" s="24">
        <f t="shared" si="184"/>
        <v>1.5956287110412557</v>
      </c>
      <c r="K838" s="25">
        <f t="shared" si="185"/>
        <v>4.8087773652629577</v>
      </c>
      <c r="L838" s="25">
        <f t="shared" si="186"/>
        <v>1.889152127641528</v>
      </c>
      <c r="M838" s="25">
        <f t="shared" si="187"/>
        <v>3.3489647464522427</v>
      </c>
      <c r="N838" s="25">
        <f t="shared" si="188"/>
        <v>1.7582064918874276</v>
      </c>
      <c r="O838" s="25">
        <f t="shared" si="189"/>
        <v>-0.16901338609456681</v>
      </c>
      <c r="P838" s="26">
        <f>ACOS(-TAN(Dados!$C$31)*TAN(O838))</f>
        <v>1.6631931498354087</v>
      </c>
      <c r="Q838" s="25">
        <f t="shared" si="190"/>
        <v>1.018817995658829</v>
      </c>
      <c r="R838" s="25">
        <f>(24*60/PI())*Dados!$C$28*Q838*(P838*SIN(Dados!$C$31)*SIN(O838)+COS(Dados!$C$31)*COS(O838)*SIN(P838))</f>
        <v>38.158500837577961</v>
      </c>
      <c r="S838" s="17">
        <f t="shared" si="191"/>
        <v>305.36</v>
      </c>
      <c r="T838" s="17">
        <f t="shared" si="192"/>
        <v>289.76000000000005</v>
      </c>
      <c r="U838" s="17">
        <f t="shared" si="193"/>
        <v>24.114240375956808</v>
      </c>
      <c r="V838" s="25">
        <f>(0.75+2*10^(-5)*Dados!$B$7)*R838</f>
        <v>28.805936230989445</v>
      </c>
      <c r="W838" s="23">
        <f t="shared" si="194"/>
        <v>4.6478786942667201</v>
      </c>
      <c r="X838" s="25">
        <f>(1-Dados!$C$20)*U838</f>
        <v>18.567965089486741</v>
      </c>
      <c r="Y838" s="18">
        <f t="shared" si="195"/>
        <v>13.920086395220022</v>
      </c>
      <c r="Z838" s="27">
        <f>((0.408*I838*(Y838-0)+Dados!$C$35*(900/(H838+273))*J838*(M838-N838))/(I838+Dados!$C$35*(1+(0.34*J838))))</f>
        <v>5.4305182325686845</v>
      </c>
    </row>
    <row r="839" spans="1:26" x14ac:dyDescent="0.25">
      <c r="A839" s="1">
        <v>37313</v>
      </c>
      <c r="B839">
        <v>19.100000000000001</v>
      </c>
      <c r="C839">
        <v>34.299999999999997</v>
      </c>
      <c r="D839">
        <v>57</v>
      </c>
      <c r="E839">
        <v>3.0333329999999998</v>
      </c>
      <c r="F839">
        <v>56.25</v>
      </c>
      <c r="H839" s="22">
        <f t="shared" si="182"/>
        <v>26.7</v>
      </c>
      <c r="I839" s="23">
        <f t="shared" si="183"/>
        <v>0.20597415419609683</v>
      </c>
      <c r="J839" s="24">
        <f t="shared" si="184"/>
        <v>2.2687846786924055</v>
      </c>
      <c r="K839" s="25">
        <f t="shared" si="185"/>
        <v>5.4087577693750832</v>
      </c>
      <c r="L839" s="25">
        <f t="shared" si="186"/>
        <v>2.2111396340059919</v>
      </c>
      <c r="M839" s="25">
        <f t="shared" si="187"/>
        <v>3.8099487016905376</v>
      </c>
      <c r="N839" s="25">
        <f t="shared" si="188"/>
        <v>2.1430961447009276</v>
      </c>
      <c r="O839" s="25">
        <f t="shared" si="189"/>
        <v>-0.16257731194492642</v>
      </c>
      <c r="P839" s="26">
        <f>ACOS(-TAN(Dados!$C$31)*TAN(O839))</f>
        <v>1.6596009906988067</v>
      </c>
      <c r="Q839" s="25">
        <f t="shared" si="190"/>
        <v>1.0183485754096824</v>
      </c>
      <c r="R839" s="25">
        <f>(24*60/PI())*Dados!$C$28*Q839*(P839*SIN(Dados!$C$31)*SIN(O839)+COS(Dados!$C$31)*COS(O839)*SIN(P839))</f>
        <v>37.98454322101324</v>
      </c>
      <c r="S839" s="17">
        <f t="shared" si="191"/>
        <v>307.46000000000004</v>
      </c>
      <c r="T839" s="17">
        <f t="shared" si="192"/>
        <v>292.26000000000005</v>
      </c>
      <c r="U839" s="17">
        <f t="shared" si="193"/>
        <v>23.694561987630301</v>
      </c>
      <c r="V839" s="25">
        <f>(0.75+2*10^(-5)*Dados!$B$7)*R839</f>
        <v>28.674615243537978</v>
      </c>
      <c r="W839" s="23">
        <f t="shared" si="194"/>
        <v>4.1140305051084649</v>
      </c>
      <c r="X839" s="25">
        <f>(1-Dados!$C$20)*U839</f>
        <v>18.244812730475331</v>
      </c>
      <c r="Y839" s="18">
        <f t="shared" si="195"/>
        <v>14.130782225366866</v>
      </c>
      <c r="Z839" s="27">
        <f>((0.408*I839*(Y839-0)+Dados!$C$35*(900/(H839+273))*J839*(M839-N839))/(I839+Dados!$C$35*(1+(0.34*J839))))</f>
        <v>5.9979485475890693</v>
      </c>
    </row>
    <row r="840" spans="1:26" x14ac:dyDescent="0.25">
      <c r="A840" s="1">
        <v>37314</v>
      </c>
      <c r="B840">
        <v>23.3</v>
      </c>
      <c r="C840">
        <v>35.799999999999997</v>
      </c>
      <c r="D840">
        <v>58</v>
      </c>
      <c r="E840">
        <v>3.3666670000000001</v>
      </c>
      <c r="F840">
        <v>61.25</v>
      </c>
      <c r="H840" s="22">
        <f t="shared" si="182"/>
        <v>29.549999999999997</v>
      </c>
      <c r="I840" s="23">
        <f t="shared" si="183"/>
        <v>0.23795166976480814</v>
      </c>
      <c r="J840" s="24">
        <f t="shared" si="184"/>
        <v>2.5181022023824369</v>
      </c>
      <c r="K840" s="25">
        <f t="shared" si="185"/>
        <v>5.8761139848648147</v>
      </c>
      <c r="L840" s="25">
        <f t="shared" si="186"/>
        <v>2.8608211296876744</v>
      </c>
      <c r="M840" s="25">
        <f t="shared" si="187"/>
        <v>4.3684675572762446</v>
      </c>
      <c r="N840" s="25">
        <f t="shared" si="188"/>
        <v>2.6756863788317</v>
      </c>
      <c r="O840" s="25">
        <f t="shared" si="189"/>
        <v>-0.1560930626290509</v>
      </c>
      <c r="P840" s="26">
        <f>ACOS(-TAN(Dados!$C$31)*TAN(O840))</f>
        <v>1.655990762218486</v>
      </c>
      <c r="Q840" s="25">
        <f t="shared" si="190"/>
        <v>1.0178737180816473</v>
      </c>
      <c r="R840" s="25">
        <f>(24*60/PI())*Dados!$C$28*Q840*(P840*SIN(Dados!$C$31)*SIN(O840)+COS(Dados!$C$31)*COS(O840)*SIN(P840))</f>
        <v>37.808198041549083</v>
      </c>
      <c r="S840" s="17">
        <f t="shared" si="191"/>
        <v>308.96000000000004</v>
      </c>
      <c r="T840" s="17">
        <f t="shared" si="192"/>
        <v>296.46000000000004</v>
      </c>
      <c r="U840" s="17">
        <f t="shared" si="193"/>
        <v>21.387546575698643</v>
      </c>
      <c r="V840" s="25">
        <f>(0.75+2*10^(-5)*Dados!$B$7)*R840</f>
        <v>28.541491879601093</v>
      </c>
      <c r="W840" s="23">
        <f t="shared" si="194"/>
        <v>3.0310290494467473</v>
      </c>
      <c r="X840" s="25">
        <f>(1-Dados!$C$20)*U840</f>
        <v>16.468410863287957</v>
      </c>
      <c r="Y840" s="18">
        <f t="shared" si="195"/>
        <v>13.43738181384121</v>
      </c>
      <c r="Z840" s="27">
        <f>((0.408*I840*(Y840-0)+Dados!$C$35*(900/(H840+273))*J840*(M840-N840))/(I840+Dados!$C$35*(1+(0.34*J840))))</f>
        <v>5.9384024650647032</v>
      </c>
    </row>
    <row r="841" spans="1:26" x14ac:dyDescent="0.25">
      <c r="A841" s="1">
        <v>37315</v>
      </c>
      <c r="B841">
        <v>23.4</v>
      </c>
      <c r="C841">
        <v>33.700000000000003</v>
      </c>
      <c r="D841">
        <v>59</v>
      </c>
      <c r="E841">
        <v>4</v>
      </c>
      <c r="F841">
        <v>66</v>
      </c>
      <c r="H841" s="22">
        <f t="shared" si="182"/>
        <v>28.55</v>
      </c>
      <c r="I841" s="23">
        <f t="shared" si="183"/>
        <v>0.22628803083327026</v>
      </c>
      <c r="J841" s="24">
        <f t="shared" si="184"/>
        <v>2.9918043006717765</v>
      </c>
      <c r="K841" s="25">
        <f t="shared" si="185"/>
        <v>5.2310503012853271</v>
      </c>
      <c r="L841" s="25">
        <f t="shared" si="186"/>
        <v>2.878130284758361</v>
      </c>
      <c r="M841" s="25">
        <f t="shared" si="187"/>
        <v>4.0545902930218443</v>
      </c>
      <c r="N841" s="25">
        <f t="shared" si="188"/>
        <v>2.6760295933944174</v>
      </c>
      <c r="O841" s="25">
        <f t="shared" si="189"/>
        <v>-0.14956255956995423</v>
      </c>
      <c r="P841" s="26">
        <f>ACOS(-TAN(Dados!$C$31)*TAN(O841))</f>
        <v>1.652363341105423</v>
      </c>
      <c r="Q841" s="25">
        <f t="shared" si="190"/>
        <v>1.0173935643851983</v>
      </c>
      <c r="R841" s="25">
        <f>(24*60/PI())*Dados!$C$28*Q841*(P841*SIN(Dados!$C$31)*SIN(O841)+COS(Dados!$C$31)*COS(O841)*SIN(P841))</f>
        <v>37.629503113658799</v>
      </c>
      <c r="S841" s="17">
        <f t="shared" si="191"/>
        <v>306.86</v>
      </c>
      <c r="T841" s="17">
        <f t="shared" si="192"/>
        <v>296.56</v>
      </c>
      <c r="U841" s="17">
        <f t="shared" si="193"/>
        <v>19.32266740819912</v>
      </c>
      <c r="V841" s="25">
        <f>(0.75+2*10^(-5)*Dados!$B$7)*R841</f>
        <v>28.406594685407878</v>
      </c>
      <c r="W841" s="23">
        <f t="shared" si="194"/>
        <v>2.5668282795695156</v>
      </c>
      <c r="X841" s="25">
        <f>(1-Dados!$C$20)*U841</f>
        <v>14.878453904313323</v>
      </c>
      <c r="Y841" s="18">
        <f t="shared" si="195"/>
        <v>12.311625624743808</v>
      </c>
      <c r="Z841" s="27">
        <f>((0.408*I841*(Y841-0)+Dados!$C$35*(900/(H841+273))*J841*(M841-N841))/(I841+Dados!$C$35*(1+(0.34*J841))))</f>
        <v>5.4207971664767047</v>
      </c>
    </row>
    <row r="842" spans="1:26" x14ac:dyDescent="0.25">
      <c r="A842" s="1">
        <v>37653</v>
      </c>
      <c r="B842">
        <v>25.2</v>
      </c>
      <c r="C842">
        <v>36.1</v>
      </c>
      <c r="D842">
        <v>32</v>
      </c>
      <c r="E842">
        <v>2.1666669999999999</v>
      </c>
      <c r="F842">
        <v>68.5</v>
      </c>
      <c r="H842" s="22">
        <f t="shared" si="182"/>
        <v>30.65</v>
      </c>
      <c r="I842" s="23">
        <f t="shared" si="183"/>
        <v>0.25136016129011618</v>
      </c>
      <c r="J842" s="24">
        <f t="shared" si="184"/>
        <v>1.6205609121809039</v>
      </c>
      <c r="K842" s="25">
        <f t="shared" si="185"/>
        <v>5.9736717424605885</v>
      </c>
      <c r="L842" s="25">
        <f t="shared" si="186"/>
        <v>3.2057122429156886</v>
      </c>
      <c r="M842" s="25">
        <f t="shared" si="187"/>
        <v>4.5896919926881381</v>
      </c>
      <c r="N842" s="25">
        <f t="shared" si="188"/>
        <v>3.1439390149913748</v>
      </c>
      <c r="O842" s="25">
        <f t="shared" si="189"/>
        <v>-0.30432562504334304</v>
      </c>
      <c r="P842" s="26">
        <f>ACOS(-TAN(Dados!$C$31)*TAN(O842))</f>
        <v>1.7414469882911801</v>
      </c>
      <c r="Q842" s="25">
        <f t="shared" si="190"/>
        <v>1.0281185581963432</v>
      </c>
      <c r="R842" s="25">
        <f>(24*60/PI())*Dados!$C$28*Q842*(P842*SIN(Dados!$C$31)*SIN(O842)+COS(Dados!$C$31)*COS(O842)*SIN(P842))</f>
        <v>41.550006134893529</v>
      </c>
      <c r="S842" s="17">
        <f t="shared" si="191"/>
        <v>309.26000000000005</v>
      </c>
      <c r="T842" s="17">
        <f t="shared" si="192"/>
        <v>298.36</v>
      </c>
      <c r="U842" s="17">
        <f t="shared" si="193"/>
        <v>21.948473656664508</v>
      </c>
      <c r="V842" s="25">
        <f>(0.75+2*10^(-5)*Dados!$B$7)*R842</f>
        <v>31.366191041244619</v>
      </c>
      <c r="W842" s="23">
        <f t="shared" si="194"/>
        <v>2.2837541494975571</v>
      </c>
      <c r="X842" s="25">
        <f>(1-Dados!$C$20)*U842</f>
        <v>16.900324715631672</v>
      </c>
      <c r="Y842" s="18">
        <f t="shared" si="195"/>
        <v>14.616570566134115</v>
      </c>
      <c r="Z842" s="27">
        <f>((0.408*I842*(Y842-0)+Dados!$C$35*(900/(H842+273))*J842*(M842-N842))/(I842+Dados!$C$35*(1+(0.34*J842))))</f>
        <v>5.5359652822734171</v>
      </c>
    </row>
    <row r="843" spans="1:26" x14ac:dyDescent="0.25">
      <c r="A843" s="1">
        <v>37654</v>
      </c>
      <c r="B843">
        <v>23.3</v>
      </c>
      <c r="C843">
        <v>34.299999999999997</v>
      </c>
      <c r="D843">
        <v>33</v>
      </c>
      <c r="E843">
        <v>2.8666670000000001</v>
      </c>
      <c r="F843">
        <v>65</v>
      </c>
      <c r="H843" s="22">
        <f t="shared" si="182"/>
        <v>28.799999999999997</v>
      </c>
      <c r="I843" s="23">
        <f t="shared" si="183"/>
        <v>0.22915793801256812</v>
      </c>
      <c r="J843" s="24">
        <f t="shared" si="184"/>
        <v>2.1441266647984651</v>
      </c>
      <c r="K843" s="25">
        <f t="shared" si="185"/>
        <v>5.4087577693750832</v>
      </c>
      <c r="L843" s="25">
        <f t="shared" si="186"/>
        <v>2.8608211296876744</v>
      </c>
      <c r="M843" s="25">
        <f t="shared" si="187"/>
        <v>4.1347894495313788</v>
      </c>
      <c r="N843" s="25">
        <f t="shared" si="188"/>
        <v>2.6876131421953962</v>
      </c>
      <c r="O843" s="25">
        <f t="shared" si="189"/>
        <v>-0.2995769437816857</v>
      </c>
      <c r="P843" s="26">
        <f>ACOS(-TAN(Dados!$C$31)*TAN(O843))</f>
        <v>1.7385894603864445</v>
      </c>
      <c r="Q843" s="25">
        <f t="shared" si="190"/>
        <v>1.0278170707327079</v>
      </c>
      <c r="R843" s="25">
        <f>(24*60/PI())*Dados!$C$28*Q843*(P843*SIN(Dados!$C$31)*SIN(O843)+COS(Dados!$C$31)*COS(O843)*SIN(P843))</f>
        <v>41.440172896841275</v>
      </c>
      <c r="S843" s="17">
        <f t="shared" si="191"/>
        <v>307.46000000000004</v>
      </c>
      <c r="T843" s="17">
        <f t="shared" si="192"/>
        <v>296.46000000000004</v>
      </c>
      <c r="U843" s="17">
        <f t="shared" si="193"/>
        <v>21.990640759404432</v>
      </c>
      <c r="V843" s="25">
        <f>(0.75+2*10^(-5)*Dados!$B$7)*R843</f>
        <v>31.28327768820585</v>
      </c>
      <c r="W843" s="23">
        <f t="shared" si="194"/>
        <v>2.7029741422718421</v>
      </c>
      <c r="X843" s="25">
        <f>(1-Dados!$C$20)*U843</f>
        <v>16.932793384741412</v>
      </c>
      <c r="Y843" s="18">
        <f t="shared" si="195"/>
        <v>14.229819242469571</v>
      </c>
      <c r="Z843" s="27">
        <f>((0.408*I843*(Y843-0)+Dados!$C$35*(900/(H843+273))*J843*(M843-N843))/(I843+Dados!$C$35*(1+(0.34*J843))))</f>
        <v>5.6556785682981898</v>
      </c>
    </row>
    <row r="844" spans="1:26" x14ac:dyDescent="0.25">
      <c r="A844" s="1">
        <v>37655</v>
      </c>
      <c r="B844">
        <v>24.1</v>
      </c>
      <c r="C844">
        <v>36.1</v>
      </c>
      <c r="D844">
        <v>34</v>
      </c>
      <c r="E844">
        <v>2.9333330000000002</v>
      </c>
      <c r="F844">
        <v>65.75</v>
      </c>
      <c r="H844" s="22">
        <f t="shared" si="182"/>
        <v>30.1</v>
      </c>
      <c r="I844" s="23">
        <f t="shared" si="183"/>
        <v>0.24457886384257072</v>
      </c>
      <c r="J844" s="24">
        <f t="shared" si="184"/>
        <v>2.193989571175611</v>
      </c>
      <c r="K844" s="25">
        <f t="shared" si="185"/>
        <v>5.9736717424605885</v>
      </c>
      <c r="L844" s="25">
        <f t="shared" si="186"/>
        <v>3.0018745443431598</v>
      </c>
      <c r="M844" s="25">
        <f t="shared" si="187"/>
        <v>4.4877731434018742</v>
      </c>
      <c r="N844" s="25">
        <f t="shared" si="188"/>
        <v>2.9507108417867323</v>
      </c>
      <c r="O844" s="25">
        <f t="shared" si="189"/>
        <v>-0.29473949140618588</v>
      </c>
      <c r="P844" s="26">
        <f>ACOS(-TAN(Dados!$C$31)*TAN(O844))</f>
        <v>1.7356885346921167</v>
      </c>
      <c r="Q844" s="25">
        <f t="shared" si="190"/>
        <v>1.0275073404706727</v>
      </c>
      <c r="R844" s="25">
        <f>(24*60/PI())*Dados!$C$28*Q844*(P844*SIN(Dados!$C$31)*SIN(O844)+COS(Dados!$C$31)*COS(O844)*SIN(P844))</f>
        <v>41.327547732870002</v>
      </c>
      <c r="S844" s="17">
        <f t="shared" si="191"/>
        <v>309.26000000000005</v>
      </c>
      <c r="T844" s="17">
        <f t="shared" si="192"/>
        <v>297.26000000000005</v>
      </c>
      <c r="U844" s="17">
        <f t="shared" si="193"/>
        <v>22.906051976178819</v>
      </c>
      <c r="V844" s="25">
        <f>(0.75+2*10^(-5)*Dados!$B$7)*R844</f>
        <v>31.198256704148577</v>
      </c>
      <c r="W844" s="23">
        <f t="shared" si="194"/>
        <v>2.6521828309769848</v>
      </c>
      <c r="X844" s="25">
        <f>(1-Dados!$C$20)*U844</f>
        <v>17.637660021657691</v>
      </c>
      <c r="Y844" s="18">
        <f t="shared" si="195"/>
        <v>14.985477190680706</v>
      </c>
      <c r="Z844" s="27">
        <f>((0.408*I844*(Y844-0)+Dados!$C$35*(900/(H844+273))*J844*(M844-N844))/(I844+Dados!$C$35*(1+(0.34*J844))))</f>
        <v>5.9934158702691187</v>
      </c>
    </row>
    <row r="845" spans="1:26" x14ac:dyDescent="0.25">
      <c r="A845" s="1">
        <v>37656</v>
      </c>
      <c r="B845">
        <v>23.9</v>
      </c>
      <c r="C845">
        <v>36.299999999999997</v>
      </c>
      <c r="D845">
        <v>35</v>
      </c>
      <c r="E845">
        <v>2.8666670000000001</v>
      </c>
      <c r="F845">
        <v>59.75</v>
      </c>
      <c r="H845" s="22">
        <f t="shared" si="182"/>
        <v>30.099999999999998</v>
      </c>
      <c r="I845" s="23">
        <f t="shared" si="183"/>
        <v>0.24457886384257072</v>
      </c>
      <c r="J845" s="24">
        <f t="shared" si="184"/>
        <v>2.1441266647984651</v>
      </c>
      <c r="K845" s="25">
        <f t="shared" si="185"/>
        <v>6.0394872679051952</v>
      </c>
      <c r="L845" s="25">
        <f t="shared" si="186"/>
        <v>2.9660542018616081</v>
      </c>
      <c r="M845" s="25">
        <f t="shared" si="187"/>
        <v>4.5027707348834021</v>
      </c>
      <c r="N845" s="25">
        <f t="shared" si="188"/>
        <v>2.6904055140928329</v>
      </c>
      <c r="O845" s="25">
        <f t="shared" si="189"/>
        <v>-0.28981470135838328</v>
      </c>
      <c r="P845" s="26">
        <f>ACOS(-TAN(Dados!$C$31)*TAN(O845))</f>
        <v>1.7327454042581727</v>
      </c>
      <c r="Q845" s="25">
        <f t="shared" si="190"/>
        <v>1.0271894591899993</v>
      </c>
      <c r="R845" s="25">
        <f>(24*60/PI())*Dados!$C$28*Q845*(P845*SIN(Dados!$C$31)*SIN(O845)+COS(Dados!$C$31)*COS(O845)*SIN(P845))</f>
        <v>41.21213155165799</v>
      </c>
      <c r="S845" s="17">
        <f t="shared" si="191"/>
        <v>309.46000000000004</v>
      </c>
      <c r="T845" s="17">
        <f t="shared" si="192"/>
        <v>297.06</v>
      </c>
      <c r="U845" s="17">
        <f t="shared" si="193"/>
        <v>23.219662486676516</v>
      </c>
      <c r="V845" s="25">
        <f>(0.75+2*10^(-5)*Dados!$B$7)*R845</f>
        <v>31.111128775036029</v>
      </c>
      <c r="W845" s="23">
        <f t="shared" si="194"/>
        <v>3.0170607282541861</v>
      </c>
      <c r="X845" s="25">
        <f>(1-Dados!$C$20)*U845</f>
        <v>17.879140114740917</v>
      </c>
      <c r="Y845" s="18">
        <f t="shared" si="195"/>
        <v>14.86207938648673</v>
      </c>
      <c r="Z845" s="27">
        <f>((0.408*I845*(Y845-0)+Dados!$C$35*(900/(H845+273))*J845*(M845-N845))/(I845+Dados!$C$35*(1+(0.34*J845))))</f>
        <v>6.2566512897899074</v>
      </c>
    </row>
    <row r="846" spans="1:26" x14ac:dyDescent="0.25">
      <c r="A846" s="1">
        <v>37657</v>
      </c>
      <c r="B846">
        <v>23.9</v>
      </c>
      <c r="C846">
        <v>34.1</v>
      </c>
      <c r="D846">
        <v>36</v>
      </c>
      <c r="E846">
        <v>3.5666669999999998</v>
      </c>
      <c r="F846">
        <v>74.75</v>
      </c>
      <c r="H846" s="22">
        <f t="shared" si="182"/>
        <v>29</v>
      </c>
      <c r="I846" s="23">
        <f t="shared" si="183"/>
        <v>0.23147581029180006</v>
      </c>
      <c r="J846" s="24">
        <f t="shared" si="184"/>
        <v>2.6676924174160255</v>
      </c>
      <c r="K846" s="25">
        <f t="shared" si="185"/>
        <v>5.3489488866095956</v>
      </c>
      <c r="L846" s="25">
        <f t="shared" si="186"/>
        <v>2.9660542018616081</v>
      </c>
      <c r="M846" s="25">
        <f t="shared" si="187"/>
        <v>4.1575015442356023</v>
      </c>
      <c r="N846" s="25">
        <f t="shared" si="188"/>
        <v>3.107732404316113</v>
      </c>
      <c r="O846" s="25">
        <f t="shared" si="189"/>
        <v>-0.28480403295985462</v>
      </c>
      <c r="P846" s="26">
        <f>ACOS(-TAN(Dados!$C$31)*TAN(O846))</f>
        <v>1.7297612548880501</v>
      </c>
      <c r="Q846" s="25">
        <f t="shared" si="190"/>
        <v>1.0268635210857713</v>
      </c>
      <c r="R846" s="25">
        <f>(24*60/PI())*Dados!$C$28*Q846*(P846*SIN(Dados!$C$31)*SIN(O846)+COS(Dados!$C$31)*COS(O846)*SIN(P846))</f>
        <v>41.093926310782344</v>
      </c>
      <c r="S846" s="17">
        <f t="shared" si="191"/>
        <v>307.26000000000005</v>
      </c>
      <c r="T846" s="17">
        <f t="shared" si="192"/>
        <v>297.06</v>
      </c>
      <c r="U846" s="17">
        <f t="shared" si="193"/>
        <v>20.99895613545004</v>
      </c>
      <c r="V846" s="25">
        <f>(0.75+2*10^(-5)*Dados!$B$7)*R846</f>
        <v>31.021895378647475</v>
      </c>
      <c r="W846" s="23">
        <f t="shared" si="194"/>
        <v>2.1512928095134574</v>
      </c>
      <c r="X846" s="25">
        <f>(1-Dados!$C$20)*U846</f>
        <v>16.169196224296531</v>
      </c>
      <c r="Y846" s="18">
        <f t="shared" si="195"/>
        <v>14.017903414783074</v>
      </c>
      <c r="Z846" s="27">
        <f>((0.408*I846*(Y846-0)+Dados!$C$35*(900/(H846+273))*J846*(M846-N846))/(I846+Dados!$C$35*(1+(0.34*J846))))</f>
        <v>5.2487953847027216</v>
      </c>
    </row>
    <row r="847" spans="1:26" x14ac:dyDescent="0.25">
      <c r="A847" s="1">
        <v>37658</v>
      </c>
      <c r="B847">
        <v>23.3</v>
      </c>
      <c r="C847">
        <v>34.5</v>
      </c>
      <c r="D847">
        <v>37</v>
      </c>
      <c r="E847">
        <v>4.4000000000000004</v>
      </c>
      <c r="F847">
        <v>67.25</v>
      </c>
      <c r="H847" s="22">
        <f t="shared" si="182"/>
        <v>28.9</v>
      </c>
      <c r="I847" s="23">
        <f t="shared" si="183"/>
        <v>0.23031442615975278</v>
      </c>
      <c r="J847" s="24">
        <f t="shared" si="184"/>
        <v>3.2909847307389546</v>
      </c>
      <c r="K847" s="25">
        <f t="shared" si="185"/>
        <v>5.4691459026600384</v>
      </c>
      <c r="L847" s="25">
        <f t="shared" si="186"/>
        <v>2.8608211296876744</v>
      </c>
      <c r="M847" s="25">
        <f t="shared" si="187"/>
        <v>4.1649835161738569</v>
      </c>
      <c r="N847" s="25">
        <f t="shared" si="188"/>
        <v>2.8009514146269185</v>
      </c>
      <c r="O847" s="25">
        <f t="shared" si="189"/>
        <v>-0.27970897097978548</v>
      </c>
      <c r="P847" s="26">
        <f>ACOS(-TAN(Dados!$C$31)*TAN(O847))</f>
        <v>1.7267372641461627</v>
      </c>
      <c r="Q847" s="25">
        <f t="shared" si="190"/>
        <v>1.0265296227404832</v>
      </c>
      <c r="R847" s="25">
        <f>(24*60/PI())*Dados!$C$28*Q847*(P847*SIN(Dados!$C$31)*SIN(O847)+COS(Dados!$C$31)*COS(O847)*SIN(P847))</f>
        <v>40.972935068714811</v>
      </c>
      <c r="S847" s="17">
        <f t="shared" si="191"/>
        <v>307.66000000000003</v>
      </c>
      <c r="T847" s="17">
        <f t="shared" si="192"/>
        <v>296.46000000000004</v>
      </c>
      <c r="U847" s="17">
        <f t="shared" si="193"/>
        <v>21.939466842732731</v>
      </c>
      <c r="V847" s="25">
        <f>(0.75+2*10^(-5)*Dados!$B$7)*R847</f>
        <v>30.930558823829962</v>
      </c>
      <c r="W847" s="23">
        <f t="shared" si="194"/>
        <v>2.6265419033650179</v>
      </c>
      <c r="X847" s="25">
        <f>(1-Dados!$C$20)*U847</f>
        <v>16.893389468904203</v>
      </c>
      <c r="Y847" s="18">
        <f t="shared" si="195"/>
        <v>14.266847565539186</v>
      </c>
      <c r="Z847" s="27">
        <f>((0.408*I847*(Y847-0)+Dados!$C$35*(900/(H847+273))*J847*(M847-N847))/(I847+Dados!$C$35*(1+(0.34*J847))))</f>
        <v>6.006816189943315</v>
      </c>
    </row>
    <row r="848" spans="1:26" x14ac:dyDescent="0.25">
      <c r="A848" s="1">
        <v>37659</v>
      </c>
      <c r="B848">
        <v>21.6</v>
      </c>
      <c r="C848">
        <v>29</v>
      </c>
      <c r="D848">
        <v>38</v>
      </c>
      <c r="E848">
        <v>1.733333</v>
      </c>
      <c r="F848">
        <v>90.25</v>
      </c>
      <c r="H848" s="22">
        <f t="shared" si="182"/>
        <v>25.3</v>
      </c>
      <c r="I848" s="23">
        <f t="shared" si="183"/>
        <v>0.19164125727803297</v>
      </c>
      <c r="J848" s="24">
        <f t="shared" si="184"/>
        <v>1.296448280974078</v>
      </c>
      <c r="K848" s="25">
        <f t="shared" si="185"/>
        <v>4.0056776000859209</v>
      </c>
      <c r="L848" s="25">
        <f t="shared" si="186"/>
        <v>2.5801527260359443</v>
      </c>
      <c r="M848" s="25">
        <f t="shared" si="187"/>
        <v>3.2929151630609326</v>
      </c>
      <c r="N848" s="25">
        <f t="shared" si="188"/>
        <v>2.9718559346624915</v>
      </c>
      <c r="O848" s="25">
        <f t="shared" si="189"/>
        <v>-0.27453102519500105</v>
      </c>
      <c r="P848" s="26">
        <f>ACOS(-TAN(Dados!$C$31)*TAN(O848))</f>
        <v>1.7236746004336272</v>
      </c>
      <c r="Q848" s="25">
        <f t="shared" si="190"/>
        <v>1.0261878630954209</v>
      </c>
      <c r="R848" s="25">
        <f>(24*60/PI())*Dados!$C$28*Q848*(P848*SIN(Dados!$C$31)*SIN(O848)+COS(Dados!$C$31)*COS(O848)*SIN(P848))</f>
        <v>40.849162036170263</v>
      </c>
      <c r="S848" s="17">
        <f t="shared" si="191"/>
        <v>302.16000000000003</v>
      </c>
      <c r="T848" s="17">
        <f t="shared" si="192"/>
        <v>294.76000000000005</v>
      </c>
      <c r="U848" s="17">
        <f t="shared" si="193"/>
        <v>17.779477527728812</v>
      </c>
      <c r="V848" s="25">
        <f>(0.75+2*10^(-5)*Dados!$B$7)*R848</f>
        <v>30.837122289261409</v>
      </c>
      <c r="W848" s="23">
        <f t="shared" si="194"/>
        <v>1.645595251487612</v>
      </c>
      <c r="X848" s="25">
        <f>(1-Dados!$C$20)*U848</f>
        <v>13.690197696351186</v>
      </c>
      <c r="Y848" s="18">
        <f t="shared" si="195"/>
        <v>12.044602444863575</v>
      </c>
      <c r="Z848" s="27">
        <f>((0.408*I848*(Y848-0)+Dados!$C$35*(900/(H848+273))*J848*(M848-N848))/(I848+Dados!$C$35*(1+(0.34*J848))))</f>
        <v>3.5808703238411281</v>
      </c>
    </row>
    <row r="849" spans="1:26" x14ac:dyDescent="0.25">
      <c r="A849" s="1">
        <v>37660</v>
      </c>
      <c r="B849">
        <v>22.4</v>
      </c>
      <c r="C849">
        <v>32</v>
      </c>
      <c r="D849">
        <v>39</v>
      </c>
      <c r="E849">
        <v>1.433333</v>
      </c>
      <c r="F849">
        <v>78</v>
      </c>
      <c r="H849" s="22">
        <f t="shared" si="182"/>
        <v>27.2</v>
      </c>
      <c r="I849" s="23">
        <f t="shared" si="183"/>
        <v>0.21130681013503458</v>
      </c>
      <c r="J849" s="24">
        <f t="shared" si="184"/>
        <v>1.0720629584236949</v>
      </c>
      <c r="K849" s="25">
        <f t="shared" si="185"/>
        <v>4.7547753962618131</v>
      </c>
      <c r="L849" s="25">
        <f t="shared" si="186"/>
        <v>2.7090824052161175</v>
      </c>
      <c r="M849" s="25">
        <f t="shared" si="187"/>
        <v>3.7319289007389651</v>
      </c>
      <c r="N849" s="25">
        <f t="shared" si="188"/>
        <v>2.9109045425763931</v>
      </c>
      <c r="O849" s="25">
        <f t="shared" si="189"/>
        <v>-0.26927172994258658</v>
      </c>
      <c r="P849" s="26">
        <f>ACOS(-TAN(Dados!$C$31)*TAN(O849))</f>
        <v>1.720574422132332</v>
      </c>
      <c r="Q849" s="25">
        <f t="shared" si="190"/>
        <v>1.0258383434213432</v>
      </c>
      <c r="R849" s="25">
        <f>(24*60/PI())*Dados!$C$28*Q849*(P849*SIN(Dados!$C$31)*SIN(O849)+COS(Dados!$C$31)*COS(O849)*SIN(P849))</f>
        <v>40.722612626680473</v>
      </c>
      <c r="S849" s="17">
        <f t="shared" si="191"/>
        <v>305.16000000000003</v>
      </c>
      <c r="T849" s="17">
        <f t="shared" si="192"/>
        <v>295.56</v>
      </c>
      <c r="U849" s="17">
        <f t="shared" si="193"/>
        <v>20.18790406620024</v>
      </c>
      <c r="V849" s="25">
        <f>(0.75+2*10^(-5)*Dados!$B$7)*R849</f>
        <v>30.741589861628867</v>
      </c>
      <c r="W849" s="23">
        <f t="shared" si="194"/>
        <v>2.1688235577285808</v>
      </c>
      <c r="X849" s="25">
        <f>(1-Dados!$C$20)*U849</f>
        <v>15.544686130974185</v>
      </c>
      <c r="Y849" s="18">
        <f t="shared" si="195"/>
        <v>13.375862573245604</v>
      </c>
      <c r="Z849" s="27">
        <f>((0.408*I849*(Y849-0)+Dados!$C$35*(900/(H849+273))*J849*(M849-N849))/(I849+Dados!$C$35*(1+(0.34*J849))))</f>
        <v>4.4104888161737543</v>
      </c>
    </row>
    <row r="850" spans="1:26" x14ac:dyDescent="0.25">
      <c r="A850" s="1">
        <v>37661</v>
      </c>
      <c r="B850">
        <v>22.2</v>
      </c>
      <c r="C850">
        <v>26.4</v>
      </c>
      <c r="D850">
        <v>40</v>
      </c>
      <c r="E850">
        <v>2.3666670000000001</v>
      </c>
      <c r="F850">
        <v>95.25</v>
      </c>
      <c r="H850" s="22">
        <f t="shared" si="182"/>
        <v>24.299999999999997</v>
      </c>
      <c r="I850" s="23">
        <f t="shared" si="183"/>
        <v>0.18192588494728226</v>
      </c>
      <c r="J850" s="24">
        <f t="shared" si="184"/>
        <v>1.770151127214493</v>
      </c>
      <c r="K850" s="25">
        <f t="shared" si="185"/>
        <v>3.4417464345283828</v>
      </c>
      <c r="L850" s="25">
        <f t="shared" si="186"/>
        <v>2.6763336594163714</v>
      </c>
      <c r="M850" s="25">
        <f t="shared" si="187"/>
        <v>3.0590400469723771</v>
      </c>
      <c r="N850" s="25">
        <f t="shared" si="188"/>
        <v>2.9137356447411893</v>
      </c>
      <c r="O850" s="25">
        <f t="shared" si="189"/>
        <v>-0.26393264366523028</v>
      </c>
      <c r="P850" s="26">
        <f>ACOS(-TAN(Dados!$C$31)*TAN(O850))</f>
        <v>1.7174378768172527</v>
      </c>
      <c r="Q850" s="25">
        <f t="shared" si="190"/>
        <v>1.0254811672884725</v>
      </c>
      <c r="R850" s="25">
        <f>(24*60/PI())*Dados!$C$28*Q850*(P850*SIN(Dados!$C$31)*SIN(O850)+COS(Dados!$C$31)*COS(O850)*SIN(P850))</f>
        <v>40.593293506266015</v>
      </c>
      <c r="S850" s="17">
        <f t="shared" si="191"/>
        <v>299.56</v>
      </c>
      <c r="T850" s="17">
        <f t="shared" si="192"/>
        <v>295.36</v>
      </c>
      <c r="U850" s="17">
        <f t="shared" si="193"/>
        <v>13.310639359579369</v>
      </c>
      <c r="V850" s="25">
        <f>(0.75+2*10^(-5)*Dados!$B$7)*R850</f>
        <v>30.643966573125926</v>
      </c>
      <c r="W850" s="23">
        <f t="shared" si="194"/>
        <v>0.91699156901040635</v>
      </c>
      <c r="X850" s="25">
        <f>(1-Dados!$C$20)*U850</f>
        <v>10.249192306876115</v>
      </c>
      <c r="Y850" s="18">
        <f t="shared" si="195"/>
        <v>9.3322007378657084</v>
      </c>
      <c r="Z850" s="27">
        <f>((0.408*I850*(Y850-0)+Dados!$C$35*(900/(H850+273))*J850*(M850-N850))/(I850+Dados!$C$35*(1+(0.34*J850))))</f>
        <v>2.5931086384890838</v>
      </c>
    </row>
    <row r="851" spans="1:26" x14ac:dyDescent="0.25">
      <c r="A851" s="1">
        <v>37662</v>
      </c>
      <c r="B851">
        <v>20</v>
      </c>
      <c r="C851">
        <v>32.6</v>
      </c>
      <c r="D851">
        <v>41</v>
      </c>
      <c r="E851">
        <v>2.7</v>
      </c>
      <c r="F851">
        <v>84.75</v>
      </c>
      <c r="H851" s="22">
        <f t="shared" si="182"/>
        <v>26.3</v>
      </c>
      <c r="I851" s="23">
        <f t="shared" si="183"/>
        <v>0.20178995726388815</v>
      </c>
      <c r="J851" s="24">
        <f t="shared" si="184"/>
        <v>2.0194679029534495</v>
      </c>
      <c r="K851" s="25">
        <f t="shared" si="185"/>
        <v>4.9183812721762612</v>
      </c>
      <c r="L851" s="25">
        <f t="shared" si="186"/>
        <v>2.3382812709274461</v>
      </c>
      <c r="M851" s="25">
        <f t="shared" si="187"/>
        <v>3.6283312715518536</v>
      </c>
      <c r="N851" s="25">
        <f t="shared" si="188"/>
        <v>3.0750107526401962</v>
      </c>
      <c r="O851" s="25">
        <f t="shared" si="189"/>
        <v>-0.25851534844942292</v>
      </c>
      <c r="P851" s="26">
        <f>ACOS(-TAN(Dados!$C$31)*TAN(O851))</f>
        <v>1.7142661005366917</v>
      </c>
      <c r="Q851" s="25">
        <f t="shared" si="190"/>
        <v>1.0251164405358055</v>
      </c>
      <c r="R851" s="25">
        <f>(24*60/PI())*Dados!$C$28*Q851*(P851*SIN(Dados!$C$31)*SIN(O851)+COS(Dados!$C$31)*COS(O851)*SIN(P851))</f>
        <v>40.461212642078735</v>
      </c>
      <c r="S851" s="17">
        <f t="shared" si="191"/>
        <v>305.76000000000005</v>
      </c>
      <c r="T851" s="17">
        <f t="shared" si="192"/>
        <v>293.16000000000003</v>
      </c>
      <c r="U851" s="17">
        <f t="shared" si="193"/>
        <v>22.979689162703675</v>
      </c>
      <c r="V851" s="25">
        <f>(0.75+2*10^(-5)*Dados!$B$7)*R851</f>
        <v>30.544258438173049</v>
      </c>
      <c r="W851" s="23">
        <f t="shared" si="194"/>
        <v>2.4868731512885329</v>
      </c>
      <c r="X851" s="25">
        <f>(1-Dados!$C$20)*U851</f>
        <v>17.69436065528183</v>
      </c>
      <c r="Y851" s="18">
        <f t="shared" si="195"/>
        <v>15.207487503993297</v>
      </c>
      <c r="Z851" s="27">
        <f>((0.408*I851*(Y851-0)+Dados!$C$35*(900/(H851+273))*J851*(M851-N851))/(I851+Dados!$C$35*(1+(0.34*J851))))</f>
        <v>4.714947985105395</v>
      </c>
    </row>
    <row r="852" spans="1:26" x14ac:dyDescent="0.25">
      <c r="A852" s="1">
        <v>37663</v>
      </c>
      <c r="B852">
        <v>20.8</v>
      </c>
      <c r="C852">
        <v>30.1</v>
      </c>
      <c r="D852">
        <v>42</v>
      </c>
      <c r="E852">
        <v>3.4</v>
      </c>
      <c r="F852">
        <v>81</v>
      </c>
      <c r="H852" s="22">
        <f t="shared" si="182"/>
        <v>25.450000000000003</v>
      </c>
      <c r="I852" s="23">
        <f t="shared" si="183"/>
        <v>0.19313557107365054</v>
      </c>
      <c r="J852" s="24">
        <f t="shared" si="184"/>
        <v>2.5430336555710098</v>
      </c>
      <c r="K852" s="25">
        <f t="shared" si="185"/>
        <v>4.2674631045407558</v>
      </c>
      <c r="L852" s="25">
        <f t="shared" si="186"/>
        <v>2.4566163260716172</v>
      </c>
      <c r="M852" s="25">
        <f t="shared" si="187"/>
        <v>3.3620397153061865</v>
      </c>
      <c r="N852" s="25">
        <f t="shared" si="188"/>
        <v>2.7232521693980112</v>
      </c>
      <c r="O852" s="25">
        <f t="shared" si="189"/>
        <v>-0.2530214495566519</v>
      </c>
      <c r="P852" s="26">
        <f>ACOS(-TAN(Dados!$C$31)*TAN(O852))</f>
        <v>1.7110602171599187</v>
      </c>
      <c r="Q852" s="25">
        <f t="shared" si="190"/>
        <v>1.0247442712397508</v>
      </c>
      <c r="R852" s="25">
        <f>(24*60/PI())*Dados!$C$28*Q852*(P852*SIN(Dados!$C$31)*SIN(O852)+COS(Dados!$C$31)*COS(O852)*SIN(P852))</f>
        <v>40.326379349888064</v>
      </c>
      <c r="S852" s="17">
        <f t="shared" si="191"/>
        <v>303.26000000000005</v>
      </c>
      <c r="T852" s="17">
        <f t="shared" si="192"/>
        <v>293.96000000000004</v>
      </c>
      <c r="U852" s="17">
        <f t="shared" si="193"/>
        <v>19.676628592313126</v>
      </c>
      <c r="V852" s="25">
        <f>(0.75+2*10^(-5)*Dados!$B$7)*R852</f>
        <v>30.442472489265068</v>
      </c>
      <c r="W852" s="23">
        <f t="shared" si="194"/>
        <v>2.2231136001710685</v>
      </c>
      <c r="X852" s="25">
        <f>(1-Dados!$C$20)*U852</f>
        <v>15.151004016081107</v>
      </c>
      <c r="Y852" s="18">
        <f t="shared" si="195"/>
        <v>12.927890415910039</v>
      </c>
      <c r="Z852" s="27">
        <f>((0.408*I852*(Y852-0)+Dados!$C$35*(900/(H852+273))*J852*(M852-N852))/(I852+Dados!$C$35*(1+(0.34*J852))))</f>
        <v>4.249368585909143</v>
      </c>
    </row>
    <row r="853" spans="1:26" x14ac:dyDescent="0.25">
      <c r="A853" s="1">
        <v>37664</v>
      </c>
      <c r="B853">
        <v>20.8</v>
      </c>
      <c r="C853">
        <v>30.1</v>
      </c>
      <c r="D853">
        <v>43</v>
      </c>
      <c r="E853">
        <v>2.2000000000000002</v>
      </c>
      <c r="F853">
        <v>77.25</v>
      </c>
      <c r="H853" s="22">
        <f t="shared" si="182"/>
        <v>25.450000000000003</v>
      </c>
      <c r="I853" s="23">
        <f t="shared" si="183"/>
        <v>0.19313557107365054</v>
      </c>
      <c r="J853" s="24">
        <f t="shared" si="184"/>
        <v>1.6454923653694773</v>
      </c>
      <c r="K853" s="25">
        <f t="shared" si="185"/>
        <v>4.2674631045407558</v>
      </c>
      <c r="L853" s="25">
        <f t="shared" si="186"/>
        <v>2.4566163260716172</v>
      </c>
      <c r="M853" s="25">
        <f t="shared" si="187"/>
        <v>3.3620397153061865</v>
      </c>
      <c r="N853" s="25">
        <f t="shared" si="188"/>
        <v>2.5971756800740291</v>
      </c>
      <c r="O853" s="25">
        <f t="shared" si="189"/>
        <v>-0.24745257494772704</v>
      </c>
      <c r="P853" s="26">
        <f>ACOS(-TAN(Dados!$C$31)*TAN(O853))</f>
        <v>1.7078213377914966</v>
      </c>
      <c r="Q853" s="25">
        <f t="shared" si="190"/>
        <v>1.0243647696821025</v>
      </c>
      <c r="R853" s="25">
        <f>(24*60/PI())*Dados!$C$28*Q853*(P853*SIN(Dados!$C$31)*SIN(O853)+COS(Dados!$C$31)*COS(O853)*SIN(P853))</f>
        <v>40.188804340285415</v>
      </c>
      <c r="S853" s="17">
        <f t="shared" si="191"/>
        <v>303.26000000000005</v>
      </c>
      <c r="T853" s="17">
        <f t="shared" si="192"/>
        <v>293.96000000000004</v>
      </c>
      <c r="U853" s="17">
        <f t="shared" si="193"/>
        <v>19.609501009545326</v>
      </c>
      <c r="V853" s="25">
        <f>(0.75+2*10^(-5)*Dados!$B$7)*R853</f>
        <v>30.338616811851008</v>
      </c>
      <c r="W853" s="23">
        <f t="shared" si="194"/>
        <v>2.3335129879873509</v>
      </c>
      <c r="X853" s="25">
        <f>(1-Dados!$C$20)*U853</f>
        <v>15.099315777349901</v>
      </c>
      <c r="Y853" s="18">
        <f t="shared" si="195"/>
        <v>12.765802789362549</v>
      </c>
      <c r="Z853" s="27">
        <f>((0.408*I853*(Y853-0)+Dados!$C$35*(900/(H853+273))*J853*(M853-N853))/(I853+Dados!$C$35*(1+(0.34*J853))))</f>
        <v>4.2489905924864875</v>
      </c>
    </row>
    <row r="854" spans="1:26" x14ac:dyDescent="0.25">
      <c r="A854" s="1">
        <v>37665</v>
      </c>
      <c r="B854">
        <v>20.9</v>
      </c>
      <c r="C854">
        <v>30.8</v>
      </c>
      <c r="D854">
        <v>44</v>
      </c>
      <c r="E854">
        <v>2.4</v>
      </c>
      <c r="F854">
        <v>79.25</v>
      </c>
      <c r="H854" s="22">
        <f t="shared" si="182"/>
        <v>25.85</v>
      </c>
      <c r="I854" s="23">
        <f t="shared" si="183"/>
        <v>0.19716845660963872</v>
      </c>
      <c r="J854" s="24">
        <f t="shared" si="184"/>
        <v>1.7950825804030659</v>
      </c>
      <c r="K854" s="25">
        <f t="shared" si="185"/>
        <v>4.4416910990407947</v>
      </c>
      <c r="L854" s="25">
        <f t="shared" si="186"/>
        <v>2.4717700446226427</v>
      </c>
      <c r="M854" s="25">
        <f t="shared" si="187"/>
        <v>3.4567305718317187</v>
      </c>
      <c r="N854" s="25">
        <f t="shared" si="188"/>
        <v>2.739458978176637</v>
      </c>
      <c r="O854" s="25">
        <f t="shared" si="189"/>
        <v>-0.24181037480038128</v>
      </c>
      <c r="P854" s="26">
        <f>ACOS(-TAN(Dados!$C$31)*TAN(O854))</f>
        <v>1.7045505602514042</v>
      </c>
      <c r="Q854" s="25">
        <f t="shared" si="190"/>
        <v>1.0239780483173626</v>
      </c>
      <c r="R854" s="25">
        <f>(24*60/PI())*Dados!$C$28*Q854*(P854*SIN(Dados!$C$31)*SIN(O854)+COS(Dados!$C$31)*COS(O854)*SIN(P854))</f>
        <v>40.048499763481836</v>
      </c>
      <c r="S854" s="17">
        <f t="shared" si="191"/>
        <v>303.96000000000004</v>
      </c>
      <c r="T854" s="17">
        <f t="shared" si="192"/>
        <v>294.06</v>
      </c>
      <c r="U854" s="17">
        <f t="shared" si="193"/>
        <v>20.161546035782386</v>
      </c>
      <c r="V854" s="25">
        <f>(0.75+2*10^(-5)*Dados!$B$7)*R854</f>
        <v>30.232700578151917</v>
      </c>
      <c r="W854" s="23">
        <f t="shared" si="194"/>
        <v>2.3391705587243683</v>
      </c>
      <c r="X854" s="25">
        <f>(1-Dados!$C$20)*U854</f>
        <v>15.524390447552438</v>
      </c>
      <c r="Y854" s="18">
        <f t="shared" si="195"/>
        <v>13.185219888828069</v>
      </c>
      <c r="Z854" s="27">
        <f>((0.408*I854*(Y854-0)+Dados!$C$35*(900/(H854+273))*J854*(M854-N854))/(I854+Dados!$C$35*(1+(0.34*J854))))</f>
        <v>4.3443178449098392</v>
      </c>
    </row>
    <row r="855" spans="1:26" x14ac:dyDescent="0.25">
      <c r="A855" s="1">
        <v>37666</v>
      </c>
      <c r="B855">
        <v>18.2</v>
      </c>
      <c r="C855">
        <v>32</v>
      </c>
      <c r="D855">
        <v>45</v>
      </c>
      <c r="E855">
        <v>1.433333</v>
      </c>
      <c r="F855">
        <v>64.75</v>
      </c>
      <c r="H855" s="22">
        <f t="shared" si="182"/>
        <v>25.1</v>
      </c>
      <c r="I855" s="23">
        <f t="shared" si="183"/>
        <v>0.18966399559757055</v>
      </c>
      <c r="J855" s="24">
        <f t="shared" si="184"/>
        <v>1.0720629584236949</v>
      </c>
      <c r="K855" s="25">
        <f t="shared" si="185"/>
        <v>4.7547753962618131</v>
      </c>
      <c r="L855" s="25">
        <f t="shared" si="186"/>
        <v>2.0900878010879693</v>
      </c>
      <c r="M855" s="25">
        <f t="shared" si="187"/>
        <v>3.4224315986748914</v>
      </c>
      <c r="N855" s="25">
        <f t="shared" si="188"/>
        <v>2.2160244601419921</v>
      </c>
      <c r="O855" s="25">
        <f t="shared" si="189"/>
        <v>-0.23609652102028686</v>
      </c>
      <c r="P855" s="26">
        <f>ACOS(-TAN(Dados!$C$31)*TAN(O855))</f>
        <v>1.701248968619907</v>
      </c>
      <c r="Q855" s="25">
        <f t="shared" si="190"/>
        <v>1.0235842217394178</v>
      </c>
      <c r="R855" s="25">
        <f>(24*60/PI())*Dados!$C$28*Q855*(P855*SIN(Dados!$C$31)*SIN(O855)+COS(Dados!$C$31)*COS(O855)*SIN(P855))</f>
        <v>39.905479252576548</v>
      </c>
      <c r="S855" s="17">
        <f t="shared" si="191"/>
        <v>305.16000000000003</v>
      </c>
      <c r="T855" s="17">
        <f t="shared" si="192"/>
        <v>291.36</v>
      </c>
      <c r="U855" s="17">
        <f t="shared" si="193"/>
        <v>23.718764156089485</v>
      </c>
      <c r="V855" s="25">
        <f>(0.75+2*10^(-5)*Dados!$B$7)*R855</f>
        <v>30.124734079824389</v>
      </c>
      <c r="W855" s="23">
        <f t="shared" si="194"/>
        <v>3.6517938916461294</v>
      </c>
      <c r="X855" s="25">
        <f>(1-Dados!$C$20)*U855</f>
        <v>18.263448400188903</v>
      </c>
      <c r="Y855" s="18">
        <f t="shared" si="195"/>
        <v>14.611654508542774</v>
      </c>
      <c r="Z855" s="27">
        <f>((0.408*I855*(Y855-0)+Dados!$C$35*(900/(H855+273))*J855*(M855-N855))/(I855+Dados!$C$35*(1+(0.34*J855))))</f>
        <v>4.9690915840388046</v>
      </c>
    </row>
    <row r="856" spans="1:26" x14ac:dyDescent="0.25">
      <c r="A856" s="1">
        <v>37667</v>
      </c>
      <c r="B856">
        <v>20.5</v>
      </c>
      <c r="C856">
        <v>32.799999999999997</v>
      </c>
      <c r="D856">
        <v>46</v>
      </c>
      <c r="E856">
        <v>2.0666669999999998</v>
      </c>
      <c r="F856">
        <v>60.5</v>
      </c>
      <c r="H856" s="22">
        <f t="shared" si="182"/>
        <v>26.65</v>
      </c>
      <c r="I856" s="23">
        <f t="shared" si="183"/>
        <v>0.20544717183601532</v>
      </c>
      <c r="J856" s="24">
        <f t="shared" si="184"/>
        <v>1.5457658046641094</v>
      </c>
      <c r="K856" s="25">
        <f t="shared" si="185"/>
        <v>4.9739919933544527</v>
      </c>
      <c r="L856" s="25">
        <f t="shared" si="186"/>
        <v>2.4116412804606884</v>
      </c>
      <c r="M856" s="25">
        <f t="shared" si="187"/>
        <v>3.6928166369075708</v>
      </c>
      <c r="N856" s="25">
        <f t="shared" si="188"/>
        <v>2.2341540653290801</v>
      </c>
      <c r="O856" s="25">
        <f t="shared" si="189"/>
        <v>-0.23031270674563392</v>
      </c>
      <c r="P856" s="26">
        <f>ACOS(-TAN(Dados!$C$31)*TAN(O856))</f>
        <v>1.6979176328459811</v>
      </c>
      <c r="Q856" s="25">
        <f t="shared" si="190"/>
        <v>1.0231834066475822</v>
      </c>
      <c r="R856" s="25">
        <f>(24*60/PI())*Dados!$C$28*Q856*(P856*SIN(Dados!$C$31)*SIN(O856)+COS(Dados!$C$31)*COS(O856)*SIN(P856))</f>
        <v>39.759757965175694</v>
      </c>
      <c r="S856" s="17">
        <f t="shared" si="191"/>
        <v>305.96000000000004</v>
      </c>
      <c r="T856" s="17">
        <f t="shared" si="192"/>
        <v>293.66000000000003</v>
      </c>
      <c r="U856" s="17">
        <f t="shared" si="193"/>
        <v>22.310857911208434</v>
      </c>
      <c r="V856" s="25">
        <f>(0.75+2*10^(-5)*Dados!$B$7)*R856</f>
        <v>30.014728759378652</v>
      </c>
      <c r="W856" s="23">
        <f t="shared" si="194"/>
        <v>3.3930907784550324</v>
      </c>
      <c r="X856" s="25">
        <f>(1-Dados!$C$20)*U856</f>
        <v>17.179360591630495</v>
      </c>
      <c r="Y856" s="18">
        <f t="shared" si="195"/>
        <v>13.786269813175462</v>
      </c>
      <c r="Z856" s="27">
        <f>((0.408*I856*(Y856-0)+Dados!$C$35*(900/(H856+273))*J856*(M856-N856))/(I856+Dados!$C$35*(1+(0.34*J856))))</f>
        <v>5.2369795031772908</v>
      </c>
    </row>
    <row r="857" spans="1:26" x14ac:dyDescent="0.25">
      <c r="A857" s="1">
        <v>37668</v>
      </c>
      <c r="B857">
        <v>20.3</v>
      </c>
      <c r="C857">
        <v>28.4</v>
      </c>
      <c r="D857">
        <v>47</v>
      </c>
      <c r="E857">
        <v>1.8333330000000001</v>
      </c>
      <c r="F857">
        <v>87.25</v>
      </c>
      <c r="H857" s="22">
        <f t="shared" si="182"/>
        <v>24.35</v>
      </c>
      <c r="I857" s="23">
        <f t="shared" si="183"/>
        <v>0.1824015920751953</v>
      </c>
      <c r="J857" s="24">
        <f t="shared" si="184"/>
        <v>1.3712433884908726</v>
      </c>
      <c r="K857" s="25">
        <f t="shared" si="185"/>
        <v>3.868863716528768</v>
      </c>
      <c r="L857" s="25">
        <f t="shared" si="186"/>
        <v>2.3820593372779197</v>
      </c>
      <c r="M857" s="25">
        <f t="shared" si="187"/>
        <v>3.1254615269033437</v>
      </c>
      <c r="N857" s="25">
        <f t="shared" si="188"/>
        <v>2.7269651822231675</v>
      </c>
      <c r="O857" s="25">
        <f t="shared" si="189"/>
        <v>-0.22446064584541689</v>
      </c>
      <c r="P857" s="26">
        <f>ACOS(-TAN(Dados!$C$31)*TAN(O857))</f>
        <v>1.6945576084179677</v>
      </c>
      <c r="Q857" s="25">
        <f t="shared" si="190"/>
        <v>1.0227757218120181</v>
      </c>
      <c r="R857" s="25">
        <f>(24*60/PI())*Dados!$C$28*Q857*(P857*SIN(Dados!$C$31)*SIN(O857)+COS(Dados!$C$31)*COS(O857)*SIN(P857))</f>
        <v>39.61135262324327</v>
      </c>
      <c r="S857" s="17">
        <f t="shared" si="191"/>
        <v>301.56</v>
      </c>
      <c r="T857" s="17">
        <f t="shared" si="192"/>
        <v>293.46000000000004</v>
      </c>
      <c r="U857" s="17">
        <f t="shared" si="193"/>
        <v>18.037741750492941</v>
      </c>
      <c r="V857" s="25">
        <f>(0.75+2*10^(-5)*Dados!$B$7)*R857</f>
        <v>29.902697240262114</v>
      </c>
      <c r="W857" s="23">
        <f t="shared" si="194"/>
        <v>1.9429334809154826</v>
      </c>
      <c r="X857" s="25">
        <f>(1-Dados!$C$20)*U857</f>
        <v>13.889061147879564</v>
      </c>
      <c r="Y857" s="18">
        <f t="shared" si="195"/>
        <v>11.946127666964081</v>
      </c>
      <c r="Z857" s="27">
        <f>((0.408*I857*(Y857-0)+Dados!$C$35*(900/(H857+273))*J857*(M857-N857))/(I857+Dados!$C$35*(1+(0.34*J857))))</f>
        <v>3.5824867607256414</v>
      </c>
    </row>
    <row r="858" spans="1:26" x14ac:dyDescent="0.25">
      <c r="A858" s="1">
        <v>37669</v>
      </c>
      <c r="B858">
        <v>14.5</v>
      </c>
      <c r="C858">
        <v>28.3</v>
      </c>
      <c r="D858">
        <v>48</v>
      </c>
      <c r="E858">
        <v>0.83333299999999999</v>
      </c>
      <c r="F858">
        <v>57</v>
      </c>
      <c r="H858" s="22">
        <f t="shared" si="182"/>
        <v>21.4</v>
      </c>
      <c r="I858" s="23">
        <f t="shared" si="183"/>
        <v>0.15606655549667836</v>
      </c>
      <c r="J858" s="24">
        <f t="shared" si="184"/>
        <v>0.62329231332292834</v>
      </c>
      <c r="K858" s="25">
        <f t="shared" si="185"/>
        <v>3.8464613723885481</v>
      </c>
      <c r="L858" s="25">
        <f t="shared" si="186"/>
        <v>1.6512191555446767</v>
      </c>
      <c r="M858" s="25">
        <f t="shared" si="187"/>
        <v>2.7488402639666125</v>
      </c>
      <c r="N858" s="25">
        <f t="shared" si="188"/>
        <v>1.566838950460969</v>
      </c>
      <c r="O858" s="25">
        <f t="shared" si="189"/>
        <v>-0.21854207241157836</v>
      </c>
      <c r="P858" s="26">
        <f>ACOS(-TAN(Dados!$C$31)*TAN(O858))</f>
        <v>1.6911699360950152</v>
      </c>
      <c r="Q858" s="25">
        <f t="shared" si="190"/>
        <v>1.0223612880385406</v>
      </c>
      <c r="R858" s="25">
        <f>(24*60/PI())*Dados!$C$28*Q858*(P858*SIN(Dados!$C$31)*SIN(O858)+COS(Dados!$C$31)*COS(O858)*SIN(P858))</f>
        <v>39.460281551069606</v>
      </c>
      <c r="S858" s="17">
        <f t="shared" si="191"/>
        <v>301.46000000000004</v>
      </c>
      <c r="T858" s="17">
        <f t="shared" si="192"/>
        <v>287.66000000000003</v>
      </c>
      <c r="U858" s="17">
        <f t="shared" si="193"/>
        <v>23.454150386686013</v>
      </c>
      <c r="V858" s="25">
        <f>(0.75+2*10^(-5)*Dados!$B$7)*R858</f>
        <v>29.788653355521856</v>
      </c>
      <c r="W858" s="23">
        <f t="shared" si="194"/>
        <v>4.3498349788501445</v>
      </c>
      <c r="X858" s="25">
        <f>(1-Dados!$C$20)*U858</f>
        <v>18.05969579774823</v>
      </c>
      <c r="Y858" s="18">
        <f t="shared" si="195"/>
        <v>13.709860818898086</v>
      </c>
      <c r="Z858" s="27">
        <f>((0.408*I858*(Y858-0)+Dados!$C$35*(900/(H858+273))*J858*(M858-N858))/(I858+Dados!$C$35*(1+(0.34*J858))))</f>
        <v>4.3348107093114203</v>
      </c>
    </row>
    <row r="859" spans="1:26" x14ac:dyDescent="0.25">
      <c r="A859" s="1">
        <v>37670</v>
      </c>
      <c r="B859">
        <v>17</v>
      </c>
      <c r="C859">
        <v>31.1</v>
      </c>
      <c r="D859">
        <v>49</v>
      </c>
      <c r="E859">
        <v>2.1</v>
      </c>
      <c r="F859">
        <v>50</v>
      </c>
      <c r="H859" s="22">
        <f t="shared" si="182"/>
        <v>24.05</v>
      </c>
      <c r="I859" s="23">
        <f t="shared" si="183"/>
        <v>0.17956300617095522</v>
      </c>
      <c r="J859" s="24">
        <f t="shared" si="184"/>
        <v>1.5706972578526828</v>
      </c>
      <c r="K859" s="25">
        <f t="shared" si="185"/>
        <v>4.5182323834037019</v>
      </c>
      <c r="L859" s="25">
        <f t="shared" si="186"/>
        <v>1.9377293518704448</v>
      </c>
      <c r="M859" s="25">
        <f t="shared" si="187"/>
        <v>3.2279808676370734</v>
      </c>
      <c r="N859" s="25">
        <f t="shared" si="188"/>
        <v>1.6139904338185367</v>
      </c>
      <c r="O859" s="25">
        <f t="shared" si="189"/>
        <v>-0.21255874024516014</v>
      </c>
      <c r="P859" s="26">
        <f>ACOS(-TAN(Dados!$C$31)*TAN(O859))</f>
        <v>1.6877556416977701</v>
      </c>
      <c r="Q859" s="25">
        <f t="shared" si="190"/>
        <v>1.0219402281328214</v>
      </c>
      <c r="R859" s="25">
        <f>(24*60/PI())*Dados!$C$28*Q859*(P859*SIN(Dados!$C$31)*SIN(O859)+COS(Dados!$C$31)*COS(O859)*SIN(P859))</f>
        <v>39.30656471124577</v>
      </c>
      <c r="S859" s="17">
        <f t="shared" si="191"/>
        <v>304.26000000000005</v>
      </c>
      <c r="T859" s="17">
        <f t="shared" si="192"/>
        <v>290.16000000000003</v>
      </c>
      <c r="U859" s="17">
        <f t="shared" si="193"/>
        <v>23.615363142920117</v>
      </c>
      <c r="V859" s="25">
        <f>(0.75+2*10^(-5)*Dados!$B$7)*R859</f>
        <v>29.672612174961795</v>
      </c>
      <c r="W859" s="23">
        <f t="shared" si="194"/>
        <v>4.5087648626503292</v>
      </c>
      <c r="X859" s="25">
        <f>(1-Dados!$C$20)*U859</f>
        <v>18.183829620048492</v>
      </c>
      <c r="Y859" s="18">
        <f t="shared" si="195"/>
        <v>13.675064757398163</v>
      </c>
      <c r="Z859" s="27">
        <f>((0.408*I859*(Y859-0)+Dados!$C$35*(900/(H859+273))*J859*(M859-N859))/(I859+Dados!$C$35*(1+(0.34*J859))))</f>
        <v>5.3740908109449359</v>
      </c>
    </row>
    <row r="860" spans="1:26" x14ac:dyDescent="0.25">
      <c r="A860" s="1">
        <v>37671</v>
      </c>
      <c r="B860">
        <v>18.899999999999999</v>
      </c>
      <c r="C860">
        <v>30.8</v>
      </c>
      <c r="D860">
        <v>50</v>
      </c>
      <c r="E860">
        <v>4</v>
      </c>
      <c r="F860">
        <v>83.25</v>
      </c>
      <c r="H860" s="22">
        <f t="shared" si="182"/>
        <v>24.85</v>
      </c>
      <c r="I860" s="23">
        <f t="shared" si="183"/>
        <v>0.18721660940746795</v>
      </c>
      <c r="J860" s="24">
        <f t="shared" si="184"/>
        <v>2.9918043006717765</v>
      </c>
      <c r="K860" s="25">
        <f t="shared" si="185"/>
        <v>4.4416910990407947</v>
      </c>
      <c r="L860" s="25">
        <f t="shared" si="186"/>
        <v>2.1837218414652266</v>
      </c>
      <c r="M860" s="25">
        <f t="shared" si="187"/>
        <v>3.3127064702530107</v>
      </c>
      <c r="N860" s="25">
        <f t="shared" si="188"/>
        <v>2.7578281364856316</v>
      </c>
      <c r="O860" s="25">
        <f t="shared" si="189"/>
        <v>-0.2065124223366139</v>
      </c>
      <c r="P860" s="26">
        <f>ACOS(-TAN(Dados!$C$31)*TAN(O860))</f>
        <v>1.6843157359566781</v>
      </c>
      <c r="Q860" s="25">
        <f t="shared" si="190"/>
        <v>1.0215126668639976</v>
      </c>
      <c r="R860" s="25">
        <f>(24*60/PI())*Dados!$C$28*Q860*(P860*SIN(Dados!$C$31)*SIN(O860)+COS(Dados!$C$31)*COS(O860)*SIN(P860))</f>
        <v>39.150223738536113</v>
      </c>
      <c r="S860" s="17">
        <f t="shared" si="191"/>
        <v>303.96000000000004</v>
      </c>
      <c r="T860" s="17">
        <f t="shared" si="192"/>
        <v>292.06</v>
      </c>
      <c r="U860" s="17">
        <f t="shared" si="193"/>
        <v>21.608653806296179</v>
      </c>
      <c r="V860" s="25">
        <f>(0.75+2*10^(-5)*Dados!$B$7)*R860</f>
        <v>29.554590030713136</v>
      </c>
      <c r="W860" s="23">
        <f t="shared" si="194"/>
        <v>2.6547598348815047</v>
      </c>
      <c r="X860" s="25">
        <f>(1-Dados!$C$20)*U860</f>
        <v>16.638663430848059</v>
      </c>
      <c r="Y860" s="18">
        <f t="shared" si="195"/>
        <v>13.983903595966554</v>
      </c>
      <c r="Z860" s="27">
        <f>((0.408*I860*(Y860-0)+Dados!$C$35*(900/(H860+273))*J860*(M860-N860))/(I860+Dados!$C$35*(1+(0.34*J860))))</f>
        <v>4.3741724992999353</v>
      </c>
    </row>
    <row r="861" spans="1:26" x14ac:dyDescent="0.25">
      <c r="A861" s="1">
        <v>37672</v>
      </c>
      <c r="B861">
        <v>18.100000000000001</v>
      </c>
      <c r="C861">
        <v>23.1</v>
      </c>
      <c r="D861">
        <v>51</v>
      </c>
      <c r="E861">
        <v>3.233333</v>
      </c>
      <c r="F861">
        <v>84</v>
      </c>
      <c r="H861" s="22">
        <f t="shared" si="182"/>
        <v>20.6</v>
      </c>
      <c r="I861" s="23">
        <f t="shared" si="183"/>
        <v>0.14950610532696787</v>
      </c>
      <c r="J861" s="24">
        <f t="shared" si="184"/>
        <v>2.4183748937259941</v>
      </c>
      <c r="K861" s="25">
        <f t="shared" si="185"/>
        <v>2.8264752011366077</v>
      </c>
      <c r="L861" s="25">
        <f t="shared" si="186"/>
        <v>2.0770026187312354</v>
      </c>
      <c r="M861" s="25">
        <f t="shared" si="187"/>
        <v>2.4517389099339217</v>
      </c>
      <c r="N861" s="25">
        <f t="shared" si="188"/>
        <v>2.059460684344494</v>
      </c>
      <c r="O861" s="25">
        <f t="shared" si="189"/>
        <v>-0.20040491034042626</v>
      </c>
      <c r="P861" s="26">
        <f>ACOS(-TAN(Dados!$C$31)*TAN(O861))</f>
        <v>1.6808512144161913</v>
      </c>
      <c r="Q861" s="25">
        <f t="shared" si="190"/>
        <v>1.0210787309277003</v>
      </c>
      <c r="R861" s="25">
        <f>(24*60/PI())*Dados!$C$28*Q861*(P861*SIN(Dados!$C$31)*SIN(O861)+COS(Dados!$C$31)*COS(O861)*SIN(P861))</f>
        <v>38.991281971545753</v>
      </c>
      <c r="S861" s="17">
        <f t="shared" si="191"/>
        <v>296.26000000000005</v>
      </c>
      <c r="T861" s="17">
        <f t="shared" si="192"/>
        <v>291.26000000000005</v>
      </c>
      <c r="U861" s="17">
        <f t="shared" si="193"/>
        <v>13.949945122918132</v>
      </c>
      <c r="V861" s="25">
        <f>(0.75+2*10^(-5)*Dados!$B$7)*R861</f>
        <v>29.434604541140224</v>
      </c>
      <c r="W861" s="23">
        <f t="shared" si="194"/>
        <v>1.4723778707623407</v>
      </c>
      <c r="X861" s="25">
        <f>(1-Dados!$C$20)*U861</f>
        <v>10.741457744646961</v>
      </c>
      <c r="Y861" s="18">
        <f t="shared" si="195"/>
        <v>9.2690798738846212</v>
      </c>
      <c r="Z861" s="27">
        <f>((0.408*I861*(Y861-0)+Dados!$C$35*(900/(H861+273))*J861*(M861-N861))/(I861+Dados!$C$35*(1+(0.34*J861))))</f>
        <v>2.8117148428305816</v>
      </c>
    </row>
    <row r="862" spans="1:26" x14ac:dyDescent="0.25">
      <c r="A862" s="1">
        <v>37673</v>
      </c>
      <c r="B862">
        <v>15.7</v>
      </c>
      <c r="C862">
        <v>22.7</v>
      </c>
      <c r="D862">
        <v>52</v>
      </c>
      <c r="E862">
        <v>3.233333</v>
      </c>
      <c r="F862">
        <v>80.25</v>
      </c>
      <c r="H862" s="22">
        <f t="shared" si="182"/>
        <v>19.2</v>
      </c>
      <c r="I862" s="23">
        <f t="shared" si="183"/>
        <v>0.13858608974382908</v>
      </c>
      <c r="J862" s="24">
        <f t="shared" si="184"/>
        <v>2.4183748937259941</v>
      </c>
      <c r="K862" s="25">
        <f t="shared" si="185"/>
        <v>2.7588616266004506</v>
      </c>
      <c r="L862" s="25">
        <f t="shared" si="186"/>
        <v>1.7837358312436735</v>
      </c>
      <c r="M862" s="25">
        <f t="shared" si="187"/>
        <v>2.2712987289220621</v>
      </c>
      <c r="N862" s="25">
        <f t="shared" si="188"/>
        <v>1.8227172299599548</v>
      </c>
      <c r="O862" s="25">
        <f t="shared" si="189"/>
        <v>-0.19423801404421251</v>
      </c>
      <c r="P862" s="26">
        <f>ACOS(-TAN(Dados!$C$31)*TAN(O862))</f>
        <v>1.677363057393106</v>
      </c>
      <c r="Q862" s="25">
        <f t="shared" si="190"/>
        <v>1.0206385489085132</v>
      </c>
      <c r="R862" s="25">
        <f>(24*60/PI())*Dados!$C$28*Q862*(P862*SIN(Dados!$C$31)*SIN(O862)+COS(Dados!$C$31)*COS(O862)*SIN(P862))</f>
        <v>38.829764482083824</v>
      </c>
      <c r="S862" s="17">
        <f t="shared" si="191"/>
        <v>295.86</v>
      </c>
      <c r="T862" s="17">
        <f t="shared" si="192"/>
        <v>288.86</v>
      </c>
      <c r="U862" s="17">
        <f t="shared" si="193"/>
        <v>16.43742404588841</v>
      </c>
      <c r="V862" s="25">
        <f>(0.75+2*10^(-5)*Dados!$B$7)*R862</f>
        <v>29.312674633006939</v>
      </c>
      <c r="W862" s="23">
        <f t="shared" si="194"/>
        <v>2.2033125060123999</v>
      </c>
      <c r="X862" s="25">
        <f>(1-Dados!$C$20)*U862</f>
        <v>12.656816515334075</v>
      </c>
      <c r="Y862" s="18">
        <f t="shared" si="195"/>
        <v>10.453504009321675</v>
      </c>
      <c r="Z862" s="27">
        <f>((0.408*I862*(Y862-0)+Dados!$C$35*(900/(H862+273))*J862*(M862-N862))/(I862+Dados!$C$35*(1+(0.34*J862))))</f>
        <v>3.1403423448265788</v>
      </c>
    </row>
    <row r="863" spans="1:26" x14ac:dyDescent="0.25">
      <c r="A863" s="1">
        <v>37674</v>
      </c>
      <c r="B863">
        <v>16.600000000000001</v>
      </c>
      <c r="C863">
        <v>26.8</v>
      </c>
      <c r="D863">
        <v>53</v>
      </c>
      <c r="E863">
        <v>2.3666670000000001</v>
      </c>
      <c r="F863">
        <v>80</v>
      </c>
      <c r="H863" s="22">
        <f t="shared" si="182"/>
        <v>21.700000000000003</v>
      </c>
      <c r="I863" s="23">
        <f t="shared" si="183"/>
        <v>0.15858864710297665</v>
      </c>
      <c r="J863" s="24">
        <f t="shared" si="184"/>
        <v>1.770151127214493</v>
      </c>
      <c r="K863" s="25">
        <f t="shared" si="185"/>
        <v>3.5237195928099276</v>
      </c>
      <c r="L863" s="25">
        <f t="shared" si="186"/>
        <v>1.889152127641528</v>
      </c>
      <c r="M863" s="25">
        <f t="shared" si="187"/>
        <v>2.7064358602257279</v>
      </c>
      <c r="N863" s="25">
        <f t="shared" si="188"/>
        <v>2.1651486881805826</v>
      </c>
      <c r="O863" s="25">
        <f t="shared" si="189"/>
        <v>-0.18801356083243781</v>
      </c>
      <c r="P863" s="26">
        <f>ACOS(-TAN(Dados!$C$31)*TAN(O863))</f>
        <v>1.6738522299872023</v>
      </c>
      <c r="Q863" s="25">
        <f t="shared" si="190"/>
        <v>1.020192251241868</v>
      </c>
      <c r="R863" s="25">
        <f>(24*60/PI())*Dados!$C$28*Q863*(P863*SIN(Dados!$C$31)*SIN(O863)+COS(Dados!$C$31)*COS(O863)*SIN(P863))</f>
        <v>38.66569810212836</v>
      </c>
      <c r="S863" s="17">
        <f t="shared" si="191"/>
        <v>299.96000000000004</v>
      </c>
      <c r="T863" s="17">
        <f t="shared" si="192"/>
        <v>289.76000000000005</v>
      </c>
      <c r="U863" s="17">
        <f t="shared" si="193"/>
        <v>19.758133896787275</v>
      </c>
      <c r="V863" s="25">
        <f>(0.75+2*10^(-5)*Dados!$B$7)*R863</f>
        <v>29.188820561832522</v>
      </c>
      <c r="W863" s="23">
        <f t="shared" si="194"/>
        <v>2.805087047422743</v>
      </c>
      <c r="X863" s="25">
        <f>(1-Dados!$C$20)*U863</f>
        <v>15.213763100526203</v>
      </c>
      <c r="Y863" s="18">
        <f t="shared" si="195"/>
        <v>12.408676053103459</v>
      </c>
      <c r="Z863" s="27">
        <f>((0.408*I863*(Y863-0)+Dados!$C$35*(900/(H863+273))*J863*(M863-N863))/(I863+Dados!$C$35*(1+(0.34*J863))))</f>
        <v>3.7747444852502299</v>
      </c>
    </row>
    <row r="864" spans="1:26" x14ac:dyDescent="0.25">
      <c r="A864" s="1">
        <v>37675</v>
      </c>
      <c r="B864">
        <v>22</v>
      </c>
      <c r="C864">
        <v>28.1</v>
      </c>
      <c r="D864">
        <v>54</v>
      </c>
      <c r="E864">
        <v>2.3333330000000001</v>
      </c>
      <c r="F864">
        <v>94</v>
      </c>
      <c r="H864" s="22">
        <f t="shared" si="182"/>
        <v>25.05</v>
      </c>
      <c r="I864" s="23">
        <f t="shared" si="183"/>
        <v>0.18917237426716429</v>
      </c>
      <c r="J864" s="24">
        <f t="shared" si="184"/>
        <v>1.7452189260748447</v>
      </c>
      <c r="K864" s="25">
        <f t="shared" si="185"/>
        <v>3.8019951744225149</v>
      </c>
      <c r="L864" s="25">
        <f t="shared" si="186"/>
        <v>2.6439311922105757</v>
      </c>
      <c r="M864" s="25">
        <f t="shared" si="187"/>
        <v>3.2229631833165451</v>
      </c>
      <c r="N864" s="25">
        <f t="shared" si="188"/>
        <v>3.0295853923175522</v>
      </c>
      <c r="O864" s="25">
        <f t="shared" si="189"/>
        <v>-0.18173339514492348</v>
      </c>
      <c r="P864" s="26">
        <f>ACOS(-TAN(Dados!$C$31)*TAN(O864))</f>
        <v>1.6703196821423145</v>
      </c>
      <c r="Q864" s="25">
        <f t="shared" si="190"/>
        <v>1.0197399701753953</v>
      </c>
      <c r="R864" s="25">
        <f>(24*60/PI())*Dados!$C$28*Q864*(P864*SIN(Dados!$C$31)*SIN(O864)+COS(Dados!$C$31)*COS(O864)*SIN(P864))</f>
        <v>38.499111448304127</v>
      </c>
      <c r="S864" s="17">
        <f t="shared" si="191"/>
        <v>301.26000000000005</v>
      </c>
      <c r="T864" s="17">
        <f t="shared" si="192"/>
        <v>295.16000000000003</v>
      </c>
      <c r="U864" s="17">
        <f t="shared" si="193"/>
        <v>15.213726561673326</v>
      </c>
      <c r="V864" s="25">
        <f>(0.75+2*10^(-5)*Dados!$B$7)*R864</f>
        <v>29.063063930369971</v>
      </c>
      <c r="W864" s="23">
        <f t="shared" si="194"/>
        <v>1.3329974742879753</v>
      </c>
      <c r="X864" s="25">
        <f>(1-Dados!$C$20)*U864</f>
        <v>11.714569452488462</v>
      </c>
      <c r="Y864" s="18">
        <f t="shared" si="195"/>
        <v>10.381571978200487</v>
      </c>
      <c r="Z864" s="27">
        <f>((0.408*I864*(Y864-0)+Dados!$C$35*(900/(H864+273))*J864*(M864-N864))/(I864+Dados!$C$35*(1+(0.34*J864))))</f>
        <v>2.9576091013940791</v>
      </c>
    </row>
    <row r="865" spans="1:26" x14ac:dyDescent="0.25">
      <c r="A865" s="1">
        <v>37676</v>
      </c>
      <c r="B865">
        <v>22.5</v>
      </c>
      <c r="C865">
        <v>31.1</v>
      </c>
      <c r="D865">
        <v>55</v>
      </c>
      <c r="E865">
        <v>2.3666670000000001</v>
      </c>
      <c r="F865">
        <v>80.75</v>
      </c>
      <c r="H865" s="22">
        <f t="shared" ref="H865:H926" si="196">(C865+B865)/2</f>
        <v>26.8</v>
      </c>
      <c r="I865" s="23">
        <f t="shared" ref="I865:I926" si="197">4098*(0.6108*EXP(17.27*H865/(H865+237.3)))/(H865+237.3)^2</f>
        <v>0.20703153059292453</v>
      </c>
      <c r="J865" s="24">
        <f t="shared" ref="J865:J926" si="198">E865*(4.87/(LN(67.8*10-5.42)))</f>
        <v>1.770151127214493</v>
      </c>
      <c r="K865" s="25">
        <f t="shared" ref="K865:K926" si="199">0.6108*EXP((17.27*C865)/(C865+237.3))</f>
        <v>4.5182323834037019</v>
      </c>
      <c r="L865" s="25">
        <f t="shared" ref="L865:L926" si="200">0.6108*EXP((17.27*B865)/(B865+237.3))</f>
        <v>2.7255876066054592</v>
      </c>
      <c r="M865" s="25">
        <f t="shared" ref="M865:M926" si="201">(K865+L865)/2</f>
        <v>3.6219099950045806</v>
      </c>
      <c r="N865" s="25">
        <f t="shared" ref="N865:N926" si="202">F865/100*((K865+L865)/2)</f>
        <v>2.9246923209661988</v>
      </c>
      <c r="O865" s="25">
        <f t="shared" ref="O865:O926" si="203">0.409*SIN((2*PI()/365*D865)-1.39)</f>
        <v>-0.1753993779302998</v>
      </c>
      <c r="P865" s="26">
        <f>ACOS(-TAN(Dados!$C$31)*TAN(O865))</f>
        <v>1.6667663487559339</v>
      </c>
      <c r="Q865" s="25">
        <f t="shared" ref="Q865:Q926" si="204">1+0.033*COS((2*PI()/365)*D865)</f>
        <v>1.0192818397297361</v>
      </c>
      <c r="R865" s="25">
        <f>(24*60/PI())*Dados!$C$28*Q865*(P865*SIN(Dados!$C$31)*SIN(O865)+COS(Dados!$C$31)*COS(O865)*SIN(P865))</f>
        <v>38.330034943789961</v>
      </c>
      <c r="S865" s="17">
        <f t="shared" ref="S865:S926" si="205">C865+273.16</f>
        <v>304.26000000000005</v>
      </c>
      <c r="T865" s="17">
        <f t="shared" ref="T865:T926" si="206">B865+273.16</f>
        <v>295.66000000000003</v>
      </c>
      <c r="U865" s="17">
        <f t="shared" ref="U865:U926" si="207">0.16*SQRT(C865-B865)*R865</f>
        <v>17.984916401998699</v>
      </c>
      <c r="V865" s="25">
        <f>(0.75+2*10^(-5)*Dados!$B$7)*R865</f>
        <v>28.935427705143915</v>
      </c>
      <c r="W865" s="23">
        <f t="shared" ref="W865:W926" si="208">(4.903*10^-9)*((S865^4+T865^4)/2)*(0.34-0.14*SQRT(N865))*(1.35*(U865/V865)-0.35)</f>
        <v>1.9549648025234738</v>
      </c>
      <c r="X865" s="25">
        <f>(1-Dados!$C$20)*U865</f>
        <v>13.848385629538999</v>
      </c>
      <c r="Y865" s="18">
        <f t="shared" ref="Y865:Y926" si="209">X865-W865</f>
        <v>11.893420827015525</v>
      </c>
      <c r="Z865" s="27">
        <f>((0.408*I865*(Y865-0)+Dados!$C$35*(900/(H865+273))*J865*(M865-N865))/(I865+Dados!$C$35*(1+(0.34*J865))))</f>
        <v>3.9987146154654747</v>
      </c>
    </row>
    <row r="866" spans="1:26" x14ac:dyDescent="0.25">
      <c r="A866" s="1">
        <v>37677</v>
      </c>
      <c r="B866">
        <v>22.5</v>
      </c>
      <c r="C866">
        <v>34.1</v>
      </c>
      <c r="D866">
        <v>56</v>
      </c>
      <c r="E866">
        <v>2.266667</v>
      </c>
      <c r="F866">
        <v>77.5</v>
      </c>
      <c r="H866" s="22">
        <f t="shared" si="196"/>
        <v>28.3</v>
      </c>
      <c r="I866" s="23">
        <f t="shared" si="197"/>
        <v>0.22344836855018341</v>
      </c>
      <c r="J866" s="24">
        <f t="shared" si="198"/>
        <v>1.6953560196976984</v>
      </c>
      <c r="K866" s="25">
        <f t="shared" si="199"/>
        <v>5.3489488866095956</v>
      </c>
      <c r="L866" s="25">
        <f t="shared" si="200"/>
        <v>2.7255876066054592</v>
      </c>
      <c r="M866" s="25">
        <f t="shared" si="201"/>
        <v>4.0372682466075274</v>
      </c>
      <c r="N866" s="25">
        <f t="shared" si="202"/>
        <v>3.128882891120834</v>
      </c>
      <c r="O866" s="25">
        <f t="shared" si="203"/>
        <v>-0.16901338609456681</v>
      </c>
      <c r="P866" s="26">
        <f>ACOS(-TAN(Dados!$C$31)*TAN(O866))</f>
        <v>1.6631931498354087</v>
      </c>
      <c r="Q866" s="25">
        <f t="shared" si="204"/>
        <v>1.018817995658829</v>
      </c>
      <c r="R866" s="25">
        <f>(24*60/PI())*Dados!$C$28*Q866*(P866*SIN(Dados!$C$31)*SIN(O866)+COS(Dados!$C$31)*COS(O866)*SIN(P866))</f>
        <v>38.158500837577961</v>
      </c>
      <c r="S866" s="17">
        <f t="shared" si="205"/>
        <v>307.26000000000005</v>
      </c>
      <c r="T866" s="17">
        <f t="shared" si="206"/>
        <v>295.66000000000003</v>
      </c>
      <c r="U866" s="17">
        <f t="shared" si="207"/>
        <v>20.794107325044525</v>
      </c>
      <c r="V866" s="25">
        <f>(0.75+2*10^(-5)*Dados!$B$7)*R866</f>
        <v>28.805936230989445</v>
      </c>
      <c r="W866" s="23">
        <f t="shared" si="208"/>
        <v>2.3408384899341872</v>
      </c>
      <c r="X866" s="25">
        <f>(1-Dados!$C$20)*U866</f>
        <v>16.011462640284286</v>
      </c>
      <c r="Y866" s="18">
        <f t="shared" si="209"/>
        <v>13.670624150350099</v>
      </c>
      <c r="Z866" s="27">
        <f>((0.408*I866*(Y866-0)+Dados!$C$35*(900/(H866+273))*J866*(M866-N866))/(I866+Dados!$C$35*(1+(0.34*J866))))</f>
        <v>4.7374245076758141</v>
      </c>
    </row>
    <row r="867" spans="1:26" x14ac:dyDescent="0.25">
      <c r="A867" s="1">
        <v>37678</v>
      </c>
      <c r="B867">
        <v>23.5</v>
      </c>
      <c r="C867">
        <v>35.299999999999997</v>
      </c>
      <c r="D867">
        <v>57</v>
      </c>
      <c r="E867">
        <v>2.3333330000000001</v>
      </c>
      <c r="F867">
        <v>70</v>
      </c>
      <c r="H867" s="22">
        <f t="shared" si="196"/>
        <v>29.4</v>
      </c>
      <c r="I867" s="23">
        <f t="shared" si="197"/>
        <v>0.23617063355931983</v>
      </c>
      <c r="J867" s="24">
        <f t="shared" si="198"/>
        <v>1.7452189260748447</v>
      </c>
      <c r="K867" s="25">
        <f t="shared" si="199"/>
        <v>5.7165849731789038</v>
      </c>
      <c r="L867" s="25">
        <f t="shared" si="200"/>
        <v>2.8955307729089892</v>
      </c>
      <c r="M867" s="25">
        <f t="shared" si="201"/>
        <v>4.3060578730439465</v>
      </c>
      <c r="N867" s="25">
        <f t="shared" si="202"/>
        <v>3.0142405111307622</v>
      </c>
      <c r="O867" s="25">
        <f t="shared" si="203"/>
        <v>-0.16257731194492642</v>
      </c>
      <c r="P867" s="26">
        <f>ACOS(-TAN(Dados!$C$31)*TAN(O867))</f>
        <v>1.6596009906988067</v>
      </c>
      <c r="Q867" s="25">
        <f t="shared" si="204"/>
        <v>1.0183485754096824</v>
      </c>
      <c r="R867" s="25">
        <f>(24*60/PI())*Dados!$C$28*Q867*(P867*SIN(Dados!$C$31)*SIN(O867)+COS(Dados!$C$31)*COS(O867)*SIN(P867))</f>
        <v>37.98454322101324</v>
      </c>
      <c r="S867" s="17">
        <f t="shared" si="205"/>
        <v>308.46000000000004</v>
      </c>
      <c r="T867" s="17">
        <f t="shared" si="206"/>
        <v>296.66000000000003</v>
      </c>
      <c r="U867" s="17">
        <f t="shared" si="207"/>
        <v>20.876990544664753</v>
      </c>
      <c r="V867" s="25">
        <f>(0.75+2*10^(-5)*Dados!$B$7)*R867</f>
        <v>28.674615243537978</v>
      </c>
      <c r="W867" s="23">
        <f t="shared" si="208"/>
        <v>2.5264977082668207</v>
      </c>
      <c r="X867" s="25">
        <f>(1-Dados!$C$20)*U867</f>
        <v>16.075282719391861</v>
      </c>
      <c r="Y867" s="18">
        <f t="shared" si="209"/>
        <v>13.548785011125041</v>
      </c>
      <c r="Z867" s="27">
        <f>((0.408*I867*(Y867-0)+Dados!$C$35*(900/(H867+273))*J867*(M867-N867))/(I867+Dados!$C$35*(1+(0.34*J867))))</f>
        <v>5.1245028000466721</v>
      </c>
    </row>
    <row r="868" spans="1:26" x14ac:dyDescent="0.25">
      <c r="A868" s="1">
        <v>37679</v>
      </c>
      <c r="B868">
        <v>24</v>
      </c>
      <c r="C868">
        <v>36.1</v>
      </c>
      <c r="D868">
        <v>58</v>
      </c>
      <c r="E868">
        <v>2.8333330000000001</v>
      </c>
      <c r="F868">
        <v>63</v>
      </c>
      <c r="H868" s="22">
        <f t="shared" si="196"/>
        <v>30.05</v>
      </c>
      <c r="I868" s="23">
        <f t="shared" si="197"/>
        <v>0.24397006559464809</v>
      </c>
      <c r="J868" s="24">
        <f t="shared" si="198"/>
        <v>2.1191944636588169</v>
      </c>
      <c r="K868" s="25">
        <f t="shared" si="199"/>
        <v>5.9736717424605885</v>
      </c>
      <c r="L868" s="25">
        <f t="shared" si="200"/>
        <v>2.9839174771655594</v>
      </c>
      <c r="M868" s="25">
        <f t="shared" si="201"/>
        <v>4.4787946098130735</v>
      </c>
      <c r="N868" s="25">
        <f t="shared" si="202"/>
        <v>2.8216406041822362</v>
      </c>
      <c r="O868" s="25">
        <f t="shared" si="203"/>
        <v>-0.1560930626290509</v>
      </c>
      <c r="P868" s="26">
        <f>ACOS(-TAN(Dados!$C$31)*TAN(O868))</f>
        <v>1.655990762218486</v>
      </c>
      <c r="Q868" s="25">
        <f t="shared" si="204"/>
        <v>1.0178737180816473</v>
      </c>
      <c r="R868" s="25">
        <f>(24*60/PI())*Dados!$C$28*Q868*(P868*SIN(Dados!$C$31)*SIN(O868)+COS(Dados!$C$31)*COS(O868)*SIN(P868))</f>
        <v>37.808198041549083</v>
      </c>
      <c r="S868" s="17">
        <f t="shared" si="205"/>
        <v>309.26000000000005</v>
      </c>
      <c r="T868" s="17">
        <f t="shared" si="206"/>
        <v>297.16000000000003</v>
      </c>
      <c r="U868" s="17">
        <f t="shared" si="207"/>
        <v>21.042563526690209</v>
      </c>
      <c r="V868" s="25">
        <f>(0.75+2*10^(-5)*Dados!$B$7)*R868</f>
        <v>28.541491879601093</v>
      </c>
      <c r="W868" s="23">
        <f t="shared" si="208"/>
        <v>2.8101466421173167</v>
      </c>
      <c r="X868" s="25">
        <f>(1-Dados!$C$20)*U868</f>
        <v>16.202773915551461</v>
      </c>
      <c r="Y868" s="18">
        <f t="shared" si="209"/>
        <v>13.392627273434144</v>
      </c>
      <c r="Z868" s="27">
        <f>((0.408*I868*(Y868-0)+Dados!$C$35*(900/(H868+273))*J868*(M868-N868))/(I868+Dados!$C$35*(1+(0.34*J868))))</f>
        <v>5.6529334755778189</v>
      </c>
    </row>
    <row r="869" spans="1:26" x14ac:dyDescent="0.25">
      <c r="A869" s="1">
        <v>38018</v>
      </c>
      <c r="B869">
        <v>22.7</v>
      </c>
      <c r="C869">
        <v>32.5</v>
      </c>
      <c r="D869">
        <v>32</v>
      </c>
      <c r="E869">
        <v>2.4666670000000002</v>
      </c>
      <c r="F869">
        <v>73.25</v>
      </c>
      <c r="H869" s="22">
        <f t="shared" si="196"/>
        <v>27.6</v>
      </c>
      <c r="I869" s="23">
        <f t="shared" si="197"/>
        <v>0.21565607816104823</v>
      </c>
      <c r="J869" s="24">
        <f t="shared" si="198"/>
        <v>1.8449462347312873</v>
      </c>
      <c r="K869" s="25">
        <f t="shared" si="199"/>
        <v>4.8907789302521092</v>
      </c>
      <c r="L869" s="25">
        <f t="shared" si="200"/>
        <v>2.7588616266004506</v>
      </c>
      <c r="M869" s="25">
        <f t="shared" si="201"/>
        <v>3.8248202784262801</v>
      </c>
      <c r="N869" s="25">
        <f t="shared" si="202"/>
        <v>2.8016808539472504</v>
      </c>
      <c r="O869" s="25">
        <f t="shared" si="203"/>
        <v>-0.30432562504334304</v>
      </c>
      <c r="P869" s="26">
        <f>ACOS(-TAN(Dados!$C$31)*TAN(O869))</f>
        <v>1.7414469882911801</v>
      </c>
      <c r="Q869" s="25">
        <f t="shared" si="204"/>
        <v>1.0281185581963432</v>
      </c>
      <c r="R869" s="25">
        <f>(24*60/PI())*Dados!$C$28*Q869*(P869*SIN(Dados!$C$31)*SIN(O869)+COS(Dados!$C$31)*COS(O869)*SIN(P869))</f>
        <v>41.550006134893529</v>
      </c>
      <c r="S869" s="17">
        <f t="shared" si="205"/>
        <v>305.66000000000003</v>
      </c>
      <c r="T869" s="17">
        <f t="shared" si="206"/>
        <v>295.86</v>
      </c>
      <c r="U869" s="17">
        <f t="shared" si="207"/>
        <v>20.811534953026772</v>
      </c>
      <c r="V869" s="25">
        <f>(0.75+2*10^(-5)*Dados!$B$7)*R869</f>
        <v>31.366191041244619</v>
      </c>
      <c r="W869" s="23">
        <f t="shared" si="208"/>
        <v>2.3170754625642833</v>
      </c>
      <c r="X869" s="25">
        <f>(1-Dados!$C$20)*U869</f>
        <v>16.024881913830615</v>
      </c>
      <c r="Y869" s="18">
        <f t="shared" si="209"/>
        <v>13.707806451266332</v>
      </c>
      <c r="Z869" s="27">
        <f>((0.408*I869*(Y869-0)+Dados!$C$35*(900/(H869+273))*J869*(M869-N869))/(I869+Dados!$C$35*(1+(0.34*J869))))</f>
        <v>4.8919318078699954</v>
      </c>
    </row>
    <row r="870" spans="1:26" x14ac:dyDescent="0.25">
      <c r="A870" s="1">
        <v>38019</v>
      </c>
      <c r="B870">
        <v>22.9</v>
      </c>
      <c r="C870">
        <v>36.1</v>
      </c>
      <c r="D870">
        <v>33</v>
      </c>
      <c r="E870">
        <v>1.9666669999999999</v>
      </c>
      <c r="F870">
        <v>66.25</v>
      </c>
      <c r="H870" s="22">
        <f t="shared" si="196"/>
        <v>29.5</v>
      </c>
      <c r="I870" s="23">
        <f t="shared" si="197"/>
        <v>0.23735674310788871</v>
      </c>
      <c r="J870" s="24">
        <f t="shared" si="198"/>
        <v>1.4709706971473151</v>
      </c>
      <c r="K870" s="25">
        <f t="shared" si="199"/>
        <v>5.9736717424605885</v>
      </c>
      <c r="L870" s="25">
        <f t="shared" si="200"/>
        <v>2.7924897662121242</v>
      </c>
      <c r="M870" s="25">
        <f t="shared" si="201"/>
        <v>4.3830807543363566</v>
      </c>
      <c r="N870" s="25">
        <f t="shared" si="202"/>
        <v>2.9037909997478359</v>
      </c>
      <c r="O870" s="25">
        <f t="shared" si="203"/>
        <v>-0.2995769437816857</v>
      </c>
      <c r="P870" s="26">
        <f>ACOS(-TAN(Dados!$C$31)*TAN(O870))</f>
        <v>1.7385894603864445</v>
      </c>
      <c r="Q870" s="25">
        <f t="shared" si="204"/>
        <v>1.0278170707327079</v>
      </c>
      <c r="R870" s="25">
        <f>(24*60/PI())*Dados!$C$28*Q870*(P870*SIN(Dados!$C$31)*SIN(O870)+COS(Dados!$C$31)*COS(O870)*SIN(P870))</f>
        <v>41.440172896841275</v>
      </c>
      <c r="S870" s="17">
        <f t="shared" si="205"/>
        <v>309.26000000000005</v>
      </c>
      <c r="T870" s="17">
        <f t="shared" si="206"/>
        <v>296.06</v>
      </c>
      <c r="U870" s="17">
        <f t="shared" si="207"/>
        <v>24.089539995836692</v>
      </c>
      <c r="V870" s="25">
        <f>(0.75+2*10^(-5)*Dados!$B$7)*R870</f>
        <v>31.28327768820585</v>
      </c>
      <c r="W870" s="23">
        <f t="shared" si="208"/>
        <v>2.8858295895652009</v>
      </c>
      <c r="X870" s="25">
        <f>(1-Dados!$C$20)*U870</f>
        <v>18.548945796794253</v>
      </c>
      <c r="Y870" s="18">
        <f t="shared" si="209"/>
        <v>15.663116207229052</v>
      </c>
      <c r="Z870" s="27">
        <f>((0.408*I870*(Y870-0)+Dados!$C$35*(900/(H870+273))*J870*(M870-N870))/(I870+Dados!$C$35*(1+(0.34*J870))))</f>
        <v>5.7833405125531963</v>
      </c>
    </row>
    <row r="871" spans="1:26" x14ac:dyDescent="0.25">
      <c r="A871" s="1">
        <v>38020</v>
      </c>
      <c r="B871">
        <v>22.6</v>
      </c>
      <c r="C871">
        <v>35.1</v>
      </c>
      <c r="D871">
        <v>34</v>
      </c>
      <c r="E871">
        <v>3.1666669999999999</v>
      </c>
      <c r="F871">
        <v>81.75</v>
      </c>
      <c r="H871" s="22">
        <f t="shared" si="196"/>
        <v>28.85</v>
      </c>
      <c r="I871" s="23">
        <f t="shared" si="197"/>
        <v>0.22973557110640525</v>
      </c>
      <c r="J871" s="24">
        <f t="shared" si="198"/>
        <v>2.3685119873488478</v>
      </c>
      <c r="K871" s="25">
        <f t="shared" si="199"/>
        <v>5.6538327478295347</v>
      </c>
      <c r="L871" s="25">
        <f t="shared" si="200"/>
        <v>2.7421805492514406</v>
      </c>
      <c r="M871" s="25">
        <f t="shared" si="201"/>
        <v>4.1980066485404874</v>
      </c>
      <c r="N871" s="25">
        <f t="shared" si="202"/>
        <v>3.4318704351818483</v>
      </c>
      <c r="O871" s="25">
        <f t="shared" si="203"/>
        <v>-0.29473949140618588</v>
      </c>
      <c r="P871" s="26">
        <f>ACOS(-TAN(Dados!$C$31)*TAN(O871))</f>
        <v>1.7356885346921167</v>
      </c>
      <c r="Q871" s="25">
        <f t="shared" si="204"/>
        <v>1.0275073404706727</v>
      </c>
      <c r="R871" s="25">
        <f>(24*60/PI())*Dados!$C$28*Q871*(P871*SIN(Dados!$C$31)*SIN(O871)+COS(Dados!$C$31)*COS(O871)*SIN(P871))</f>
        <v>41.327547732870002</v>
      </c>
      <c r="S871" s="17">
        <f t="shared" si="205"/>
        <v>308.26000000000005</v>
      </c>
      <c r="T871" s="17">
        <f t="shared" si="206"/>
        <v>295.76000000000005</v>
      </c>
      <c r="U871" s="17">
        <f t="shared" si="207"/>
        <v>23.378391401378487</v>
      </c>
      <c r="V871" s="25">
        <f>(0.75+2*10^(-5)*Dados!$B$7)*R871</f>
        <v>31.198256704148577</v>
      </c>
      <c r="W871" s="23">
        <f t="shared" si="208"/>
        <v>2.1819890985901962</v>
      </c>
      <c r="X871" s="25">
        <f>(1-Dados!$C$20)*U871</f>
        <v>18.001361379061436</v>
      </c>
      <c r="Y871" s="18">
        <f t="shared" si="209"/>
        <v>15.819372280471239</v>
      </c>
      <c r="Z871" s="27">
        <f>((0.408*I871*(Y871-0)+Dados!$C$35*(900/(H871+273))*J871*(M871-N871))/(I871+Dados!$C$35*(1+(0.34*J871))))</f>
        <v>5.2799587642859613</v>
      </c>
    </row>
    <row r="872" spans="1:26" x14ac:dyDescent="0.25">
      <c r="A872" s="1">
        <v>38021</v>
      </c>
      <c r="B872">
        <v>21</v>
      </c>
      <c r="C872">
        <v>31.7</v>
      </c>
      <c r="D872">
        <v>35</v>
      </c>
      <c r="E872">
        <v>2.0666669999999998</v>
      </c>
      <c r="F872">
        <v>92.25</v>
      </c>
      <c r="H872" s="22">
        <f t="shared" si="196"/>
        <v>26.35</v>
      </c>
      <c r="I872" s="23">
        <f t="shared" si="197"/>
        <v>0.20230903762868171</v>
      </c>
      <c r="J872" s="24">
        <f t="shared" si="198"/>
        <v>1.5457658046641094</v>
      </c>
      <c r="K872" s="25">
        <f t="shared" si="199"/>
        <v>4.6747601804976453</v>
      </c>
      <c r="L872" s="25">
        <f t="shared" si="200"/>
        <v>2.4870053972720654</v>
      </c>
      <c r="M872" s="25">
        <f t="shared" si="201"/>
        <v>3.5808827888848551</v>
      </c>
      <c r="N872" s="25">
        <f t="shared" si="202"/>
        <v>3.3033643727462789</v>
      </c>
      <c r="O872" s="25">
        <f t="shared" si="203"/>
        <v>-0.28981470135838328</v>
      </c>
      <c r="P872" s="26">
        <f>ACOS(-TAN(Dados!$C$31)*TAN(O872))</f>
        <v>1.7327454042581727</v>
      </c>
      <c r="Q872" s="25">
        <f t="shared" si="204"/>
        <v>1.0271894591899993</v>
      </c>
      <c r="R872" s="25">
        <f>(24*60/PI())*Dados!$C$28*Q872*(P872*SIN(Dados!$C$31)*SIN(O872)+COS(Dados!$C$31)*COS(O872)*SIN(P872))</f>
        <v>41.21213155165799</v>
      </c>
      <c r="S872" s="17">
        <f t="shared" si="205"/>
        <v>304.86</v>
      </c>
      <c r="T872" s="17">
        <f t="shared" si="206"/>
        <v>294.16000000000003</v>
      </c>
      <c r="U872" s="17">
        <f t="shared" si="207"/>
        <v>21.569344599768819</v>
      </c>
      <c r="V872" s="25">
        <f>(0.75+2*10^(-5)*Dados!$B$7)*R872</f>
        <v>31.111128775036029</v>
      </c>
      <c r="W872" s="23">
        <f t="shared" si="208"/>
        <v>1.981576091874756</v>
      </c>
      <c r="X872" s="25">
        <f>(1-Dados!$C$20)*U872</f>
        <v>16.608395341821989</v>
      </c>
      <c r="Y872" s="18">
        <f t="shared" si="209"/>
        <v>14.626819249947234</v>
      </c>
      <c r="Z872" s="27">
        <f>((0.408*I872*(Y872-0)+Dados!$C$35*(900/(H872+273))*J872*(M872-N872))/(I872+Dados!$C$35*(1+(0.34*J872))))</f>
        <v>4.2748940077877524</v>
      </c>
    </row>
    <row r="873" spans="1:26" x14ac:dyDescent="0.25">
      <c r="A873" s="1">
        <v>38022</v>
      </c>
      <c r="B873">
        <v>21.5</v>
      </c>
      <c r="C873">
        <v>30.5</v>
      </c>
      <c r="D873">
        <v>36</v>
      </c>
      <c r="E873">
        <v>1.5333330000000001</v>
      </c>
      <c r="F873">
        <v>85.75</v>
      </c>
      <c r="H873" s="22">
        <f t="shared" si="196"/>
        <v>26</v>
      </c>
      <c r="I873" s="23">
        <f t="shared" si="197"/>
        <v>0.19869895242110683</v>
      </c>
      <c r="J873" s="24">
        <f t="shared" si="198"/>
        <v>1.1468580659404892</v>
      </c>
      <c r="K873" s="25">
        <f t="shared" si="199"/>
        <v>4.3662793205014685</v>
      </c>
      <c r="L873" s="25">
        <f t="shared" si="200"/>
        <v>2.5644197206554633</v>
      </c>
      <c r="M873" s="25">
        <f t="shared" si="201"/>
        <v>3.4653495205784659</v>
      </c>
      <c r="N873" s="25">
        <f t="shared" si="202"/>
        <v>2.9715372138960348</v>
      </c>
      <c r="O873" s="25">
        <f t="shared" si="203"/>
        <v>-0.28480403295985462</v>
      </c>
      <c r="P873" s="26">
        <f>ACOS(-TAN(Dados!$C$31)*TAN(O873))</f>
        <v>1.7297612548880501</v>
      </c>
      <c r="Q873" s="25">
        <f t="shared" si="204"/>
        <v>1.0268635210857713</v>
      </c>
      <c r="R873" s="25">
        <f>(24*60/PI())*Dados!$C$28*Q873*(P873*SIN(Dados!$C$31)*SIN(O873)+COS(Dados!$C$31)*COS(O873)*SIN(P873))</f>
        <v>41.093926310782344</v>
      </c>
      <c r="S873" s="17">
        <f t="shared" si="205"/>
        <v>303.66000000000003</v>
      </c>
      <c r="T873" s="17">
        <f t="shared" si="206"/>
        <v>294.66000000000003</v>
      </c>
      <c r="U873" s="17">
        <f t="shared" si="207"/>
        <v>19.725084629175523</v>
      </c>
      <c r="V873" s="25">
        <f>(0.75+2*10^(-5)*Dados!$B$7)*R873</f>
        <v>31.021895378647475</v>
      </c>
      <c r="W873" s="23">
        <f t="shared" si="208"/>
        <v>1.9725539607417863</v>
      </c>
      <c r="X873" s="25">
        <f>(1-Dados!$C$20)*U873</f>
        <v>15.188315164465154</v>
      </c>
      <c r="Y873" s="18">
        <f t="shared" si="209"/>
        <v>13.215761203723368</v>
      </c>
      <c r="Z873" s="27">
        <f>((0.408*I873*(Y873-0)+Dados!$C$35*(900/(H873+273))*J873*(M873-N873))/(I873+Dados!$C$35*(1+(0.34*J873))))</f>
        <v>4.0836908185759286</v>
      </c>
    </row>
    <row r="874" spans="1:26" x14ac:dyDescent="0.25">
      <c r="A874" s="1">
        <v>38023</v>
      </c>
      <c r="B874">
        <v>17.600000000000001</v>
      </c>
      <c r="C874">
        <v>29.6</v>
      </c>
      <c r="D874">
        <v>37</v>
      </c>
      <c r="E874">
        <v>2.8333330000000001</v>
      </c>
      <c r="F874">
        <v>68.75</v>
      </c>
      <c r="H874" s="22">
        <f t="shared" si="196"/>
        <v>23.6</v>
      </c>
      <c r="I874" s="23">
        <f t="shared" si="197"/>
        <v>0.17537501030785449</v>
      </c>
      <c r="J874" s="24">
        <f t="shared" si="198"/>
        <v>2.1191944636588169</v>
      </c>
      <c r="K874" s="25">
        <f t="shared" si="199"/>
        <v>4.1466816501200547</v>
      </c>
      <c r="L874" s="25">
        <f t="shared" si="200"/>
        <v>2.0126465426273383</v>
      </c>
      <c r="M874" s="25">
        <f t="shared" si="201"/>
        <v>3.0796640963736968</v>
      </c>
      <c r="N874" s="25">
        <f t="shared" si="202"/>
        <v>2.1172690662569167</v>
      </c>
      <c r="O874" s="25">
        <f t="shared" si="203"/>
        <v>-0.27970897097978548</v>
      </c>
      <c r="P874" s="26">
        <f>ACOS(-TAN(Dados!$C$31)*TAN(O874))</f>
        <v>1.7267372641461627</v>
      </c>
      <c r="Q874" s="25">
        <f t="shared" si="204"/>
        <v>1.0265296227404832</v>
      </c>
      <c r="R874" s="25">
        <f>(24*60/PI())*Dados!$C$28*Q874*(P874*SIN(Dados!$C$31)*SIN(O874)+COS(Dados!$C$31)*COS(O874)*SIN(P874))</f>
        <v>40.972935068714811</v>
      </c>
      <c r="S874" s="17">
        <f t="shared" si="205"/>
        <v>302.76000000000005</v>
      </c>
      <c r="T874" s="17">
        <f t="shared" si="206"/>
        <v>290.76000000000005</v>
      </c>
      <c r="U874" s="17">
        <f t="shared" si="207"/>
        <v>22.70950568775509</v>
      </c>
      <c r="V874" s="25">
        <f>(0.75+2*10^(-5)*Dados!$B$7)*R874</f>
        <v>30.930558823829962</v>
      </c>
      <c r="W874" s="23">
        <f t="shared" si="208"/>
        <v>3.3310986361696018</v>
      </c>
      <c r="X874" s="25">
        <f>(1-Dados!$C$20)*U874</f>
        <v>17.48631937957142</v>
      </c>
      <c r="Y874" s="18">
        <f t="shared" si="209"/>
        <v>14.155220743401818</v>
      </c>
      <c r="Z874" s="27">
        <f>((0.408*I874*(Y874-0)+Dados!$C$35*(900/(H874+273))*J874*(M874-N874))/(I874+Dados!$C$35*(1+(0.34*J874))))</f>
        <v>4.9234520108395712</v>
      </c>
    </row>
    <row r="875" spans="1:26" x14ac:dyDescent="0.25">
      <c r="A875" s="1">
        <v>38024</v>
      </c>
      <c r="B875">
        <v>15.5</v>
      </c>
      <c r="C875">
        <v>29.6</v>
      </c>
      <c r="D875">
        <v>38</v>
      </c>
      <c r="E875">
        <v>3.2</v>
      </c>
      <c r="F875">
        <v>66.25</v>
      </c>
      <c r="H875" s="22">
        <f t="shared" si="196"/>
        <v>22.55</v>
      </c>
      <c r="I875" s="23">
        <f t="shared" si="197"/>
        <v>0.16592233897104031</v>
      </c>
      <c r="J875" s="24">
        <f t="shared" si="198"/>
        <v>2.3934434405374212</v>
      </c>
      <c r="K875" s="25">
        <f t="shared" si="199"/>
        <v>4.1466816501200547</v>
      </c>
      <c r="L875" s="25">
        <f t="shared" si="200"/>
        <v>1.761022898120093</v>
      </c>
      <c r="M875" s="25">
        <f t="shared" si="201"/>
        <v>2.9538522741200737</v>
      </c>
      <c r="N875" s="25">
        <f t="shared" si="202"/>
        <v>1.9569271316045487</v>
      </c>
      <c r="O875" s="25">
        <f t="shared" si="203"/>
        <v>-0.27453102519500105</v>
      </c>
      <c r="P875" s="26">
        <f>ACOS(-TAN(Dados!$C$31)*TAN(O875))</f>
        <v>1.7236746004336272</v>
      </c>
      <c r="Q875" s="25">
        <f t="shared" si="204"/>
        <v>1.0261878630954209</v>
      </c>
      <c r="R875" s="25">
        <f>(24*60/PI())*Dados!$C$28*Q875*(P875*SIN(Dados!$C$31)*SIN(O875)+COS(Dados!$C$31)*COS(O875)*SIN(P875))</f>
        <v>40.849162036170263</v>
      </c>
      <c r="S875" s="17">
        <f t="shared" si="205"/>
        <v>302.76000000000005</v>
      </c>
      <c r="T875" s="17">
        <f t="shared" si="206"/>
        <v>288.66000000000003</v>
      </c>
      <c r="U875" s="17">
        <f t="shared" si="207"/>
        <v>24.542154794111312</v>
      </c>
      <c r="V875" s="25">
        <f>(0.75+2*10^(-5)*Dados!$B$7)*R875</f>
        <v>30.837122289261409</v>
      </c>
      <c r="W875" s="23">
        <f t="shared" si="208"/>
        <v>3.9284272043915895</v>
      </c>
      <c r="X875" s="25">
        <f>(1-Dados!$C$20)*U875</f>
        <v>18.89745919146571</v>
      </c>
      <c r="Y875" s="18">
        <f t="shared" si="209"/>
        <v>14.969031987074121</v>
      </c>
      <c r="Z875" s="27">
        <f>((0.408*I875*(Y875-0)+Dados!$C$35*(900/(H875+273))*J875*(M875-N875))/(I875+Dados!$C$35*(1+(0.34*J875))))</f>
        <v>5.2308925138112938</v>
      </c>
    </row>
    <row r="876" spans="1:26" x14ac:dyDescent="0.25">
      <c r="A876" s="1">
        <v>38025</v>
      </c>
      <c r="B876">
        <v>16.5</v>
      </c>
      <c r="C876">
        <v>31.5</v>
      </c>
      <c r="D876">
        <v>39</v>
      </c>
      <c r="E876">
        <v>3.9</v>
      </c>
      <c r="F876">
        <v>58.25</v>
      </c>
      <c r="H876" s="22">
        <f t="shared" si="196"/>
        <v>24</v>
      </c>
      <c r="I876" s="23">
        <f t="shared" si="197"/>
        <v>0.17909354902640179</v>
      </c>
      <c r="J876" s="24">
        <f t="shared" si="198"/>
        <v>2.917009193154982</v>
      </c>
      <c r="K876" s="25">
        <f t="shared" si="199"/>
        <v>4.6220689030255047</v>
      </c>
      <c r="L876" s="25">
        <f t="shared" si="200"/>
        <v>1.877175834096539</v>
      </c>
      <c r="M876" s="25">
        <f t="shared" si="201"/>
        <v>3.2496223685610217</v>
      </c>
      <c r="N876" s="25">
        <f t="shared" si="202"/>
        <v>1.8929050296867953</v>
      </c>
      <c r="O876" s="25">
        <f t="shared" si="203"/>
        <v>-0.26927172994258658</v>
      </c>
      <c r="P876" s="26">
        <f>ACOS(-TAN(Dados!$C$31)*TAN(O876))</f>
        <v>1.720574422132332</v>
      </c>
      <c r="Q876" s="25">
        <f t="shared" si="204"/>
        <v>1.0258383434213432</v>
      </c>
      <c r="R876" s="25">
        <f>(24*60/PI())*Dados!$C$28*Q876*(P876*SIN(Dados!$C$31)*SIN(O876)+COS(Dados!$C$31)*COS(O876)*SIN(P876))</f>
        <v>40.722612626680473</v>
      </c>
      <c r="S876" s="17">
        <f t="shared" si="205"/>
        <v>304.66000000000003</v>
      </c>
      <c r="T876" s="17">
        <f t="shared" si="206"/>
        <v>289.66000000000003</v>
      </c>
      <c r="U876" s="17">
        <f t="shared" si="207"/>
        <v>25.234880082750294</v>
      </c>
      <c r="V876" s="25">
        <f>(0.75+2*10^(-5)*Dados!$B$7)*R876</f>
        <v>30.741589861628867</v>
      </c>
      <c r="W876" s="23">
        <f t="shared" si="208"/>
        <v>4.2884501713515029</v>
      </c>
      <c r="X876" s="25">
        <f>(1-Dados!$C$20)*U876</f>
        <v>19.430857663717727</v>
      </c>
      <c r="Y876" s="18">
        <f t="shared" si="209"/>
        <v>15.142407492366225</v>
      </c>
      <c r="Z876" s="27">
        <f>((0.408*I876*(Y876-0)+Dados!$C$35*(900/(H876+273))*J876*(M876-N876))/(I876+Dados!$C$35*(1+(0.34*J876))))</f>
        <v>6.1119300356448099</v>
      </c>
    </row>
    <row r="877" spans="1:26" x14ac:dyDescent="0.25">
      <c r="A877" s="1">
        <v>38026</v>
      </c>
      <c r="B877">
        <v>19.5</v>
      </c>
      <c r="C877">
        <v>32.200000000000003</v>
      </c>
      <c r="D877">
        <v>40</v>
      </c>
      <c r="E877">
        <v>4.1333330000000004</v>
      </c>
      <c r="F877">
        <v>56</v>
      </c>
      <c r="H877" s="22">
        <f t="shared" si="196"/>
        <v>25.85</v>
      </c>
      <c r="I877" s="23">
        <f t="shared" si="197"/>
        <v>0.19716845660963872</v>
      </c>
      <c r="J877" s="24">
        <f t="shared" si="198"/>
        <v>3.0915308613771444</v>
      </c>
      <c r="K877" s="25">
        <f t="shared" si="199"/>
        <v>4.8087773652629577</v>
      </c>
      <c r="L877" s="25">
        <f t="shared" si="200"/>
        <v>2.2668801009804516</v>
      </c>
      <c r="M877" s="25">
        <f t="shared" si="201"/>
        <v>3.5378287331217049</v>
      </c>
      <c r="N877" s="25">
        <f t="shared" si="202"/>
        <v>1.9811840905481548</v>
      </c>
      <c r="O877" s="25">
        <f t="shared" si="203"/>
        <v>-0.26393264366523028</v>
      </c>
      <c r="P877" s="26">
        <f>ACOS(-TAN(Dados!$C$31)*TAN(O877))</f>
        <v>1.7174378768172527</v>
      </c>
      <c r="Q877" s="25">
        <f t="shared" si="204"/>
        <v>1.0254811672884725</v>
      </c>
      <c r="R877" s="25">
        <f>(24*60/PI())*Dados!$C$28*Q877*(P877*SIN(Dados!$C$31)*SIN(O877)+COS(Dados!$C$31)*COS(O877)*SIN(P877))</f>
        <v>40.593293506266015</v>
      </c>
      <c r="S877" s="17">
        <f t="shared" si="205"/>
        <v>305.36</v>
      </c>
      <c r="T877" s="17">
        <f t="shared" si="206"/>
        <v>292.66000000000003</v>
      </c>
      <c r="U877" s="17">
        <f t="shared" si="207"/>
        <v>23.146009766377151</v>
      </c>
      <c r="V877" s="25">
        <f>(0.75+2*10^(-5)*Dados!$B$7)*R877</f>
        <v>30.643966573125926</v>
      </c>
      <c r="W877" s="23">
        <f t="shared" si="208"/>
        <v>3.7619426476378193</v>
      </c>
      <c r="X877" s="25">
        <f>(1-Dados!$C$20)*U877</f>
        <v>17.822427520110406</v>
      </c>
      <c r="Y877" s="18">
        <f t="shared" si="209"/>
        <v>14.060484872472585</v>
      </c>
      <c r="Z877" s="27">
        <f>((0.408*I877*(Y877-0)+Dados!$C$35*(900/(H877+273))*J877*(M877-N877))/(I877+Dados!$C$35*(1+(0.34*J877))))</f>
        <v>6.2751120906461635</v>
      </c>
    </row>
    <row r="878" spans="1:26" x14ac:dyDescent="0.25">
      <c r="A878" s="1">
        <v>38027</v>
      </c>
      <c r="B878">
        <v>18.899999999999999</v>
      </c>
      <c r="C878">
        <v>33</v>
      </c>
      <c r="D878">
        <v>41</v>
      </c>
      <c r="E878">
        <v>3.4666670000000002</v>
      </c>
      <c r="F878">
        <v>51</v>
      </c>
      <c r="H878" s="22">
        <f t="shared" si="196"/>
        <v>25.95</v>
      </c>
      <c r="I878" s="23">
        <f t="shared" si="197"/>
        <v>0.19818767999703066</v>
      </c>
      <c r="J878" s="24">
        <f t="shared" si="198"/>
        <v>2.5928973098992314</v>
      </c>
      <c r="K878" s="25">
        <f t="shared" si="199"/>
        <v>5.030147795606851</v>
      </c>
      <c r="L878" s="25">
        <f t="shared" si="200"/>
        <v>2.1837218414652266</v>
      </c>
      <c r="M878" s="25">
        <f t="shared" si="201"/>
        <v>3.6069348185360388</v>
      </c>
      <c r="N878" s="25">
        <f t="shared" si="202"/>
        <v>1.8395367574533799</v>
      </c>
      <c r="O878" s="25">
        <f t="shared" si="203"/>
        <v>-0.25851534844942292</v>
      </c>
      <c r="P878" s="26">
        <f>ACOS(-TAN(Dados!$C$31)*TAN(O878))</f>
        <v>1.7142661005366917</v>
      </c>
      <c r="Q878" s="25">
        <f t="shared" si="204"/>
        <v>1.0251164405358055</v>
      </c>
      <c r="R878" s="25">
        <f>(24*60/PI())*Dados!$C$28*Q878*(P878*SIN(Dados!$C$31)*SIN(O878)+COS(Dados!$C$31)*COS(O878)*SIN(P878))</f>
        <v>40.461212642078735</v>
      </c>
      <c r="S878" s="17">
        <f t="shared" si="205"/>
        <v>306.16000000000003</v>
      </c>
      <c r="T878" s="17">
        <f t="shared" si="206"/>
        <v>292.06</v>
      </c>
      <c r="U878" s="17">
        <f t="shared" si="207"/>
        <v>24.309075004772051</v>
      </c>
      <c r="V878" s="25">
        <f>(0.75+2*10^(-5)*Dados!$B$7)*R878</f>
        <v>30.544258438173049</v>
      </c>
      <c r="W878" s="23">
        <f t="shared" si="208"/>
        <v>4.2820715342663247</v>
      </c>
      <c r="X878" s="25">
        <f>(1-Dados!$C$20)*U878</f>
        <v>18.717987753674478</v>
      </c>
      <c r="Y878" s="18">
        <f t="shared" si="209"/>
        <v>14.435916219408153</v>
      </c>
      <c r="Z878" s="27">
        <f>((0.408*I878*(Y878-0)+Dados!$C$35*(900/(H878+273))*J878*(M878-N878))/(I878+Dados!$C$35*(1+(0.34*J878))))</f>
        <v>6.4427075518073833</v>
      </c>
    </row>
    <row r="879" spans="1:26" x14ac:dyDescent="0.25">
      <c r="A879" s="1">
        <v>38028</v>
      </c>
      <c r="B879">
        <v>18.5</v>
      </c>
      <c r="C879">
        <v>34.1</v>
      </c>
      <c r="D879">
        <v>42</v>
      </c>
      <c r="E879">
        <v>4.0333329999999998</v>
      </c>
      <c r="F879">
        <v>48</v>
      </c>
      <c r="H879" s="22">
        <f t="shared" si="196"/>
        <v>26.3</v>
      </c>
      <c r="I879" s="23">
        <f t="shared" si="197"/>
        <v>0.20178995726388815</v>
      </c>
      <c r="J879" s="24">
        <f t="shared" si="198"/>
        <v>3.0167357538603494</v>
      </c>
      <c r="K879" s="25">
        <f t="shared" si="199"/>
        <v>5.3489488866095956</v>
      </c>
      <c r="L879" s="25">
        <f t="shared" si="200"/>
        <v>2.1297773032821605</v>
      </c>
      <c r="M879" s="25">
        <f t="shared" si="201"/>
        <v>3.7393630949458778</v>
      </c>
      <c r="N879" s="25">
        <f t="shared" si="202"/>
        <v>1.7948942855740213</v>
      </c>
      <c r="O879" s="25">
        <f t="shared" si="203"/>
        <v>-0.2530214495566519</v>
      </c>
      <c r="P879" s="26">
        <f>ACOS(-TAN(Dados!$C$31)*TAN(O879))</f>
        <v>1.7110602171599187</v>
      </c>
      <c r="Q879" s="25">
        <f t="shared" si="204"/>
        <v>1.0247442712397508</v>
      </c>
      <c r="R879" s="25">
        <f>(24*60/PI())*Dados!$C$28*Q879*(P879*SIN(Dados!$C$31)*SIN(O879)+COS(Dados!$C$31)*COS(O879)*SIN(P879))</f>
        <v>40.326379349888064</v>
      </c>
      <c r="S879" s="17">
        <f t="shared" si="205"/>
        <v>307.26000000000005</v>
      </c>
      <c r="T879" s="17">
        <f t="shared" si="206"/>
        <v>291.66000000000003</v>
      </c>
      <c r="U879" s="17">
        <f t="shared" si="207"/>
        <v>25.484229825338847</v>
      </c>
      <c r="V879" s="25">
        <f>(0.75+2*10^(-5)*Dados!$B$7)*R879</f>
        <v>30.442472489265068</v>
      </c>
      <c r="W879" s="23">
        <f t="shared" si="208"/>
        <v>4.7079759051117964</v>
      </c>
      <c r="X879" s="25">
        <f>(1-Dados!$C$20)*U879</f>
        <v>19.622856965510913</v>
      </c>
      <c r="Y879" s="18">
        <f t="shared" si="209"/>
        <v>14.914881060399116</v>
      </c>
      <c r="Z879" s="27">
        <f>((0.408*I879*(Y879-0)+Dados!$C$35*(900/(H879+273))*J879*(M879-N879))/(I879+Dados!$C$35*(1+(0.34*J879))))</f>
        <v>7.1251652237480609</v>
      </c>
    </row>
    <row r="880" spans="1:26" x14ac:dyDescent="0.25">
      <c r="A880" s="1">
        <v>38029</v>
      </c>
      <c r="B880">
        <v>20.6</v>
      </c>
      <c r="C880">
        <v>35.4</v>
      </c>
      <c r="D880">
        <v>43</v>
      </c>
      <c r="E880">
        <v>4.3</v>
      </c>
      <c r="F880">
        <v>50</v>
      </c>
      <c r="H880" s="22">
        <f t="shared" si="196"/>
        <v>28</v>
      </c>
      <c r="I880" s="23">
        <f t="shared" si="197"/>
        <v>0.22008034247018871</v>
      </c>
      <c r="J880" s="24">
        <f t="shared" si="198"/>
        <v>3.2161896232221596</v>
      </c>
      <c r="K880" s="25">
        <f t="shared" si="199"/>
        <v>5.7481868887063436</v>
      </c>
      <c r="L880" s="25">
        <f t="shared" si="200"/>
        <v>2.4265523121060211</v>
      </c>
      <c r="M880" s="25">
        <f t="shared" si="201"/>
        <v>4.0873696004061824</v>
      </c>
      <c r="N880" s="25">
        <f t="shared" si="202"/>
        <v>2.0436848002030912</v>
      </c>
      <c r="O880" s="25">
        <f t="shared" si="203"/>
        <v>-0.24745257494772704</v>
      </c>
      <c r="P880" s="26">
        <f>ACOS(-TAN(Dados!$C$31)*TAN(O880))</f>
        <v>1.7078213377914966</v>
      </c>
      <c r="Q880" s="25">
        <f t="shared" si="204"/>
        <v>1.0243647696821025</v>
      </c>
      <c r="R880" s="25">
        <f>(24*60/PI())*Dados!$C$28*Q880*(P880*SIN(Dados!$C$31)*SIN(O880)+COS(Dados!$C$31)*COS(O880)*SIN(P880))</f>
        <v>40.188804340285415</v>
      </c>
      <c r="S880" s="17">
        <f t="shared" si="205"/>
        <v>308.56</v>
      </c>
      <c r="T880" s="17">
        <f t="shared" si="206"/>
        <v>293.76000000000005</v>
      </c>
      <c r="U880" s="17">
        <f t="shared" si="207"/>
        <v>24.737506766872134</v>
      </c>
      <c r="V880" s="25">
        <f>(0.75+2*10^(-5)*Dados!$B$7)*R880</f>
        <v>30.338616811851008</v>
      </c>
      <c r="W880" s="23">
        <f t="shared" si="208"/>
        <v>4.2502706807451869</v>
      </c>
      <c r="X880" s="25">
        <f>(1-Dados!$C$20)*U880</f>
        <v>19.047880210491542</v>
      </c>
      <c r="Y880" s="18">
        <f t="shared" si="209"/>
        <v>14.797609529746355</v>
      </c>
      <c r="Z880" s="27">
        <f>((0.408*I880*(Y880-0)+Dados!$C$35*(900/(H880+273))*J880*(M880-N880))/(I880+Dados!$C$35*(1+(0.34*J880))))</f>
        <v>7.3230379044320317</v>
      </c>
    </row>
    <row r="881" spans="1:26" x14ac:dyDescent="0.25">
      <c r="A881" s="1">
        <v>38030</v>
      </c>
      <c r="B881">
        <v>23.5</v>
      </c>
      <c r="C881">
        <v>29.1</v>
      </c>
      <c r="D881">
        <v>44</v>
      </c>
      <c r="E881">
        <v>3.5</v>
      </c>
      <c r="F881">
        <v>73</v>
      </c>
      <c r="H881" s="22">
        <f t="shared" si="196"/>
        <v>26.3</v>
      </c>
      <c r="I881" s="23">
        <f t="shared" si="197"/>
        <v>0.20178995726388815</v>
      </c>
      <c r="J881" s="24">
        <f t="shared" si="198"/>
        <v>2.6178287630878043</v>
      </c>
      <c r="K881" s="25">
        <f t="shared" si="199"/>
        <v>4.0288844232591545</v>
      </c>
      <c r="L881" s="25">
        <f t="shared" si="200"/>
        <v>2.8955307729089892</v>
      </c>
      <c r="M881" s="25">
        <f t="shared" si="201"/>
        <v>3.4622075980840719</v>
      </c>
      <c r="N881" s="25">
        <f t="shared" si="202"/>
        <v>2.5274115466013725</v>
      </c>
      <c r="O881" s="25">
        <f t="shared" si="203"/>
        <v>-0.24181037480038128</v>
      </c>
      <c r="P881" s="26">
        <f>ACOS(-TAN(Dados!$C$31)*TAN(O881))</f>
        <v>1.7045505602514042</v>
      </c>
      <c r="Q881" s="25">
        <f t="shared" si="204"/>
        <v>1.0239780483173626</v>
      </c>
      <c r="R881" s="25">
        <f>(24*60/PI())*Dados!$C$28*Q881*(P881*SIN(Dados!$C$31)*SIN(O881)+COS(Dados!$C$31)*COS(O881)*SIN(P881))</f>
        <v>40.048499763481836</v>
      </c>
      <c r="S881" s="17">
        <f t="shared" si="205"/>
        <v>302.26000000000005</v>
      </c>
      <c r="T881" s="17">
        <f t="shared" si="206"/>
        <v>296.66000000000003</v>
      </c>
      <c r="U881" s="17">
        <f t="shared" si="207"/>
        <v>15.163527666829101</v>
      </c>
      <c r="V881" s="25">
        <f>(0.75+2*10^(-5)*Dados!$B$7)*R881</f>
        <v>30.232700578151917</v>
      </c>
      <c r="W881" s="23">
        <f t="shared" si="208"/>
        <v>1.5153554062166559</v>
      </c>
      <c r="X881" s="25">
        <f>(1-Dados!$C$20)*U881</f>
        <v>11.675916303458408</v>
      </c>
      <c r="Y881" s="18">
        <f t="shared" si="209"/>
        <v>10.160560897241751</v>
      </c>
      <c r="Z881" s="27">
        <f>((0.408*I881*(Y881-0)+Dados!$C$35*(900/(H881+273))*J881*(M881-N881))/(I881+Dados!$C$35*(1+(0.34*J881))))</f>
        <v>4.0496476633793339</v>
      </c>
    </row>
    <row r="882" spans="1:26" x14ac:dyDescent="0.25">
      <c r="A882" s="1">
        <v>38031</v>
      </c>
      <c r="B882">
        <v>21.5</v>
      </c>
      <c r="C882">
        <v>29.9</v>
      </c>
      <c r="D882">
        <v>45</v>
      </c>
      <c r="E882">
        <v>3.8666670000000001</v>
      </c>
      <c r="F882">
        <v>78.5</v>
      </c>
      <c r="H882" s="22">
        <f t="shared" si="196"/>
        <v>25.7</v>
      </c>
      <c r="I882" s="23">
        <f t="shared" si="197"/>
        <v>0.1956478966931286</v>
      </c>
      <c r="J882" s="24">
        <f t="shared" si="198"/>
        <v>2.892077739966409</v>
      </c>
      <c r="K882" s="25">
        <f t="shared" si="199"/>
        <v>4.2187883965303437</v>
      </c>
      <c r="L882" s="25">
        <f t="shared" si="200"/>
        <v>2.5644197206554633</v>
      </c>
      <c r="M882" s="25">
        <f t="shared" si="201"/>
        <v>3.3916040585929035</v>
      </c>
      <c r="N882" s="25">
        <f t="shared" si="202"/>
        <v>2.6624091859954295</v>
      </c>
      <c r="O882" s="25">
        <f t="shared" si="203"/>
        <v>-0.23609652102028686</v>
      </c>
      <c r="P882" s="26">
        <f>ACOS(-TAN(Dados!$C$31)*TAN(O882))</f>
        <v>1.701248968619907</v>
      </c>
      <c r="Q882" s="25">
        <f t="shared" si="204"/>
        <v>1.0235842217394178</v>
      </c>
      <c r="R882" s="25">
        <f>(24*60/PI())*Dados!$C$28*Q882*(P882*SIN(Dados!$C$31)*SIN(O882)+COS(Dados!$C$31)*COS(O882)*SIN(P882))</f>
        <v>39.905479252576548</v>
      </c>
      <c r="S882" s="17">
        <f t="shared" si="205"/>
        <v>303.06</v>
      </c>
      <c r="T882" s="17">
        <f t="shared" si="206"/>
        <v>294.66000000000003</v>
      </c>
      <c r="U882" s="17">
        <f t="shared" si="207"/>
        <v>18.505130690762652</v>
      </c>
      <c r="V882" s="25">
        <f>(0.75+2*10^(-5)*Dados!$B$7)*R882</f>
        <v>30.124734079824389</v>
      </c>
      <c r="W882" s="23">
        <f t="shared" si="208"/>
        <v>2.093927228139397</v>
      </c>
      <c r="X882" s="25">
        <f>(1-Dados!$C$20)*U882</f>
        <v>14.248950631887242</v>
      </c>
      <c r="Y882" s="18">
        <f t="shared" si="209"/>
        <v>12.155023403747844</v>
      </c>
      <c r="Z882" s="27">
        <f>((0.408*I882*(Y882-0)+Dados!$C$35*(900/(H882+273))*J882*(M882-N882))/(I882+Dados!$C$35*(1+(0.34*J882))))</f>
        <v>4.2590435372317614</v>
      </c>
    </row>
    <row r="883" spans="1:26" x14ac:dyDescent="0.25">
      <c r="A883" s="1">
        <v>38032</v>
      </c>
      <c r="B883">
        <v>15.5</v>
      </c>
      <c r="C883">
        <v>30.5</v>
      </c>
      <c r="D883">
        <v>46</v>
      </c>
      <c r="E883">
        <v>2.8666670000000001</v>
      </c>
      <c r="F883">
        <v>60.25</v>
      </c>
      <c r="H883" s="22">
        <f t="shared" si="196"/>
        <v>23</v>
      </c>
      <c r="I883" s="23">
        <f t="shared" si="197"/>
        <v>0.16991941796793744</v>
      </c>
      <c r="J883" s="24">
        <f t="shared" si="198"/>
        <v>2.1441266647984651</v>
      </c>
      <c r="K883" s="25">
        <f t="shared" si="199"/>
        <v>4.3662793205014685</v>
      </c>
      <c r="L883" s="25">
        <f t="shared" si="200"/>
        <v>1.761022898120093</v>
      </c>
      <c r="M883" s="25">
        <f t="shared" si="201"/>
        <v>3.063651109310781</v>
      </c>
      <c r="N883" s="25">
        <f t="shared" si="202"/>
        <v>1.8458497933597457</v>
      </c>
      <c r="O883" s="25">
        <f t="shared" si="203"/>
        <v>-0.23031270674563392</v>
      </c>
      <c r="P883" s="26">
        <f>ACOS(-TAN(Dados!$C$31)*TAN(O883))</f>
        <v>1.6979176328459811</v>
      </c>
      <c r="Q883" s="25">
        <f t="shared" si="204"/>
        <v>1.0231834066475822</v>
      </c>
      <c r="R883" s="25">
        <f>(24*60/PI())*Dados!$C$28*Q883*(P883*SIN(Dados!$C$31)*SIN(O883)+COS(Dados!$C$31)*COS(O883)*SIN(P883))</f>
        <v>39.759757965175694</v>
      </c>
      <c r="S883" s="17">
        <f t="shared" si="205"/>
        <v>303.66000000000003</v>
      </c>
      <c r="T883" s="17">
        <f t="shared" si="206"/>
        <v>288.66000000000003</v>
      </c>
      <c r="U883" s="17">
        <f t="shared" si="207"/>
        <v>24.638220871738106</v>
      </c>
      <c r="V883" s="25">
        <f>(0.75+2*10^(-5)*Dados!$B$7)*R883</f>
        <v>30.014728759378652</v>
      </c>
      <c r="W883" s="23">
        <f t="shared" si="208"/>
        <v>4.3002867476510396</v>
      </c>
      <c r="X883" s="25">
        <f>(1-Dados!$C$20)*U883</f>
        <v>18.971430071238341</v>
      </c>
      <c r="Y883" s="18">
        <f t="shared" si="209"/>
        <v>14.671143323587302</v>
      </c>
      <c r="Z883" s="27">
        <f>((0.408*I883*(Y883-0)+Dados!$C$35*(900/(H883+273))*J883*(M883-N883))/(I883+Dados!$C$35*(1+(0.34*J883))))</f>
        <v>5.4285044404480347</v>
      </c>
    </row>
    <row r="884" spans="1:26" x14ac:dyDescent="0.25">
      <c r="A884" s="1">
        <v>38033</v>
      </c>
      <c r="B884">
        <v>16.7</v>
      </c>
      <c r="C884">
        <v>32.799999999999997</v>
      </c>
      <c r="D884">
        <v>47</v>
      </c>
      <c r="E884">
        <v>3.2</v>
      </c>
      <c r="F884">
        <v>47.5</v>
      </c>
      <c r="H884" s="22">
        <f t="shared" si="196"/>
        <v>24.75</v>
      </c>
      <c r="I884" s="23">
        <f t="shared" si="197"/>
        <v>0.18624513325562769</v>
      </c>
      <c r="J884" s="24">
        <f t="shared" si="198"/>
        <v>2.3934434405374212</v>
      </c>
      <c r="K884" s="25">
        <f t="shared" si="199"/>
        <v>4.9739919933544527</v>
      </c>
      <c r="L884" s="25">
        <f t="shared" si="200"/>
        <v>1.9011953088739362</v>
      </c>
      <c r="M884" s="25">
        <f t="shared" si="201"/>
        <v>3.4375936511141942</v>
      </c>
      <c r="N884" s="25">
        <f t="shared" si="202"/>
        <v>1.6328569842792422</v>
      </c>
      <c r="O884" s="25">
        <f t="shared" si="203"/>
        <v>-0.22446064584541689</v>
      </c>
      <c r="P884" s="26">
        <f>ACOS(-TAN(Dados!$C$31)*TAN(O884))</f>
        <v>1.6945576084179677</v>
      </c>
      <c r="Q884" s="25">
        <f t="shared" si="204"/>
        <v>1.0227757218120181</v>
      </c>
      <c r="R884" s="25">
        <f>(24*60/PI())*Dados!$C$28*Q884*(P884*SIN(Dados!$C$31)*SIN(O884)+COS(Dados!$C$31)*COS(O884)*SIN(P884))</f>
        <v>39.61135262324327</v>
      </c>
      <c r="S884" s="17">
        <f t="shared" si="205"/>
        <v>305.96000000000004</v>
      </c>
      <c r="T884" s="17">
        <f t="shared" si="206"/>
        <v>289.86</v>
      </c>
      <c r="U884" s="17">
        <f t="shared" si="207"/>
        <v>25.430364983970371</v>
      </c>
      <c r="V884" s="25">
        <f>(0.75+2*10^(-5)*Dados!$B$7)*R884</f>
        <v>29.902697240262114</v>
      </c>
      <c r="W884" s="23">
        <f t="shared" si="208"/>
        <v>4.9872091085578552</v>
      </c>
      <c r="X884" s="25">
        <f>(1-Dados!$C$20)*U884</f>
        <v>19.581381037657184</v>
      </c>
      <c r="Y884" s="18">
        <f t="shared" si="209"/>
        <v>14.594171929099328</v>
      </c>
      <c r="Z884" s="27">
        <f>((0.408*I884*(Y884-0)+Dados!$C$35*(900/(H884+273))*J884*(M884-N884))/(I884+Dados!$C$35*(1+(0.34*J884))))</f>
        <v>6.4387745299231343</v>
      </c>
    </row>
    <row r="885" spans="1:26" x14ac:dyDescent="0.25">
      <c r="A885" s="1">
        <v>38034</v>
      </c>
      <c r="B885">
        <v>19</v>
      </c>
      <c r="C885">
        <v>32.6</v>
      </c>
      <c r="D885">
        <v>48</v>
      </c>
      <c r="E885">
        <v>2.6333329999999999</v>
      </c>
      <c r="F885">
        <v>64.75</v>
      </c>
      <c r="H885" s="22">
        <f t="shared" si="196"/>
        <v>25.8</v>
      </c>
      <c r="I885" s="23">
        <f t="shared" si="197"/>
        <v>0.19666050184576003</v>
      </c>
      <c r="J885" s="24">
        <f t="shared" si="198"/>
        <v>1.9696042486252276</v>
      </c>
      <c r="K885" s="25">
        <f t="shared" si="199"/>
        <v>4.9183812721762612</v>
      </c>
      <c r="L885" s="25">
        <f t="shared" si="200"/>
        <v>2.1973933238855259</v>
      </c>
      <c r="M885" s="25">
        <f t="shared" si="201"/>
        <v>3.5578872980308933</v>
      </c>
      <c r="N885" s="25">
        <f t="shared" si="202"/>
        <v>2.3037320254750031</v>
      </c>
      <c r="O885" s="25">
        <f t="shared" si="203"/>
        <v>-0.21854207241157836</v>
      </c>
      <c r="P885" s="26">
        <f>ACOS(-TAN(Dados!$C$31)*TAN(O885))</f>
        <v>1.6911699360950152</v>
      </c>
      <c r="Q885" s="25">
        <f t="shared" si="204"/>
        <v>1.0223612880385406</v>
      </c>
      <c r="R885" s="25">
        <f>(24*60/PI())*Dados!$C$28*Q885*(P885*SIN(Dados!$C$31)*SIN(O885)+COS(Dados!$C$31)*COS(O885)*SIN(P885))</f>
        <v>39.460281551069606</v>
      </c>
      <c r="S885" s="17">
        <f t="shared" si="205"/>
        <v>305.76000000000005</v>
      </c>
      <c r="T885" s="17">
        <f t="shared" si="206"/>
        <v>292.16000000000003</v>
      </c>
      <c r="U885" s="17">
        <f t="shared" si="207"/>
        <v>23.283572483672355</v>
      </c>
      <c r="V885" s="25">
        <f>(0.75+2*10^(-5)*Dados!$B$7)*R885</f>
        <v>29.788653355521856</v>
      </c>
      <c r="W885" s="23">
        <f t="shared" si="208"/>
        <v>3.5326802822248093</v>
      </c>
      <c r="X885" s="25">
        <f>(1-Dados!$C$20)*U885</f>
        <v>17.928350812427713</v>
      </c>
      <c r="Y885" s="18">
        <f t="shared" si="209"/>
        <v>14.395670530202903</v>
      </c>
      <c r="Z885" s="27">
        <f>((0.408*I885*(Y885-0)+Dados!$C$35*(900/(H885+273))*J885*(M885-N885))/(I885+Dados!$C$35*(1+(0.34*J885))))</f>
        <v>5.3671514193634726</v>
      </c>
    </row>
    <row r="886" spans="1:26" x14ac:dyDescent="0.25">
      <c r="A886" s="1">
        <v>38035</v>
      </c>
      <c r="B886">
        <v>18.100000000000001</v>
      </c>
      <c r="C886">
        <v>34.6</v>
      </c>
      <c r="D886">
        <v>49</v>
      </c>
      <c r="E886">
        <v>2.766667</v>
      </c>
      <c r="F886">
        <v>51</v>
      </c>
      <c r="H886" s="22">
        <f t="shared" si="196"/>
        <v>26.35</v>
      </c>
      <c r="I886" s="23">
        <f t="shared" si="197"/>
        <v>0.20230903762868171</v>
      </c>
      <c r="J886" s="24">
        <f t="shared" si="198"/>
        <v>2.0693315572816706</v>
      </c>
      <c r="K886" s="25">
        <f t="shared" si="199"/>
        <v>5.4995586494348254</v>
      </c>
      <c r="L886" s="25">
        <f t="shared" si="200"/>
        <v>2.0770026187312354</v>
      </c>
      <c r="M886" s="25">
        <f t="shared" si="201"/>
        <v>3.7882806340830304</v>
      </c>
      <c r="N886" s="25">
        <f t="shared" si="202"/>
        <v>1.9320231233823455</v>
      </c>
      <c r="O886" s="25">
        <f t="shared" si="203"/>
        <v>-0.21255874024516014</v>
      </c>
      <c r="P886" s="26">
        <f>ACOS(-TAN(Dados!$C$31)*TAN(O886))</f>
        <v>1.6877556416977701</v>
      </c>
      <c r="Q886" s="25">
        <f t="shared" si="204"/>
        <v>1.0219402281328214</v>
      </c>
      <c r="R886" s="25">
        <f>(24*60/PI())*Dados!$C$28*Q886*(P886*SIN(Dados!$C$31)*SIN(O886)+COS(Dados!$C$31)*COS(O886)*SIN(P886))</f>
        <v>39.30656471124577</v>
      </c>
      <c r="S886" s="17">
        <f t="shared" si="205"/>
        <v>307.76000000000005</v>
      </c>
      <c r="T886" s="17">
        <f t="shared" si="206"/>
        <v>291.26000000000005</v>
      </c>
      <c r="U886" s="17">
        <f t="shared" si="207"/>
        <v>25.546243301477539</v>
      </c>
      <c r="V886" s="25">
        <f>(0.75+2*10^(-5)*Dados!$B$7)*R886</f>
        <v>29.672612174961795</v>
      </c>
      <c r="W886" s="23">
        <f t="shared" si="208"/>
        <v>4.6811607638069326</v>
      </c>
      <c r="X886" s="25">
        <f>(1-Dados!$C$20)*U886</f>
        <v>19.670607342137703</v>
      </c>
      <c r="Y886" s="18">
        <f t="shared" si="209"/>
        <v>14.989446578330771</v>
      </c>
      <c r="Z886" s="27">
        <f>((0.408*I886*(Y886-0)+Dados!$C$35*(900/(H886+273))*J886*(M886-N886))/(I886+Dados!$C$35*(1+(0.34*J886))))</f>
        <v>6.3514250132812329</v>
      </c>
    </row>
    <row r="887" spans="1:26" x14ac:dyDescent="0.25">
      <c r="A887" s="1">
        <v>38036</v>
      </c>
      <c r="B887">
        <v>17.399999999999999</v>
      </c>
      <c r="C887">
        <v>31.5</v>
      </c>
      <c r="D887">
        <v>50</v>
      </c>
      <c r="E887">
        <v>3.266667</v>
      </c>
      <c r="F887">
        <v>57</v>
      </c>
      <c r="H887" s="22">
        <f t="shared" si="196"/>
        <v>24.45</v>
      </c>
      <c r="I887" s="23">
        <f t="shared" si="197"/>
        <v>0.18335615232868382</v>
      </c>
      <c r="J887" s="24">
        <f t="shared" si="198"/>
        <v>2.4433070948656423</v>
      </c>
      <c r="K887" s="25">
        <f t="shared" si="199"/>
        <v>4.6220689030255047</v>
      </c>
      <c r="L887" s="25">
        <f t="shared" si="200"/>
        <v>1.9873971889021356</v>
      </c>
      <c r="M887" s="25">
        <f t="shared" si="201"/>
        <v>3.30473304596382</v>
      </c>
      <c r="N887" s="25">
        <f t="shared" si="202"/>
        <v>1.8836978361993773</v>
      </c>
      <c r="O887" s="25">
        <f t="shared" si="203"/>
        <v>-0.2065124223366139</v>
      </c>
      <c r="P887" s="26">
        <f>ACOS(-TAN(Dados!$C$31)*TAN(O887))</f>
        <v>1.6843157359566781</v>
      </c>
      <c r="Q887" s="25">
        <f t="shared" si="204"/>
        <v>1.0215126668639976</v>
      </c>
      <c r="R887" s="25">
        <f>(24*60/PI())*Dados!$C$28*Q887*(P887*SIN(Dados!$C$31)*SIN(O887)+COS(Dados!$C$31)*COS(O887)*SIN(P887))</f>
        <v>39.150223738536113</v>
      </c>
      <c r="S887" s="17">
        <f t="shared" si="205"/>
        <v>304.66000000000003</v>
      </c>
      <c r="T887" s="17">
        <f t="shared" si="206"/>
        <v>290.56</v>
      </c>
      <c r="U887" s="17">
        <f t="shared" si="207"/>
        <v>23.521433569787018</v>
      </c>
      <c r="V887" s="25">
        <f>(0.75+2*10^(-5)*Dados!$B$7)*R887</f>
        <v>29.554590030713136</v>
      </c>
      <c r="W887" s="23">
        <f t="shared" si="208"/>
        <v>4.1336169416258359</v>
      </c>
      <c r="X887" s="25">
        <f>(1-Dados!$C$20)*U887</f>
        <v>18.111503848736003</v>
      </c>
      <c r="Y887" s="18">
        <f t="shared" si="209"/>
        <v>13.977886907110168</v>
      </c>
      <c r="Z887" s="27">
        <f>((0.408*I887*(Y887-0)+Dados!$C$35*(900/(H887+273))*J887*(M887-N887))/(I887+Dados!$C$35*(1+(0.34*J887))))</f>
        <v>5.7169662754014325</v>
      </c>
    </row>
    <row r="888" spans="1:26" x14ac:dyDescent="0.25">
      <c r="A888" s="1">
        <v>38037</v>
      </c>
      <c r="B888">
        <v>15.4</v>
      </c>
      <c r="C888">
        <v>31.1</v>
      </c>
      <c r="D888">
        <v>51</v>
      </c>
      <c r="E888">
        <v>3</v>
      </c>
      <c r="F888">
        <v>48.5</v>
      </c>
      <c r="H888" s="22">
        <f t="shared" si="196"/>
        <v>23.25</v>
      </c>
      <c r="I888" s="23">
        <f t="shared" si="197"/>
        <v>0.17217491508311963</v>
      </c>
      <c r="J888" s="24">
        <f t="shared" si="198"/>
        <v>2.2438532255038321</v>
      </c>
      <c r="K888" s="25">
        <f t="shared" si="199"/>
        <v>4.5182323834037019</v>
      </c>
      <c r="L888" s="25">
        <f t="shared" si="200"/>
        <v>1.7497618068909833</v>
      </c>
      <c r="M888" s="25">
        <f t="shared" si="201"/>
        <v>3.1339970951473424</v>
      </c>
      <c r="N888" s="25">
        <f t="shared" si="202"/>
        <v>1.519988591146461</v>
      </c>
      <c r="O888" s="25">
        <f t="shared" si="203"/>
        <v>-0.20040491034042626</v>
      </c>
      <c r="P888" s="26">
        <f>ACOS(-TAN(Dados!$C$31)*TAN(O888))</f>
        <v>1.6808512144161913</v>
      </c>
      <c r="Q888" s="25">
        <f t="shared" si="204"/>
        <v>1.0210787309277003</v>
      </c>
      <c r="R888" s="25">
        <f>(24*60/PI())*Dados!$C$28*Q888*(P888*SIN(Dados!$C$31)*SIN(O888)+COS(Dados!$C$31)*COS(O888)*SIN(P888))</f>
        <v>38.991281971545753</v>
      </c>
      <c r="S888" s="17">
        <f t="shared" si="205"/>
        <v>304.26000000000005</v>
      </c>
      <c r="T888" s="17">
        <f t="shared" si="206"/>
        <v>288.56</v>
      </c>
      <c r="U888" s="17">
        <f t="shared" si="207"/>
        <v>24.719365737166925</v>
      </c>
      <c r="V888" s="25">
        <f>(0.75+2*10^(-5)*Dados!$B$7)*R888</f>
        <v>29.434604541140224</v>
      </c>
      <c r="W888" s="23">
        <f t="shared" si="208"/>
        <v>4.9862757767491948</v>
      </c>
      <c r="X888" s="25">
        <f>(1-Dados!$C$20)*U888</f>
        <v>19.033911617618532</v>
      </c>
      <c r="Y888" s="18">
        <f t="shared" si="209"/>
        <v>14.047635840869336</v>
      </c>
      <c r="Z888" s="27">
        <f>((0.408*I888*(Y888-0)+Dados!$C$35*(900/(H888+273))*J888*(M888-N888))/(I888+Dados!$C$35*(1+(0.34*J888))))</f>
        <v>5.9359173087809181</v>
      </c>
    </row>
    <row r="889" spans="1:26" x14ac:dyDescent="0.25">
      <c r="A889" s="1">
        <v>38038</v>
      </c>
      <c r="B889">
        <v>14.9</v>
      </c>
      <c r="C889">
        <v>30.7</v>
      </c>
      <c r="D889">
        <v>52</v>
      </c>
      <c r="E889">
        <v>2.2999999999999998</v>
      </c>
      <c r="F889">
        <v>54</v>
      </c>
      <c r="H889" s="22">
        <f t="shared" si="196"/>
        <v>22.8</v>
      </c>
      <c r="I889" s="23">
        <f t="shared" si="197"/>
        <v>0.16813302065808716</v>
      </c>
      <c r="J889" s="24">
        <f t="shared" si="198"/>
        <v>1.7202874728862714</v>
      </c>
      <c r="K889" s="25">
        <f t="shared" si="199"/>
        <v>4.4164290333261924</v>
      </c>
      <c r="L889" s="25">
        <f t="shared" si="200"/>
        <v>1.6943980378095331</v>
      </c>
      <c r="M889" s="25">
        <f t="shared" si="201"/>
        <v>3.0554135355678627</v>
      </c>
      <c r="N889" s="25">
        <f t="shared" si="202"/>
        <v>1.6499233092066459</v>
      </c>
      <c r="O889" s="25">
        <f t="shared" si="203"/>
        <v>-0.19423801404421251</v>
      </c>
      <c r="P889" s="26">
        <f>ACOS(-TAN(Dados!$C$31)*TAN(O889))</f>
        <v>1.677363057393106</v>
      </c>
      <c r="Q889" s="25">
        <f t="shared" si="204"/>
        <v>1.0206385489085132</v>
      </c>
      <c r="R889" s="25">
        <f>(24*60/PI())*Dados!$C$28*Q889*(P889*SIN(Dados!$C$31)*SIN(O889)+COS(Dados!$C$31)*COS(O889)*SIN(P889))</f>
        <v>38.829764482083824</v>
      </c>
      <c r="S889" s="17">
        <f t="shared" si="205"/>
        <v>303.86</v>
      </c>
      <c r="T889" s="17">
        <f t="shared" si="206"/>
        <v>288.06</v>
      </c>
      <c r="U889" s="17">
        <f t="shared" si="207"/>
        <v>24.695241781064791</v>
      </c>
      <c r="V889" s="25">
        <f>(0.75+2*10^(-5)*Dados!$B$7)*R889</f>
        <v>29.312674633006939</v>
      </c>
      <c r="W889" s="23">
        <f t="shared" si="208"/>
        <v>4.764251850793559</v>
      </c>
      <c r="X889" s="25">
        <f>(1-Dados!$C$20)*U889</f>
        <v>19.015336171419889</v>
      </c>
      <c r="Y889" s="18">
        <f t="shared" si="209"/>
        <v>14.25108432062633</v>
      </c>
      <c r="Z889" s="27">
        <f>((0.408*I889*(Y889-0)+Dados!$C$35*(900/(H889+273))*J889*(M889-N889))/(I889+Dados!$C$35*(1+(0.34*J889))))</f>
        <v>5.366912612203925</v>
      </c>
    </row>
    <row r="890" spans="1:26" x14ac:dyDescent="0.25">
      <c r="A890" s="1">
        <v>38039</v>
      </c>
      <c r="B890">
        <v>14.2</v>
      </c>
      <c r="C890">
        <v>31.5</v>
      </c>
      <c r="D890">
        <v>53</v>
      </c>
      <c r="E890">
        <v>2.0333329999999998</v>
      </c>
      <c r="F890">
        <v>54.25</v>
      </c>
      <c r="H890" s="22">
        <f t="shared" si="196"/>
        <v>22.85</v>
      </c>
      <c r="I890" s="23">
        <f t="shared" si="197"/>
        <v>0.1685781270345493</v>
      </c>
      <c r="J890" s="24">
        <f t="shared" si="198"/>
        <v>1.5208336035244612</v>
      </c>
      <c r="K890" s="25">
        <f t="shared" si="199"/>
        <v>4.6220689030255047</v>
      </c>
      <c r="L890" s="25">
        <f t="shared" si="200"/>
        <v>1.6194713704253727</v>
      </c>
      <c r="M890" s="25">
        <f t="shared" si="201"/>
        <v>3.1207701367254388</v>
      </c>
      <c r="N890" s="25">
        <f t="shared" si="202"/>
        <v>1.6930177991735504</v>
      </c>
      <c r="O890" s="25">
        <f t="shared" si="203"/>
        <v>-0.18801356083243781</v>
      </c>
      <c r="P890" s="26">
        <f>ACOS(-TAN(Dados!$C$31)*TAN(O890))</f>
        <v>1.6738522299872023</v>
      </c>
      <c r="Q890" s="25">
        <f t="shared" si="204"/>
        <v>1.020192251241868</v>
      </c>
      <c r="R890" s="25">
        <f>(24*60/PI())*Dados!$C$28*Q890*(P890*SIN(Dados!$C$31)*SIN(O890)+COS(Dados!$C$31)*COS(O890)*SIN(P890))</f>
        <v>38.66569810212836</v>
      </c>
      <c r="S890" s="17">
        <f t="shared" si="205"/>
        <v>304.66000000000003</v>
      </c>
      <c r="T890" s="17">
        <f t="shared" si="206"/>
        <v>287.36</v>
      </c>
      <c r="U890" s="17">
        <f t="shared" si="207"/>
        <v>25.731724321603057</v>
      </c>
      <c r="V890" s="25">
        <f>(0.75+2*10^(-5)*Dados!$B$7)*R890</f>
        <v>29.188820561832522</v>
      </c>
      <c r="W890" s="23">
        <f t="shared" si="208"/>
        <v>5.0170951388772247</v>
      </c>
      <c r="X890" s="25">
        <f>(1-Dados!$C$20)*U890</f>
        <v>19.813427727634355</v>
      </c>
      <c r="Y890" s="18">
        <f t="shared" si="209"/>
        <v>14.796332588757132</v>
      </c>
      <c r="Z890" s="27">
        <f>((0.408*I890*(Y890-0)+Dados!$C$35*(900/(H890+273))*J890*(M890-N890))/(I890+Dados!$C$35*(1+(0.34*J890))))</f>
        <v>5.4130624668653198</v>
      </c>
    </row>
    <row r="891" spans="1:26" x14ac:dyDescent="0.25">
      <c r="A891" s="1">
        <v>38040</v>
      </c>
      <c r="B891">
        <v>14.1</v>
      </c>
      <c r="C891">
        <v>31.7</v>
      </c>
      <c r="D891">
        <v>54</v>
      </c>
      <c r="E891">
        <v>2.8333330000000001</v>
      </c>
      <c r="F891">
        <v>58.75</v>
      </c>
      <c r="H891" s="22">
        <f t="shared" si="196"/>
        <v>22.9</v>
      </c>
      <c r="I891" s="23">
        <f t="shared" si="197"/>
        <v>0.1690242275340923</v>
      </c>
      <c r="J891" s="24">
        <f t="shared" si="198"/>
        <v>2.1191944636588169</v>
      </c>
      <c r="K891" s="25">
        <f t="shared" si="199"/>
        <v>4.6747601804976453</v>
      </c>
      <c r="L891" s="25">
        <f t="shared" si="200"/>
        <v>1.6090084391753954</v>
      </c>
      <c r="M891" s="25">
        <f t="shared" si="201"/>
        <v>3.1418843098365201</v>
      </c>
      <c r="N891" s="25">
        <f t="shared" si="202"/>
        <v>1.8458570320289556</v>
      </c>
      <c r="O891" s="25">
        <f t="shared" si="203"/>
        <v>-0.18173339514492348</v>
      </c>
      <c r="P891" s="26">
        <f>ACOS(-TAN(Dados!$C$31)*TAN(O891))</f>
        <v>1.6703196821423145</v>
      </c>
      <c r="Q891" s="25">
        <f t="shared" si="204"/>
        <v>1.0197399701753953</v>
      </c>
      <c r="R891" s="25">
        <f>(24*60/PI())*Dados!$C$28*Q891*(P891*SIN(Dados!$C$31)*SIN(O891)+COS(Dados!$C$31)*COS(O891)*SIN(P891))</f>
        <v>38.499111448304127</v>
      </c>
      <c r="S891" s="17">
        <f t="shared" si="205"/>
        <v>304.86</v>
      </c>
      <c r="T891" s="17">
        <f t="shared" si="206"/>
        <v>287.26000000000005</v>
      </c>
      <c r="U891" s="17">
        <f t="shared" si="207"/>
        <v>25.842053589548897</v>
      </c>
      <c r="V891" s="25">
        <f>(0.75+2*10^(-5)*Dados!$B$7)*R891</f>
        <v>29.063063930369971</v>
      </c>
      <c r="W891" s="23">
        <f t="shared" si="208"/>
        <v>4.8237192260396489</v>
      </c>
      <c r="X891" s="25">
        <f>(1-Dados!$C$20)*U891</f>
        <v>19.89838126395265</v>
      </c>
      <c r="Y891" s="18">
        <f t="shared" si="209"/>
        <v>15.074662037913001</v>
      </c>
      <c r="Z891" s="27">
        <f>((0.408*I891*(Y891-0)+Dados!$C$35*(900/(H891+273))*J891*(M891-N891))/(I891+Dados!$C$35*(1+(0.34*J891))))</f>
        <v>5.6325783640219127</v>
      </c>
    </row>
    <row r="892" spans="1:26" x14ac:dyDescent="0.25">
      <c r="A892" s="1">
        <v>38041</v>
      </c>
      <c r="B892">
        <v>14.2</v>
      </c>
      <c r="C892">
        <v>32.200000000000003</v>
      </c>
      <c r="D892">
        <v>55</v>
      </c>
      <c r="E892">
        <v>3.5666669999999998</v>
      </c>
      <c r="F892">
        <v>56.75</v>
      </c>
      <c r="H892" s="22">
        <f t="shared" si="196"/>
        <v>23.200000000000003</v>
      </c>
      <c r="I892" s="23">
        <f t="shared" si="197"/>
        <v>0.17172180615599655</v>
      </c>
      <c r="J892" s="24">
        <f t="shared" si="198"/>
        <v>2.6676924174160255</v>
      </c>
      <c r="K892" s="25">
        <f t="shared" si="199"/>
        <v>4.8087773652629577</v>
      </c>
      <c r="L892" s="25">
        <f t="shared" si="200"/>
        <v>1.6194713704253727</v>
      </c>
      <c r="M892" s="25">
        <f t="shared" si="201"/>
        <v>3.2141243678441653</v>
      </c>
      <c r="N892" s="25">
        <f t="shared" si="202"/>
        <v>1.8240155787515639</v>
      </c>
      <c r="O892" s="25">
        <f t="shared" si="203"/>
        <v>-0.1753993779302998</v>
      </c>
      <c r="P892" s="26">
        <f>ACOS(-TAN(Dados!$C$31)*TAN(O892))</f>
        <v>1.6667663487559339</v>
      </c>
      <c r="Q892" s="25">
        <f t="shared" si="204"/>
        <v>1.0192818397297361</v>
      </c>
      <c r="R892" s="25">
        <f>(24*60/PI())*Dados!$C$28*Q892*(P892*SIN(Dados!$C$31)*SIN(O892)+COS(Dados!$C$31)*COS(O892)*SIN(P892))</f>
        <v>38.330034943789961</v>
      </c>
      <c r="S892" s="17">
        <f t="shared" si="205"/>
        <v>305.36</v>
      </c>
      <c r="T892" s="17">
        <f t="shared" si="206"/>
        <v>287.36</v>
      </c>
      <c r="U892" s="17">
        <f t="shared" si="207"/>
        <v>26.019290526596365</v>
      </c>
      <c r="V892" s="25">
        <f>(0.75+2*10^(-5)*Dados!$B$7)*R892</f>
        <v>28.935427705143915</v>
      </c>
      <c r="W892" s="23">
        <f t="shared" si="208"/>
        <v>4.9587768739197493</v>
      </c>
      <c r="X892" s="25">
        <f>(1-Dados!$C$20)*U892</f>
        <v>20.0348537054792</v>
      </c>
      <c r="Y892" s="18">
        <f t="shared" si="209"/>
        <v>15.076076831559451</v>
      </c>
      <c r="Z892" s="27">
        <f>((0.408*I892*(Y892-0)+Dados!$C$35*(900/(H892+273))*J892*(M892-N892))/(I892+Dados!$C$35*(1+(0.34*J892))))</f>
        <v>6.0490042213208044</v>
      </c>
    </row>
    <row r="893" spans="1:26" x14ac:dyDescent="0.25">
      <c r="A893" s="1">
        <v>38042</v>
      </c>
      <c r="B893">
        <v>15</v>
      </c>
      <c r="C893">
        <v>35.6</v>
      </c>
      <c r="D893">
        <v>56</v>
      </c>
      <c r="E893">
        <v>2.6333329999999999</v>
      </c>
      <c r="F893">
        <v>50.25</v>
      </c>
      <c r="H893" s="22">
        <f t="shared" si="196"/>
        <v>25.3</v>
      </c>
      <c r="I893" s="23">
        <f t="shared" si="197"/>
        <v>0.19164125727803297</v>
      </c>
      <c r="J893" s="24">
        <f t="shared" si="198"/>
        <v>1.9696042486252276</v>
      </c>
      <c r="K893" s="25">
        <f t="shared" si="199"/>
        <v>5.8118453382797011</v>
      </c>
      <c r="L893" s="25">
        <f t="shared" si="200"/>
        <v>1.7053462321157722</v>
      </c>
      <c r="M893" s="25">
        <f t="shared" si="201"/>
        <v>3.7585957851977367</v>
      </c>
      <c r="N893" s="25">
        <f t="shared" si="202"/>
        <v>1.8886943820618625</v>
      </c>
      <c r="O893" s="25">
        <f t="shared" si="203"/>
        <v>-0.16901338609456681</v>
      </c>
      <c r="P893" s="26">
        <f>ACOS(-TAN(Dados!$C$31)*TAN(O893))</f>
        <v>1.6631931498354087</v>
      </c>
      <c r="Q893" s="25">
        <f t="shared" si="204"/>
        <v>1.018817995658829</v>
      </c>
      <c r="R893" s="25">
        <f>(24*60/PI())*Dados!$C$28*Q893*(P893*SIN(Dados!$C$31)*SIN(O893)+COS(Dados!$C$31)*COS(O893)*SIN(P893))</f>
        <v>38.158500837577961</v>
      </c>
      <c r="S893" s="17">
        <f t="shared" si="205"/>
        <v>308.76000000000005</v>
      </c>
      <c r="T893" s="17">
        <f t="shared" si="206"/>
        <v>288.16000000000003</v>
      </c>
      <c r="U893" s="17">
        <f t="shared" si="207"/>
        <v>27.710534111405529</v>
      </c>
      <c r="V893" s="25">
        <f>(0.75+2*10^(-5)*Dados!$B$7)*R893</f>
        <v>28.805936230989445</v>
      </c>
      <c r="W893" s="23">
        <f t="shared" si="208"/>
        <v>5.4864703456943236</v>
      </c>
      <c r="X893" s="25">
        <f>(1-Dados!$C$20)*U893</f>
        <v>21.337111265782259</v>
      </c>
      <c r="Y893" s="18">
        <f t="shared" si="209"/>
        <v>15.850640920087935</v>
      </c>
      <c r="Z893" s="27">
        <f>((0.408*I893*(Y893-0)+Dados!$C$35*(900/(H893+273))*J893*(M893-N893))/(I893+Dados!$C$35*(1+(0.34*J893))))</f>
        <v>6.5353704958091585</v>
      </c>
    </row>
    <row r="894" spans="1:26" x14ac:dyDescent="0.25">
      <c r="A894" s="1">
        <v>38043</v>
      </c>
      <c r="B894">
        <v>21.2</v>
      </c>
      <c r="C894">
        <v>37.1</v>
      </c>
      <c r="D894">
        <v>57</v>
      </c>
      <c r="E894">
        <v>2.0333329999999998</v>
      </c>
      <c r="F894">
        <v>48</v>
      </c>
      <c r="H894" s="22">
        <f t="shared" si="196"/>
        <v>29.15</v>
      </c>
      <c r="I894" s="23">
        <f t="shared" si="197"/>
        <v>0.23322710216453366</v>
      </c>
      <c r="J894" s="24">
        <f t="shared" si="198"/>
        <v>1.5208336035244612</v>
      </c>
      <c r="K894" s="25">
        <f t="shared" si="199"/>
        <v>6.3090731770616983</v>
      </c>
      <c r="L894" s="25">
        <f t="shared" si="200"/>
        <v>2.5177224920902961</v>
      </c>
      <c r="M894" s="25">
        <f t="shared" si="201"/>
        <v>4.4133978345759974</v>
      </c>
      <c r="N894" s="25">
        <f t="shared" si="202"/>
        <v>2.1184309605964788</v>
      </c>
      <c r="O894" s="25">
        <f t="shared" si="203"/>
        <v>-0.16257731194492642</v>
      </c>
      <c r="P894" s="26">
        <f>ACOS(-TAN(Dados!$C$31)*TAN(O894))</f>
        <v>1.6596009906988067</v>
      </c>
      <c r="Q894" s="25">
        <f t="shared" si="204"/>
        <v>1.0183485754096824</v>
      </c>
      <c r="R894" s="25">
        <f>(24*60/PI())*Dados!$C$28*Q894*(P894*SIN(Dados!$C$31)*SIN(O894)+COS(Dados!$C$31)*COS(O894)*SIN(P894))</f>
        <v>37.98454322101324</v>
      </c>
      <c r="S894" s="17">
        <f t="shared" si="205"/>
        <v>310.26000000000005</v>
      </c>
      <c r="T894" s="17">
        <f t="shared" si="206"/>
        <v>294.36</v>
      </c>
      <c r="U894" s="17">
        <f t="shared" si="207"/>
        <v>24.234019500910716</v>
      </c>
      <c r="V894" s="25">
        <f>(0.75+2*10^(-5)*Dados!$B$7)*R894</f>
        <v>28.674615243537978</v>
      </c>
      <c r="W894" s="23">
        <f t="shared" si="208"/>
        <v>4.4309067646624909</v>
      </c>
      <c r="X894" s="25">
        <f>(1-Dados!$C$20)*U894</f>
        <v>18.660195015701252</v>
      </c>
      <c r="Y894" s="18">
        <f t="shared" si="209"/>
        <v>14.22928825103876</v>
      </c>
      <c r="Z894" s="27">
        <f>((0.408*I894*(Y894-0)+Dados!$C$35*(900/(H894+273))*J894*(M894-N894))/(I894+Dados!$C$35*(1+(0.34*J894))))</f>
        <v>6.1183024094144693</v>
      </c>
    </row>
    <row r="895" spans="1:26" x14ac:dyDescent="0.25">
      <c r="A895" s="1">
        <v>38044</v>
      </c>
      <c r="B895">
        <v>19.3</v>
      </c>
      <c r="C895">
        <v>35.799999999999997</v>
      </c>
      <c r="D895">
        <v>58</v>
      </c>
      <c r="E895">
        <v>2.0666669999999998</v>
      </c>
      <c r="F895">
        <v>49.25</v>
      </c>
      <c r="H895" s="22">
        <f t="shared" si="196"/>
        <v>27.549999999999997</v>
      </c>
      <c r="I895" s="23">
        <f t="shared" si="197"/>
        <v>0.21510833905626101</v>
      </c>
      <c r="J895" s="24">
        <f t="shared" si="198"/>
        <v>1.5457658046641094</v>
      </c>
      <c r="K895" s="25">
        <f t="shared" si="199"/>
        <v>5.8761139848648147</v>
      </c>
      <c r="L895" s="25">
        <f t="shared" si="200"/>
        <v>2.238858124675362</v>
      </c>
      <c r="M895" s="25">
        <f t="shared" si="201"/>
        <v>4.0574860547700879</v>
      </c>
      <c r="N895" s="25">
        <f t="shared" si="202"/>
        <v>1.9983118819742682</v>
      </c>
      <c r="O895" s="25">
        <f t="shared" si="203"/>
        <v>-0.1560930626290509</v>
      </c>
      <c r="P895" s="26">
        <f>ACOS(-TAN(Dados!$C$31)*TAN(O895))</f>
        <v>1.655990762218486</v>
      </c>
      <c r="Q895" s="25">
        <f t="shared" si="204"/>
        <v>1.0178737180816473</v>
      </c>
      <c r="R895" s="25">
        <f>(24*60/PI())*Dados!$C$28*Q895*(P895*SIN(Dados!$C$31)*SIN(O895)+COS(Dados!$C$31)*COS(O895)*SIN(P895))</f>
        <v>37.808198041549083</v>
      </c>
      <c r="S895" s="17">
        <f t="shared" si="205"/>
        <v>308.96000000000004</v>
      </c>
      <c r="T895" s="17">
        <f t="shared" si="206"/>
        <v>292.46000000000004</v>
      </c>
      <c r="U895" s="17">
        <f t="shared" si="207"/>
        <v>24.572420231970145</v>
      </c>
      <c r="V895" s="25">
        <f>(0.75+2*10^(-5)*Dados!$B$7)*R895</f>
        <v>28.541491879601093</v>
      </c>
      <c r="W895" s="23">
        <f t="shared" si="208"/>
        <v>4.6481788552235619</v>
      </c>
      <c r="X895" s="25">
        <f>(1-Dados!$C$20)*U895</f>
        <v>18.920763578617013</v>
      </c>
      <c r="Y895" s="18">
        <f t="shared" si="209"/>
        <v>14.27258472339345</v>
      </c>
      <c r="Z895" s="27">
        <f>((0.408*I895*(Y895-0)+Dados!$C$35*(900/(H895+273))*J895*(M895-N895))/(I895+Dados!$C$35*(1+(0.34*J895))))</f>
        <v>5.9578588033349504</v>
      </c>
    </row>
    <row r="896" spans="1:26" x14ac:dyDescent="0.25">
      <c r="A896" s="1">
        <v>38045</v>
      </c>
      <c r="B896">
        <v>18.600000000000001</v>
      </c>
      <c r="C896">
        <v>35.4</v>
      </c>
      <c r="D896">
        <v>59</v>
      </c>
      <c r="E896">
        <v>2.2000000000000002</v>
      </c>
      <c r="F896">
        <v>58.5</v>
      </c>
      <c r="H896" s="22">
        <f t="shared" si="196"/>
        <v>27</v>
      </c>
      <c r="I896" s="23">
        <f t="shared" si="197"/>
        <v>0.20915998442580921</v>
      </c>
      <c r="J896" s="24">
        <f t="shared" si="198"/>
        <v>1.6454923653694773</v>
      </c>
      <c r="K896" s="25">
        <f t="shared" si="199"/>
        <v>5.7481868887063436</v>
      </c>
      <c r="L896" s="25">
        <f t="shared" si="200"/>
        <v>2.143152914469288</v>
      </c>
      <c r="M896" s="25">
        <f t="shared" si="201"/>
        <v>3.9456699015878156</v>
      </c>
      <c r="N896" s="25">
        <f t="shared" si="202"/>
        <v>2.308216892428872</v>
      </c>
      <c r="O896" s="25">
        <f t="shared" si="203"/>
        <v>-0.14956255956995423</v>
      </c>
      <c r="P896" s="26">
        <f>ACOS(-TAN(Dados!$C$31)*TAN(O896))</f>
        <v>1.652363341105423</v>
      </c>
      <c r="Q896" s="25">
        <f t="shared" si="204"/>
        <v>1.0173935643851983</v>
      </c>
      <c r="R896" s="25">
        <f>(24*60/PI())*Dados!$C$28*Q896*(P896*SIN(Dados!$C$31)*SIN(O896)+COS(Dados!$C$31)*COS(O896)*SIN(P896))</f>
        <v>37.629503113658799</v>
      </c>
      <c r="S896" s="17">
        <f t="shared" si="205"/>
        <v>308.56</v>
      </c>
      <c r="T896" s="17">
        <f t="shared" si="206"/>
        <v>291.76000000000005</v>
      </c>
      <c r="U896" s="17">
        <f t="shared" si="207"/>
        <v>24.677610608203846</v>
      </c>
      <c r="V896" s="25">
        <f>(0.75+2*10^(-5)*Dados!$B$7)*R896</f>
        <v>28.406594685407878</v>
      </c>
      <c r="W896" s="23">
        <f t="shared" si="208"/>
        <v>4.1881774516811463</v>
      </c>
      <c r="X896" s="25">
        <f>(1-Dados!$C$20)*U896</f>
        <v>19.001760168316963</v>
      </c>
      <c r="Y896" s="18">
        <f t="shared" si="209"/>
        <v>14.813582716635818</v>
      </c>
      <c r="Z896" s="27">
        <f>((0.408*I896*(Y896-0)+Dados!$C$35*(900/(H896+273))*J896*(M896-N896))/(I896+Dados!$C$35*(1+(0.34*J896))))</f>
        <v>5.7616779204976023</v>
      </c>
    </row>
    <row r="897" spans="1:26" x14ac:dyDescent="0.25">
      <c r="A897" s="1">
        <v>38046</v>
      </c>
      <c r="B897">
        <v>16.100000000000001</v>
      </c>
      <c r="C897">
        <v>33.9</v>
      </c>
      <c r="D897">
        <v>60</v>
      </c>
      <c r="E897">
        <v>2.5</v>
      </c>
      <c r="F897">
        <v>59</v>
      </c>
      <c r="H897" s="22">
        <f t="shared" si="196"/>
        <v>25</v>
      </c>
      <c r="I897" s="23">
        <f t="shared" si="197"/>
        <v>0.18868182684282603</v>
      </c>
      <c r="J897" s="24">
        <f t="shared" si="198"/>
        <v>1.8698776879198604</v>
      </c>
      <c r="K897" s="25">
        <f t="shared" si="199"/>
        <v>5.2897146042222154</v>
      </c>
      <c r="L897" s="25">
        <f t="shared" si="200"/>
        <v>1.8299332444264929</v>
      </c>
      <c r="M897" s="25">
        <f t="shared" si="201"/>
        <v>3.5598239243243541</v>
      </c>
      <c r="N897" s="25">
        <f t="shared" si="202"/>
        <v>2.1002961153513686</v>
      </c>
      <c r="O897" s="25">
        <f t="shared" si="203"/>
        <v>-0.14298773789663263</v>
      </c>
      <c r="P897" s="26">
        <f>ACOS(-TAN(Dados!$C$31)*TAN(O897))</f>
        <v>1.6487195902323588</v>
      </c>
      <c r="Q897" s="25">
        <f t="shared" si="204"/>
        <v>1.0169082566002381</v>
      </c>
      <c r="R897" s="25">
        <f>(24*60/PI())*Dados!$C$28*Q897*(P897*SIN(Dados!$C$31)*SIN(O897)+COS(Dados!$C$31)*COS(O897)*SIN(P897))</f>
        <v>37.448498126852733</v>
      </c>
      <c r="S897" s="17">
        <f t="shared" si="205"/>
        <v>307.06</v>
      </c>
      <c r="T897" s="17">
        <f t="shared" si="206"/>
        <v>289.26000000000005</v>
      </c>
      <c r="U897" s="17">
        <f t="shared" si="207"/>
        <v>25.279261869139237</v>
      </c>
      <c r="V897" s="25">
        <f>(0.75+2*10^(-5)*Dados!$B$7)*R897</f>
        <v>28.269953622657006</v>
      </c>
      <c r="W897" s="23">
        <f t="shared" si="208"/>
        <v>4.5783248705981165</v>
      </c>
      <c r="X897" s="25">
        <f>(1-Dados!$C$20)*U897</f>
        <v>19.465031639237214</v>
      </c>
      <c r="Y897" s="18">
        <f t="shared" si="209"/>
        <v>14.886706768639097</v>
      </c>
      <c r="Z897" s="27">
        <f>((0.408*I897*(Y897-0)+Dados!$C$35*(900/(H897+273))*J897*(M897-N897))/(I897+Dados!$C$35*(1+(0.34*J897))))</f>
        <v>5.6990958908375662</v>
      </c>
    </row>
    <row r="898" spans="1:26" x14ac:dyDescent="0.25">
      <c r="A898" s="1">
        <v>38384</v>
      </c>
      <c r="B898">
        <v>16</v>
      </c>
      <c r="C898">
        <v>22.3</v>
      </c>
      <c r="D898">
        <v>32</v>
      </c>
      <c r="E898">
        <v>3.7</v>
      </c>
      <c r="F898">
        <v>96.5</v>
      </c>
      <c r="H898" s="22">
        <f t="shared" si="196"/>
        <v>19.149999999999999</v>
      </c>
      <c r="I898" s="23">
        <f t="shared" si="197"/>
        <v>0.13820893126731457</v>
      </c>
      <c r="J898" s="24">
        <f t="shared" si="198"/>
        <v>2.7674189781213934</v>
      </c>
      <c r="K898" s="25">
        <f t="shared" si="199"/>
        <v>2.6926645530366384</v>
      </c>
      <c r="L898" s="25">
        <f t="shared" si="200"/>
        <v>1.8182866804855506</v>
      </c>
      <c r="M898" s="25">
        <f t="shared" si="201"/>
        <v>2.2554756167610943</v>
      </c>
      <c r="N898" s="25">
        <f t="shared" si="202"/>
        <v>2.1765339701744559</v>
      </c>
      <c r="O898" s="25">
        <f t="shared" si="203"/>
        <v>-0.30432562504334304</v>
      </c>
      <c r="P898" s="26">
        <f>ACOS(-TAN(Dados!$C$31)*TAN(O898))</f>
        <v>1.7414469882911801</v>
      </c>
      <c r="Q898" s="25">
        <f t="shared" si="204"/>
        <v>1.0281185581963432</v>
      </c>
      <c r="R898" s="25">
        <f>(24*60/PI())*Dados!$C$28*Q898*(P898*SIN(Dados!$C$31)*SIN(O898)+COS(Dados!$C$31)*COS(O898)*SIN(P898))</f>
        <v>41.550006134893529</v>
      </c>
      <c r="S898" s="17">
        <f t="shared" si="205"/>
        <v>295.46000000000004</v>
      </c>
      <c r="T898" s="17">
        <f t="shared" si="206"/>
        <v>289.16000000000003</v>
      </c>
      <c r="U898" s="17">
        <f t="shared" si="207"/>
        <v>16.686350032949292</v>
      </c>
      <c r="V898" s="25">
        <f>(0.75+2*10^(-5)*Dados!$B$7)*R898</f>
        <v>31.366191041244619</v>
      </c>
      <c r="W898" s="23">
        <f t="shared" si="208"/>
        <v>1.7601118189405358</v>
      </c>
      <c r="X898" s="25">
        <f>(1-Dados!$C$20)*U898</f>
        <v>12.848489525370955</v>
      </c>
      <c r="Y898" s="18">
        <f t="shared" si="209"/>
        <v>11.088377706430419</v>
      </c>
      <c r="Z898" s="27">
        <f>((0.408*I898*(Y898-0)+Dados!$C$35*(900/(H898+273))*J898*(M898-N898))/(I898+Dados!$C$35*(1+(0.34*J898))))</f>
        <v>2.523245124809157</v>
      </c>
    </row>
    <row r="899" spans="1:26" x14ac:dyDescent="0.25">
      <c r="A899" s="1">
        <v>38385</v>
      </c>
      <c r="B899">
        <v>15.5</v>
      </c>
      <c r="C899">
        <v>19.100000000000001</v>
      </c>
      <c r="D899">
        <v>33</v>
      </c>
      <c r="E899">
        <v>4.6666670000000003</v>
      </c>
      <c r="F899">
        <v>91.5</v>
      </c>
      <c r="H899" s="22">
        <f t="shared" si="196"/>
        <v>17.3</v>
      </c>
      <c r="I899" s="23">
        <f t="shared" si="197"/>
        <v>0.12485190584210624</v>
      </c>
      <c r="J899" s="24">
        <f t="shared" si="198"/>
        <v>3.4904386001007643</v>
      </c>
      <c r="K899" s="25">
        <f t="shared" si="199"/>
        <v>2.2111396340059919</v>
      </c>
      <c r="L899" s="25">
        <f t="shared" si="200"/>
        <v>1.761022898120093</v>
      </c>
      <c r="M899" s="25">
        <f t="shared" si="201"/>
        <v>1.9860812660630425</v>
      </c>
      <c r="N899" s="25">
        <f t="shared" si="202"/>
        <v>1.817264358447684</v>
      </c>
      <c r="O899" s="25">
        <f t="shared" si="203"/>
        <v>-0.2995769437816857</v>
      </c>
      <c r="P899" s="26">
        <f>ACOS(-TAN(Dados!$C$31)*TAN(O899))</f>
        <v>1.7385894603864445</v>
      </c>
      <c r="Q899" s="25">
        <f t="shared" si="204"/>
        <v>1.0278170707327079</v>
      </c>
      <c r="R899" s="25">
        <f>(24*60/PI())*Dados!$C$28*Q899*(P899*SIN(Dados!$C$31)*SIN(O899)+COS(Dados!$C$31)*COS(O899)*SIN(P899))</f>
        <v>41.440172896841275</v>
      </c>
      <c r="S899" s="17">
        <f t="shared" si="205"/>
        <v>292.26000000000005</v>
      </c>
      <c r="T899" s="17">
        <f t="shared" si="206"/>
        <v>288.66000000000003</v>
      </c>
      <c r="U899" s="17">
        <f t="shared" si="207"/>
        <v>12.580351966578849</v>
      </c>
      <c r="V899" s="25">
        <f>(0.75+2*10^(-5)*Dados!$B$7)*R899</f>
        <v>31.28327768820585</v>
      </c>
      <c r="W899" s="23">
        <f t="shared" si="208"/>
        <v>1.0185481301599364</v>
      </c>
      <c r="X899" s="25">
        <f>(1-Dados!$C$20)*U899</f>
        <v>9.686871014265714</v>
      </c>
      <c r="Y899" s="18">
        <f t="shared" si="209"/>
        <v>8.6683228841057769</v>
      </c>
      <c r="Z899" s="27">
        <f>((0.408*I899*(Y899-0)+Dados!$C$35*(900/(H899+273))*J899*(M899-N899))/(I899+Dados!$C$35*(1+(0.34*J899))))</f>
        <v>2.0938456293951124</v>
      </c>
    </row>
    <row r="900" spans="1:26" x14ac:dyDescent="0.25">
      <c r="A900" s="1">
        <v>38386</v>
      </c>
      <c r="B900">
        <v>16.5</v>
      </c>
      <c r="C900">
        <v>30.1</v>
      </c>
      <c r="D900">
        <v>34</v>
      </c>
      <c r="E900">
        <v>2.9666670000000002</v>
      </c>
      <c r="F900">
        <v>81</v>
      </c>
      <c r="H900" s="22">
        <f t="shared" si="196"/>
        <v>23.3</v>
      </c>
      <c r="I900" s="23">
        <f t="shared" si="197"/>
        <v>0.1726290323213637</v>
      </c>
      <c r="J900" s="24">
        <f t="shared" si="198"/>
        <v>2.2189217723152592</v>
      </c>
      <c r="K900" s="25">
        <f t="shared" si="199"/>
        <v>4.2674631045407558</v>
      </c>
      <c r="L900" s="25">
        <f t="shared" si="200"/>
        <v>1.877175834096539</v>
      </c>
      <c r="M900" s="25">
        <f t="shared" si="201"/>
        <v>3.0723194693186473</v>
      </c>
      <c r="N900" s="25">
        <f t="shared" si="202"/>
        <v>2.4885787701481044</v>
      </c>
      <c r="O900" s="25">
        <f t="shared" si="203"/>
        <v>-0.29473949140618588</v>
      </c>
      <c r="P900" s="26">
        <f>ACOS(-TAN(Dados!$C$31)*TAN(O900))</f>
        <v>1.7356885346921167</v>
      </c>
      <c r="Q900" s="25">
        <f t="shared" si="204"/>
        <v>1.0275073404706727</v>
      </c>
      <c r="R900" s="25">
        <f>(24*60/PI())*Dados!$C$28*Q900*(P900*SIN(Dados!$C$31)*SIN(O900)+COS(Dados!$C$31)*COS(O900)*SIN(P900))</f>
        <v>41.327547732870002</v>
      </c>
      <c r="S900" s="17">
        <f t="shared" si="205"/>
        <v>303.26000000000005</v>
      </c>
      <c r="T900" s="17">
        <f t="shared" si="206"/>
        <v>289.66000000000003</v>
      </c>
      <c r="U900" s="17">
        <f t="shared" si="207"/>
        <v>24.385354472581685</v>
      </c>
      <c r="V900" s="25">
        <f>(0.75+2*10^(-5)*Dados!$B$7)*R900</f>
        <v>31.198256704148577</v>
      </c>
      <c r="W900" s="23">
        <f t="shared" si="208"/>
        <v>3.1921731936575388</v>
      </c>
      <c r="X900" s="25">
        <f>(1-Dados!$C$20)*U900</f>
        <v>18.776722943887897</v>
      </c>
      <c r="Y900" s="18">
        <f t="shared" si="209"/>
        <v>15.584549750230359</v>
      </c>
      <c r="Z900" s="27">
        <f>((0.408*I900*(Y900-0)+Dados!$C$35*(900/(H900+273))*J900*(M900-N900))/(I900+Dados!$C$35*(1+(0.34*J900))))</f>
        <v>4.7141745699312692</v>
      </c>
    </row>
    <row r="901" spans="1:26" x14ac:dyDescent="0.25">
      <c r="A901" s="1">
        <v>38387</v>
      </c>
      <c r="B901">
        <v>16.600000000000001</v>
      </c>
      <c r="C901">
        <v>34.6</v>
      </c>
      <c r="D901">
        <v>35</v>
      </c>
      <c r="E901">
        <v>1.733333</v>
      </c>
      <c r="F901">
        <v>71.25</v>
      </c>
      <c r="H901" s="22">
        <f t="shared" si="196"/>
        <v>25.6</v>
      </c>
      <c r="I901" s="23">
        <f t="shared" si="197"/>
        <v>0.19463968475425519</v>
      </c>
      <c r="J901" s="24">
        <f t="shared" si="198"/>
        <v>1.296448280974078</v>
      </c>
      <c r="K901" s="25">
        <f t="shared" si="199"/>
        <v>5.4995586494348254</v>
      </c>
      <c r="L901" s="25">
        <f t="shared" si="200"/>
        <v>1.889152127641528</v>
      </c>
      <c r="M901" s="25">
        <f t="shared" si="201"/>
        <v>3.6943553885381766</v>
      </c>
      <c r="N901" s="25">
        <f t="shared" si="202"/>
        <v>2.632228214333451</v>
      </c>
      <c r="O901" s="25">
        <f t="shared" si="203"/>
        <v>-0.28981470135838328</v>
      </c>
      <c r="P901" s="26">
        <f>ACOS(-TAN(Dados!$C$31)*TAN(O901))</f>
        <v>1.7327454042581727</v>
      </c>
      <c r="Q901" s="25">
        <f t="shared" si="204"/>
        <v>1.0271894591899993</v>
      </c>
      <c r="R901" s="25">
        <f>(24*60/PI())*Dados!$C$28*Q901*(P901*SIN(Dados!$C$31)*SIN(O901)+COS(Dados!$C$31)*COS(O901)*SIN(P901))</f>
        <v>41.21213155165799</v>
      </c>
      <c r="S901" s="17">
        <f t="shared" si="205"/>
        <v>307.76000000000005</v>
      </c>
      <c r="T901" s="17">
        <f t="shared" si="206"/>
        <v>289.76000000000005</v>
      </c>
      <c r="U901" s="17">
        <f t="shared" si="207"/>
        <v>27.975722579836258</v>
      </c>
      <c r="V901" s="25">
        <f>(0.75+2*10^(-5)*Dados!$B$7)*R901</f>
        <v>31.111128775036029</v>
      </c>
      <c r="W901" s="23">
        <f t="shared" si="208"/>
        <v>3.829522105722821</v>
      </c>
      <c r="X901" s="25">
        <f>(1-Dados!$C$20)*U901</f>
        <v>21.54130638647392</v>
      </c>
      <c r="Y901" s="18">
        <f t="shared" si="209"/>
        <v>17.7117842807511</v>
      </c>
      <c r="Z901" s="27">
        <f>((0.408*I901*(Y901-0)+Dados!$C$35*(900/(H901+273))*J901*(M901-N901))/(I901+Dados!$C$35*(1+(0.34*J901))))</f>
        <v>5.8079417282991761</v>
      </c>
    </row>
    <row r="902" spans="1:26" x14ac:dyDescent="0.25">
      <c r="A902" s="1">
        <v>38388</v>
      </c>
      <c r="B902">
        <v>21.5</v>
      </c>
      <c r="C902">
        <v>36.200000000000003</v>
      </c>
      <c r="D902">
        <v>36</v>
      </c>
      <c r="E902">
        <v>2.1</v>
      </c>
      <c r="F902">
        <v>70.5</v>
      </c>
      <c r="H902" s="22">
        <f t="shared" si="196"/>
        <v>28.85</v>
      </c>
      <c r="I902" s="23">
        <f t="shared" si="197"/>
        <v>0.22973557110640525</v>
      </c>
      <c r="J902" s="24">
        <f t="shared" si="198"/>
        <v>1.5706972578526828</v>
      </c>
      <c r="K902" s="25">
        <f t="shared" si="199"/>
        <v>6.0065013919942043</v>
      </c>
      <c r="L902" s="25">
        <f t="shared" si="200"/>
        <v>2.5644197206554633</v>
      </c>
      <c r="M902" s="25">
        <f t="shared" si="201"/>
        <v>4.2854605563248338</v>
      </c>
      <c r="N902" s="25">
        <f t="shared" si="202"/>
        <v>3.0212496922090075</v>
      </c>
      <c r="O902" s="25">
        <f t="shared" si="203"/>
        <v>-0.28480403295985462</v>
      </c>
      <c r="P902" s="26">
        <f>ACOS(-TAN(Dados!$C$31)*TAN(O902))</f>
        <v>1.7297612548880501</v>
      </c>
      <c r="Q902" s="25">
        <f t="shared" si="204"/>
        <v>1.0268635210857713</v>
      </c>
      <c r="R902" s="25">
        <f>(24*60/PI())*Dados!$C$28*Q902*(P902*SIN(Dados!$C$31)*SIN(O902)+COS(Dados!$C$31)*COS(O902)*SIN(P902))</f>
        <v>41.093926310782344</v>
      </c>
      <c r="S902" s="17">
        <f t="shared" si="205"/>
        <v>309.36</v>
      </c>
      <c r="T902" s="17">
        <f t="shared" si="206"/>
        <v>294.66000000000003</v>
      </c>
      <c r="U902" s="17">
        <f t="shared" si="207"/>
        <v>25.209038866895011</v>
      </c>
      <c r="V902" s="25">
        <f>(0.75+2*10^(-5)*Dados!$B$7)*R902</f>
        <v>31.021895378647475</v>
      </c>
      <c r="W902" s="23">
        <f t="shared" si="208"/>
        <v>2.9556825628808889</v>
      </c>
      <c r="X902" s="25">
        <f>(1-Dados!$C$20)*U902</f>
        <v>19.410959927509158</v>
      </c>
      <c r="Y902" s="18">
        <f t="shared" si="209"/>
        <v>16.45527736462827</v>
      </c>
      <c r="Z902" s="27">
        <f>((0.408*I902*(Y902-0)+Dados!$C$35*(900/(H902+273))*J902*(M902-N902))/(I902+Dados!$C$35*(1+(0.34*J902))))</f>
        <v>5.8456070739893562</v>
      </c>
    </row>
    <row r="903" spans="1:26" x14ac:dyDescent="0.25">
      <c r="A903" s="1">
        <v>38389</v>
      </c>
      <c r="B903">
        <v>22.5</v>
      </c>
      <c r="C903">
        <v>36.1</v>
      </c>
      <c r="D903">
        <v>37</v>
      </c>
      <c r="E903">
        <v>2.8</v>
      </c>
      <c r="F903">
        <v>71.25</v>
      </c>
      <c r="H903" s="22">
        <f t="shared" si="196"/>
        <v>29.3</v>
      </c>
      <c r="I903" s="23">
        <f t="shared" si="197"/>
        <v>0.2349895019498757</v>
      </c>
      <c r="J903" s="24">
        <f t="shared" si="198"/>
        <v>2.0942630104702435</v>
      </c>
      <c r="K903" s="25">
        <f t="shared" si="199"/>
        <v>5.9736717424605885</v>
      </c>
      <c r="L903" s="25">
        <f t="shared" si="200"/>
        <v>2.7255876066054592</v>
      </c>
      <c r="M903" s="25">
        <f t="shared" si="201"/>
        <v>4.3496296745330234</v>
      </c>
      <c r="N903" s="25">
        <f t="shared" si="202"/>
        <v>3.0991111431047793</v>
      </c>
      <c r="O903" s="25">
        <f t="shared" si="203"/>
        <v>-0.27970897097978548</v>
      </c>
      <c r="P903" s="26">
        <f>ACOS(-TAN(Dados!$C$31)*TAN(O903))</f>
        <v>1.7267372641461627</v>
      </c>
      <c r="Q903" s="25">
        <f t="shared" si="204"/>
        <v>1.0265296227404832</v>
      </c>
      <c r="R903" s="25">
        <f>(24*60/PI())*Dados!$C$28*Q903*(P903*SIN(Dados!$C$31)*SIN(O903)+COS(Dados!$C$31)*COS(O903)*SIN(P903))</f>
        <v>40.972935068714811</v>
      </c>
      <c r="S903" s="17">
        <f t="shared" si="205"/>
        <v>309.26000000000005</v>
      </c>
      <c r="T903" s="17">
        <f t="shared" si="206"/>
        <v>295.66000000000003</v>
      </c>
      <c r="U903" s="17">
        <f t="shared" si="207"/>
        <v>24.176114970354625</v>
      </c>
      <c r="V903" s="25">
        <f>(0.75+2*10^(-5)*Dados!$B$7)*R903</f>
        <v>30.930558823829962</v>
      </c>
      <c r="W903" s="23">
        <f t="shared" si="208"/>
        <v>2.7149055949110843</v>
      </c>
      <c r="X903" s="25">
        <f>(1-Dados!$C$20)*U903</f>
        <v>18.615608527173062</v>
      </c>
      <c r="Y903" s="18">
        <f t="shared" si="209"/>
        <v>15.900702932261979</v>
      </c>
      <c r="Z903" s="27">
        <f>((0.408*I903*(Y903-0)+Dados!$C$35*(900/(H903+273))*J903*(M903-N903))/(I903+Dados!$C$35*(1+(0.34*J903))))</f>
        <v>5.8631919452675731</v>
      </c>
    </row>
    <row r="904" spans="1:26" x14ac:dyDescent="0.25">
      <c r="A904" s="1">
        <v>38390</v>
      </c>
      <c r="B904">
        <v>20</v>
      </c>
      <c r="C904">
        <v>34.1</v>
      </c>
      <c r="D904">
        <v>38</v>
      </c>
      <c r="E904">
        <v>2.5622129999999999</v>
      </c>
      <c r="F904">
        <v>64</v>
      </c>
      <c r="H904" s="22">
        <f t="shared" si="196"/>
        <v>27.05</v>
      </c>
      <c r="I904" s="23">
        <f t="shared" si="197"/>
        <v>0.20969496361300413</v>
      </c>
      <c r="J904" s="24">
        <f t="shared" si="198"/>
        <v>1.9164099681592834</v>
      </c>
      <c r="K904" s="25">
        <f t="shared" si="199"/>
        <v>5.3489488866095956</v>
      </c>
      <c r="L904" s="25">
        <f t="shared" si="200"/>
        <v>2.3382812709274461</v>
      </c>
      <c r="M904" s="25">
        <f t="shared" si="201"/>
        <v>3.8436150787685208</v>
      </c>
      <c r="N904" s="25">
        <f t="shared" si="202"/>
        <v>2.4599136504118535</v>
      </c>
      <c r="O904" s="25">
        <f t="shared" si="203"/>
        <v>-0.27453102519500105</v>
      </c>
      <c r="P904" s="26">
        <f>ACOS(-TAN(Dados!$C$31)*TAN(O904))</f>
        <v>1.7236746004336272</v>
      </c>
      <c r="Q904" s="25">
        <f t="shared" si="204"/>
        <v>1.0261878630954209</v>
      </c>
      <c r="R904" s="25">
        <f>(24*60/PI())*Dados!$C$28*Q904*(P904*SIN(Dados!$C$31)*SIN(O904)+COS(Dados!$C$31)*COS(O904)*SIN(P904))</f>
        <v>40.849162036170263</v>
      </c>
      <c r="S904" s="17">
        <f t="shared" si="205"/>
        <v>307.26000000000005</v>
      </c>
      <c r="T904" s="17">
        <f t="shared" si="206"/>
        <v>293.16000000000003</v>
      </c>
      <c r="U904" s="17">
        <f t="shared" si="207"/>
        <v>24.542154794111312</v>
      </c>
      <c r="V904" s="25">
        <f>(0.75+2*10^(-5)*Dados!$B$7)*R904</f>
        <v>30.837122289261409</v>
      </c>
      <c r="W904" s="23">
        <f t="shared" si="208"/>
        <v>3.4857236158480291</v>
      </c>
      <c r="X904" s="25">
        <f>(1-Dados!$C$20)*U904</f>
        <v>18.89745919146571</v>
      </c>
      <c r="Y904" s="18">
        <f t="shared" si="209"/>
        <v>15.411735575617682</v>
      </c>
      <c r="Z904" s="27">
        <f>((0.408*I904*(Y904-0)+Dados!$C$35*(900/(H904+273))*J904*(M904-N904))/(I904+Dados!$C$35*(1+(0.34*J904))))</f>
        <v>5.787220775629569</v>
      </c>
    </row>
    <row r="905" spans="1:26" x14ac:dyDescent="0.25">
      <c r="A905" s="1">
        <v>38391</v>
      </c>
      <c r="B905">
        <v>21.9</v>
      </c>
      <c r="C905">
        <v>32.6</v>
      </c>
      <c r="D905">
        <v>39</v>
      </c>
      <c r="E905">
        <v>2.8</v>
      </c>
      <c r="F905">
        <v>64.5</v>
      </c>
      <c r="H905" s="22">
        <f t="shared" si="196"/>
        <v>27.25</v>
      </c>
      <c r="I905" s="23">
        <f t="shared" si="197"/>
        <v>0.21184640181521044</v>
      </c>
      <c r="J905" s="24">
        <f t="shared" si="198"/>
        <v>2.0942630104702435</v>
      </c>
      <c r="K905" s="25">
        <f t="shared" si="199"/>
        <v>4.9183812721762612</v>
      </c>
      <c r="L905" s="25">
        <f t="shared" si="200"/>
        <v>2.6278588442730206</v>
      </c>
      <c r="M905" s="25">
        <f t="shared" si="201"/>
        <v>3.7731200582246407</v>
      </c>
      <c r="N905" s="25">
        <f t="shared" si="202"/>
        <v>2.4336624375548932</v>
      </c>
      <c r="O905" s="25">
        <f t="shared" si="203"/>
        <v>-0.26927172994258658</v>
      </c>
      <c r="P905" s="26">
        <f>ACOS(-TAN(Dados!$C$31)*TAN(O905))</f>
        <v>1.720574422132332</v>
      </c>
      <c r="Q905" s="25">
        <f t="shared" si="204"/>
        <v>1.0258383434213432</v>
      </c>
      <c r="R905" s="25">
        <f>(24*60/PI())*Dados!$C$28*Q905*(P905*SIN(Dados!$C$31)*SIN(O905)+COS(Dados!$C$31)*COS(O905)*SIN(P905))</f>
        <v>40.722612626680473</v>
      </c>
      <c r="S905" s="17">
        <f t="shared" si="205"/>
        <v>305.76000000000005</v>
      </c>
      <c r="T905" s="17">
        <f t="shared" si="206"/>
        <v>295.06</v>
      </c>
      <c r="U905" s="17">
        <f t="shared" si="207"/>
        <v>21.313143282743681</v>
      </c>
      <c r="V905" s="25">
        <f>(0.75+2*10^(-5)*Dados!$B$7)*R905</f>
        <v>30.741589861628867</v>
      </c>
      <c r="W905" s="23">
        <f t="shared" si="208"/>
        <v>2.8505780723852108</v>
      </c>
      <c r="X905" s="25">
        <f>(1-Dados!$C$20)*U905</f>
        <v>16.411120327712634</v>
      </c>
      <c r="Y905" s="18">
        <f t="shared" si="209"/>
        <v>13.560542255327423</v>
      </c>
      <c r="Z905" s="27">
        <f>((0.408*I905*(Y905-0)+Dados!$C$35*(900/(H905+273))*J905*(M905-N905))/(I905+Dados!$C$35*(1+(0.34*J905))))</f>
        <v>5.3177324464135003</v>
      </c>
    </row>
    <row r="906" spans="1:26" x14ac:dyDescent="0.25">
      <c r="A906" s="1">
        <v>38392</v>
      </c>
      <c r="B906">
        <v>21.4</v>
      </c>
      <c r="C906">
        <v>33.200000000000003</v>
      </c>
      <c r="D906">
        <v>40</v>
      </c>
      <c r="E906">
        <v>2.9333330000000002</v>
      </c>
      <c r="F906">
        <v>68</v>
      </c>
      <c r="H906" s="22">
        <f t="shared" si="196"/>
        <v>27.3</v>
      </c>
      <c r="I906" s="23">
        <f t="shared" si="197"/>
        <v>0.21238715151384185</v>
      </c>
      <c r="J906" s="24">
        <f t="shared" si="198"/>
        <v>2.193989571175611</v>
      </c>
      <c r="K906" s="25">
        <f t="shared" si="199"/>
        <v>5.0868531413725142</v>
      </c>
      <c r="L906" s="25">
        <f t="shared" si="200"/>
        <v>2.548770598472057</v>
      </c>
      <c r="M906" s="25">
        <f t="shared" si="201"/>
        <v>3.8178118699222856</v>
      </c>
      <c r="N906" s="25">
        <f t="shared" si="202"/>
        <v>2.5961120715471546</v>
      </c>
      <c r="O906" s="25">
        <f t="shared" si="203"/>
        <v>-0.26393264366523028</v>
      </c>
      <c r="P906" s="26">
        <f>ACOS(-TAN(Dados!$C$31)*TAN(O906))</f>
        <v>1.7174378768172527</v>
      </c>
      <c r="Q906" s="25">
        <f t="shared" si="204"/>
        <v>1.0254811672884725</v>
      </c>
      <c r="R906" s="25">
        <f>(24*60/PI())*Dados!$C$28*Q906*(P906*SIN(Dados!$C$31)*SIN(O906)+COS(Dados!$C$31)*COS(O906)*SIN(P906))</f>
        <v>40.593293506266015</v>
      </c>
      <c r="S906" s="17">
        <f t="shared" si="205"/>
        <v>306.36</v>
      </c>
      <c r="T906" s="17">
        <f t="shared" si="206"/>
        <v>294.56</v>
      </c>
      <c r="U906" s="17">
        <f t="shared" si="207"/>
        <v>22.310806787280118</v>
      </c>
      <c r="V906" s="25">
        <f>(0.75+2*10^(-5)*Dados!$B$7)*R906</f>
        <v>30.643966573125926</v>
      </c>
      <c r="W906" s="23">
        <f t="shared" si="208"/>
        <v>2.9004303283240054</v>
      </c>
      <c r="X906" s="25">
        <f>(1-Dados!$C$20)*U906</f>
        <v>17.17932122620569</v>
      </c>
      <c r="Y906" s="18">
        <f t="shared" si="209"/>
        <v>14.278890897881684</v>
      </c>
      <c r="Z906" s="27">
        <f>((0.408*I906*(Y906-0)+Dados!$C$35*(900/(H906+273))*J906*(M906-N906))/(I906+Dados!$C$35*(1+(0.34*J906))))</f>
        <v>5.3972897972178107</v>
      </c>
    </row>
    <row r="907" spans="1:26" x14ac:dyDescent="0.25">
      <c r="A907" s="1">
        <v>38393</v>
      </c>
      <c r="B907">
        <v>22.3</v>
      </c>
      <c r="C907">
        <v>33.700000000000003</v>
      </c>
      <c r="D907">
        <v>41</v>
      </c>
      <c r="E907">
        <v>2.9</v>
      </c>
      <c r="F907">
        <v>66</v>
      </c>
      <c r="H907" s="22">
        <f t="shared" si="196"/>
        <v>28</v>
      </c>
      <c r="I907" s="23">
        <f t="shared" si="197"/>
        <v>0.22008034247018871</v>
      </c>
      <c r="J907" s="24">
        <f t="shared" si="198"/>
        <v>2.1690581179870381</v>
      </c>
      <c r="K907" s="25">
        <f t="shared" si="199"/>
        <v>5.2310503012853271</v>
      </c>
      <c r="L907" s="25">
        <f t="shared" si="200"/>
        <v>2.6926645530366384</v>
      </c>
      <c r="M907" s="25">
        <f t="shared" si="201"/>
        <v>3.9618574271609828</v>
      </c>
      <c r="N907" s="25">
        <f t="shared" si="202"/>
        <v>2.6148259019262485</v>
      </c>
      <c r="O907" s="25">
        <f t="shared" si="203"/>
        <v>-0.25851534844942292</v>
      </c>
      <c r="P907" s="26">
        <f>ACOS(-TAN(Dados!$C$31)*TAN(O907))</f>
        <v>1.7142661005366917</v>
      </c>
      <c r="Q907" s="25">
        <f t="shared" si="204"/>
        <v>1.0251164405358055</v>
      </c>
      <c r="R907" s="25">
        <f>(24*60/PI())*Dados!$C$28*Q907*(P907*SIN(Dados!$C$31)*SIN(O907)+COS(Dados!$C$31)*COS(O907)*SIN(P907))</f>
        <v>40.461212642078735</v>
      </c>
      <c r="S907" s="17">
        <f t="shared" si="205"/>
        <v>306.86</v>
      </c>
      <c r="T907" s="17">
        <f t="shared" si="206"/>
        <v>295.46000000000004</v>
      </c>
      <c r="U907" s="17">
        <f t="shared" si="207"/>
        <v>21.858044357992291</v>
      </c>
      <c r="V907" s="25">
        <f>(0.75+2*10^(-5)*Dados!$B$7)*R907</f>
        <v>30.544258438173049</v>
      </c>
      <c r="W907" s="23">
        <f t="shared" si="208"/>
        <v>2.8291537314727915</v>
      </c>
      <c r="X907" s="25">
        <f>(1-Dados!$C$20)*U907</f>
        <v>16.830694155654065</v>
      </c>
      <c r="Y907" s="18">
        <f t="shared" si="209"/>
        <v>14.001540424181274</v>
      </c>
      <c r="Z907" s="27">
        <f>((0.408*I907*(Y907-0)+Dados!$C$35*(900/(H907+273))*J907*(M907-N907))/(I907+Dados!$C$35*(1+(0.34*J907))))</f>
        <v>5.4794058980069948</v>
      </c>
    </row>
    <row r="908" spans="1:26" x14ac:dyDescent="0.25">
      <c r="A908" s="1">
        <v>38394</v>
      </c>
      <c r="B908">
        <v>18.100000000000001</v>
      </c>
      <c r="C908">
        <v>29.1</v>
      </c>
      <c r="D908">
        <v>42</v>
      </c>
      <c r="E908">
        <v>2.6333329999999999</v>
      </c>
      <c r="F908">
        <v>74.5</v>
      </c>
      <c r="H908" s="22">
        <f t="shared" si="196"/>
        <v>23.6</v>
      </c>
      <c r="I908" s="23">
        <f t="shared" si="197"/>
        <v>0.17537501030785449</v>
      </c>
      <c r="J908" s="24">
        <f t="shared" si="198"/>
        <v>1.9696042486252276</v>
      </c>
      <c r="K908" s="25">
        <f t="shared" si="199"/>
        <v>4.0288844232591545</v>
      </c>
      <c r="L908" s="25">
        <f t="shared" si="200"/>
        <v>2.0770026187312354</v>
      </c>
      <c r="M908" s="25">
        <f t="shared" si="201"/>
        <v>3.0529435209951949</v>
      </c>
      <c r="N908" s="25">
        <f t="shared" si="202"/>
        <v>2.2744429231414203</v>
      </c>
      <c r="O908" s="25">
        <f t="shared" si="203"/>
        <v>-0.2530214495566519</v>
      </c>
      <c r="P908" s="26">
        <f>ACOS(-TAN(Dados!$C$31)*TAN(O908))</f>
        <v>1.7110602171599187</v>
      </c>
      <c r="Q908" s="25">
        <f t="shared" si="204"/>
        <v>1.0247442712397508</v>
      </c>
      <c r="R908" s="25">
        <f>(24*60/PI())*Dados!$C$28*Q908*(P908*SIN(Dados!$C$31)*SIN(O908)+COS(Dados!$C$31)*COS(O908)*SIN(P908))</f>
        <v>40.326379349888064</v>
      </c>
      <c r="S908" s="17">
        <f t="shared" si="205"/>
        <v>302.26000000000005</v>
      </c>
      <c r="T908" s="17">
        <f t="shared" si="206"/>
        <v>291.26000000000005</v>
      </c>
      <c r="U908" s="17">
        <f t="shared" si="207"/>
        <v>21.399595113138371</v>
      </c>
      <c r="V908" s="25">
        <f>(0.75+2*10^(-5)*Dados!$B$7)*R908</f>
        <v>30.442472489265068</v>
      </c>
      <c r="W908" s="23">
        <f t="shared" si="208"/>
        <v>2.9411678961115233</v>
      </c>
      <c r="X908" s="25">
        <f>(1-Dados!$C$20)*U908</f>
        <v>16.477688237116546</v>
      </c>
      <c r="Y908" s="18">
        <f t="shared" si="209"/>
        <v>13.536520341005023</v>
      </c>
      <c r="Z908" s="27">
        <f>((0.408*I908*(Y908-0)+Dados!$C$35*(900/(H908+273))*J908*(M908-N908))/(I908+Dados!$C$35*(1+(0.34*J908))))</f>
        <v>4.4723424025199874</v>
      </c>
    </row>
    <row r="909" spans="1:26" x14ac:dyDescent="0.25">
      <c r="A909" s="1">
        <v>38395</v>
      </c>
      <c r="B909">
        <v>17.600000000000001</v>
      </c>
      <c r="C909">
        <v>29.8</v>
      </c>
      <c r="D909">
        <v>43</v>
      </c>
      <c r="E909">
        <v>2.5333329999999998</v>
      </c>
      <c r="F909">
        <v>71</v>
      </c>
      <c r="H909" s="22">
        <f t="shared" si="196"/>
        <v>23.700000000000003</v>
      </c>
      <c r="I909" s="23">
        <f t="shared" si="197"/>
        <v>0.17629848389579811</v>
      </c>
      <c r="J909" s="24">
        <f t="shared" si="198"/>
        <v>1.8948091411084333</v>
      </c>
      <c r="K909" s="25">
        <f t="shared" si="199"/>
        <v>4.1946326109173357</v>
      </c>
      <c r="L909" s="25">
        <f t="shared" si="200"/>
        <v>2.0126465426273383</v>
      </c>
      <c r="M909" s="25">
        <f t="shared" si="201"/>
        <v>3.1036395767723368</v>
      </c>
      <c r="N909" s="25">
        <f t="shared" si="202"/>
        <v>2.2035840995083591</v>
      </c>
      <c r="O909" s="25">
        <f t="shared" si="203"/>
        <v>-0.24745257494772704</v>
      </c>
      <c r="P909" s="26">
        <f>ACOS(-TAN(Dados!$C$31)*TAN(O909))</f>
        <v>1.7078213377914966</v>
      </c>
      <c r="Q909" s="25">
        <f t="shared" si="204"/>
        <v>1.0243647696821025</v>
      </c>
      <c r="R909" s="25">
        <f>(24*60/PI())*Dados!$C$28*Q909*(P909*SIN(Dados!$C$31)*SIN(O909)+COS(Dados!$C$31)*COS(O909)*SIN(P909))</f>
        <v>40.188804340285415</v>
      </c>
      <c r="S909" s="17">
        <f t="shared" si="205"/>
        <v>302.96000000000004</v>
      </c>
      <c r="T909" s="17">
        <f t="shared" si="206"/>
        <v>290.76000000000005</v>
      </c>
      <c r="U909" s="17">
        <f t="shared" si="207"/>
        <v>22.459753405153865</v>
      </c>
      <c r="V909" s="25">
        <f>(0.75+2*10^(-5)*Dados!$B$7)*R909</f>
        <v>30.338616811851008</v>
      </c>
      <c r="W909" s="23">
        <f t="shared" si="208"/>
        <v>3.2767440393623213</v>
      </c>
      <c r="X909" s="25">
        <f>(1-Dados!$C$20)*U909</f>
        <v>17.294010121968476</v>
      </c>
      <c r="Y909" s="18">
        <f t="shared" si="209"/>
        <v>14.017266082606156</v>
      </c>
      <c r="Z909" s="27">
        <f>((0.408*I909*(Y909-0)+Dados!$C$35*(900/(H909+273))*J909*(M909-N909))/(I909+Dados!$C$35*(1+(0.34*J909))))</f>
        <v>4.7437626011012473</v>
      </c>
    </row>
    <row r="910" spans="1:26" x14ac:dyDescent="0.25">
      <c r="A910" s="1">
        <v>38396</v>
      </c>
      <c r="B910">
        <v>17.5</v>
      </c>
      <c r="C910">
        <v>32.6</v>
      </c>
      <c r="D910">
        <v>44</v>
      </c>
      <c r="E910">
        <v>1.9666669999999999</v>
      </c>
      <c r="F910">
        <v>72.75</v>
      </c>
      <c r="H910" s="22">
        <f t="shared" si="196"/>
        <v>25.05</v>
      </c>
      <c r="I910" s="23">
        <f t="shared" si="197"/>
        <v>0.18917237426716429</v>
      </c>
      <c r="J910" s="24">
        <f t="shared" si="198"/>
        <v>1.4709706971473151</v>
      </c>
      <c r="K910" s="25">
        <f t="shared" si="199"/>
        <v>4.9183812721762612</v>
      </c>
      <c r="L910" s="25">
        <f t="shared" si="200"/>
        <v>1.9999869748999506</v>
      </c>
      <c r="M910" s="25">
        <f t="shared" si="201"/>
        <v>3.459184123538106</v>
      </c>
      <c r="N910" s="25">
        <f t="shared" si="202"/>
        <v>2.5165564498739723</v>
      </c>
      <c r="O910" s="25">
        <f t="shared" si="203"/>
        <v>-0.24181037480038128</v>
      </c>
      <c r="P910" s="26">
        <f>ACOS(-TAN(Dados!$C$31)*TAN(O910))</f>
        <v>1.7045505602514042</v>
      </c>
      <c r="Q910" s="25">
        <f t="shared" si="204"/>
        <v>1.0239780483173626</v>
      </c>
      <c r="R910" s="25">
        <f>(24*60/PI())*Dados!$C$28*Q910*(P910*SIN(Dados!$C$31)*SIN(O910)+COS(Dados!$C$31)*COS(O910)*SIN(P910))</f>
        <v>40.048499763481836</v>
      </c>
      <c r="S910" s="17">
        <f t="shared" si="205"/>
        <v>305.76000000000005</v>
      </c>
      <c r="T910" s="17">
        <f t="shared" si="206"/>
        <v>290.66000000000003</v>
      </c>
      <c r="U910" s="17">
        <f t="shared" si="207"/>
        <v>24.899734029957322</v>
      </c>
      <c r="V910" s="25">
        <f>(0.75+2*10^(-5)*Dados!$B$7)*R910</f>
        <v>30.232700578151917</v>
      </c>
      <c r="W910" s="23">
        <f t="shared" si="208"/>
        <v>3.4965631233818026</v>
      </c>
      <c r="X910" s="25">
        <f>(1-Dados!$C$20)*U910</f>
        <v>19.172795203067139</v>
      </c>
      <c r="Y910" s="18">
        <f t="shared" si="209"/>
        <v>15.676232079685336</v>
      </c>
      <c r="Z910" s="27">
        <f>((0.408*I910*(Y910-0)+Dados!$C$35*(900/(H910+273))*J910*(M910-N910))/(I910+Dados!$C$35*(1+(0.34*J910))))</f>
        <v>5.1640789093026314</v>
      </c>
    </row>
    <row r="911" spans="1:26" x14ac:dyDescent="0.25">
      <c r="A911" s="1">
        <v>38397</v>
      </c>
      <c r="B911">
        <v>18</v>
      </c>
      <c r="C911">
        <v>33.4</v>
      </c>
      <c r="D911">
        <v>45</v>
      </c>
      <c r="E911">
        <v>3.4666670000000002</v>
      </c>
      <c r="F911">
        <v>64.25</v>
      </c>
      <c r="H911" s="22">
        <f t="shared" si="196"/>
        <v>25.7</v>
      </c>
      <c r="I911" s="23">
        <f t="shared" si="197"/>
        <v>0.1956478966931286</v>
      </c>
      <c r="J911" s="24">
        <f t="shared" si="198"/>
        <v>2.5928973098992314</v>
      </c>
      <c r="K911" s="25">
        <f t="shared" si="199"/>
        <v>5.1441125216319277</v>
      </c>
      <c r="L911" s="25">
        <f t="shared" si="200"/>
        <v>2.0639892026604851</v>
      </c>
      <c r="M911" s="25">
        <f t="shared" si="201"/>
        <v>3.6040508621462064</v>
      </c>
      <c r="N911" s="25">
        <f t="shared" si="202"/>
        <v>2.3156026789289377</v>
      </c>
      <c r="O911" s="25">
        <f t="shared" si="203"/>
        <v>-0.23609652102028686</v>
      </c>
      <c r="P911" s="26">
        <f>ACOS(-TAN(Dados!$C$31)*TAN(O911))</f>
        <v>1.701248968619907</v>
      </c>
      <c r="Q911" s="25">
        <f t="shared" si="204"/>
        <v>1.0235842217394178</v>
      </c>
      <c r="R911" s="25">
        <f>(24*60/PI())*Dados!$C$28*Q911*(P911*SIN(Dados!$C$31)*SIN(O911)+COS(Dados!$C$31)*COS(O911)*SIN(P911))</f>
        <v>39.905479252576548</v>
      </c>
      <c r="S911" s="17">
        <f t="shared" si="205"/>
        <v>306.56</v>
      </c>
      <c r="T911" s="17">
        <f t="shared" si="206"/>
        <v>291.16000000000003</v>
      </c>
      <c r="U911" s="17">
        <f t="shared" si="207"/>
        <v>25.05606540242723</v>
      </c>
      <c r="V911" s="25">
        <f>(0.75+2*10^(-5)*Dados!$B$7)*R911</f>
        <v>30.124734079824389</v>
      </c>
      <c r="W911" s="23">
        <f t="shared" si="208"/>
        <v>3.8532391142283466</v>
      </c>
      <c r="X911" s="25">
        <f>(1-Dados!$C$20)*U911</f>
        <v>19.293170359868967</v>
      </c>
      <c r="Y911" s="18">
        <f t="shared" si="209"/>
        <v>15.43993124564062</v>
      </c>
      <c r="Z911" s="27">
        <f>((0.408*I911*(Y911-0)+Dados!$C$35*(900/(H911+273))*J911*(M911-N911))/(I911+Dados!$C$35*(1+(0.34*J911))))</f>
        <v>5.9325882778704164</v>
      </c>
    </row>
    <row r="912" spans="1:26" x14ac:dyDescent="0.25">
      <c r="A912" s="1">
        <v>38398</v>
      </c>
      <c r="B912">
        <v>15.6</v>
      </c>
      <c r="C912">
        <v>33.5</v>
      </c>
      <c r="D912">
        <v>46</v>
      </c>
      <c r="E912">
        <v>2.9</v>
      </c>
      <c r="F912">
        <v>61.75</v>
      </c>
      <c r="H912" s="22">
        <f t="shared" si="196"/>
        <v>24.55</v>
      </c>
      <c r="I912" s="23">
        <f t="shared" si="197"/>
        <v>0.1843149194702603</v>
      </c>
      <c r="J912" s="24">
        <f t="shared" si="198"/>
        <v>2.1690581179870381</v>
      </c>
      <c r="K912" s="25">
        <f t="shared" si="199"/>
        <v>5.1729513859624818</v>
      </c>
      <c r="L912" s="25">
        <f t="shared" si="200"/>
        <v>1.7723474716742158</v>
      </c>
      <c r="M912" s="25">
        <f t="shared" si="201"/>
        <v>3.4726494288183489</v>
      </c>
      <c r="N912" s="25">
        <f t="shared" si="202"/>
        <v>2.1443610222953304</v>
      </c>
      <c r="O912" s="25">
        <f t="shared" si="203"/>
        <v>-0.23031270674563392</v>
      </c>
      <c r="P912" s="26">
        <f>ACOS(-TAN(Dados!$C$31)*TAN(O912))</f>
        <v>1.6979176328459811</v>
      </c>
      <c r="Q912" s="25">
        <f t="shared" si="204"/>
        <v>1.0231834066475822</v>
      </c>
      <c r="R912" s="25">
        <f>(24*60/PI())*Dados!$C$28*Q912*(P912*SIN(Dados!$C$31)*SIN(O912)+COS(Dados!$C$31)*COS(O912)*SIN(P912))</f>
        <v>39.759757965175694</v>
      </c>
      <c r="S912" s="17">
        <f t="shared" si="205"/>
        <v>306.66000000000003</v>
      </c>
      <c r="T912" s="17">
        <f t="shared" si="206"/>
        <v>288.76000000000005</v>
      </c>
      <c r="U912" s="17">
        <f t="shared" si="207"/>
        <v>26.914742560251828</v>
      </c>
      <c r="V912" s="25">
        <f>(0.75+2*10^(-5)*Dados!$B$7)*R912</f>
        <v>30.014728759378652</v>
      </c>
      <c r="W912" s="23">
        <f t="shared" si="208"/>
        <v>4.4985129928547858</v>
      </c>
      <c r="X912" s="25">
        <f>(1-Dados!$C$20)*U912</f>
        <v>20.724351771393909</v>
      </c>
      <c r="Y912" s="18">
        <f t="shared" si="209"/>
        <v>16.225838778539124</v>
      </c>
      <c r="Z912" s="27">
        <f>((0.408*I912*(Y912-0)+Dados!$C$35*(900/(H912+273))*J912*(M912-N912))/(I912+Dados!$C$35*(1+(0.34*J912))))</f>
        <v>6.007867728265361</v>
      </c>
    </row>
    <row r="913" spans="1:26" x14ac:dyDescent="0.25">
      <c r="A913" s="1">
        <v>38399</v>
      </c>
      <c r="B913">
        <v>15.7</v>
      </c>
      <c r="C913">
        <v>34.6</v>
      </c>
      <c r="D913">
        <v>47</v>
      </c>
      <c r="E913">
        <v>2.9666670000000002</v>
      </c>
      <c r="F913">
        <v>60.25</v>
      </c>
      <c r="H913" s="22">
        <f t="shared" si="196"/>
        <v>25.15</v>
      </c>
      <c r="I913" s="23">
        <f t="shared" si="197"/>
        <v>0.19015669269727434</v>
      </c>
      <c r="J913" s="24">
        <f t="shared" si="198"/>
        <v>2.2189217723152592</v>
      </c>
      <c r="K913" s="25">
        <f t="shared" si="199"/>
        <v>5.4995586494348254</v>
      </c>
      <c r="L913" s="25">
        <f t="shared" si="200"/>
        <v>1.7837358312436735</v>
      </c>
      <c r="M913" s="25">
        <f t="shared" si="201"/>
        <v>3.6416472403392497</v>
      </c>
      <c r="N913" s="25">
        <f t="shared" si="202"/>
        <v>2.1940924623043982</v>
      </c>
      <c r="O913" s="25">
        <f t="shared" si="203"/>
        <v>-0.22446064584541689</v>
      </c>
      <c r="P913" s="26">
        <f>ACOS(-TAN(Dados!$C$31)*TAN(O913))</f>
        <v>1.6945576084179677</v>
      </c>
      <c r="Q913" s="25">
        <f t="shared" si="204"/>
        <v>1.0227757218120181</v>
      </c>
      <c r="R913" s="25">
        <f>(24*60/PI())*Dados!$C$28*Q913*(P913*SIN(Dados!$C$31)*SIN(O913)+COS(Dados!$C$31)*COS(O913)*SIN(P913))</f>
        <v>39.61135262324327</v>
      </c>
      <c r="S913" s="17">
        <f t="shared" si="205"/>
        <v>307.76000000000005</v>
      </c>
      <c r="T913" s="17">
        <f t="shared" si="206"/>
        <v>288.86</v>
      </c>
      <c r="U913" s="17">
        <f t="shared" si="207"/>
        <v>27.553105645899723</v>
      </c>
      <c r="V913" s="25">
        <f>(0.75+2*10^(-5)*Dados!$B$7)*R913</f>
        <v>29.902697240262114</v>
      </c>
      <c r="W913" s="23">
        <f t="shared" si="208"/>
        <v>4.6309303485193558</v>
      </c>
      <c r="X913" s="25">
        <f>(1-Dados!$C$20)*U913</f>
        <v>21.215891347342787</v>
      </c>
      <c r="Y913" s="18">
        <f t="shared" si="209"/>
        <v>16.58496099882343</v>
      </c>
      <c r="Z913" s="27">
        <f>((0.408*I913*(Y913-0)+Dados!$C$35*(900/(H913+273))*J913*(M913-N913))/(I913+Dados!$C$35*(1+(0.34*J913))))</f>
        <v>6.2996824554796396</v>
      </c>
    </row>
    <row r="914" spans="1:26" x14ac:dyDescent="0.25">
      <c r="A914" s="1">
        <v>38400</v>
      </c>
      <c r="B914">
        <v>17.399999999999999</v>
      </c>
      <c r="C914">
        <v>35.1</v>
      </c>
      <c r="D914">
        <v>48</v>
      </c>
      <c r="E914">
        <v>2.5</v>
      </c>
      <c r="F914">
        <v>63</v>
      </c>
      <c r="H914" s="22">
        <f t="shared" si="196"/>
        <v>26.25</v>
      </c>
      <c r="I914" s="23">
        <f t="shared" si="197"/>
        <v>0.2012719980595416</v>
      </c>
      <c r="J914" s="24">
        <f t="shared" si="198"/>
        <v>1.8698776879198604</v>
      </c>
      <c r="K914" s="25">
        <f t="shared" si="199"/>
        <v>5.6538327478295347</v>
      </c>
      <c r="L914" s="25">
        <f t="shared" si="200"/>
        <v>1.9873971889021356</v>
      </c>
      <c r="M914" s="25">
        <f t="shared" si="201"/>
        <v>3.820614968365835</v>
      </c>
      <c r="N914" s="25">
        <f t="shared" si="202"/>
        <v>2.4069874300704761</v>
      </c>
      <c r="O914" s="25">
        <f t="shared" si="203"/>
        <v>-0.21854207241157836</v>
      </c>
      <c r="P914" s="26">
        <f>ACOS(-TAN(Dados!$C$31)*TAN(O914))</f>
        <v>1.6911699360950152</v>
      </c>
      <c r="Q914" s="25">
        <f t="shared" si="204"/>
        <v>1.0223612880385406</v>
      </c>
      <c r="R914" s="25">
        <f>(24*60/PI())*Dados!$C$28*Q914*(P914*SIN(Dados!$C$31)*SIN(O914)+COS(Dados!$C$31)*COS(O914)*SIN(P914))</f>
        <v>39.460281551069606</v>
      </c>
      <c r="S914" s="17">
        <f t="shared" si="205"/>
        <v>308.26000000000005</v>
      </c>
      <c r="T914" s="17">
        <f t="shared" si="206"/>
        <v>290.56</v>
      </c>
      <c r="U914" s="17">
        <f t="shared" si="207"/>
        <v>26.562368383844046</v>
      </c>
      <c r="V914" s="25">
        <f>(0.75+2*10^(-5)*Dados!$B$7)*R914</f>
        <v>29.788653355521856</v>
      </c>
      <c r="W914" s="23">
        <f t="shared" si="208"/>
        <v>4.152761570065854</v>
      </c>
      <c r="X914" s="25">
        <f>(1-Dados!$C$20)*U914</f>
        <v>20.453023655559914</v>
      </c>
      <c r="Y914" s="18">
        <f t="shared" si="209"/>
        <v>16.300262085494062</v>
      </c>
      <c r="Z914" s="27">
        <f>((0.408*I914*(Y914-0)+Dados!$C$35*(900/(H914+273))*J914*(M914-N914))/(I914+Dados!$C$35*(1+(0.34*J914))))</f>
        <v>6.0287427339235489</v>
      </c>
    </row>
    <row r="915" spans="1:26" x14ac:dyDescent="0.25">
      <c r="A915" s="1">
        <v>38401</v>
      </c>
      <c r="B915">
        <v>18.899999999999999</v>
      </c>
      <c r="C915">
        <v>35.6</v>
      </c>
      <c r="D915">
        <v>49</v>
      </c>
      <c r="E915">
        <v>2.2999999999999998</v>
      </c>
      <c r="F915">
        <v>65.25</v>
      </c>
      <c r="H915" s="22">
        <f t="shared" si="196"/>
        <v>27.25</v>
      </c>
      <c r="I915" s="23">
        <f t="shared" si="197"/>
        <v>0.21184640181521044</v>
      </c>
      <c r="J915" s="24">
        <f t="shared" si="198"/>
        <v>1.7202874728862714</v>
      </c>
      <c r="K915" s="25">
        <f t="shared" si="199"/>
        <v>5.8118453382797011</v>
      </c>
      <c r="L915" s="25">
        <f t="shared" si="200"/>
        <v>2.1837218414652266</v>
      </c>
      <c r="M915" s="25">
        <f t="shared" si="201"/>
        <v>3.9977835898724638</v>
      </c>
      <c r="N915" s="25">
        <f t="shared" si="202"/>
        <v>2.6085537923917825</v>
      </c>
      <c r="O915" s="25">
        <f t="shared" si="203"/>
        <v>-0.21255874024516014</v>
      </c>
      <c r="P915" s="26">
        <f>ACOS(-TAN(Dados!$C$31)*TAN(O915))</f>
        <v>1.6877556416977701</v>
      </c>
      <c r="Q915" s="25">
        <f t="shared" si="204"/>
        <v>1.0219402281328214</v>
      </c>
      <c r="R915" s="25">
        <f>(24*60/PI())*Dados!$C$28*Q915*(P915*SIN(Dados!$C$31)*SIN(O915)+COS(Dados!$C$31)*COS(O915)*SIN(P915))</f>
        <v>39.30656471124577</v>
      </c>
      <c r="S915" s="17">
        <f t="shared" si="205"/>
        <v>308.76000000000005</v>
      </c>
      <c r="T915" s="17">
        <f t="shared" si="206"/>
        <v>292.06</v>
      </c>
      <c r="U915" s="17">
        <f t="shared" si="207"/>
        <v>25.700602671704232</v>
      </c>
      <c r="V915" s="25">
        <f>(0.75+2*10^(-5)*Dados!$B$7)*R915</f>
        <v>29.672612174961795</v>
      </c>
      <c r="W915" s="23">
        <f t="shared" si="208"/>
        <v>3.7431213256531204</v>
      </c>
      <c r="X915" s="25">
        <f>(1-Dados!$C$20)*U915</f>
        <v>19.78946405721226</v>
      </c>
      <c r="Y915" s="18">
        <f t="shared" si="209"/>
        <v>16.04634273155914</v>
      </c>
      <c r="Z915" s="27">
        <f>((0.408*I915*(Y915-0)+Dados!$C$35*(900/(H915+273))*J915*(M915-N915))/(I915+Dados!$C$35*(1+(0.34*J915))))</f>
        <v>5.8805709939722268</v>
      </c>
    </row>
    <row r="916" spans="1:26" x14ac:dyDescent="0.25">
      <c r="A916" s="1">
        <v>38402</v>
      </c>
      <c r="B916">
        <v>18.7</v>
      </c>
      <c r="C916">
        <v>37</v>
      </c>
      <c r="D916">
        <v>50</v>
      </c>
      <c r="E916">
        <v>2.4666670000000002</v>
      </c>
      <c r="F916">
        <v>64.75</v>
      </c>
      <c r="H916" s="22">
        <f t="shared" si="196"/>
        <v>27.85</v>
      </c>
      <c r="I916" s="23">
        <f t="shared" si="197"/>
        <v>0.21841239036576388</v>
      </c>
      <c r="J916" s="24">
        <f t="shared" si="198"/>
        <v>1.8449462347312873</v>
      </c>
      <c r="K916" s="25">
        <f t="shared" si="199"/>
        <v>6.2748150241265215</v>
      </c>
      <c r="L916" s="25">
        <f t="shared" si="200"/>
        <v>2.1566019800756622</v>
      </c>
      <c r="M916" s="25">
        <f t="shared" si="201"/>
        <v>4.2157085021010916</v>
      </c>
      <c r="N916" s="25">
        <f t="shared" si="202"/>
        <v>2.7296712551104565</v>
      </c>
      <c r="O916" s="25">
        <f t="shared" si="203"/>
        <v>-0.2065124223366139</v>
      </c>
      <c r="P916" s="26">
        <f>ACOS(-TAN(Dados!$C$31)*TAN(O916))</f>
        <v>1.6843157359566781</v>
      </c>
      <c r="Q916" s="25">
        <f t="shared" si="204"/>
        <v>1.0215126668639976</v>
      </c>
      <c r="R916" s="25">
        <f>(24*60/PI())*Dados!$C$28*Q916*(P916*SIN(Dados!$C$31)*SIN(O916)+COS(Dados!$C$31)*COS(O916)*SIN(P916))</f>
        <v>39.150223738536113</v>
      </c>
      <c r="S916" s="17">
        <f t="shared" si="205"/>
        <v>310.16000000000003</v>
      </c>
      <c r="T916" s="17">
        <f t="shared" si="206"/>
        <v>291.86</v>
      </c>
      <c r="U916" s="17">
        <f t="shared" si="207"/>
        <v>26.79660508342155</v>
      </c>
      <c r="V916" s="25">
        <f>(0.75+2*10^(-5)*Dados!$B$7)*R916</f>
        <v>29.554590030713136</v>
      </c>
      <c r="W916" s="23">
        <f t="shared" si="208"/>
        <v>3.845227172532661</v>
      </c>
      <c r="X916" s="25">
        <f>(1-Dados!$C$20)*U916</f>
        <v>20.633385914234594</v>
      </c>
      <c r="Y916" s="18">
        <f t="shared" si="209"/>
        <v>16.788158741701935</v>
      </c>
      <c r="Z916" s="27">
        <f>((0.408*I916*(Y916-0)+Dados!$C$35*(900/(H916+273))*J916*(M916-N916))/(I916+Dados!$C$35*(1+(0.34*J916))))</f>
        <v>6.2563936379009224</v>
      </c>
    </row>
    <row r="917" spans="1:26" x14ac:dyDescent="0.25">
      <c r="A917" s="1">
        <v>38403</v>
      </c>
      <c r="B917">
        <v>20.3</v>
      </c>
      <c r="C917">
        <v>38.299999999999997</v>
      </c>
      <c r="D917">
        <v>51</v>
      </c>
      <c r="E917">
        <v>2.8666670000000001</v>
      </c>
      <c r="F917">
        <v>62</v>
      </c>
      <c r="H917" s="22">
        <f t="shared" si="196"/>
        <v>29.299999999999997</v>
      </c>
      <c r="I917" s="23">
        <f t="shared" si="197"/>
        <v>0.23498950194987556</v>
      </c>
      <c r="J917" s="24">
        <f t="shared" si="198"/>
        <v>2.1441266647984651</v>
      </c>
      <c r="K917" s="25">
        <f t="shared" si="199"/>
        <v>6.7329805635148574</v>
      </c>
      <c r="L917" s="25">
        <f t="shared" si="200"/>
        <v>2.3820593372779197</v>
      </c>
      <c r="M917" s="25">
        <f t="shared" si="201"/>
        <v>4.5575199503963884</v>
      </c>
      <c r="N917" s="25">
        <f t="shared" si="202"/>
        <v>2.825662369245761</v>
      </c>
      <c r="O917" s="25">
        <f t="shared" si="203"/>
        <v>-0.20040491034042626</v>
      </c>
      <c r="P917" s="26">
        <f>ACOS(-TAN(Dados!$C$31)*TAN(O917))</f>
        <v>1.6808512144161913</v>
      </c>
      <c r="Q917" s="25">
        <f t="shared" si="204"/>
        <v>1.0210787309277003</v>
      </c>
      <c r="R917" s="25">
        <f>(24*60/PI())*Dados!$C$28*Q917*(P917*SIN(Dados!$C$31)*SIN(O917)+COS(Dados!$C$31)*COS(O917)*SIN(P917))</f>
        <v>38.991281971545753</v>
      </c>
      <c r="S917" s="17">
        <f t="shared" si="205"/>
        <v>311.46000000000004</v>
      </c>
      <c r="T917" s="17">
        <f t="shared" si="206"/>
        <v>293.46000000000004</v>
      </c>
      <c r="U917" s="17">
        <f t="shared" si="207"/>
        <v>26.468159893667305</v>
      </c>
      <c r="V917" s="25">
        <f>(0.75+2*10^(-5)*Dados!$B$7)*R917</f>
        <v>29.434604541140224</v>
      </c>
      <c r="W917" s="23">
        <f t="shared" si="208"/>
        <v>3.7300908229095788</v>
      </c>
      <c r="X917" s="25">
        <f>(1-Dados!$C$20)*U917</f>
        <v>20.380483118123827</v>
      </c>
      <c r="Y917" s="18">
        <f t="shared" si="209"/>
        <v>16.65039229521425</v>
      </c>
      <c r="Z917" s="27">
        <f>((0.408*I917*(Y917-0)+Dados!$C$35*(900/(H917+273))*J917*(M917-N917))/(I917+Dados!$C$35*(1+(0.34*J917))))</f>
        <v>6.6635323255069974</v>
      </c>
    </row>
    <row r="918" spans="1:26" x14ac:dyDescent="0.25">
      <c r="A918" s="1">
        <v>38404</v>
      </c>
      <c r="B918">
        <v>20.399999999999999</v>
      </c>
      <c r="C918">
        <v>38.1</v>
      </c>
      <c r="D918">
        <v>52</v>
      </c>
      <c r="E918">
        <v>2.5333329999999998</v>
      </c>
      <c r="F918">
        <v>65.75</v>
      </c>
      <c r="H918" s="22">
        <f t="shared" si="196"/>
        <v>29.25</v>
      </c>
      <c r="I918" s="23">
        <f t="shared" si="197"/>
        <v>0.23440079772556432</v>
      </c>
      <c r="J918" s="24">
        <f t="shared" si="198"/>
        <v>1.8948091411084333</v>
      </c>
      <c r="K918" s="25">
        <f t="shared" si="199"/>
        <v>6.6606633879406205</v>
      </c>
      <c r="L918" s="25">
        <f t="shared" si="200"/>
        <v>2.3968104104453793</v>
      </c>
      <c r="M918" s="25">
        <f t="shared" si="201"/>
        <v>4.5287368991929995</v>
      </c>
      <c r="N918" s="25">
        <f t="shared" si="202"/>
        <v>2.9776445112193972</v>
      </c>
      <c r="O918" s="25">
        <f t="shared" si="203"/>
        <v>-0.19423801404421251</v>
      </c>
      <c r="P918" s="26">
        <f>ACOS(-TAN(Dados!$C$31)*TAN(O918))</f>
        <v>1.677363057393106</v>
      </c>
      <c r="Q918" s="25">
        <f t="shared" si="204"/>
        <v>1.0206385489085132</v>
      </c>
      <c r="R918" s="25">
        <f>(24*60/PI())*Dados!$C$28*Q918*(P918*SIN(Dados!$C$31)*SIN(O918)+COS(Dados!$C$31)*COS(O918)*SIN(P918))</f>
        <v>38.829764482083824</v>
      </c>
      <c r="S918" s="17">
        <f t="shared" si="205"/>
        <v>311.26000000000005</v>
      </c>
      <c r="T918" s="17">
        <f t="shared" si="206"/>
        <v>293.56</v>
      </c>
      <c r="U918" s="17">
        <f t="shared" si="207"/>
        <v>26.137940934257134</v>
      </c>
      <c r="V918" s="25">
        <f>(0.75+2*10^(-5)*Dados!$B$7)*R918</f>
        <v>29.312674633006939</v>
      </c>
      <c r="W918" s="23">
        <f t="shared" si="208"/>
        <v>3.4633562788917915</v>
      </c>
      <c r="X918" s="25">
        <f>(1-Dados!$C$20)*U918</f>
        <v>20.126214519377992</v>
      </c>
      <c r="Y918" s="18">
        <f t="shared" si="209"/>
        <v>16.662858240486202</v>
      </c>
      <c r="Z918" s="27">
        <f>((0.408*I918*(Y918-0)+Dados!$C$35*(900/(H918+273))*J918*(M918-N918))/(I918+Dados!$C$35*(1+(0.34*J918))))</f>
        <v>6.3339910072814849</v>
      </c>
    </row>
    <row r="919" spans="1:26" x14ac:dyDescent="0.25">
      <c r="A919" s="1">
        <v>38405</v>
      </c>
      <c r="B919">
        <v>20.399999999999999</v>
      </c>
      <c r="C919">
        <v>37.200000000000003</v>
      </c>
      <c r="D919">
        <v>53</v>
      </c>
      <c r="E919">
        <v>1.8666670000000001</v>
      </c>
      <c r="F919">
        <v>67</v>
      </c>
      <c r="H919" s="22">
        <f t="shared" si="196"/>
        <v>28.8</v>
      </c>
      <c r="I919" s="23">
        <f t="shared" si="197"/>
        <v>0.2291579380125682</v>
      </c>
      <c r="J919" s="24">
        <f t="shared" si="198"/>
        <v>1.3961755896305208</v>
      </c>
      <c r="K919" s="25">
        <f t="shared" si="199"/>
        <v>6.3434932017398573</v>
      </c>
      <c r="L919" s="25">
        <f t="shared" si="200"/>
        <v>2.3968104104453793</v>
      </c>
      <c r="M919" s="25">
        <f t="shared" si="201"/>
        <v>4.3701518060926183</v>
      </c>
      <c r="N919" s="25">
        <f t="shared" si="202"/>
        <v>2.9280017100820546</v>
      </c>
      <c r="O919" s="25">
        <f t="shared" si="203"/>
        <v>-0.18801356083243781</v>
      </c>
      <c r="P919" s="26">
        <f>ACOS(-TAN(Dados!$C$31)*TAN(O919))</f>
        <v>1.6738522299872023</v>
      </c>
      <c r="Q919" s="25">
        <f t="shared" si="204"/>
        <v>1.020192251241868</v>
      </c>
      <c r="R919" s="25">
        <f>(24*60/PI())*Dados!$C$28*Q919*(P919*SIN(Dados!$C$31)*SIN(O919)+COS(Dados!$C$31)*COS(O919)*SIN(P919))</f>
        <v>38.66569810212836</v>
      </c>
      <c r="S919" s="17">
        <f t="shared" si="205"/>
        <v>310.36</v>
      </c>
      <c r="T919" s="17">
        <f t="shared" si="206"/>
        <v>293.56</v>
      </c>
      <c r="U919" s="17">
        <f t="shared" si="207"/>
        <v>25.357152306173877</v>
      </c>
      <c r="V919" s="25">
        <f>(0.75+2*10^(-5)*Dados!$B$7)*R919</f>
        <v>29.188820561832522</v>
      </c>
      <c r="W919" s="23">
        <f t="shared" si="208"/>
        <v>3.3842711560762671</v>
      </c>
      <c r="X919" s="25">
        <f>(1-Dados!$C$20)*U919</f>
        <v>19.525007275753886</v>
      </c>
      <c r="Y919" s="18">
        <f t="shared" si="209"/>
        <v>16.140736119677619</v>
      </c>
      <c r="Z919" s="27">
        <f>((0.408*I919*(Y919-0)+Dados!$C$35*(900/(H919+273))*J919*(M919-N919))/(I919+Dados!$C$35*(1+(0.34*J919))))</f>
        <v>5.8403478419264152</v>
      </c>
    </row>
    <row r="920" spans="1:26" x14ac:dyDescent="0.25">
      <c r="A920" s="1">
        <v>38406</v>
      </c>
      <c r="B920">
        <v>19.5</v>
      </c>
      <c r="C920">
        <v>38.200000000000003</v>
      </c>
      <c r="D920">
        <v>54</v>
      </c>
      <c r="E920">
        <v>2.8</v>
      </c>
      <c r="F920">
        <v>53.5</v>
      </c>
      <c r="H920" s="22">
        <f t="shared" si="196"/>
        <v>28.85</v>
      </c>
      <c r="I920" s="23">
        <f t="shared" si="197"/>
        <v>0.22973557110640525</v>
      </c>
      <c r="J920" s="24">
        <f t="shared" si="198"/>
        <v>2.0942630104702435</v>
      </c>
      <c r="K920" s="25">
        <f t="shared" si="199"/>
        <v>6.6967374829686319</v>
      </c>
      <c r="L920" s="25">
        <f t="shared" si="200"/>
        <v>2.2668801009804516</v>
      </c>
      <c r="M920" s="25">
        <f t="shared" si="201"/>
        <v>4.481808791974542</v>
      </c>
      <c r="N920" s="25">
        <f t="shared" si="202"/>
        <v>2.3977677037063803</v>
      </c>
      <c r="O920" s="25">
        <f t="shared" si="203"/>
        <v>-0.18173339514492348</v>
      </c>
      <c r="P920" s="26">
        <f>ACOS(-TAN(Dados!$C$31)*TAN(O920))</f>
        <v>1.6703196821423145</v>
      </c>
      <c r="Q920" s="25">
        <f t="shared" si="204"/>
        <v>1.0197399701753953</v>
      </c>
      <c r="R920" s="25">
        <f>(24*60/PI())*Dados!$C$28*Q920*(P920*SIN(Dados!$C$31)*SIN(O920)+COS(Dados!$C$31)*COS(O920)*SIN(P920))</f>
        <v>38.499111448304127</v>
      </c>
      <c r="S920" s="17">
        <f t="shared" si="205"/>
        <v>311.36</v>
      </c>
      <c r="T920" s="17">
        <f t="shared" si="206"/>
        <v>292.66000000000003</v>
      </c>
      <c r="U920" s="17">
        <f t="shared" si="207"/>
        <v>26.637379133145529</v>
      </c>
      <c r="V920" s="25">
        <f>(0.75+2*10^(-5)*Dados!$B$7)*R920</f>
        <v>29.063063930369971</v>
      </c>
      <c r="W920" s="23">
        <f t="shared" si="208"/>
        <v>4.4851837752533195</v>
      </c>
      <c r="X920" s="25">
        <f>(1-Dados!$C$20)*U920</f>
        <v>20.510781932522058</v>
      </c>
      <c r="Y920" s="18">
        <f t="shared" si="209"/>
        <v>16.025598157268739</v>
      </c>
      <c r="Z920" s="27">
        <f>((0.408*I920*(Y920-0)+Dados!$C$35*(900/(H920+273))*J920*(M920-N920))/(I920+Dados!$C$35*(1+(0.34*J920))))</f>
        <v>6.8868428200208891</v>
      </c>
    </row>
    <row r="921" spans="1:26" x14ac:dyDescent="0.25">
      <c r="A921" s="1">
        <v>38407</v>
      </c>
      <c r="B921">
        <v>22.1</v>
      </c>
      <c r="C921">
        <v>30.6</v>
      </c>
      <c r="D921">
        <v>55</v>
      </c>
      <c r="E921">
        <v>1.7</v>
      </c>
      <c r="F921">
        <v>74.5</v>
      </c>
      <c r="H921" s="22">
        <f t="shared" si="196"/>
        <v>26.35</v>
      </c>
      <c r="I921" s="23">
        <f t="shared" si="197"/>
        <v>0.20230903762868171</v>
      </c>
      <c r="J921" s="24">
        <f t="shared" si="198"/>
        <v>1.2715168277855049</v>
      </c>
      <c r="K921" s="25">
        <f t="shared" si="199"/>
        <v>4.3912919467167955</v>
      </c>
      <c r="L921" s="25">
        <f t="shared" si="200"/>
        <v>2.6600893350973012</v>
      </c>
      <c r="M921" s="25">
        <f t="shared" si="201"/>
        <v>3.5256906409070483</v>
      </c>
      <c r="N921" s="25">
        <f t="shared" si="202"/>
        <v>2.626639527475751</v>
      </c>
      <c r="O921" s="25">
        <f t="shared" si="203"/>
        <v>-0.1753993779302998</v>
      </c>
      <c r="P921" s="26">
        <f>ACOS(-TAN(Dados!$C$31)*TAN(O921))</f>
        <v>1.6667663487559339</v>
      </c>
      <c r="Q921" s="25">
        <f t="shared" si="204"/>
        <v>1.0192818397297361</v>
      </c>
      <c r="R921" s="25">
        <f>(24*60/PI())*Dados!$C$28*Q921*(P921*SIN(Dados!$C$31)*SIN(O921)+COS(Dados!$C$31)*COS(O921)*SIN(P921))</f>
        <v>38.330034943789961</v>
      </c>
      <c r="S921" s="17">
        <f t="shared" si="205"/>
        <v>303.76000000000005</v>
      </c>
      <c r="T921" s="17">
        <f t="shared" si="206"/>
        <v>295.26000000000005</v>
      </c>
      <c r="U921" s="17">
        <f t="shared" si="207"/>
        <v>17.880047190798294</v>
      </c>
      <c r="V921" s="25">
        <f>(0.75+2*10^(-5)*Dados!$B$7)*R921</f>
        <v>28.935427705143915</v>
      </c>
      <c r="W921" s="23">
        <f t="shared" si="208"/>
        <v>2.1633932901689179</v>
      </c>
      <c r="X921" s="25">
        <f>(1-Dados!$C$20)*U921</f>
        <v>13.767636336914686</v>
      </c>
      <c r="Y921" s="18">
        <f t="shared" si="209"/>
        <v>11.604243046745768</v>
      </c>
      <c r="Z921" s="27">
        <f>((0.408*I921*(Y921-0)+Dados!$C$35*(900/(H921+273))*J921*(M921-N921))/(I921+Dados!$C$35*(1+(0.34*J921))))</f>
        <v>3.9950883823569328</v>
      </c>
    </row>
    <row r="922" spans="1:26" x14ac:dyDescent="0.25">
      <c r="A922" s="1">
        <v>38408</v>
      </c>
      <c r="B922">
        <v>23.5</v>
      </c>
      <c r="C922">
        <v>33.6</v>
      </c>
      <c r="D922">
        <v>56</v>
      </c>
      <c r="E922">
        <v>1.7</v>
      </c>
      <c r="F922">
        <v>75</v>
      </c>
      <c r="H922" s="22">
        <f t="shared" si="196"/>
        <v>28.55</v>
      </c>
      <c r="I922" s="23">
        <f t="shared" si="197"/>
        <v>0.22628803083327026</v>
      </c>
      <c r="J922" s="24">
        <f t="shared" si="198"/>
        <v>1.2715168277855049</v>
      </c>
      <c r="K922" s="25">
        <f t="shared" si="199"/>
        <v>5.2019304560289008</v>
      </c>
      <c r="L922" s="25">
        <f t="shared" si="200"/>
        <v>2.8955307729089892</v>
      </c>
      <c r="M922" s="25">
        <f t="shared" si="201"/>
        <v>4.048730614468945</v>
      </c>
      <c r="N922" s="25">
        <f t="shared" si="202"/>
        <v>3.036547960851709</v>
      </c>
      <c r="O922" s="25">
        <f t="shared" si="203"/>
        <v>-0.16901338609456681</v>
      </c>
      <c r="P922" s="26">
        <f>ACOS(-TAN(Dados!$C$31)*TAN(O922))</f>
        <v>1.6631931498354087</v>
      </c>
      <c r="Q922" s="25">
        <f t="shared" si="204"/>
        <v>1.018817995658829</v>
      </c>
      <c r="R922" s="25">
        <f>(24*60/PI())*Dados!$C$28*Q922*(P922*SIN(Dados!$C$31)*SIN(O922)+COS(Dados!$C$31)*COS(O922)*SIN(P922))</f>
        <v>38.158500837577961</v>
      </c>
      <c r="S922" s="17">
        <f t="shared" si="205"/>
        <v>306.76000000000005</v>
      </c>
      <c r="T922" s="17">
        <f t="shared" si="206"/>
        <v>296.66000000000003</v>
      </c>
      <c r="U922" s="17">
        <f t="shared" si="207"/>
        <v>19.403138042504548</v>
      </c>
      <c r="V922" s="25">
        <f>(0.75+2*10^(-5)*Dados!$B$7)*R922</f>
        <v>28.805936230989445</v>
      </c>
      <c r="W922" s="23">
        <f t="shared" si="208"/>
        <v>2.1861268562278338</v>
      </c>
      <c r="X922" s="25">
        <f>(1-Dados!$C$20)*U922</f>
        <v>14.940416292728502</v>
      </c>
      <c r="Y922" s="18">
        <f t="shared" si="209"/>
        <v>12.754289436500668</v>
      </c>
      <c r="Z922" s="27">
        <f>((0.408*I922*(Y922-0)+Dados!$C$35*(900/(H922+273))*J922*(M922-N922))/(I922+Dados!$C$35*(1+(0.34*J922))))</f>
        <v>4.4649317370564532</v>
      </c>
    </row>
    <row r="923" spans="1:26" x14ac:dyDescent="0.25">
      <c r="A923" s="1">
        <v>38409</v>
      </c>
      <c r="B923">
        <v>21.5</v>
      </c>
      <c r="C923">
        <v>33.700000000000003</v>
      </c>
      <c r="D923">
        <v>57</v>
      </c>
      <c r="E923">
        <v>2.266667</v>
      </c>
      <c r="F923">
        <v>67.5</v>
      </c>
      <c r="H923" s="22">
        <f t="shared" si="196"/>
        <v>27.6</v>
      </c>
      <c r="I923" s="23">
        <f t="shared" si="197"/>
        <v>0.21565607816104823</v>
      </c>
      <c r="J923" s="24">
        <f t="shared" si="198"/>
        <v>1.6953560196976984</v>
      </c>
      <c r="K923" s="25">
        <f t="shared" si="199"/>
        <v>5.2310503012853271</v>
      </c>
      <c r="L923" s="25">
        <f t="shared" si="200"/>
        <v>2.5644197206554633</v>
      </c>
      <c r="M923" s="25">
        <f t="shared" si="201"/>
        <v>3.8977350109703952</v>
      </c>
      <c r="N923" s="25">
        <f t="shared" si="202"/>
        <v>2.6309711324050169</v>
      </c>
      <c r="O923" s="25">
        <f t="shared" si="203"/>
        <v>-0.16257731194492642</v>
      </c>
      <c r="P923" s="26">
        <f>ACOS(-TAN(Dados!$C$31)*TAN(O923))</f>
        <v>1.6596009906988067</v>
      </c>
      <c r="Q923" s="25">
        <f t="shared" si="204"/>
        <v>1.0183485754096824</v>
      </c>
      <c r="R923" s="25">
        <f>(24*60/PI())*Dados!$C$28*Q923*(P923*SIN(Dados!$C$31)*SIN(O923)+COS(Dados!$C$31)*COS(O923)*SIN(P923))</f>
        <v>37.98454322101324</v>
      </c>
      <c r="S923" s="17">
        <f t="shared" si="205"/>
        <v>306.86</v>
      </c>
      <c r="T923" s="17">
        <f t="shared" si="206"/>
        <v>294.66000000000003</v>
      </c>
      <c r="U923" s="17">
        <f t="shared" si="207"/>
        <v>21.227888909752714</v>
      </c>
      <c r="V923" s="25">
        <f>(0.75+2*10^(-5)*Dados!$B$7)*R923</f>
        <v>28.674615243537978</v>
      </c>
      <c r="W923" s="23">
        <f t="shared" si="208"/>
        <v>2.9490839171869361</v>
      </c>
      <c r="X923" s="25">
        <f>(1-Dados!$C$20)*U923</f>
        <v>16.345474460509589</v>
      </c>
      <c r="Y923" s="18">
        <f t="shared" si="209"/>
        <v>13.396390543322653</v>
      </c>
      <c r="Z923" s="27">
        <f>((0.408*I923*(Y923-0)+Dados!$C$35*(900/(H923+273))*J923*(M923-N923))/(I923+Dados!$C$35*(1+(0.34*J923))))</f>
        <v>5.0168775384209248</v>
      </c>
    </row>
    <row r="924" spans="1:26" x14ac:dyDescent="0.25">
      <c r="A924" s="1">
        <v>38410</v>
      </c>
      <c r="B924">
        <v>19.2</v>
      </c>
      <c r="C924">
        <v>35.1</v>
      </c>
      <c r="D924">
        <v>58</v>
      </c>
      <c r="E924">
        <v>2.1333329999999999</v>
      </c>
      <c r="F924">
        <v>56.75</v>
      </c>
      <c r="H924" s="22">
        <f t="shared" si="196"/>
        <v>27.15</v>
      </c>
      <c r="I924" s="23">
        <f t="shared" si="197"/>
        <v>0.210768374512951</v>
      </c>
      <c r="J924" s="24">
        <f t="shared" si="198"/>
        <v>1.5956287110412557</v>
      </c>
      <c r="K924" s="25">
        <f t="shared" si="199"/>
        <v>5.6538327478295347</v>
      </c>
      <c r="L924" s="25">
        <f t="shared" si="200"/>
        <v>2.2249611183378328</v>
      </c>
      <c r="M924" s="25">
        <f t="shared" si="201"/>
        <v>3.9393969330836835</v>
      </c>
      <c r="N924" s="25">
        <f t="shared" si="202"/>
        <v>2.2356077595249904</v>
      </c>
      <c r="O924" s="25">
        <f t="shared" si="203"/>
        <v>-0.1560930626290509</v>
      </c>
      <c r="P924" s="26">
        <f>ACOS(-TAN(Dados!$C$31)*TAN(O924))</f>
        <v>1.655990762218486</v>
      </c>
      <c r="Q924" s="25">
        <f t="shared" si="204"/>
        <v>1.0178737180816473</v>
      </c>
      <c r="R924" s="25">
        <f>(24*60/PI())*Dados!$C$28*Q924*(P924*SIN(Dados!$C$31)*SIN(O924)+COS(Dados!$C$31)*COS(O924)*SIN(P924))</f>
        <v>37.808198041549083</v>
      </c>
      <c r="S924" s="17">
        <f t="shared" si="205"/>
        <v>308.26000000000005</v>
      </c>
      <c r="T924" s="17">
        <f t="shared" si="206"/>
        <v>292.36</v>
      </c>
      <c r="U924" s="17">
        <f t="shared" si="207"/>
        <v>24.121511829220147</v>
      </c>
      <c r="V924" s="25">
        <f>(0.75+2*10^(-5)*Dados!$B$7)*R924</f>
        <v>28.541491879601093</v>
      </c>
      <c r="W924" s="23">
        <f t="shared" si="208"/>
        <v>4.1389513762358163</v>
      </c>
      <c r="X924" s="25">
        <f>(1-Dados!$C$20)*U924</f>
        <v>18.573564108499514</v>
      </c>
      <c r="Y924" s="18">
        <f t="shared" si="209"/>
        <v>14.434612732263698</v>
      </c>
      <c r="Z924" s="27">
        <f>((0.408*I924*(Y924-0)+Dados!$C$35*(900/(H924+273))*J924*(M924-N924))/(I924+Dados!$C$35*(1+(0.34*J924))))</f>
        <v>5.6934949175674285</v>
      </c>
    </row>
    <row r="925" spans="1:26" x14ac:dyDescent="0.25">
      <c r="A925" s="1">
        <v>38411</v>
      </c>
      <c r="B925">
        <v>22.5</v>
      </c>
      <c r="C925">
        <v>35.799999999999997</v>
      </c>
      <c r="D925">
        <v>59</v>
      </c>
      <c r="E925">
        <v>2.5333329999999998</v>
      </c>
      <c r="F925">
        <v>74.5</v>
      </c>
      <c r="H925" s="22">
        <f t="shared" si="196"/>
        <v>29.15</v>
      </c>
      <c r="I925" s="23">
        <f t="shared" si="197"/>
        <v>0.23322710216453366</v>
      </c>
      <c r="J925" s="24">
        <f t="shared" si="198"/>
        <v>1.8948091411084333</v>
      </c>
      <c r="K925" s="25">
        <f t="shared" si="199"/>
        <v>5.8761139848648147</v>
      </c>
      <c r="L925" s="25">
        <f t="shared" si="200"/>
        <v>2.7255876066054592</v>
      </c>
      <c r="M925" s="25">
        <f t="shared" si="201"/>
        <v>4.300850795735137</v>
      </c>
      <c r="N925" s="25">
        <f t="shared" si="202"/>
        <v>3.2041338428226771</v>
      </c>
      <c r="O925" s="25">
        <f t="shared" si="203"/>
        <v>-0.14956255956995423</v>
      </c>
      <c r="P925" s="26">
        <f>ACOS(-TAN(Dados!$C$31)*TAN(O925))</f>
        <v>1.652363341105423</v>
      </c>
      <c r="Q925" s="25">
        <f t="shared" si="204"/>
        <v>1.0173935643851983</v>
      </c>
      <c r="R925" s="25">
        <f>(24*60/PI())*Dados!$C$28*Q925*(P925*SIN(Dados!$C$31)*SIN(O925)+COS(Dados!$C$31)*COS(O925)*SIN(P925))</f>
        <v>37.629503113658799</v>
      </c>
      <c r="S925" s="17">
        <f t="shared" si="205"/>
        <v>308.96000000000004</v>
      </c>
      <c r="T925" s="17">
        <f t="shared" si="206"/>
        <v>295.66000000000003</v>
      </c>
      <c r="U925" s="17">
        <f t="shared" si="207"/>
        <v>21.957064961412538</v>
      </c>
      <c r="V925" s="25">
        <f>(0.75+2*10^(-5)*Dados!$B$7)*R925</f>
        <v>28.406594685407878</v>
      </c>
      <c r="W925" s="23">
        <f t="shared" si="208"/>
        <v>2.5462631221857612</v>
      </c>
      <c r="X925" s="25">
        <f>(1-Dados!$C$20)*U925</f>
        <v>16.906940020287653</v>
      </c>
      <c r="Y925" s="18">
        <f t="shared" si="209"/>
        <v>14.360676898101891</v>
      </c>
      <c r="Z925" s="27">
        <f>((0.408*I925*(Y925-0)+Dados!$C$35*(900/(H925+273))*J925*(M925-N925))/(I925+Dados!$C$35*(1+(0.34*J925))))</f>
        <v>5.1977590471323101</v>
      </c>
    </row>
    <row r="926" spans="1:26" x14ac:dyDescent="0.25">
      <c r="A926" s="1">
        <v>38749</v>
      </c>
      <c r="B926">
        <v>19</v>
      </c>
      <c r="C926">
        <v>36.1</v>
      </c>
      <c r="D926">
        <v>32</v>
      </c>
      <c r="E926">
        <v>2</v>
      </c>
      <c r="F926">
        <v>56</v>
      </c>
      <c r="H926" s="22">
        <f t="shared" si="196"/>
        <v>27.55</v>
      </c>
      <c r="I926" s="23">
        <f t="shared" si="197"/>
        <v>0.21510833905626109</v>
      </c>
      <c r="J926" s="24">
        <f t="shared" si="198"/>
        <v>1.4959021503358882</v>
      </c>
      <c r="K926" s="25">
        <f t="shared" si="199"/>
        <v>5.9736717424605885</v>
      </c>
      <c r="L926" s="25">
        <f t="shared" si="200"/>
        <v>2.1973933238855259</v>
      </c>
      <c r="M926" s="25">
        <f t="shared" si="201"/>
        <v>4.0855325331730574</v>
      </c>
      <c r="N926" s="25">
        <f t="shared" si="202"/>
        <v>2.2878982185769123</v>
      </c>
      <c r="O926" s="25">
        <f t="shared" si="203"/>
        <v>-0.30432562504334304</v>
      </c>
      <c r="P926" s="26">
        <f>ACOS(-TAN(Dados!$C$31)*TAN(O926))</f>
        <v>1.7414469882911801</v>
      </c>
      <c r="Q926" s="25">
        <f t="shared" si="204"/>
        <v>1.0281185581963432</v>
      </c>
      <c r="R926" s="25">
        <f>(24*60/PI())*Dados!$C$28*Q926*(P926*SIN(Dados!$C$31)*SIN(O926)+COS(Dados!$C$31)*COS(O926)*SIN(P926))</f>
        <v>41.550006134893529</v>
      </c>
      <c r="S926" s="17">
        <f t="shared" si="205"/>
        <v>309.26000000000005</v>
      </c>
      <c r="T926" s="17">
        <f t="shared" si="206"/>
        <v>292.16000000000003</v>
      </c>
      <c r="U926" s="17">
        <f t="shared" si="207"/>
        <v>27.490910890224974</v>
      </c>
      <c r="V926" s="25">
        <f>(0.75+2*10^(-5)*Dados!$B$7)*R926</f>
        <v>31.366191041244619</v>
      </c>
      <c r="W926" s="23">
        <f t="shared" si="208"/>
        <v>4.3045526598306916</v>
      </c>
      <c r="X926" s="25">
        <f>(1-Dados!$C$20)*U926</f>
        <v>21.168001385473232</v>
      </c>
      <c r="Y926" s="18">
        <f t="shared" si="209"/>
        <v>16.863448725642542</v>
      </c>
      <c r="Z926" s="27">
        <f>((0.408*I926*(Y926-0)+Dados!$C$35*(900/(H926+273))*J926*(M926-N926))/(I926+Dados!$C$35*(1+(0.34*J926))))</f>
        <v>6.3949284994799811</v>
      </c>
    </row>
    <row r="927" spans="1:26" x14ac:dyDescent="0.25">
      <c r="A927" s="1">
        <v>38750</v>
      </c>
      <c r="B927">
        <v>20.5</v>
      </c>
      <c r="C927">
        <v>37.9</v>
      </c>
      <c r="D927">
        <v>33</v>
      </c>
      <c r="E927">
        <v>2.6333329999999999</v>
      </c>
      <c r="F927">
        <v>53.75</v>
      </c>
      <c r="H927" s="22">
        <f t="shared" ref="H927:H987" si="210">(C927+B927)/2</f>
        <v>29.2</v>
      </c>
      <c r="I927" s="23">
        <f t="shared" ref="I927:I987" si="211">4098*(0.6108*EXP(17.27*H927/(H927+237.3)))/(H927+237.3)^2</f>
        <v>0.23381333181455968</v>
      </c>
      <c r="J927" s="24">
        <f t="shared" ref="J927:J987" si="212">E927*(4.87/(LN(67.8*10-5.42)))</f>
        <v>1.9696042486252276</v>
      </c>
      <c r="K927" s="25">
        <f t="shared" ref="K927:K987" si="213">0.6108*EXP((17.27*C927)/(C927+237.3))</f>
        <v>6.5890195302108285</v>
      </c>
      <c r="L927" s="25">
        <f t="shared" ref="L927:L987" si="214">0.6108*EXP((17.27*B927)/(B927+237.3))</f>
        <v>2.4116412804606884</v>
      </c>
      <c r="M927" s="25">
        <f t="shared" ref="M927:M987" si="215">(K927+L927)/2</f>
        <v>4.5003304053357587</v>
      </c>
      <c r="N927" s="25">
        <f t="shared" ref="N927:N987" si="216">F927/100*((K927+L927)/2)</f>
        <v>2.4189275928679703</v>
      </c>
      <c r="O927" s="25">
        <f t="shared" ref="O927:O987" si="217">0.409*SIN((2*PI()/365*D927)-1.39)</f>
        <v>-0.2995769437816857</v>
      </c>
      <c r="P927" s="26">
        <f>ACOS(-TAN(Dados!$C$31)*TAN(O927))</f>
        <v>1.7385894603864445</v>
      </c>
      <c r="Q927" s="25">
        <f t="shared" ref="Q927:Q987" si="218">1+0.033*COS((2*PI()/365)*D927)</f>
        <v>1.0278170707327079</v>
      </c>
      <c r="R927" s="25">
        <f>(24*60/PI())*Dados!$C$28*Q927*(P927*SIN(Dados!$C$31)*SIN(O927)+COS(Dados!$C$31)*COS(O927)*SIN(P927))</f>
        <v>41.440172896841275</v>
      </c>
      <c r="S927" s="17">
        <f t="shared" ref="S927:S987" si="219">C927+273.16</f>
        <v>311.06</v>
      </c>
      <c r="T927" s="17">
        <f t="shared" ref="T927:T987" si="220">B927+273.16</f>
        <v>293.66000000000003</v>
      </c>
      <c r="U927" s="17">
        <f t="shared" ref="U927:U987" si="221">0.16*SQRT(C927-B927)*R927</f>
        <v>27.657706618852558</v>
      </c>
      <c r="V927" s="25">
        <f>(0.75+2*10^(-5)*Dados!$B$7)*R927</f>
        <v>31.28327768820585</v>
      </c>
      <c r="W927" s="23">
        <f t="shared" ref="W927:W987" si="222">(4.903*10^-9)*((S927^4+T927^4)/2)*(0.34-0.14*SQRT(N927))*(1.35*(U927/V927)-0.35)</f>
        <v>4.2471775036380635</v>
      </c>
      <c r="X927" s="25">
        <f>(1-Dados!$C$20)*U927</f>
        <v>21.296434096516471</v>
      </c>
      <c r="Y927" s="18">
        <f t="shared" ref="Y927:Y987" si="223">X927-W927</f>
        <v>17.049256592878407</v>
      </c>
      <c r="Z927" s="27">
        <f>((0.408*I927*(Y927-0)+Dados!$C$35*(900/(H927+273))*J927*(M927-N927))/(I927+Dados!$C$35*(1+(0.34*J927))))</f>
        <v>7.0695622498483068</v>
      </c>
    </row>
    <row r="928" spans="1:26" x14ac:dyDescent="0.25">
      <c r="A928" s="1">
        <v>38751</v>
      </c>
      <c r="B928">
        <v>23.5</v>
      </c>
      <c r="C928">
        <v>38.299999999999997</v>
      </c>
      <c r="D928">
        <v>34</v>
      </c>
      <c r="E928">
        <v>2.266667</v>
      </c>
      <c r="F928">
        <v>54.75</v>
      </c>
      <c r="H928" s="22">
        <f t="shared" si="210"/>
        <v>30.9</v>
      </c>
      <c r="I928" s="23">
        <f t="shared" si="211"/>
        <v>0.25449426933517388</v>
      </c>
      <c r="J928" s="24">
        <f t="shared" si="212"/>
        <v>1.6953560196976984</v>
      </c>
      <c r="K928" s="25">
        <f t="shared" si="213"/>
        <v>6.7329805635148574</v>
      </c>
      <c r="L928" s="25">
        <f t="shared" si="214"/>
        <v>2.8955307729089892</v>
      </c>
      <c r="M928" s="25">
        <f t="shared" si="215"/>
        <v>4.8142556682119233</v>
      </c>
      <c r="N928" s="25">
        <f t="shared" si="216"/>
        <v>2.635804978346028</v>
      </c>
      <c r="O928" s="25">
        <f t="shared" si="217"/>
        <v>-0.29473949140618588</v>
      </c>
      <c r="P928" s="26">
        <f>ACOS(-TAN(Dados!$C$31)*TAN(O928))</f>
        <v>1.7356885346921167</v>
      </c>
      <c r="Q928" s="25">
        <f t="shared" si="218"/>
        <v>1.0275073404706727</v>
      </c>
      <c r="R928" s="25">
        <f>(24*60/PI())*Dados!$C$28*Q928*(P928*SIN(Dados!$C$31)*SIN(O928)+COS(Dados!$C$31)*COS(O928)*SIN(P928))</f>
        <v>41.327547732870002</v>
      </c>
      <c r="S928" s="17">
        <f t="shared" si="219"/>
        <v>311.46000000000004</v>
      </c>
      <c r="T928" s="17">
        <f t="shared" si="220"/>
        <v>296.66000000000003</v>
      </c>
      <c r="U928" s="17">
        <f t="shared" si="221"/>
        <v>25.438440095001898</v>
      </c>
      <c r="V928" s="25">
        <f>(0.75+2*10^(-5)*Dados!$B$7)*R928</f>
        <v>31.198256704148577</v>
      </c>
      <c r="W928" s="23">
        <f t="shared" si="222"/>
        <v>3.5587425415357723</v>
      </c>
      <c r="X928" s="25">
        <f>(1-Dados!$C$20)*U928</f>
        <v>19.58759887315146</v>
      </c>
      <c r="Y928" s="18">
        <f t="shared" si="223"/>
        <v>16.028856331615689</v>
      </c>
      <c r="Z928" s="27">
        <f>((0.408*I928*(Y928-0)+Dados!$C$35*(900/(H928+273))*J928*(M928-N928))/(I928+Dados!$C$35*(1+(0.34*J928))))</f>
        <v>6.6547257893211222</v>
      </c>
    </row>
    <row r="929" spans="1:26" x14ac:dyDescent="0.25">
      <c r="A929" s="1">
        <v>38752</v>
      </c>
      <c r="B929">
        <v>23.5</v>
      </c>
      <c r="C929">
        <v>36.700000000000003</v>
      </c>
      <c r="D929">
        <v>35</v>
      </c>
      <c r="E929">
        <v>2.9333330000000002</v>
      </c>
      <c r="F929">
        <v>57</v>
      </c>
      <c r="H929" s="22">
        <f t="shared" si="210"/>
        <v>30.1</v>
      </c>
      <c r="I929" s="23">
        <f t="shared" si="211"/>
        <v>0.24457886384257072</v>
      </c>
      <c r="J929" s="24">
        <f t="shared" si="212"/>
        <v>2.193989571175611</v>
      </c>
      <c r="K929" s="25">
        <f t="shared" si="213"/>
        <v>6.1730054556831266</v>
      </c>
      <c r="L929" s="25">
        <f t="shared" si="214"/>
        <v>2.8955307729089892</v>
      </c>
      <c r="M929" s="25">
        <f t="shared" si="215"/>
        <v>4.5342681142960579</v>
      </c>
      <c r="N929" s="25">
        <f t="shared" si="216"/>
        <v>2.5845328251487527</v>
      </c>
      <c r="O929" s="25">
        <f t="shared" si="217"/>
        <v>-0.28981470135838328</v>
      </c>
      <c r="P929" s="26">
        <f>ACOS(-TAN(Dados!$C$31)*TAN(O929))</f>
        <v>1.7327454042581727</v>
      </c>
      <c r="Q929" s="25">
        <f t="shared" si="218"/>
        <v>1.0271894591899993</v>
      </c>
      <c r="R929" s="25">
        <f>(24*60/PI())*Dados!$C$28*Q929*(P929*SIN(Dados!$C$31)*SIN(O929)+COS(Dados!$C$31)*COS(O929)*SIN(P929))</f>
        <v>41.21213155165799</v>
      </c>
      <c r="S929" s="17">
        <f t="shared" si="219"/>
        <v>309.86</v>
      </c>
      <c r="T929" s="17">
        <f t="shared" si="220"/>
        <v>296.66000000000003</v>
      </c>
      <c r="U929" s="17">
        <f t="shared" si="221"/>
        <v>23.956977539614027</v>
      </c>
      <c r="V929" s="25">
        <f>(0.75+2*10^(-5)*Dados!$B$7)*R929</f>
        <v>31.111128775036029</v>
      </c>
      <c r="W929" s="23">
        <f t="shared" si="222"/>
        <v>3.2957807435896722</v>
      </c>
      <c r="X929" s="25">
        <f>(1-Dados!$C$20)*U929</f>
        <v>18.446872705502802</v>
      </c>
      <c r="Y929" s="18">
        <f t="shared" si="223"/>
        <v>15.15109196191313</v>
      </c>
      <c r="Z929" s="27">
        <f>((0.408*I929*(Y929-0)+Dados!$C$35*(900/(H929+273))*J929*(M929-N929))/(I929+Dados!$C$35*(1+(0.34*J929))))</f>
        <v>6.5298517217404468</v>
      </c>
    </row>
    <row r="930" spans="1:26" x14ac:dyDescent="0.25">
      <c r="A930" s="1">
        <v>38753</v>
      </c>
      <c r="B930">
        <v>24.2</v>
      </c>
      <c r="C930">
        <v>32.1</v>
      </c>
      <c r="D930">
        <v>36</v>
      </c>
      <c r="E930">
        <v>2.1333329999999999</v>
      </c>
      <c r="F930">
        <v>75</v>
      </c>
      <c r="H930" s="22">
        <f t="shared" si="210"/>
        <v>28.15</v>
      </c>
      <c r="I930" s="23">
        <f t="shared" si="211"/>
        <v>0.22175898387159163</v>
      </c>
      <c r="J930" s="24">
        <f t="shared" si="212"/>
        <v>1.5956287110412557</v>
      </c>
      <c r="K930" s="25">
        <f t="shared" si="213"/>
        <v>4.7817101702880001</v>
      </c>
      <c r="L930" s="25">
        <f t="shared" si="214"/>
        <v>3.0199258182559934</v>
      </c>
      <c r="M930" s="25">
        <f t="shared" si="215"/>
        <v>3.9008179942719967</v>
      </c>
      <c r="N930" s="25">
        <f t="shared" si="216"/>
        <v>2.9256134957039976</v>
      </c>
      <c r="O930" s="25">
        <f t="shared" si="217"/>
        <v>-0.28480403295985462</v>
      </c>
      <c r="P930" s="26">
        <f>ACOS(-TAN(Dados!$C$31)*TAN(O930))</f>
        <v>1.7297612548880501</v>
      </c>
      <c r="Q930" s="25">
        <f t="shared" si="218"/>
        <v>1.0268635210857713</v>
      </c>
      <c r="R930" s="25">
        <f>(24*60/PI())*Dados!$C$28*Q930*(P930*SIN(Dados!$C$31)*SIN(O930)+COS(Dados!$C$31)*COS(O930)*SIN(P930))</f>
        <v>41.093926310782344</v>
      </c>
      <c r="S930" s="17">
        <f t="shared" si="219"/>
        <v>305.26000000000005</v>
      </c>
      <c r="T930" s="17">
        <f t="shared" si="220"/>
        <v>297.36</v>
      </c>
      <c r="U930" s="17">
        <f t="shared" si="221"/>
        <v>18.480391448061553</v>
      </c>
      <c r="V930" s="25">
        <f>(0.75+2*10^(-5)*Dados!$B$7)*R930</f>
        <v>31.021895378647475</v>
      </c>
      <c r="W930" s="23">
        <f t="shared" si="222"/>
        <v>1.8474107659667671</v>
      </c>
      <c r="X930" s="25">
        <f>(1-Dados!$C$20)*U930</f>
        <v>14.229901415007395</v>
      </c>
      <c r="Y930" s="18">
        <f t="shared" si="223"/>
        <v>12.382490649040628</v>
      </c>
      <c r="Z930" s="27">
        <f>((0.408*I930*(Y930-0)+Dados!$C$35*(900/(H930+273))*J930*(M930-N930))/(I930+Dados!$C$35*(1+(0.34*J930))))</f>
        <v>4.4146606147754479</v>
      </c>
    </row>
    <row r="931" spans="1:26" x14ac:dyDescent="0.25">
      <c r="A931" s="1">
        <v>38754</v>
      </c>
      <c r="B931">
        <v>22.4</v>
      </c>
      <c r="C931">
        <v>33.700000000000003</v>
      </c>
      <c r="D931">
        <v>37</v>
      </c>
      <c r="E931">
        <v>1.933333</v>
      </c>
      <c r="F931">
        <v>70</v>
      </c>
      <c r="H931" s="22">
        <f t="shared" si="210"/>
        <v>28.05</v>
      </c>
      <c r="I931" s="23">
        <f t="shared" si="211"/>
        <v>0.22063869924246318</v>
      </c>
      <c r="J931" s="24">
        <f t="shared" si="212"/>
        <v>1.4460384960076669</v>
      </c>
      <c r="K931" s="25">
        <f t="shared" si="213"/>
        <v>5.2310503012853271</v>
      </c>
      <c r="L931" s="25">
        <f t="shared" si="214"/>
        <v>2.7090824052161175</v>
      </c>
      <c r="M931" s="25">
        <f t="shared" si="215"/>
        <v>3.9700663532507221</v>
      </c>
      <c r="N931" s="25">
        <f t="shared" si="216"/>
        <v>2.7790464472755052</v>
      </c>
      <c r="O931" s="25">
        <f t="shared" si="217"/>
        <v>-0.27970897097978548</v>
      </c>
      <c r="P931" s="26">
        <f>ACOS(-TAN(Dados!$C$31)*TAN(O931))</f>
        <v>1.7267372641461627</v>
      </c>
      <c r="Q931" s="25">
        <f t="shared" si="218"/>
        <v>1.0265296227404832</v>
      </c>
      <c r="R931" s="25">
        <f>(24*60/PI())*Dados!$C$28*Q931*(P931*SIN(Dados!$C$31)*SIN(O931)+COS(Dados!$C$31)*COS(O931)*SIN(P931))</f>
        <v>40.972935068714811</v>
      </c>
      <c r="S931" s="17">
        <f t="shared" si="219"/>
        <v>306.86</v>
      </c>
      <c r="T931" s="17">
        <f t="shared" si="220"/>
        <v>295.56</v>
      </c>
      <c r="U931" s="17">
        <f t="shared" si="221"/>
        <v>22.037193236622048</v>
      </c>
      <c r="V931" s="25">
        <f>(0.75+2*10^(-5)*Dados!$B$7)*R931</f>
        <v>30.930558823829962</v>
      </c>
      <c r="W931" s="23">
        <f t="shared" si="222"/>
        <v>2.6381780982899863</v>
      </c>
      <c r="X931" s="25">
        <f>(1-Dados!$C$20)*U931</f>
        <v>16.968638792198977</v>
      </c>
      <c r="Y931" s="18">
        <f t="shared" si="223"/>
        <v>14.330460693908991</v>
      </c>
      <c r="Z931" s="27">
        <f>((0.408*I931*(Y931-0)+Dados!$C$35*(900/(H931+273))*J931*(M931-N931))/(I931+Dados!$C$35*(1+(0.34*J931))))</f>
        <v>5.1120483835395794</v>
      </c>
    </row>
    <row r="932" spans="1:26" x14ac:dyDescent="0.25">
      <c r="A932" s="1">
        <v>38755</v>
      </c>
      <c r="B932">
        <v>20</v>
      </c>
      <c r="C932">
        <v>34.1</v>
      </c>
      <c r="D932">
        <v>38</v>
      </c>
      <c r="E932">
        <v>2.9</v>
      </c>
      <c r="F932">
        <v>61</v>
      </c>
      <c r="H932" s="22">
        <f t="shared" si="210"/>
        <v>27.05</v>
      </c>
      <c r="I932" s="23">
        <f t="shared" si="211"/>
        <v>0.20969496361300413</v>
      </c>
      <c r="J932" s="24">
        <f t="shared" si="212"/>
        <v>2.1690581179870381</v>
      </c>
      <c r="K932" s="25">
        <f t="shared" si="213"/>
        <v>5.3489488866095956</v>
      </c>
      <c r="L932" s="25">
        <f t="shared" si="214"/>
        <v>2.3382812709274461</v>
      </c>
      <c r="M932" s="25">
        <f t="shared" si="215"/>
        <v>3.8436150787685208</v>
      </c>
      <c r="N932" s="25">
        <f t="shared" si="216"/>
        <v>2.3446051980487979</v>
      </c>
      <c r="O932" s="25">
        <f t="shared" si="217"/>
        <v>-0.27453102519500105</v>
      </c>
      <c r="P932" s="26">
        <f>ACOS(-TAN(Dados!$C$31)*TAN(O932))</f>
        <v>1.7236746004336272</v>
      </c>
      <c r="Q932" s="25">
        <f t="shared" si="218"/>
        <v>1.0261878630954209</v>
      </c>
      <c r="R932" s="25">
        <f>(24*60/PI())*Dados!$C$28*Q932*(P932*SIN(Dados!$C$31)*SIN(O932)+COS(Dados!$C$31)*COS(O932)*SIN(P932))</f>
        <v>40.849162036170263</v>
      </c>
      <c r="S932" s="17">
        <f t="shared" si="219"/>
        <v>307.26000000000005</v>
      </c>
      <c r="T932" s="17">
        <f t="shared" si="220"/>
        <v>293.16000000000003</v>
      </c>
      <c r="U932" s="17">
        <f t="shared" si="221"/>
        <v>24.542154794111312</v>
      </c>
      <c r="V932" s="25">
        <f>(0.75+2*10^(-5)*Dados!$B$7)*R932</f>
        <v>30.837122289261409</v>
      </c>
      <c r="W932" s="23">
        <f t="shared" si="222"/>
        <v>3.6364766474789061</v>
      </c>
      <c r="X932" s="25">
        <f>(1-Dados!$C$20)*U932</f>
        <v>18.89745919146571</v>
      </c>
      <c r="Y932" s="18">
        <f t="shared" si="223"/>
        <v>15.260982543986804</v>
      </c>
      <c r="Z932" s="27">
        <f>((0.408*I932*(Y932-0)+Dados!$C$35*(900/(H932+273))*J932*(M932-N932))/(I932+Dados!$C$35*(1+(0.34*J932))))</f>
        <v>6.010792696428795</v>
      </c>
    </row>
    <row r="933" spans="1:26" x14ac:dyDescent="0.25">
      <c r="A933" s="1">
        <v>38756</v>
      </c>
      <c r="B933">
        <v>19.5</v>
      </c>
      <c r="C933">
        <v>34.1</v>
      </c>
      <c r="D933">
        <v>39</v>
      </c>
      <c r="E933">
        <v>2.5333329999999998</v>
      </c>
      <c r="F933">
        <v>57.5</v>
      </c>
      <c r="H933" s="22">
        <f t="shared" si="210"/>
        <v>26.8</v>
      </c>
      <c r="I933" s="23">
        <f t="shared" si="211"/>
        <v>0.20703153059292453</v>
      </c>
      <c r="J933" s="24">
        <f t="shared" si="212"/>
        <v>1.8948091411084333</v>
      </c>
      <c r="K933" s="25">
        <f t="shared" si="213"/>
        <v>5.3489488866095956</v>
      </c>
      <c r="L933" s="25">
        <f t="shared" si="214"/>
        <v>2.2668801009804516</v>
      </c>
      <c r="M933" s="25">
        <f t="shared" si="215"/>
        <v>3.8079144937950238</v>
      </c>
      <c r="N933" s="25">
        <f t="shared" si="216"/>
        <v>2.1895508339321386</v>
      </c>
      <c r="O933" s="25">
        <f t="shared" si="217"/>
        <v>-0.26927172994258658</v>
      </c>
      <c r="P933" s="26">
        <f>ACOS(-TAN(Dados!$C$31)*TAN(O933))</f>
        <v>1.720574422132332</v>
      </c>
      <c r="Q933" s="25">
        <f t="shared" si="218"/>
        <v>1.0258383434213432</v>
      </c>
      <c r="R933" s="25">
        <f>(24*60/PI())*Dados!$C$28*Q933*(P933*SIN(Dados!$C$31)*SIN(O933)+COS(Dados!$C$31)*COS(O933)*SIN(P933))</f>
        <v>40.722612626680473</v>
      </c>
      <c r="S933" s="17">
        <f t="shared" si="219"/>
        <v>307.26000000000005</v>
      </c>
      <c r="T933" s="17">
        <f t="shared" si="220"/>
        <v>292.66000000000003</v>
      </c>
      <c r="U933" s="17">
        <f t="shared" si="221"/>
        <v>24.896141498560908</v>
      </c>
      <c r="V933" s="25">
        <f>(0.75+2*10^(-5)*Dados!$B$7)*R933</f>
        <v>30.741589861628867</v>
      </c>
      <c r="W933" s="23">
        <f t="shared" si="222"/>
        <v>3.9332337413263954</v>
      </c>
      <c r="X933" s="25">
        <f>(1-Dados!$C$20)*U933</f>
        <v>19.170028953891901</v>
      </c>
      <c r="Y933" s="18">
        <f t="shared" si="223"/>
        <v>15.236795212565506</v>
      </c>
      <c r="Z933" s="27">
        <f>((0.408*I933*(Y933-0)+Dados!$C$35*(900/(H933+273))*J933*(M933-N933))/(I933+Dados!$C$35*(1+(0.34*J933))))</f>
        <v>6.0052594443521254</v>
      </c>
    </row>
    <row r="934" spans="1:26" x14ac:dyDescent="0.25">
      <c r="A934" s="1">
        <v>38757</v>
      </c>
      <c r="B934">
        <v>18.5</v>
      </c>
      <c r="C934">
        <v>34.299999999999997</v>
      </c>
      <c r="D934">
        <v>40</v>
      </c>
      <c r="E934">
        <v>3</v>
      </c>
      <c r="F934">
        <v>56.25</v>
      </c>
      <c r="H934" s="22">
        <f t="shared" si="210"/>
        <v>26.4</v>
      </c>
      <c r="I934" s="23">
        <f t="shared" si="211"/>
        <v>0.20282924107339942</v>
      </c>
      <c r="J934" s="24">
        <f t="shared" si="212"/>
        <v>2.2438532255038321</v>
      </c>
      <c r="K934" s="25">
        <f t="shared" si="213"/>
        <v>5.4087577693750832</v>
      </c>
      <c r="L934" s="25">
        <f t="shared" si="214"/>
        <v>2.1297773032821605</v>
      </c>
      <c r="M934" s="25">
        <f t="shared" si="215"/>
        <v>3.7692675363286217</v>
      </c>
      <c r="N934" s="25">
        <f t="shared" si="216"/>
        <v>2.1202129891848496</v>
      </c>
      <c r="O934" s="25">
        <f t="shared" si="217"/>
        <v>-0.26393264366523028</v>
      </c>
      <c r="P934" s="26">
        <f>ACOS(-TAN(Dados!$C$31)*TAN(O934))</f>
        <v>1.7174378768172527</v>
      </c>
      <c r="Q934" s="25">
        <f t="shared" si="218"/>
        <v>1.0254811672884725</v>
      </c>
      <c r="R934" s="25">
        <f>(24*60/PI())*Dados!$C$28*Q934*(P934*SIN(Dados!$C$31)*SIN(O934)+COS(Dados!$C$31)*COS(O934)*SIN(P934))</f>
        <v>40.593293506266015</v>
      </c>
      <c r="S934" s="17">
        <f t="shared" si="219"/>
        <v>307.46000000000004</v>
      </c>
      <c r="T934" s="17">
        <f t="shared" si="220"/>
        <v>291.66000000000003</v>
      </c>
      <c r="U934" s="17">
        <f t="shared" si="221"/>
        <v>25.816824057470274</v>
      </c>
      <c r="V934" s="25">
        <f>(0.75+2*10^(-5)*Dados!$B$7)*R934</f>
        <v>30.643966573125926</v>
      </c>
      <c r="W934" s="23">
        <f t="shared" si="222"/>
        <v>4.2498845513425181</v>
      </c>
      <c r="X934" s="25">
        <f>(1-Dados!$C$20)*U934</f>
        <v>19.878954524252112</v>
      </c>
      <c r="Y934" s="18">
        <f t="shared" si="223"/>
        <v>15.629069972909594</v>
      </c>
      <c r="Z934" s="27">
        <f>((0.408*I934*(Y934-0)+Dados!$C$35*(900/(H934+273))*J934*(M934-N934))/(I934+Dados!$C$35*(1+(0.34*J934))))</f>
        <v>6.3522800382259739</v>
      </c>
    </row>
    <row r="935" spans="1:26" x14ac:dyDescent="0.25">
      <c r="A935" s="1">
        <v>38758</v>
      </c>
      <c r="B935">
        <v>17</v>
      </c>
      <c r="C935">
        <v>31.7</v>
      </c>
      <c r="D935">
        <v>41</v>
      </c>
      <c r="E935">
        <v>2.733333</v>
      </c>
      <c r="F935">
        <v>55</v>
      </c>
      <c r="H935" s="22">
        <f t="shared" si="210"/>
        <v>24.35</v>
      </c>
      <c r="I935" s="23">
        <f t="shared" si="211"/>
        <v>0.1824015920751953</v>
      </c>
      <c r="J935" s="24">
        <f t="shared" si="212"/>
        <v>2.0443993561420224</v>
      </c>
      <c r="K935" s="25">
        <f t="shared" si="213"/>
        <v>4.6747601804976453</v>
      </c>
      <c r="L935" s="25">
        <f t="shared" si="214"/>
        <v>1.9377293518704448</v>
      </c>
      <c r="M935" s="25">
        <f t="shared" si="215"/>
        <v>3.3062447661840451</v>
      </c>
      <c r="N935" s="25">
        <f t="shared" si="216"/>
        <v>1.818434621401225</v>
      </c>
      <c r="O935" s="25">
        <f t="shared" si="217"/>
        <v>-0.25851534844942292</v>
      </c>
      <c r="P935" s="26">
        <f>ACOS(-TAN(Dados!$C$31)*TAN(O935))</f>
        <v>1.7142661005366917</v>
      </c>
      <c r="Q935" s="25">
        <f t="shared" si="218"/>
        <v>1.0251164405358055</v>
      </c>
      <c r="R935" s="25">
        <f>(24*60/PI())*Dados!$C$28*Q935*(P935*SIN(Dados!$C$31)*SIN(O935)+COS(Dados!$C$31)*COS(O935)*SIN(P935))</f>
        <v>40.461212642078735</v>
      </c>
      <c r="S935" s="17">
        <f t="shared" si="219"/>
        <v>304.86</v>
      </c>
      <c r="T935" s="17">
        <f t="shared" si="220"/>
        <v>290.16000000000003</v>
      </c>
      <c r="U935" s="17">
        <f t="shared" si="221"/>
        <v>24.82090113224929</v>
      </c>
      <c r="V935" s="25">
        <f>(0.75+2*10^(-5)*Dados!$B$7)*R935</f>
        <v>30.544258438173049</v>
      </c>
      <c r="W935" s="23">
        <f t="shared" si="222"/>
        <v>4.35493565009818</v>
      </c>
      <c r="X935" s="25">
        <f>(1-Dados!$C$20)*U935</f>
        <v>19.112093871831952</v>
      </c>
      <c r="Y935" s="18">
        <f t="shared" si="223"/>
        <v>14.757158221733771</v>
      </c>
      <c r="Z935" s="27">
        <f>((0.408*I935*(Y935-0)+Dados!$C$35*(900/(H935+273))*J935*(M935-N935))/(I935+Dados!$C$35*(1+(0.34*J935))))</f>
        <v>5.7978552458342225</v>
      </c>
    </row>
    <row r="936" spans="1:26" x14ac:dyDescent="0.25">
      <c r="A936" s="1">
        <v>38759</v>
      </c>
      <c r="B936">
        <v>15.5</v>
      </c>
      <c r="C936">
        <v>32.6</v>
      </c>
      <c r="D936">
        <v>42</v>
      </c>
      <c r="E936">
        <v>2.9</v>
      </c>
      <c r="F936">
        <v>62.75</v>
      </c>
      <c r="H936" s="22">
        <f t="shared" si="210"/>
        <v>24.05</v>
      </c>
      <c r="I936" s="23">
        <f t="shared" si="211"/>
        <v>0.17956300617095522</v>
      </c>
      <c r="J936" s="24">
        <f t="shared" si="212"/>
        <v>2.1690581179870381</v>
      </c>
      <c r="K936" s="25">
        <f t="shared" si="213"/>
        <v>4.9183812721762612</v>
      </c>
      <c r="L936" s="25">
        <f t="shared" si="214"/>
        <v>1.761022898120093</v>
      </c>
      <c r="M936" s="25">
        <f t="shared" si="215"/>
        <v>3.3397020851481773</v>
      </c>
      <c r="N936" s="25">
        <f t="shared" si="216"/>
        <v>2.095663058430481</v>
      </c>
      <c r="O936" s="25">
        <f t="shared" si="217"/>
        <v>-0.2530214495566519</v>
      </c>
      <c r="P936" s="26">
        <f>ACOS(-TAN(Dados!$C$31)*TAN(O936))</f>
        <v>1.7110602171599187</v>
      </c>
      <c r="Q936" s="25">
        <f t="shared" si="218"/>
        <v>1.0247442712397508</v>
      </c>
      <c r="R936" s="25">
        <f>(24*60/PI())*Dados!$C$28*Q936*(P936*SIN(Dados!$C$31)*SIN(O936)+COS(Dados!$C$31)*COS(O936)*SIN(P936))</f>
        <v>40.326379349888064</v>
      </c>
      <c r="S936" s="17">
        <f t="shared" si="219"/>
        <v>305.76000000000005</v>
      </c>
      <c r="T936" s="17">
        <f t="shared" si="220"/>
        <v>288.66000000000003</v>
      </c>
      <c r="U936" s="17">
        <f t="shared" si="221"/>
        <v>26.681317389798792</v>
      </c>
      <c r="V936" s="25">
        <f>(0.75+2*10^(-5)*Dados!$B$7)*R936</f>
        <v>30.442472489265068</v>
      </c>
      <c r="W936" s="23">
        <f t="shared" si="222"/>
        <v>4.3993335994714178</v>
      </c>
      <c r="X936" s="25">
        <f>(1-Dados!$C$20)*U936</f>
        <v>20.544614390145071</v>
      </c>
      <c r="Y936" s="18">
        <f t="shared" si="223"/>
        <v>16.145280790673652</v>
      </c>
      <c r="Z936" s="27">
        <f>((0.408*I936*(Y936-0)+Dados!$C$35*(900/(H936+273))*J936*(M936-N936))/(I936+Dados!$C$35*(1+(0.34*J936))))</f>
        <v>5.8575283643462184</v>
      </c>
    </row>
    <row r="937" spans="1:26" x14ac:dyDescent="0.25">
      <c r="A937" s="1">
        <v>38760</v>
      </c>
      <c r="B937">
        <v>17.399999999999999</v>
      </c>
      <c r="C937">
        <v>34.9</v>
      </c>
      <c r="D937">
        <v>43</v>
      </c>
      <c r="E937">
        <v>2.733333</v>
      </c>
      <c r="F937">
        <v>64.5</v>
      </c>
      <c r="H937" s="22">
        <f t="shared" si="210"/>
        <v>26.15</v>
      </c>
      <c r="I937" s="23">
        <f t="shared" si="211"/>
        <v>0.20023943546559078</v>
      </c>
      <c r="J937" s="24">
        <f t="shared" si="212"/>
        <v>2.0443993561420224</v>
      </c>
      <c r="K937" s="25">
        <f t="shared" si="213"/>
        <v>5.5916786681589672</v>
      </c>
      <c r="L937" s="25">
        <f t="shared" si="214"/>
        <v>1.9873971889021356</v>
      </c>
      <c r="M937" s="25">
        <f t="shared" si="215"/>
        <v>3.7895379285305513</v>
      </c>
      <c r="N937" s="25">
        <f t="shared" si="216"/>
        <v>2.4442519639022056</v>
      </c>
      <c r="O937" s="25">
        <f t="shared" si="217"/>
        <v>-0.24745257494772704</v>
      </c>
      <c r="P937" s="26">
        <f>ACOS(-TAN(Dados!$C$31)*TAN(O937))</f>
        <v>1.7078213377914966</v>
      </c>
      <c r="Q937" s="25">
        <f t="shared" si="218"/>
        <v>1.0243647696821025</v>
      </c>
      <c r="R937" s="25">
        <f>(24*60/PI())*Dados!$C$28*Q937*(P937*SIN(Dados!$C$31)*SIN(O937)+COS(Dados!$C$31)*COS(O937)*SIN(P937))</f>
        <v>40.188804340285415</v>
      </c>
      <c r="S937" s="17">
        <f t="shared" si="219"/>
        <v>308.06</v>
      </c>
      <c r="T937" s="17">
        <f t="shared" si="220"/>
        <v>290.56</v>
      </c>
      <c r="U937" s="17">
        <f t="shared" si="221"/>
        <v>26.899492884572773</v>
      </c>
      <c r="V937" s="25">
        <f>(0.75+2*10^(-5)*Dados!$B$7)*R937</f>
        <v>30.338616811851008</v>
      </c>
      <c r="W937" s="23">
        <f t="shared" si="222"/>
        <v>4.0575112327930221</v>
      </c>
      <c r="X937" s="25">
        <f>(1-Dados!$C$20)*U937</f>
        <v>20.712609521121035</v>
      </c>
      <c r="Y937" s="18">
        <f t="shared" si="223"/>
        <v>16.655098288328013</v>
      </c>
      <c r="Z937" s="27">
        <f>((0.408*I937*(Y937-0)+Dados!$C$35*(900/(H937+273))*J937*(M937-N937))/(I937+Dados!$C$35*(1+(0.34*J937))))</f>
        <v>6.1128521786769587</v>
      </c>
    </row>
    <row r="938" spans="1:26" x14ac:dyDescent="0.25">
      <c r="A938" s="1">
        <v>38761</v>
      </c>
      <c r="B938">
        <v>19</v>
      </c>
      <c r="C938">
        <v>34.200000000000003</v>
      </c>
      <c r="D938">
        <v>44</v>
      </c>
      <c r="E938">
        <v>3</v>
      </c>
      <c r="F938">
        <v>64.5</v>
      </c>
      <c r="H938" s="22">
        <f t="shared" si="210"/>
        <v>26.6</v>
      </c>
      <c r="I938" s="23">
        <f t="shared" si="211"/>
        <v>0.20492132412027941</v>
      </c>
      <c r="J938" s="24">
        <f t="shared" si="212"/>
        <v>2.2438532255038321</v>
      </c>
      <c r="K938" s="25">
        <f t="shared" si="213"/>
        <v>5.3787812129973753</v>
      </c>
      <c r="L938" s="25">
        <f t="shared" si="214"/>
        <v>2.1973933238855259</v>
      </c>
      <c r="M938" s="25">
        <f t="shared" si="215"/>
        <v>3.7880872684414504</v>
      </c>
      <c r="N938" s="25">
        <f t="shared" si="216"/>
        <v>2.4433162881447354</v>
      </c>
      <c r="O938" s="25">
        <f t="shared" si="217"/>
        <v>-0.24181037480038128</v>
      </c>
      <c r="P938" s="26">
        <f>ACOS(-TAN(Dados!$C$31)*TAN(O938))</f>
        <v>1.7045505602514042</v>
      </c>
      <c r="Q938" s="25">
        <f t="shared" si="218"/>
        <v>1.0239780483173626</v>
      </c>
      <c r="R938" s="25">
        <f>(24*60/PI())*Dados!$C$28*Q938*(P938*SIN(Dados!$C$31)*SIN(O938)+COS(Dados!$C$31)*COS(O938)*SIN(P938))</f>
        <v>40.048499763481836</v>
      </c>
      <c r="S938" s="17">
        <f t="shared" si="219"/>
        <v>307.36</v>
      </c>
      <c r="T938" s="17">
        <f t="shared" si="220"/>
        <v>292.16000000000003</v>
      </c>
      <c r="U938" s="17">
        <f t="shared" si="221"/>
        <v>24.982047424818425</v>
      </c>
      <c r="V938" s="25">
        <f>(0.75+2*10^(-5)*Dados!$B$7)*R938</f>
        <v>30.232700578151917</v>
      </c>
      <c r="W938" s="23">
        <f t="shared" si="222"/>
        <v>3.6861350088464486</v>
      </c>
      <c r="X938" s="25">
        <f>(1-Dados!$C$20)*U938</f>
        <v>19.236176517110188</v>
      </c>
      <c r="Y938" s="18">
        <f t="shared" si="223"/>
        <v>15.550041508263739</v>
      </c>
      <c r="Z938" s="27">
        <f>((0.408*I938*(Y938-0)+Dados!$C$35*(900/(H938+273))*J938*(M938-N938))/(I938+Dados!$C$35*(1+(0.34*J938))))</f>
        <v>5.9111502936552638</v>
      </c>
    </row>
    <row r="939" spans="1:26" x14ac:dyDescent="0.25">
      <c r="A939" s="1">
        <v>38762</v>
      </c>
      <c r="B939">
        <v>19.7</v>
      </c>
      <c r="C939">
        <v>35.5</v>
      </c>
      <c r="D939">
        <v>45</v>
      </c>
      <c r="E939">
        <v>2.8666670000000001</v>
      </c>
      <c r="F939">
        <v>57.75</v>
      </c>
      <c r="H939" s="22">
        <f t="shared" si="210"/>
        <v>27.6</v>
      </c>
      <c r="I939" s="23">
        <f t="shared" si="211"/>
        <v>0.21565607816104823</v>
      </c>
      <c r="J939" s="24">
        <f t="shared" si="212"/>
        <v>2.1441266647984651</v>
      </c>
      <c r="K939" s="25">
        <f t="shared" si="213"/>
        <v>5.7799401422607124</v>
      </c>
      <c r="L939" s="25">
        <f t="shared" si="214"/>
        <v>2.2952083710657747</v>
      </c>
      <c r="M939" s="25">
        <f t="shared" si="215"/>
        <v>4.0375742566632438</v>
      </c>
      <c r="N939" s="25">
        <f t="shared" si="216"/>
        <v>2.3316991332230232</v>
      </c>
      <c r="O939" s="25">
        <f t="shared" si="217"/>
        <v>-0.23609652102028686</v>
      </c>
      <c r="P939" s="26">
        <f>ACOS(-TAN(Dados!$C$31)*TAN(O939))</f>
        <v>1.701248968619907</v>
      </c>
      <c r="Q939" s="25">
        <f t="shared" si="218"/>
        <v>1.0235842217394178</v>
      </c>
      <c r="R939" s="25">
        <f>(24*60/PI())*Dados!$C$28*Q939*(P939*SIN(Dados!$C$31)*SIN(O939)+COS(Dados!$C$31)*COS(O939)*SIN(P939))</f>
        <v>39.905479252576548</v>
      </c>
      <c r="S939" s="17">
        <f t="shared" si="219"/>
        <v>308.66000000000003</v>
      </c>
      <c r="T939" s="17">
        <f t="shared" si="220"/>
        <v>292.86</v>
      </c>
      <c r="U939" s="17">
        <f t="shared" si="221"/>
        <v>25.379382843960954</v>
      </c>
      <c r="V939" s="25">
        <f>(0.75+2*10^(-5)*Dados!$B$7)*R939</f>
        <v>30.124734079824389</v>
      </c>
      <c r="W939" s="23">
        <f t="shared" si="222"/>
        <v>4.003442479392497</v>
      </c>
      <c r="X939" s="25">
        <f>(1-Dados!$C$20)*U939</f>
        <v>19.542124789849936</v>
      </c>
      <c r="Y939" s="18">
        <f t="shared" si="223"/>
        <v>15.538682310457439</v>
      </c>
      <c r="Z939" s="27">
        <f>((0.408*I939*(Y939-0)+Dados!$C$35*(900/(H939+273))*J939*(M939-N939))/(I939+Dados!$C$35*(1+(0.34*J939))))</f>
        <v>6.3376786543583608</v>
      </c>
    </row>
    <row r="940" spans="1:26" x14ac:dyDescent="0.25">
      <c r="A940" s="1">
        <v>38763</v>
      </c>
      <c r="B940">
        <v>20.6</v>
      </c>
      <c r="C940">
        <v>35.6</v>
      </c>
      <c r="D940">
        <v>46</v>
      </c>
      <c r="E940">
        <v>1.5333330000000001</v>
      </c>
      <c r="F940">
        <v>71.5</v>
      </c>
      <c r="H940" s="22">
        <f t="shared" si="210"/>
        <v>28.1</v>
      </c>
      <c r="I940" s="23">
        <f t="shared" si="211"/>
        <v>0.22119824570984212</v>
      </c>
      <c r="J940" s="24">
        <f t="shared" si="212"/>
        <v>1.1468580659404892</v>
      </c>
      <c r="K940" s="25">
        <f t="shared" si="213"/>
        <v>5.8118453382797011</v>
      </c>
      <c r="L940" s="25">
        <f t="shared" si="214"/>
        <v>2.4265523121060211</v>
      </c>
      <c r="M940" s="25">
        <f t="shared" si="215"/>
        <v>4.1191988251928606</v>
      </c>
      <c r="N940" s="25">
        <f t="shared" si="216"/>
        <v>2.9452271600128954</v>
      </c>
      <c r="O940" s="25">
        <f t="shared" si="217"/>
        <v>-0.23031270674563392</v>
      </c>
      <c r="P940" s="26">
        <f>ACOS(-TAN(Dados!$C$31)*TAN(O940))</f>
        <v>1.6979176328459811</v>
      </c>
      <c r="Q940" s="25">
        <f t="shared" si="218"/>
        <v>1.0231834066475822</v>
      </c>
      <c r="R940" s="25">
        <f>(24*60/PI())*Dados!$C$28*Q940*(P940*SIN(Dados!$C$31)*SIN(O940)+COS(Dados!$C$31)*COS(O940)*SIN(P940))</f>
        <v>39.759757965175694</v>
      </c>
      <c r="S940" s="17">
        <f t="shared" si="219"/>
        <v>308.76000000000005</v>
      </c>
      <c r="T940" s="17">
        <f t="shared" si="220"/>
        <v>293.76000000000005</v>
      </c>
      <c r="U940" s="17">
        <f t="shared" si="221"/>
        <v>24.638220871738106</v>
      </c>
      <c r="V940" s="25">
        <f>(0.75+2*10^(-5)*Dados!$B$7)*R940</f>
        <v>30.014728759378652</v>
      </c>
      <c r="W940" s="23">
        <f t="shared" si="222"/>
        <v>3.0652430966425914</v>
      </c>
      <c r="X940" s="25">
        <f>(1-Dados!$C$20)*U940</f>
        <v>18.971430071238341</v>
      </c>
      <c r="Y940" s="18">
        <f t="shared" si="223"/>
        <v>15.90618697459575</v>
      </c>
      <c r="Z940" s="27">
        <f>((0.408*I940*(Y940-0)+Dados!$C$35*(900/(H940+273))*J940*(M940-N940))/(I940+Dados!$C$35*(1+(0.34*J940))))</f>
        <v>5.4421631454046233</v>
      </c>
    </row>
    <row r="941" spans="1:26" x14ac:dyDescent="0.25">
      <c r="A941" s="1">
        <v>38764</v>
      </c>
      <c r="B941">
        <v>21</v>
      </c>
      <c r="C941">
        <v>25.6</v>
      </c>
      <c r="D941">
        <v>47</v>
      </c>
      <c r="E941">
        <v>1.3</v>
      </c>
      <c r="F941">
        <v>91.5</v>
      </c>
      <c r="H941" s="22">
        <f t="shared" si="210"/>
        <v>23.3</v>
      </c>
      <c r="I941" s="23">
        <f t="shared" si="211"/>
        <v>0.1726290323213637</v>
      </c>
      <c r="J941" s="24">
        <f t="shared" si="212"/>
        <v>0.97233639771832736</v>
      </c>
      <c r="K941" s="25">
        <f t="shared" si="213"/>
        <v>3.2827711697769288</v>
      </c>
      <c r="L941" s="25">
        <f t="shared" si="214"/>
        <v>2.4870053972720654</v>
      </c>
      <c r="M941" s="25">
        <f t="shared" si="215"/>
        <v>2.8848882835244973</v>
      </c>
      <c r="N941" s="25">
        <f t="shared" si="216"/>
        <v>2.6396727794249153</v>
      </c>
      <c r="O941" s="25">
        <f t="shared" si="217"/>
        <v>-0.22446064584541689</v>
      </c>
      <c r="P941" s="26">
        <f>ACOS(-TAN(Dados!$C$31)*TAN(O941))</f>
        <v>1.6945576084179677</v>
      </c>
      <c r="Q941" s="25">
        <f t="shared" si="218"/>
        <v>1.0227757218120181</v>
      </c>
      <c r="R941" s="25">
        <f>(24*60/PI())*Dados!$C$28*Q941*(P941*SIN(Dados!$C$31)*SIN(O941)+COS(Dados!$C$31)*COS(O941)*SIN(P941))</f>
        <v>39.61135262324327</v>
      </c>
      <c r="S941" s="17">
        <f t="shared" si="219"/>
        <v>298.76000000000005</v>
      </c>
      <c r="T941" s="17">
        <f t="shared" si="220"/>
        <v>294.16000000000003</v>
      </c>
      <c r="U941" s="17">
        <f t="shared" si="221"/>
        <v>13.593101855804308</v>
      </c>
      <c r="V941" s="25">
        <f>(0.75+2*10^(-5)*Dados!$B$7)*R941</f>
        <v>29.902697240262114</v>
      </c>
      <c r="W941" s="23">
        <f t="shared" si="222"/>
        <v>1.1242714578704036</v>
      </c>
      <c r="X941" s="25">
        <f>(1-Dados!$C$20)*U941</f>
        <v>10.466688428969318</v>
      </c>
      <c r="Y941" s="18">
        <f t="shared" si="223"/>
        <v>9.3424169710989151</v>
      </c>
      <c r="Z941" s="27">
        <f>((0.408*I941*(Y941-0)+Dados!$C$35*(900/(H941+273))*J941*(M941-N941))/(I941+Dados!$C$35*(1+(0.34*J941))))</f>
        <v>2.7159742021289053</v>
      </c>
    </row>
    <row r="942" spans="1:26" x14ac:dyDescent="0.25">
      <c r="A942" s="1">
        <v>38765</v>
      </c>
      <c r="B942">
        <v>19</v>
      </c>
      <c r="C942">
        <v>34.1</v>
      </c>
      <c r="D942">
        <v>48</v>
      </c>
      <c r="E942">
        <v>1.8333330000000001</v>
      </c>
      <c r="F942">
        <v>66</v>
      </c>
      <c r="H942" s="22">
        <f t="shared" si="210"/>
        <v>26.55</v>
      </c>
      <c r="I942" s="23">
        <f t="shared" si="211"/>
        <v>0.20439660911581886</v>
      </c>
      <c r="J942" s="24">
        <f t="shared" si="212"/>
        <v>1.3712433884908726</v>
      </c>
      <c r="K942" s="25">
        <f t="shared" si="213"/>
        <v>5.3489488866095956</v>
      </c>
      <c r="L942" s="25">
        <f t="shared" si="214"/>
        <v>2.1973933238855259</v>
      </c>
      <c r="M942" s="25">
        <f t="shared" si="215"/>
        <v>3.7731711052475605</v>
      </c>
      <c r="N942" s="25">
        <f t="shared" si="216"/>
        <v>2.49029292946339</v>
      </c>
      <c r="O942" s="25">
        <f t="shared" si="217"/>
        <v>-0.21854207241157836</v>
      </c>
      <c r="P942" s="26">
        <f>ACOS(-TAN(Dados!$C$31)*TAN(O942))</f>
        <v>1.6911699360950152</v>
      </c>
      <c r="Q942" s="25">
        <f t="shared" si="218"/>
        <v>1.0223612880385406</v>
      </c>
      <c r="R942" s="25">
        <f>(24*60/PI())*Dados!$C$28*Q942*(P942*SIN(Dados!$C$31)*SIN(O942)+COS(Dados!$C$31)*COS(O942)*SIN(P942))</f>
        <v>39.460281551069606</v>
      </c>
      <c r="S942" s="17">
        <f t="shared" si="219"/>
        <v>307.26000000000005</v>
      </c>
      <c r="T942" s="17">
        <f t="shared" si="220"/>
        <v>292.16000000000003</v>
      </c>
      <c r="U942" s="17">
        <f t="shared" si="221"/>
        <v>24.534015535453396</v>
      </c>
      <c r="V942" s="25">
        <f>(0.75+2*10^(-5)*Dados!$B$7)*R942</f>
        <v>29.788653355521856</v>
      </c>
      <c r="W942" s="23">
        <f t="shared" si="222"/>
        <v>3.6024646523731487</v>
      </c>
      <c r="X942" s="25">
        <f>(1-Dados!$C$20)*U942</f>
        <v>18.891191962299114</v>
      </c>
      <c r="Y942" s="18">
        <f t="shared" si="223"/>
        <v>15.288727309925966</v>
      </c>
      <c r="Z942" s="27">
        <f>((0.408*I942*(Y942-0)+Dados!$C$35*(900/(H942+273))*J942*(M942-N942))/(I942+Dados!$C$35*(1+(0.34*J942))))</f>
        <v>5.3964578695247738</v>
      </c>
    </row>
    <row r="943" spans="1:26" x14ac:dyDescent="0.25">
      <c r="A943" s="1">
        <v>38766</v>
      </c>
      <c r="B943">
        <v>20.8</v>
      </c>
      <c r="C943">
        <v>34.6</v>
      </c>
      <c r="D943">
        <v>49</v>
      </c>
      <c r="E943">
        <v>2.7</v>
      </c>
      <c r="F943">
        <v>58.5</v>
      </c>
      <c r="H943" s="22">
        <f t="shared" si="210"/>
        <v>27.700000000000003</v>
      </c>
      <c r="I943" s="23">
        <f t="shared" si="211"/>
        <v>0.21675507376400333</v>
      </c>
      <c r="J943" s="24">
        <f t="shared" si="212"/>
        <v>2.0194679029534495</v>
      </c>
      <c r="K943" s="25">
        <f t="shared" si="213"/>
        <v>5.4995586494348254</v>
      </c>
      <c r="L943" s="25">
        <f t="shared" si="214"/>
        <v>2.4566163260716172</v>
      </c>
      <c r="M943" s="25">
        <f t="shared" si="215"/>
        <v>3.9780874877532213</v>
      </c>
      <c r="N943" s="25">
        <f t="shared" si="216"/>
        <v>2.3271811803356344</v>
      </c>
      <c r="O943" s="25">
        <f t="shared" si="217"/>
        <v>-0.21255874024516014</v>
      </c>
      <c r="P943" s="26">
        <f>ACOS(-TAN(Dados!$C$31)*TAN(O943))</f>
        <v>1.6877556416977701</v>
      </c>
      <c r="Q943" s="25">
        <f t="shared" si="218"/>
        <v>1.0219402281328214</v>
      </c>
      <c r="R943" s="25">
        <f>(24*60/PI())*Dados!$C$28*Q943*(P943*SIN(Dados!$C$31)*SIN(O943)+COS(Dados!$C$31)*COS(O943)*SIN(P943))</f>
        <v>39.30656471124577</v>
      </c>
      <c r="S943" s="17">
        <f t="shared" si="219"/>
        <v>307.76000000000005</v>
      </c>
      <c r="T943" s="17">
        <f t="shared" si="220"/>
        <v>293.96000000000004</v>
      </c>
      <c r="U943" s="17">
        <f t="shared" si="221"/>
        <v>23.362785152164601</v>
      </c>
      <c r="V943" s="25">
        <f>(0.75+2*10^(-5)*Dados!$B$7)*R943</f>
        <v>29.672612174961795</v>
      </c>
      <c r="W943" s="23">
        <f t="shared" si="222"/>
        <v>3.6322632804459491</v>
      </c>
      <c r="X943" s="25">
        <f>(1-Dados!$C$20)*U943</f>
        <v>17.989344567166743</v>
      </c>
      <c r="Y943" s="18">
        <f t="shared" si="223"/>
        <v>14.357081286720794</v>
      </c>
      <c r="Z943" s="27">
        <f>((0.408*I943*(Y943-0)+Dados!$C$35*(900/(H943+273))*J943*(M943-N943))/(I943+Dados!$C$35*(1+(0.34*J943))))</f>
        <v>5.8774741874269525</v>
      </c>
    </row>
    <row r="944" spans="1:26" x14ac:dyDescent="0.25">
      <c r="A944" s="1">
        <v>38767</v>
      </c>
      <c r="B944">
        <v>20.2</v>
      </c>
      <c r="C944">
        <v>33.9</v>
      </c>
      <c r="D944">
        <v>50</v>
      </c>
      <c r="E944">
        <v>2.1333329999999999</v>
      </c>
      <c r="F944">
        <v>72.75</v>
      </c>
      <c r="H944" s="22">
        <f t="shared" si="210"/>
        <v>27.049999999999997</v>
      </c>
      <c r="I944" s="23">
        <f t="shared" si="211"/>
        <v>0.20969496361300408</v>
      </c>
      <c r="J944" s="24">
        <f t="shared" si="212"/>
        <v>1.5956287110412557</v>
      </c>
      <c r="K944" s="25">
        <f t="shared" si="213"/>
        <v>5.2897146042222154</v>
      </c>
      <c r="L944" s="25">
        <f t="shared" si="214"/>
        <v>2.3673876975032684</v>
      </c>
      <c r="M944" s="25">
        <f t="shared" si="215"/>
        <v>3.8285511508627419</v>
      </c>
      <c r="N944" s="25">
        <f t="shared" si="216"/>
        <v>2.7852709622526448</v>
      </c>
      <c r="O944" s="25">
        <f t="shared" si="217"/>
        <v>-0.2065124223366139</v>
      </c>
      <c r="P944" s="26">
        <f>ACOS(-TAN(Dados!$C$31)*TAN(O944))</f>
        <v>1.6843157359566781</v>
      </c>
      <c r="Q944" s="25">
        <f t="shared" si="218"/>
        <v>1.0215126668639976</v>
      </c>
      <c r="R944" s="25">
        <f>(24*60/PI())*Dados!$C$28*Q944*(P944*SIN(Dados!$C$31)*SIN(O944)+COS(Dados!$C$31)*COS(O944)*SIN(P944))</f>
        <v>39.150223738536113</v>
      </c>
      <c r="S944" s="17">
        <f t="shared" si="219"/>
        <v>307.06</v>
      </c>
      <c r="T944" s="17">
        <f t="shared" si="220"/>
        <v>293.36</v>
      </c>
      <c r="U944" s="17">
        <f t="shared" si="221"/>
        <v>23.185395821197933</v>
      </c>
      <c r="V944" s="25">
        <f>(0.75+2*10^(-5)*Dados!$B$7)*R944</f>
        <v>29.554590030713136</v>
      </c>
      <c r="W944" s="23">
        <f t="shared" si="222"/>
        <v>3.0126635324243032</v>
      </c>
      <c r="X944" s="25">
        <f>(1-Dados!$C$20)*U944</f>
        <v>17.852754782322407</v>
      </c>
      <c r="Y944" s="18">
        <f t="shared" si="223"/>
        <v>14.840091249898103</v>
      </c>
      <c r="Z944" s="27">
        <f>((0.408*I944*(Y944-0)+Dados!$C$35*(900/(H944+273))*J944*(M944-N944))/(I944+Dados!$C$35*(1+(0.34*J944))))</f>
        <v>5.1389574242171108</v>
      </c>
    </row>
    <row r="945" spans="1:26" x14ac:dyDescent="0.25">
      <c r="A945" s="1">
        <v>38768</v>
      </c>
      <c r="B945">
        <v>19.5</v>
      </c>
      <c r="C945">
        <v>32.1</v>
      </c>
      <c r="D945">
        <v>51</v>
      </c>
      <c r="E945">
        <v>2.733333</v>
      </c>
      <c r="F945">
        <v>76.5</v>
      </c>
      <c r="H945" s="22">
        <f t="shared" si="210"/>
        <v>25.8</v>
      </c>
      <c r="I945" s="23">
        <f t="shared" si="211"/>
        <v>0.19666050184576003</v>
      </c>
      <c r="J945" s="24">
        <f t="shared" si="212"/>
        <v>2.0443993561420224</v>
      </c>
      <c r="K945" s="25">
        <f t="shared" si="213"/>
        <v>4.7817101702880001</v>
      </c>
      <c r="L945" s="25">
        <f t="shared" si="214"/>
        <v>2.2668801009804516</v>
      </c>
      <c r="M945" s="25">
        <f t="shared" si="215"/>
        <v>3.524295135634226</v>
      </c>
      <c r="N945" s="25">
        <f t="shared" si="216"/>
        <v>2.6960857787601831</v>
      </c>
      <c r="O945" s="25">
        <f t="shared" si="217"/>
        <v>-0.20040491034042626</v>
      </c>
      <c r="P945" s="26">
        <f>ACOS(-TAN(Dados!$C$31)*TAN(O945))</f>
        <v>1.6808512144161913</v>
      </c>
      <c r="Q945" s="25">
        <f t="shared" si="218"/>
        <v>1.0210787309277003</v>
      </c>
      <c r="R945" s="25">
        <f>(24*60/PI())*Dados!$C$28*Q945*(P945*SIN(Dados!$C$31)*SIN(O945)+COS(Dados!$C$31)*COS(O945)*SIN(P945))</f>
        <v>38.991281971545753</v>
      </c>
      <c r="S945" s="17">
        <f t="shared" si="219"/>
        <v>305.26000000000005</v>
      </c>
      <c r="T945" s="17">
        <f t="shared" si="220"/>
        <v>292.66000000000003</v>
      </c>
      <c r="U945" s="17">
        <f t="shared" si="221"/>
        <v>22.144851358943846</v>
      </c>
      <c r="V945" s="25">
        <f>(0.75+2*10^(-5)*Dados!$B$7)*R945</f>
        <v>29.434604541140224</v>
      </c>
      <c r="W945" s="23">
        <f t="shared" si="222"/>
        <v>2.878735220217385</v>
      </c>
      <c r="X945" s="25">
        <f>(1-Dados!$C$20)*U945</f>
        <v>17.051535546386763</v>
      </c>
      <c r="Y945" s="18">
        <f t="shared" si="223"/>
        <v>14.172800326169378</v>
      </c>
      <c r="Z945" s="27">
        <f>((0.408*I945*(Y945-0)+Dados!$C$35*(900/(H945+273))*J945*(M945-N945))/(I945+Dados!$C$35*(1+(0.34*J945))))</f>
        <v>4.7819619932064166</v>
      </c>
    </row>
    <row r="946" spans="1:26" x14ac:dyDescent="0.25">
      <c r="A946" s="1">
        <v>38769</v>
      </c>
      <c r="B946">
        <v>17.7</v>
      </c>
      <c r="C946">
        <v>34.5</v>
      </c>
      <c r="D946">
        <v>52</v>
      </c>
      <c r="E946">
        <v>2</v>
      </c>
      <c r="F946">
        <v>64.5</v>
      </c>
      <c r="H946" s="22">
        <f t="shared" si="210"/>
        <v>26.1</v>
      </c>
      <c r="I946" s="23">
        <f t="shared" si="211"/>
        <v>0.1997248282483387</v>
      </c>
      <c r="J946" s="24">
        <f t="shared" si="212"/>
        <v>1.4959021503358882</v>
      </c>
      <c r="K946" s="25">
        <f t="shared" si="213"/>
        <v>5.4691459026600384</v>
      </c>
      <c r="L946" s="25">
        <f t="shared" si="214"/>
        <v>2.0253762197498539</v>
      </c>
      <c r="M946" s="25">
        <f t="shared" si="215"/>
        <v>3.747261061204946</v>
      </c>
      <c r="N946" s="25">
        <f t="shared" si="216"/>
        <v>2.4169833844771902</v>
      </c>
      <c r="O946" s="25">
        <f t="shared" si="217"/>
        <v>-0.19423801404421251</v>
      </c>
      <c r="P946" s="26">
        <f>ACOS(-TAN(Dados!$C$31)*TAN(O946))</f>
        <v>1.677363057393106</v>
      </c>
      <c r="Q946" s="25">
        <f t="shared" si="218"/>
        <v>1.0206385489085132</v>
      </c>
      <c r="R946" s="25">
        <f>(24*60/PI())*Dados!$C$28*Q946*(P946*SIN(Dados!$C$31)*SIN(O946)+COS(Dados!$C$31)*COS(O946)*SIN(P946))</f>
        <v>38.829764482083824</v>
      </c>
      <c r="S946" s="17">
        <f t="shared" si="219"/>
        <v>307.66000000000003</v>
      </c>
      <c r="T946" s="17">
        <f t="shared" si="220"/>
        <v>290.86</v>
      </c>
      <c r="U946" s="17">
        <f t="shared" si="221"/>
        <v>25.46474783371006</v>
      </c>
      <c r="V946" s="25">
        <f>(0.75+2*10^(-5)*Dados!$B$7)*R946</f>
        <v>29.312674633006939</v>
      </c>
      <c r="W946" s="23">
        <f t="shared" si="222"/>
        <v>3.9772543292528462</v>
      </c>
      <c r="X946" s="25">
        <f>(1-Dados!$C$20)*U946</f>
        <v>19.607855831956748</v>
      </c>
      <c r="Y946" s="18">
        <f t="shared" si="223"/>
        <v>15.630601502703902</v>
      </c>
      <c r="Z946" s="27">
        <f>((0.408*I946*(Y946-0)+Dados!$C$35*(900/(H946+273))*J946*(M946-N946))/(I946+Dados!$C$35*(1+(0.34*J946))))</f>
        <v>5.5805332014092368</v>
      </c>
    </row>
    <row r="947" spans="1:26" x14ac:dyDescent="0.25">
      <c r="A947" s="1">
        <v>38770</v>
      </c>
      <c r="B947">
        <v>20.8</v>
      </c>
      <c r="C947">
        <v>35.700000000000003</v>
      </c>
      <c r="D947">
        <v>53</v>
      </c>
      <c r="E947">
        <v>2.6333329999999999</v>
      </c>
      <c r="F947">
        <v>59.5</v>
      </c>
      <c r="H947" s="22">
        <f t="shared" si="210"/>
        <v>28.25</v>
      </c>
      <c r="I947" s="23">
        <f t="shared" si="211"/>
        <v>0.22288404328675204</v>
      </c>
      <c r="J947" s="24">
        <f t="shared" si="212"/>
        <v>1.9696042486252276</v>
      </c>
      <c r="K947" s="25">
        <f t="shared" si="213"/>
        <v>5.8439030830807326</v>
      </c>
      <c r="L947" s="25">
        <f t="shared" si="214"/>
        <v>2.4566163260716172</v>
      </c>
      <c r="M947" s="25">
        <f t="shared" si="215"/>
        <v>4.1502597045761753</v>
      </c>
      <c r="N947" s="25">
        <f t="shared" si="216"/>
        <v>2.4694045242228242</v>
      </c>
      <c r="O947" s="25">
        <f t="shared" si="217"/>
        <v>-0.18801356083243781</v>
      </c>
      <c r="P947" s="26">
        <f>ACOS(-TAN(Dados!$C$31)*TAN(O947))</f>
        <v>1.6738522299872023</v>
      </c>
      <c r="Q947" s="25">
        <f t="shared" si="218"/>
        <v>1.020192251241868</v>
      </c>
      <c r="R947" s="25">
        <f>(24*60/PI())*Dados!$C$28*Q947*(P947*SIN(Dados!$C$31)*SIN(O947)+COS(Dados!$C$31)*COS(O947)*SIN(P947))</f>
        <v>38.66569810212836</v>
      </c>
      <c r="S947" s="17">
        <f t="shared" si="219"/>
        <v>308.86</v>
      </c>
      <c r="T947" s="17">
        <f t="shared" si="220"/>
        <v>293.96000000000004</v>
      </c>
      <c r="U947" s="17">
        <f t="shared" si="221"/>
        <v>23.880255690370621</v>
      </c>
      <c r="V947" s="25">
        <f>(0.75+2*10^(-5)*Dados!$B$7)*R947</f>
        <v>29.188820561832522</v>
      </c>
      <c r="W947" s="23">
        <f t="shared" si="222"/>
        <v>3.6771011464854246</v>
      </c>
      <c r="X947" s="25">
        <f>(1-Dados!$C$20)*U947</f>
        <v>18.387796881585377</v>
      </c>
      <c r="Y947" s="18">
        <f t="shared" si="223"/>
        <v>14.710695735099952</v>
      </c>
      <c r="Z947" s="27">
        <f>((0.408*I947*(Y947-0)+Dados!$C$35*(900/(H947+273))*J947*(M947-N947))/(I947+Dados!$C$35*(1+(0.34*J947))))</f>
        <v>5.9762228625692462</v>
      </c>
    </row>
    <row r="948" spans="1:26" x14ac:dyDescent="0.25">
      <c r="A948" s="1">
        <v>38771</v>
      </c>
      <c r="B948">
        <v>21.5</v>
      </c>
      <c r="C948">
        <v>28.7</v>
      </c>
      <c r="D948">
        <v>54</v>
      </c>
      <c r="E948">
        <v>2.2999999999999998</v>
      </c>
      <c r="F948">
        <v>83.5</v>
      </c>
      <c r="H948" s="22">
        <f t="shared" si="210"/>
        <v>25.1</v>
      </c>
      <c r="I948" s="23">
        <f t="shared" si="211"/>
        <v>0.18966399559757055</v>
      </c>
      <c r="J948" s="24">
        <f t="shared" si="212"/>
        <v>1.7202874728862714</v>
      </c>
      <c r="K948" s="25">
        <f t="shared" si="213"/>
        <v>3.9367535029497236</v>
      </c>
      <c r="L948" s="25">
        <f t="shared" si="214"/>
        <v>2.5644197206554633</v>
      </c>
      <c r="M948" s="25">
        <f t="shared" si="215"/>
        <v>3.2505866118025937</v>
      </c>
      <c r="N948" s="25">
        <f t="shared" si="216"/>
        <v>2.7142398208551657</v>
      </c>
      <c r="O948" s="25">
        <f t="shared" si="217"/>
        <v>-0.18173339514492348</v>
      </c>
      <c r="P948" s="26">
        <f>ACOS(-TAN(Dados!$C$31)*TAN(O948))</f>
        <v>1.6703196821423145</v>
      </c>
      <c r="Q948" s="25">
        <f t="shared" si="218"/>
        <v>1.0197399701753953</v>
      </c>
      <c r="R948" s="25">
        <f>(24*60/PI())*Dados!$C$28*Q948*(P948*SIN(Dados!$C$31)*SIN(O948)+COS(Dados!$C$31)*COS(O948)*SIN(P948))</f>
        <v>38.499111448304127</v>
      </c>
      <c r="S948" s="17">
        <f t="shared" si="219"/>
        <v>301.86</v>
      </c>
      <c r="T948" s="17">
        <f t="shared" si="220"/>
        <v>294.66000000000003</v>
      </c>
      <c r="U948" s="17">
        <f t="shared" si="221"/>
        <v>16.528633012175696</v>
      </c>
      <c r="V948" s="25">
        <f>(0.75+2*10^(-5)*Dados!$B$7)*R948</f>
        <v>29.063063930369971</v>
      </c>
      <c r="W948" s="23">
        <f t="shared" si="222"/>
        <v>1.7740949457323998</v>
      </c>
      <c r="X948" s="25">
        <f>(1-Dados!$C$20)*U948</f>
        <v>12.727047419375287</v>
      </c>
      <c r="Y948" s="18">
        <f t="shared" si="223"/>
        <v>10.952952473642888</v>
      </c>
      <c r="Z948" s="27">
        <f>((0.408*I948*(Y948-0)+Dados!$C$35*(900/(H948+273))*J948*(M948-N948))/(I948+Dados!$C$35*(1+(0.34*J948))))</f>
        <v>3.5101582100281696</v>
      </c>
    </row>
    <row r="949" spans="1:26" x14ac:dyDescent="0.25">
      <c r="A949" s="1">
        <v>38772</v>
      </c>
      <c r="B949">
        <v>18.399999999999999</v>
      </c>
      <c r="C949">
        <v>24.4</v>
      </c>
      <c r="D949">
        <v>55</v>
      </c>
      <c r="E949">
        <v>4.0999999999999996</v>
      </c>
      <c r="F949">
        <v>75</v>
      </c>
      <c r="H949" s="22">
        <f t="shared" si="210"/>
        <v>21.4</v>
      </c>
      <c r="I949" s="23">
        <f t="shared" si="211"/>
        <v>0.15606655549667836</v>
      </c>
      <c r="J949" s="24">
        <f t="shared" si="212"/>
        <v>3.0665994081885706</v>
      </c>
      <c r="K949" s="25">
        <f t="shared" si="213"/>
        <v>3.0563126530167612</v>
      </c>
      <c r="L949" s="25">
        <f t="shared" si="214"/>
        <v>2.1164748063682803</v>
      </c>
      <c r="M949" s="25">
        <f t="shared" si="215"/>
        <v>2.5863937296925208</v>
      </c>
      <c r="N949" s="25">
        <f t="shared" si="216"/>
        <v>1.9397952972693906</v>
      </c>
      <c r="O949" s="25">
        <f t="shared" si="217"/>
        <v>-0.1753993779302998</v>
      </c>
      <c r="P949" s="26">
        <f>ACOS(-TAN(Dados!$C$31)*TAN(O949))</f>
        <v>1.6667663487559339</v>
      </c>
      <c r="Q949" s="25">
        <f t="shared" si="218"/>
        <v>1.0192818397297361</v>
      </c>
      <c r="R949" s="25">
        <f>(24*60/PI())*Dados!$C$28*Q949*(P949*SIN(Dados!$C$31)*SIN(O949)+COS(Dados!$C$31)*COS(O949)*SIN(P949))</f>
        <v>38.330034943789961</v>
      </c>
      <c r="S949" s="17">
        <f t="shared" si="219"/>
        <v>297.56</v>
      </c>
      <c r="T949" s="17">
        <f t="shared" si="220"/>
        <v>291.56</v>
      </c>
      <c r="U949" s="17">
        <f t="shared" si="221"/>
        <v>15.022244389653487</v>
      </c>
      <c r="V949" s="25">
        <f>(0.75+2*10^(-5)*Dados!$B$7)*R949</f>
        <v>28.935427705143915</v>
      </c>
      <c r="W949" s="23">
        <f t="shared" si="222"/>
        <v>1.8792404244868472</v>
      </c>
      <c r="X949" s="25">
        <f>(1-Dados!$C$20)*U949</f>
        <v>11.567128180033185</v>
      </c>
      <c r="Y949" s="18">
        <f t="shared" si="223"/>
        <v>9.6878877555463383</v>
      </c>
      <c r="Z949" s="27">
        <f>((0.408*I949*(Y949-0)+Dados!$C$35*(900/(H949+273))*J949*(M949-N949))/(I949+Dados!$C$35*(1+(0.34*J949))))</f>
        <v>3.4981207043915465</v>
      </c>
    </row>
    <row r="950" spans="1:26" x14ac:dyDescent="0.25">
      <c r="A950" s="1">
        <v>38773</v>
      </c>
      <c r="B950">
        <v>14.8</v>
      </c>
      <c r="C950">
        <v>24.7</v>
      </c>
      <c r="D950">
        <v>56</v>
      </c>
      <c r="E950">
        <v>2.8666670000000001</v>
      </c>
      <c r="F950">
        <v>81.5</v>
      </c>
      <c r="H950" s="22">
        <f t="shared" si="210"/>
        <v>19.75</v>
      </c>
      <c r="I950" s="23">
        <f t="shared" si="211"/>
        <v>0.14279267769267592</v>
      </c>
      <c r="J950" s="24">
        <f t="shared" si="212"/>
        <v>2.1441266647984651</v>
      </c>
      <c r="K950" s="25">
        <f t="shared" si="213"/>
        <v>3.1116099111162523</v>
      </c>
      <c r="L950" s="25">
        <f t="shared" si="214"/>
        <v>1.6835115280330897</v>
      </c>
      <c r="M950" s="25">
        <f t="shared" si="215"/>
        <v>2.3975607195746709</v>
      </c>
      <c r="N950" s="25">
        <f t="shared" si="216"/>
        <v>1.9540119864533567</v>
      </c>
      <c r="O950" s="25">
        <f t="shared" si="217"/>
        <v>-0.16901338609456681</v>
      </c>
      <c r="P950" s="26">
        <f>ACOS(-TAN(Dados!$C$31)*TAN(O950))</f>
        <v>1.6631931498354087</v>
      </c>
      <c r="Q950" s="25">
        <f t="shared" si="218"/>
        <v>1.018817995658829</v>
      </c>
      <c r="R950" s="25">
        <f>(24*60/PI())*Dados!$C$28*Q950*(P950*SIN(Dados!$C$31)*SIN(O950)+COS(Dados!$C$31)*COS(O950)*SIN(P950))</f>
        <v>38.158500837577961</v>
      </c>
      <c r="S950" s="17">
        <f t="shared" si="219"/>
        <v>297.86</v>
      </c>
      <c r="T950" s="17">
        <f t="shared" si="220"/>
        <v>287.96000000000004</v>
      </c>
      <c r="U950" s="17">
        <f t="shared" si="221"/>
        <v>19.210067189452751</v>
      </c>
      <c r="V950" s="25">
        <f>(0.75+2*10^(-5)*Dados!$B$7)*R950</f>
        <v>28.805936230989445</v>
      </c>
      <c r="W950" s="23">
        <f t="shared" si="222"/>
        <v>2.8707555286285555</v>
      </c>
      <c r="X950" s="25">
        <f>(1-Dados!$C$20)*U950</f>
        <v>14.791751735878618</v>
      </c>
      <c r="Y950" s="18">
        <f t="shared" si="223"/>
        <v>11.920996207250063</v>
      </c>
      <c r="Z950" s="27">
        <f>((0.408*I950*(Y950-0)+Dados!$C$35*(900/(H950+273))*J950*(M950-N950))/(I950+Dados!$C$35*(1+(0.34*J950))))</f>
        <v>3.4609004729708164</v>
      </c>
    </row>
    <row r="951" spans="1:26" x14ac:dyDescent="0.25">
      <c r="A951" s="1">
        <v>38774</v>
      </c>
      <c r="B951">
        <v>17.600000000000001</v>
      </c>
      <c r="C951">
        <v>30.9</v>
      </c>
      <c r="D951">
        <v>57</v>
      </c>
      <c r="E951">
        <v>1.733333</v>
      </c>
      <c r="F951">
        <v>70</v>
      </c>
      <c r="H951" s="22">
        <f t="shared" si="210"/>
        <v>24.25</v>
      </c>
      <c r="I951" s="23">
        <f t="shared" si="211"/>
        <v>0.18145122404479402</v>
      </c>
      <c r="J951" s="24">
        <f t="shared" si="212"/>
        <v>1.296448280974078</v>
      </c>
      <c r="K951" s="25">
        <f t="shared" si="213"/>
        <v>4.4670786642686746</v>
      </c>
      <c r="L951" s="25">
        <f t="shared" si="214"/>
        <v>2.0126465426273383</v>
      </c>
      <c r="M951" s="25">
        <f t="shared" si="215"/>
        <v>3.2398626034480067</v>
      </c>
      <c r="N951" s="25">
        <f t="shared" si="216"/>
        <v>2.2679038224136043</v>
      </c>
      <c r="O951" s="25">
        <f t="shared" si="217"/>
        <v>-0.16257731194492642</v>
      </c>
      <c r="P951" s="26">
        <f>ACOS(-TAN(Dados!$C$31)*TAN(O951))</f>
        <v>1.6596009906988067</v>
      </c>
      <c r="Q951" s="25">
        <f t="shared" si="218"/>
        <v>1.0183485754096824</v>
      </c>
      <c r="R951" s="25">
        <f>(24*60/PI())*Dados!$C$28*Q951*(P951*SIN(Dados!$C$31)*SIN(O951)+COS(Dados!$C$31)*COS(O951)*SIN(P951))</f>
        <v>37.98454322101324</v>
      </c>
      <c r="S951" s="17">
        <f t="shared" si="219"/>
        <v>304.06</v>
      </c>
      <c r="T951" s="17">
        <f t="shared" si="220"/>
        <v>290.76000000000005</v>
      </c>
      <c r="U951" s="17">
        <f t="shared" si="221"/>
        <v>22.164233221847489</v>
      </c>
      <c r="V951" s="25">
        <f>(0.75+2*10^(-5)*Dados!$B$7)*R951</f>
        <v>28.674615243537978</v>
      </c>
      <c r="W951" s="23">
        <f t="shared" si="222"/>
        <v>3.4464729384970911</v>
      </c>
      <c r="X951" s="25">
        <f>(1-Dados!$C$20)*U951</f>
        <v>17.066459580822567</v>
      </c>
      <c r="Y951" s="18">
        <f t="shared" si="223"/>
        <v>13.619986642325475</v>
      </c>
      <c r="Z951" s="27">
        <f>((0.408*I951*(Y951-0)+Dados!$C$35*(900/(H951+273))*J951*(M951-N951))/(I951+Dados!$C$35*(1+(0.34*J951))))</f>
        <v>4.5620755545341156</v>
      </c>
    </row>
    <row r="952" spans="1:26" x14ac:dyDescent="0.25">
      <c r="A952" s="1">
        <v>38775</v>
      </c>
      <c r="B952">
        <v>17</v>
      </c>
      <c r="C952">
        <v>32.9</v>
      </c>
      <c r="D952">
        <v>58</v>
      </c>
      <c r="E952">
        <v>1.766667</v>
      </c>
      <c r="F952">
        <v>59.25</v>
      </c>
      <c r="H952" s="22">
        <f t="shared" si="210"/>
        <v>24.95</v>
      </c>
      <c r="I952" s="23">
        <f t="shared" si="211"/>
        <v>0.18819235146356303</v>
      </c>
      <c r="J952" s="24">
        <f t="shared" si="212"/>
        <v>1.3213804821137263</v>
      </c>
      <c r="K952" s="25">
        <f t="shared" si="213"/>
        <v>5.0020014811114493</v>
      </c>
      <c r="L952" s="25">
        <f t="shared" si="214"/>
        <v>1.9377293518704448</v>
      </c>
      <c r="M952" s="25">
        <f t="shared" si="215"/>
        <v>3.469865416490947</v>
      </c>
      <c r="N952" s="25">
        <f t="shared" si="216"/>
        <v>2.0558952592708861</v>
      </c>
      <c r="O952" s="25">
        <f t="shared" si="217"/>
        <v>-0.1560930626290509</v>
      </c>
      <c r="P952" s="26">
        <f>ACOS(-TAN(Dados!$C$31)*TAN(O952))</f>
        <v>1.655990762218486</v>
      </c>
      <c r="Q952" s="25">
        <f t="shared" si="218"/>
        <v>1.0178737180816473</v>
      </c>
      <c r="R952" s="25">
        <f>(24*60/PI())*Dados!$C$28*Q952*(P952*SIN(Dados!$C$31)*SIN(O952)+COS(Dados!$C$31)*COS(O952)*SIN(P952))</f>
        <v>37.808198041549083</v>
      </c>
      <c r="S952" s="17">
        <f t="shared" si="219"/>
        <v>306.06</v>
      </c>
      <c r="T952" s="17">
        <f t="shared" si="220"/>
        <v>290.16000000000003</v>
      </c>
      <c r="U952" s="17">
        <f t="shared" si="221"/>
        <v>24.121511829220143</v>
      </c>
      <c r="V952" s="25">
        <f>(0.75+2*10^(-5)*Dados!$B$7)*R952</f>
        <v>28.541491879601093</v>
      </c>
      <c r="W952" s="23">
        <f t="shared" si="222"/>
        <v>4.2834481871053738</v>
      </c>
      <c r="X952" s="25">
        <f>(1-Dados!$C$20)*U952</f>
        <v>18.573564108499511</v>
      </c>
      <c r="Y952" s="18">
        <f t="shared" si="223"/>
        <v>14.290115921394136</v>
      </c>
      <c r="Z952" s="27">
        <f>((0.408*I952*(Y952-0)+Dados!$C$35*(900/(H952+273))*J952*(M952-N952))/(I952+Dados!$C$35*(1+(0.34*J952))))</f>
        <v>5.1814533246375687</v>
      </c>
    </row>
    <row r="953" spans="1:26" x14ac:dyDescent="0.25">
      <c r="A953" s="1">
        <v>38776</v>
      </c>
      <c r="B953">
        <v>19.5</v>
      </c>
      <c r="C953">
        <v>35.6</v>
      </c>
      <c r="D953">
        <v>59</v>
      </c>
      <c r="E953">
        <v>2.233333</v>
      </c>
      <c r="F953">
        <v>63</v>
      </c>
      <c r="H953" s="22">
        <f t="shared" si="210"/>
        <v>27.55</v>
      </c>
      <c r="I953" s="23">
        <f t="shared" si="211"/>
        <v>0.21510833905626109</v>
      </c>
      <c r="J953" s="24">
        <f t="shared" si="212"/>
        <v>1.6704238185580502</v>
      </c>
      <c r="K953" s="25">
        <f t="shared" si="213"/>
        <v>5.8118453382797011</v>
      </c>
      <c r="L953" s="25">
        <f t="shared" si="214"/>
        <v>2.2668801009804516</v>
      </c>
      <c r="M953" s="25">
        <f t="shared" si="215"/>
        <v>4.0393627196300761</v>
      </c>
      <c r="N953" s="25">
        <f t="shared" si="216"/>
        <v>2.5447985133669482</v>
      </c>
      <c r="O953" s="25">
        <f t="shared" si="217"/>
        <v>-0.14956255956995423</v>
      </c>
      <c r="P953" s="26">
        <f>ACOS(-TAN(Dados!$C$31)*TAN(O953))</f>
        <v>1.652363341105423</v>
      </c>
      <c r="Q953" s="25">
        <f t="shared" si="218"/>
        <v>1.0173935643851983</v>
      </c>
      <c r="R953" s="25">
        <f>(24*60/PI())*Dados!$C$28*Q953*(P953*SIN(Dados!$C$31)*SIN(O953)+COS(Dados!$C$31)*COS(O953)*SIN(P953))</f>
        <v>37.629503113658799</v>
      </c>
      <c r="S953" s="17">
        <f t="shared" si="219"/>
        <v>308.76000000000005</v>
      </c>
      <c r="T953" s="17">
        <f t="shared" si="220"/>
        <v>292.66000000000003</v>
      </c>
      <c r="U953" s="17">
        <f t="shared" si="221"/>
        <v>24.15802377281814</v>
      </c>
      <c r="V953" s="25">
        <f>(0.75+2*10^(-5)*Dados!$B$7)*R953</f>
        <v>28.406594685407878</v>
      </c>
      <c r="W953" s="23">
        <f t="shared" si="222"/>
        <v>3.7489827727638585</v>
      </c>
      <c r="X953" s="25">
        <f>(1-Dados!$C$20)*U953</f>
        <v>18.601678305069967</v>
      </c>
      <c r="Y953" s="18">
        <f t="shared" si="223"/>
        <v>14.852695532306109</v>
      </c>
      <c r="Z953" s="27">
        <f>((0.408*I953*(Y953-0)+Dados!$C$35*(900/(H953+273))*J953*(M953-N953))/(I953+Dados!$C$35*(1+(0.34*J953))))</f>
        <v>5.6425940555311991</v>
      </c>
    </row>
    <row r="954" spans="1:26" x14ac:dyDescent="0.25">
      <c r="A954" s="1">
        <v>39114</v>
      </c>
      <c r="B954">
        <v>19.8</v>
      </c>
      <c r="C954">
        <v>34.299999999999997</v>
      </c>
      <c r="D954">
        <v>32</v>
      </c>
      <c r="E954">
        <v>1.9</v>
      </c>
      <c r="F954">
        <v>61</v>
      </c>
      <c r="H954" s="22">
        <f t="shared" si="210"/>
        <v>27.049999999999997</v>
      </c>
      <c r="I954" s="23">
        <f t="shared" si="211"/>
        <v>0.20969496361300408</v>
      </c>
      <c r="J954" s="24">
        <f t="shared" si="212"/>
        <v>1.4211070428190937</v>
      </c>
      <c r="K954" s="25">
        <f t="shared" si="213"/>
        <v>5.4087577693750832</v>
      </c>
      <c r="L954" s="25">
        <f t="shared" si="214"/>
        <v>2.3094882494907831</v>
      </c>
      <c r="M954" s="25">
        <f t="shared" si="215"/>
        <v>3.859123009432933</v>
      </c>
      <c r="N954" s="25">
        <f t="shared" si="216"/>
        <v>2.3540650357540889</v>
      </c>
      <c r="O954" s="25">
        <f t="shared" si="217"/>
        <v>-0.30432562504334304</v>
      </c>
      <c r="P954" s="26">
        <f>ACOS(-TAN(Dados!$C$31)*TAN(O954))</f>
        <v>1.7414469882911801</v>
      </c>
      <c r="Q954" s="25">
        <f t="shared" si="218"/>
        <v>1.0281185581963432</v>
      </c>
      <c r="R954" s="25">
        <f>(24*60/PI())*Dados!$C$28*Q954*(P954*SIN(Dados!$C$31)*SIN(O954)+COS(Dados!$C$31)*COS(O954)*SIN(P954))</f>
        <v>41.550006134893529</v>
      </c>
      <c r="S954" s="17">
        <f t="shared" si="219"/>
        <v>307.46000000000004</v>
      </c>
      <c r="T954" s="17">
        <f t="shared" si="220"/>
        <v>292.96000000000004</v>
      </c>
      <c r="U954" s="17">
        <f t="shared" si="221"/>
        <v>25.314833541648206</v>
      </c>
      <c r="V954" s="25">
        <f>(0.75+2*10^(-5)*Dados!$B$7)*R954</f>
        <v>31.366191041244619</v>
      </c>
      <c r="W954" s="23">
        <f t="shared" si="222"/>
        <v>3.7003798728958937</v>
      </c>
      <c r="X954" s="25">
        <f>(1-Dados!$C$20)*U954</f>
        <v>19.492421827069119</v>
      </c>
      <c r="Y954" s="18">
        <f t="shared" si="223"/>
        <v>15.792041954173225</v>
      </c>
      <c r="Z954" s="27">
        <f>((0.408*I954*(Y954-0)+Dados!$C$35*(900/(H954+273))*J954*(M954-N954))/(I954+Dados!$C$35*(1+(0.34*J954))))</f>
        <v>5.7729729812472446</v>
      </c>
    </row>
    <row r="955" spans="1:26" x14ac:dyDescent="0.25">
      <c r="A955" s="1">
        <v>39115</v>
      </c>
      <c r="B955">
        <v>19.2</v>
      </c>
      <c r="C955">
        <v>34.200000000000003</v>
      </c>
      <c r="D955">
        <v>33</v>
      </c>
      <c r="E955">
        <v>2.5666669999999998</v>
      </c>
      <c r="F955">
        <v>56.5</v>
      </c>
      <c r="H955" s="22">
        <f t="shared" si="210"/>
        <v>26.700000000000003</v>
      </c>
      <c r="I955" s="23">
        <f t="shared" si="211"/>
        <v>0.20597415419609688</v>
      </c>
      <c r="J955" s="24">
        <f t="shared" si="212"/>
        <v>1.9197413422480816</v>
      </c>
      <c r="K955" s="25">
        <f t="shared" si="213"/>
        <v>5.3787812129973753</v>
      </c>
      <c r="L955" s="25">
        <f t="shared" si="214"/>
        <v>2.2249611183378328</v>
      </c>
      <c r="M955" s="25">
        <f t="shared" si="215"/>
        <v>3.8018711656676043</v>
      </c>
      <c r="N955" s="25">
        <f t="shared" si="216"/>
        <v>2.1480572086021961</v>
      </c>
      <c r="O955" s="25">
        <f t="shared" si="217"/>
        <v>-0.2995769437816857</v>
      </c>
      <c r="P955" s="26">
        <f>ACOS(-TAN(Dados!$C$31)*TAN(O955))</f>
        <v>1.7385894603864445</v>
      </c>
      <c r="Q955" s="25">
        <f t="shared" si="218"/>
        <v>1.0278170707327079</v>
      </c>
      <c r="R955" s="25">
        <f>(24*60/PI())*Dados!$C$28*Q955*(P955*SIN(Dados!$C$31)*SIN(O955)+COS(Dados!$C$31)*COS(O955)*SIN(P955))</f>
        <v>41.440172896841275</v>
      </c>
      <c r="S955" s="17">
        <f t="shared" si="219"/>
        <v>307.36</v>
      </c>
      <c r="T955" s="17">
        <f t="shared" si="220"/>
        <v>292.36</v>
      </c>
      <c r="U955" s="17">
        <f t="shared" si="221"/>
        <v>25.679535918947561</v>
      </c>
      <c r="V955" s="25">
        <f>(0.75+2*10^(-5)*Dados!$B$7)*R955</f>
        <v>31.28327768820585</v>
      </c>
      <c r="W955" s="23">
        <f t="shared" si="222"/>
        <v>4.0668983412599253</v>
      </c>
      <c r="X955" s="25">
        <f>(1-Dados!$C$20)*U955</f>
        <v>19.773242657589623</v>
      </c>
      <c r="Y955" s="18">
        <f t="shared" si="223"/>
        <v>15.706344316329698</v>
      </c>
      <c r="Z955" s="27">
        <f>((0.408*I955*(Y955-0)+Dados!$C$35*(900/(H955+273))*J955*(M955-N955))/(I955+Dados!$C$35*(1+(0.34*J955))))</f>
        <v>6.1880156490769691</v>
      </c>
    </row>
    <row r="956" spans="1:26" x14ac:dyDescent="0.25">
      <c r="A956" s="1">
        <v>39116</v>
      </c>
      <c r="B956">
        <v>20.399999999999999</v>
      </c>
      <c r="C956">
        <v>34.200000000000003</v>
      </c>
      <c r="D956">
        <v>34</v>
      </c>
      <c r="E956">
        <v>3.233333</v>
      </c>
      <c r="F956">
        <v>51</v>
      </c>
      <c r="H956" s="22">
        <f t="shared" si="210"/>
        <v>27.3</v>
      </c>
      <c r="I956" s="23">
        <f t="shared" si="211"/>
        <v>0.21238715151384185</v>
      </c>
      <c r="J956" s="24">
        <f t="shared" si="212"/>
        <v>2.4183748937259941</v>
      </c>
      <c r="K956" s="25">
        <f t="shared" si="213"/>
        <v>5.3787812129973753</v>
      </c>
      <c r="L956" s="25">
        <f t="shared" si="214"/>
        <v>2.3968104104453793</v>
      </c>
      <c r="M956" s="25">
        <f t="shared" si="215"/>
        <v>3.8877958117213773</v>
      </c>
      <c r="N956" s="25">
        <f t="shared" si="216"/>
        <v>1.9827758639779025</v>
      </c>
      <c r="O956" s="25">
        <f t="shared" si="217"/>
        <v>-0.29473949140618588</v>
      </c>
      <c r="P956" s="26">
        <f>ACOS(-TAN(Dados!$C$31)*TAN(O956))</f>
        <v>1.7356885346921167</v>
      </c>
      <c r="Q956" s="25">
        <f t="shared" si="218"/>
        <v>1.0275073404706727</v>
      </c>
      <c r="R956" s="25">
        <f>(24*60/PI())*Dados!$C$28*Q956*(P956*SIN(Dados!$C$31)*SIN(O956)+COS(Dados!$C$31)*COS(O956)*SIN(P956))</f>
        <v>41.327547732870002</v>
      </c>
      <c r="S956" s="17">
        <f t="shared" si="219"/>
        <v>307.36</v>
      </c>
      <c r="T956" s="17">
        <f t="shared" si="220"/>
        <v>293.56</v>
      </c>
      <c r="U956" s="17">
        <f t="shared" si="221"/>
        <v>24.564004146427688</v>
      </c>
      <c r="V956" s="25">
        <f>(0.75+2*10^(-5)*Dados!$B$7)*R956</f>
        <v>31.198256704148577</v>
      </c>
      <c r="W956" s="23">
        <f t="shared" si="222"/>
        <v>4.0827130689117279</v>
      </c>
      <c r="X956" s="25">
        <f>(1-Dados!$C$20)*U956</f>
        <v>18.91428319274932</v>
      </c>
      <c r="Y956" s="18">
        <f t="shared" si="223"/>
        <v>14.831570123837592</v>
      </c>
      <c r="Z956" s="27">
        <f>((0.408*I956*(Y956-0)+Dados!$C$35*(900/(H956+273))*J956*(M956-N956))/(I956+Dados!$C$35*(1+(0.34*J956))))</f>
        <v>6.6000348757540408</v>
      </c>
    </row>
    <row r="957" spans="1:26" x14ac:dyDescent="0.25">
      <c r="A957" s="1">
        <v>39117</v>
      </c>
      <c r="B957">
        <v>21.2</v>
      </c>
      <c r="C957">
        <v>28.7</v>
      </c>
      <c r="D957">
        <v>35</v>
      </c>
      <c r="E957">
        <v>2.4333330000000002</v>
      </c>
      <c r="F957">
        <v>87.5</v>
      </c>
      <c r="H957" s="22">
        <f t="shared" si="210"/>
        <v>24.95</v>
      </c>
      <c r="I957" s="23">
        <f t="shared" si="211"/>
        <v>0.18819235146356303</v>
      </c>
      <c r="J957" s="24">
        <f t="shared" si="212"/>
        <v>1.820014033591639</v>
      </c>
      <c r="K957" s="25">
        <f t="shared" si="213"/>
        <v>3.9367535029497236</v>
      </c>
      <c r="L957" s="25">
        <f t="shared" si="214"/>
        <v>2.5177224920902961</v>
      </c>
      <c r="M957" s="25">
        <f t="shared" si="215"/>
        <v>3.2272379975200098</v>
      </c>
      <c r="N957" s="25">
        <f t="shared" si="216"/>
        <v>2.8238332478300086</v>
      </c>
      <c r="O957" s="25">
        <f t="shared" si="217"/>
        <v>-0.28981470135838328</v>
      </c>
      <c r="P957" s="26">
        <f>ACOS(-TAN(Dados!$C$31)*TAN(O957))</f>
        <v>1.7327454042581727</v>
      </c>
      <c r="Q957" s="25">
        <f t="shared" si="218"/>
        <v>1.0271894591899993</v>
      </c>
      <c r="R957" s="25">
        <f>(24*60/PI())*Dados!$C$28*Q957*(P957*SIN(Dados!$C$31)*SIN(O957)+COS(Dados!$C$31)*COS(O957)*SIN(P957))</f>
        <v>41.21213155165799</v>
      </c>
      <c r="S957" s="17">
        <f t="shared" si="219"/>
        <v>301.86</v>
      </c>
      <c r="T957" s="17">
        <f t="shared" si="220"/>
        <v>294.36</v>
      </c>
      <c r="U957" s="17">
        <f t="shared" si="221"/>
        <v>18.058251274970772</v>
      </c>
      <c r="V957" s="25">
        <f>(0.75+2*10^(-5)*Dados!$B$7)*R957</f>
        <v>31.111128775036029</v>
      </c>
      <c r="W957" s="23">
        <f t="shared" si="222"/>
        <v>1.7602807051334342</v>
      </c>
      <c r="X957" s="25">
        <f>(1-Dados!$C$20)*U957</f>
        <v>13.904853481727494</v>
      </c>
      <c r="Y957" s="18">
        <f t="shared" si="223"/>
        <v>12.14457277659406</v>
      </c>
      <c r="Z957" s="27">
        <f>((0.408*I957*(Y957-0)+Dados!$C$35*(900/(H957+273))*J957*(M957-N957))/(I957+Dados!$C$35*(1+(0.34*J957))))</f>
        <v>3.6635430416435848</v>
      </c>
    </row>
    <row r="958" spans="1:26" x14ac:dyDescent="0.25">
      <c r="A958" s="1">
        <v>39118</v>
      </c>
      <c r="B958">
        <v>20</v>
      </c>
      <c r="C958">
        <v>30.5</v>
      </c>
      <c r="D958">
        <v>36</v>
      </c>
      <c r="E958">
        <v>4.0666669999999998</v>
      </c>
      <c r="F958">
        <v>78.75</v>
      </c>
      <c r="H958" s="22">
        <f t="shared" si="210"/>
        <v>25.25</v>
      </c>
      <c r="I958" s="23">
        <f t="shared" si="211"/>
        <v>0.19114532166868012</v>
      </c>
      <c r="J958" s="24">
        <f t="shared" si="212"/>
        <v>3.0416679549999976</v>
      </c>
      <c r="K958" s="25">
        <f t="shared" si="213"/>
        <v>4.3662793205014685</v>
      </c>
      <c r="L958" s="25">
        <f t="shared" si="214"/>
        <v>2.3382812709274461</v>
      </c>
      <c r="M958" s="25">
        <f t="shared" si="215"/>
        <v>3.3522802957144573</v>
      </c>
      <c r="N958" s="25">
        <f t="shared" si="216"/>
        <v>2.6399207328751348</v>
      </c>
      <c r="O958" s="25">
        <f t="shared" si="217"/>
        <v>-0.28480403295985462</v>
      </c>
      <c r="P958" s="26">
        <f>ACOS(-TAN(Dados!$C$31)*TAN(O958))</f>
        <v>1.7297612548880501</v>
      </c>
      <c r="Q958" s="25">
        <f t="shared" si="218"/>
        <v>1.0268635210857713</v>
      </c>
      <c r="R958" s="25">
        <f>(24*60/PI())*Dados!$C$28*Q958*(P958*SIN(Dados!$C$31)*SIN(O958)+COS(Dados!$C$31)*COS(O958)*SIN(P958))</f>
        <v>41.093926310782344</v>
      </c>
      <c r="S958" s="17">
        <f t="shared" si="219"/>
        <v>303.66000000000003</v>
      </c>
      <c r="T958" s="17">
        <f t="shared" si="220"/>
        <v>293.16000000000003</v>
      </c>
      <c r="U958" s="17">
        <f t="shared" si="221"/>
        <v>21.30552645597286</v>
      </c>
      <c r="V958" s="25">
        <f>(0.75+2*10^(-5)*Dados!$B$7)*R958</f>
        <v>31.021895378647475</v>
      </c>
      <c r="W958" s="23">
        <f t="shared" si="222"/>
        <v>2.5298334507558846</v>
      </c>
      <c r="X958" s="25">
        <f>(1-Dados!$C$20)*U958</f>
        <v>16.405255371099102</v>
      </c>
      <c r="Y958" s="18">
        <f t="shared" si="223"/>
        <v>13.875421920343218</v>
      </c>
      <c r="Z958" s="27">
        <f>((0.408*I958*(Y958-0)+Dados!$C$35*(900/(H958+273))*J958*(M958-N958))/(I958+Dados!$C$35*(1+(0.34*J958))))</f>
        <v>4.6565006600895726</v>
      </c>
    </row>
    <row r="959" spans="1:26" x14ac:dyDescent="0.25">
      <c r="A959" s="1">
        <v>39119</v>
      </c>
      <c r="B959">
        <v>22</v>
      </c>
      <c r="C959">
        <v>33.1</v>
      </c>
      <c r="D959">
        <v>37</v>
      </c>
      <c r="E959">
        <v>2.2000000000000002</v>
      </c>
      <c r="F959">
        <v>67.25</v>
      </c>
      <c r="H959" s="22">
        <f t="shared" si="210"/>
        <v>27.55</v>
      </c>
      <c r="I959" s="23">
        <f t="shared" si="211"/>
        <v>0.21510833905626109</v>
      </c>
      <c r="J959" s="24">
        <f t="shared" si="212"/>
        <v>1.6454923653694773</v>
      </c>
      <c r="K959" s="25">
        <f t="shared" si="213"/>
        <v>5.0584314955346112</v>
      </c>
      <c r="L959" s="25">
        <f t="shared" si="214"/>
        <v>2.6439311922105757</v>
      </c>
      <c r="M959" s="25">
        <f t="shared" si="215"/>
        <v>3.8511813438725935</v>
      </c>
      <c r="N959" s="25">
        <f t="shared" si="216"/>
        <v>2.5899194537543191</v>
      </c>
      <c r="O959" s="25">
        <f t="shared" si="217"/>
        <v>-0.27970897097978548</v>
      </c>
      <c r="P959" s="26">
        <f>ACOS(-TAN(Dados!$C$31)*TAN(O959))</f>
        <v>1.7267372641461627</v>
      </c>
      <c r="Q959" s="25">
        <f t="shared" si="218"/>
        <v>1.0265296227404832</v>
      </c>
      <c r="R959" s="25">
        <f>(24*60/PI())*Dados!$C$28*Q959*(P959*SIN(Dados!$C$31)*SIN(O959)+COS(Dados!$C$31)*COS(O959)*SIN(P959))</f>
        <v>40.972935068714811</v>
      </c>
      <c r="S959" s="17">
        <f t="shared" si="219"/>
        <v>306.26000000000005</v>
      </c>
      <c r="T959" s="17">
        <f t="shared" si="220"/>
        <v>295.16000000000003</v>
      </c>
      <c r="U959" s="17">
        <f t="shared" si="221"/>
        <v>21.841303187733953</v>
      </c>
      <c r="V959" s="25">
        <f>(0.75+2*10^(-5)*Dados!$B$7)*R959</f>
        <v>30.930558823829962</v>
      </c>
      <c r="W959" s="23">
        <f t="shared" si="222"/>
        <v>2.7797729309006316</v>
      </c>
      <c r="X959" s="25">
        <f>(1-Dados!$C$20)*U959</f>
        <v>16.817803454555143</v>
      </c>
      <c r="Y959" s="18">
        <f t="shared" si="223"/>
        <v>14.038030523654513</v>
      </c>
      <c r="Z959" s="27">
        <f>((0.408*I959*(Y959-0)+Dados!$C$35*(900/(H959+273))*J959*(M959-N959))/(I959+Dados!$C$35*(1+(0.34*J959))))</f>
        <v>5.1667823386228706</v>
      </c>
    </row>
    <row r="960" spans="1:26" x14ac:dyDescent="0.25">
      <c r="A960" s="1">
        <v>39120</v>
      </c>
      <c r="B960">
        <v>19.5</v>
      </c>
      <c r="C960">
        <v>33.1</v>
      </c>
      <c r="D960">
        <v>38</v>
      </c>
      <c r="E960">
        <v>1.8</v>
      </c>
      <c r="F960">
        <v>68.75</v>
      </c>
      <c r="H960" s="22">
        <f t="shared" si="210"/>
        <v>26.3</v>
      </c>
      <c r="I960" s="23">
        <f t="shared" si="211"/>
        <v>0.20178995726388815</v>
      </c>
      <c r="J960" s="24">
        <f t="shared" si="212"/>
        <v>1.3463119353022994</v>
      </c>
      <c r="K960" s="25">
        <f t="shared" si="213"/>
        <v>5.0584314955346112</v>
      </c>
      <c r="L960" s="25">
        <f t="shared" si="214"/>
        <v>2.2668801009804516</v>
      </c>
      <c r="M960" s="25">
        <f t="shared" si="215"/>
        <v>3.6626557982575312</v>
      </c>
      <c r="N960" s="25">
        <f t="shared" si="216"/>
        <v>2.5180758613020529</v>
      </c>
      <c r="O960" s="25">
        <f t="shared" si="217"/>
        <v>-0.27453102519500105</v>
      </c>
      <c r="P960" s="26">
        <f>ACOS(-TAN(Dados!$C$31)*TAN(O960))</f>
        <v>1.7236746004336272</v>
      </c>
      <c r="Q960" s="25">
        <f t="shared" si="218"/>
        <v>1.0261878630954209</v>
      </c>
      <c r="R960" s="25">
        <f>(24*60/PI())*Dados!$C$28*Q960*(P960*SIN(Dados!$C$31)*SIN(O960)+COS(Dados!$C$31)*COS(O960)*SIN(P960))</f>
        <v>40.849162036170263</v>
      </c>
      <c r="S960" s="17">
        <f t="shared" si="219"/>
        <v>306.26000000000005</v>
      </c>
      <c r="T960" s="17">
        <f t="shared" si="220"/>
        <v>292.66000000000003</v>
      </c>
      <c r="U960" s="17">
        <f t="shared" si="221"/>
        <v>24.103082587880486</v>
      </c>
      <c r="V960" s="25">
        <f>(0.75+2*10^(-5)*Dados!$B$7)*R960</f>
        <v>30.837122289261409</v>
      </c>
      <c r="W960" s="23">
        <f t="shared" si="222"/>
        <v>3.2867519979159248</v>
      </c>
      <c r="X960" s="25">
        <f>(1-Dados!$C$20)*U960</f>
        <v>18.559373592667974</v>
      </c>
      <c r="Y960" s="18">
        <f t="shared" si="223"/>
        <v>15.272621594752049</v>
      </c>
      <c r="Z960" s="27">
        <f>((0.408*I960*(Y960-0)+Dados!$C$35*(900/(H960+273))*J960*(M960-N960))/(I960+Dados!$C$35*(1+(0.34*J960))))</f>
        <v>5.251170715335757</v>
      </c>
    </row>
    <row r="961" spans="1:26" x14ac:dyDescent="0.25">
      <c r="A961" s="1">
        <v>39121</v>
      </c>
      <c r="B961">
        <v>19.399999999999999</v>
      </c>
      <c r="C961">
        <v>32.700000000000003</v>
      </c>
      <c r="D961">
        <v>39</v>
      </c>
      <c r="E961">
        <v>4.2</v>
      </c>
      <c r="F961">
        <v>62.25</v>
      </c>
      <c r="H961" s="22">
        <f t="shared" si="210"/>
        <v>26.05</v>
      </c>
      <c r="I961" s="23">
        <f t="shared" si="211"/>
        <v>0.19921133453623632</v>
      </c>
      <c r="J961" s="24">
        <f t="shared" si="212"/>
        <v>3.1413945157053655</v>
      </c>
      <c r="K961" s="25">
        <f t="shared" si="213"/>
        <v>4.9461187754219553</v>
      </c>
      <c r="L961" s="25">
        <f t="shared" si="214"/>
        <v>2.2528310020993629</v>
      </c>
      <c r="M961" s="25">
        <f t="shared" si="215"/>
        <v>3.5994748887606591</v>
      </c>
      <c r="N961" s="25">
        <f t="shared" si="216"/>
        <v>2.2406731182535107</v>
      </c>
      <c r="O961" s="25">
        <f t="shared" si="217"/>
        <v>-0.26927172994258658</v>
      </c>
      <c r="P961" s="26">
        <f>ACOS(-TAN(Dados!$C$31)*TAN(O961))</f>
        <v>1.720574422132332</v>
      </c>
      <c r="Q961" s="25">
        <f t="shared" si="218"/>
        <v>1.0258383434213432</v>
      </c>
      <c r="R961" s="25">
        <f>(24*60/PI())*Dados!$C$28*Q961*(P961*SIN(Dados!$C$31)*SIN(O961)+COS(Dados!$C$31)*COS(O961)*SIN(P961))</f>
        <v>40.722612626680473</v>
      </c>
      <c r="S961" s="17">
        <f t="shared" si="219"/>
        <v>305.86</v>
      </c>
      <c r="T961" s="17">
        <f t="shared" si="220"/>
        <v>292.56</v>
      </c>
      <c r="U961" s="17">
        <f t="shared" si="221"/>
        <v>23.761914903359504</v>
      </c>
      <c r="V961" s="25">
        <f>(0.75+2*10^(-5)*Dados!$B$7)*R961</f>
        <v>30.741589861628867</v>
      </c>
      <c r="W961" s="23">
        <f t="shared" si="222"/>
        <v>3.5652438437396743</v>
      </c>
      <c r="X961" s="25">
        <f>(1-Dados!$C$20)*U961</f>
        <v>18.296674475586819</v>
      </c>
      <c r="Y961" s="18">
        <f t="shared" si="223"/>
        <v>14.731430631847145</v>
      </c>
      <c r="Z961" s="27">
        <f>((0.408*I961*(Y961-0)+Dados!$C$35*(900/(H961+273))*J961*(M961-N961))/(I961+Dados!$C$35*(1+(0.34*J961))))</f>
        <v>6.0918653964670995</v>
      </c>
    </row>
    <row r="962" spans="1:26" x14ac:dyDescent="0.25">
      <c r="A962" s="1">
        <v>39122</v>
      </c>
      <c r="B962">
        <v>20.399999999999999</v>
      </c>
      <c r="C962">
        <v>33.6</v>
      </c>
      <c r="D962">
        <v>40</v>
      </c>
      <c r="E962">
        <v>2.1666669999999999</v>
      </c>
      <c r="F962">
        <v>64.25</v>
      </c>
      <c r="H962" s="22">
        <f t="shared" si="210"/>
        <v>27</v>
      </c>
      <c r="I962" s="23">
        <f t="shared" si="211"/>
        <v>0.20915998442580921</v>
      </c>
      <c r="J962" s="24">
        <f t="shared" si="212"/>
        <v>1.6205609121809039</v>
      </c>
      <c r="K962" s="25">
        <f t="shared" si="213"/>
        <v>5.2019304560289008</v>
      </c>
      <c r="L962" s="25">
        <f t="shared" si="214"/>
        <v>2.3968104104453793</v>
      </c>
      <c r="M962" s="25">
        <f t="shared" si="215"/>
        <v>3.7993704332371401</v>
      </c>
      <c r="N962" s="25">
        <f t="shared" si="216"/>
        <v>2.4410955033548625</v>
      </c>
      <c r="O962" s="25">
        <f t="shared" si="217"/>
        <v>-0.26393264366523028</v>
      </c>
      <c r="P962" s="26">
        <f>ACOS(-TAN(Dados!$C$31)*TAN(O962))</f>
        <v>1.7174378768172527</v>
      </c>
      <c r="Q962" s="25">
        <f t="shared" si="218"/>
        <v>1.0254811672884725</v>
      </c>
      <c r="R962" s="25">
        <f>(24*60/PI())*Dados!$C$28*Q962*(P962*SIN(Dados!$C$31)*SIN(O962)+COS(Dados!$C$31)*COS(O962)*SIN(P962))</f>
        <v>40.593293506266015</v>
      </c>
      <c r="S962" s="17">
        <f t="shared" si="219"/>
        <v>306.76000000000005</v>
      </c>
      <c r="T962" s="17">
        <f t="shared" si="220"/>
        <v>293.56</v>
      </c>
      <c r="U962" s="17">
        <f t="shared" si="221"/>
        <v>23.597241495980107</v>
      </c>
      <c r="V962" s="25">
        <f>(0.75+2*10^(-5)*Dados!$B$7)*R962</f>
        <v>30.643966573125926</v>
      </c>
      <c r="W962" s="23">
        <f t="shared" si="222"/>
        <v>3.3376105293463887</v>
      </c>
      <c r="X962" s="25">
        <f>(1-Dados!$C$20)*U962</f>
        <v>18.169875951904682</v>
      </c>
      <c r="Y962" s="18">
        <f t="shared" si="223"/>
        <v>14.832265422558294</v>
      </c>
      <c r="Z962" s="27">
        <f>((0.408*I962*(Y962-0)+Dados!$C$35*(900/(H962+273))*J962*(M962-N962))/(I962+Dados!$C$35*(1+(0.34*J962))))</f>
        <v>5.4653263811192607</v>
      </c>
    </row>
    <row r="963" spans="1:26" x14ac:dyDescent="0.25">
      <c r="A963" s="1">
        <v>39123</v>
      </c>
      <c r="B963">
        <v>22.2</v>
      </c>
      <c r="C963">
        <v>35.299999999999997</v>
      </c>
      <c r="D963">
        <v>41</v>
      </c>
      <c r="E963">
        <v>2.6</v>
      </c>
      <c r="F963">
        <v>70</v>
      </c>
      <c r="H963" s="22">
        <f t="shared" si="210"/>
        <v>28.75</v>
      </c>
      <c r="I963" s="23">
        <f t="shared" si="211"/>
        <v>0.22858152484442446</v>
      </c>
      <c r="J963" s="24">
        <f t="shared" si="212"/>
        <v>1.9446727954366547</v>
      </c>
      <c r="K963" s="25">
        <f t="shared" si="213"/>
        <v>5.7165849731789038</v>
      </c>
      <c r="L963" s="25">
        <f t="shared" si="214"/>
        <v>2.6763336594163714</v>
      </c>
      <c r="M963" s="25">
        <f t="shared" si="215"/>
        <v>4.1964593162976378</v>
      </c>
      <c r="N963" s="25">
        <f t="shared" si="216"/>
        <v>2.9375215214083461</v>
      </c>
      <c r="O963" s="25">
        <f t="shared" si="217"/>
        <v>-0.25851534844942292</v>
      </c>
      <c r="P963" s="26">
        <f>ACOS(-TAN(Dados!$C$31)*TAN(O963))</f>
        <v>1.7142661005366917</v>
      </c>
      <c r="Q963" s="25">
        <f t="shared" si="218"/>
        <v>1.0251164405358055</v>
      </c>
      <c r="R963" s="25">
        <f>(24*60/PI())*Dados!$C$28*Q963*(P963*SIN(Dados!$C$31)*SIN(O963)+COS(Dados!$C$31)*COS(O963)*SIN(P963))</f>
        <v>40.461212642078735</v>
      </c>
      <c r="S963" s="17">
        <f t="shared" si="219"/>
        <v>308.46000000000004</v>
      </c>
      <c r="T963" s="17">
        <f t="shared" si="220"/>
        <v>295.36</v>
      </c>
      <c r="U963" s="17">
        <f t="shared" si="221"/>
        <v>23.431199682023639</v>
      </c>
      <c r="V963" s="25">
        <f>(0.75+2*10^(-5)*Dados!$B$7)*R963</f>
        <v>30.544258438173049</v>
      </c>
      <c r="W963" s="23">
        <f t="shared" si="222"/>
        <v>2.8022053913199696</v>
      </c>
      <c r="X963" s="25">
        <f>(1-Dados!$C$20)*U963</f>
        <v>18.042023755158201</v>
      </c>
      <c r="Y963" s="18">
        <f t="shared" si="223"/>
        <v>15.239818363838232</v>
      </c>
      <c r="Z963" s="27">
        <f>((0.408*I963*(Y963-0)+Dados!$C$35*(900/(H963+273))*J963*(M963-N963))/(I963+Dados!$C$35*(1+(0.34*J963))))</f>
        <v>5.6304453179710832</v>
      </c>
    </row>
    <row r="964" spans="1:26" x14ac:dyDescent="0.25">
      <c r="A964" s="1">
        <v>39124</v>
      </c>
      <c r="B964">
        <v>19.2</v>
      </c>
      <c r="C964">
        <v>30.5</v>
      </c>
      <c r="D964">
        <v>42</v>
      </c>
      <c r="E964">
        <v>3.5333329999999998</v>
      </c>
      <c r="F964">
        <v>66.25</v>
      </c>
      <c r="H964" s="22">
        <f t="shared" si="210"/>
        <v>24.85</v>
      </c>
      <c r="I964" s="23">
        <f t="shared" si="211"/>
        <v>0.18721660940746795</v>
      </c>
      <c r="J964" s="24">
        <f t="shared" si="212"/>
        <v>2.6427602162763772</v>
      </c>
      <c r="K964" s="25">
        <f t="shared" si="213"/>
        <v>4.3662793205014685</v>
      </c>
      <c r="L964" s="25">
        <f t="shared" si="214"/>
        <v>2.2249611183378328</v>
      </c>
      <c r="M964" s="25">
        <f t="shared" si="215"/>
        <v>3.2956202194196509</v>
      </c>
      <c r="N964" s="25">
        <f t="shared" si="216"/>
        <v>2.1833483953655186</v>
      </c>
      <c r="O964" s="25">
        <f t="shared" si="217"/>
        <v>-0.2530214495566519</v>
      </c>
      <c r="P964" s="26">
        <f>ACOS(-TAN(Dados!$C$31)*TAN(O964))</f>
        <v>1.7110602171599187</v>
      </c>
      <c r="Q964" s="25">
        <f t="shared" si="218"/>
        <v>1.0247442712397508</v>
      </c>
      <c r="R964" s="25">
        <f>(24*60/PI())*Dados!$C$28*Q964*(P964*SIN(Dados!$C$31)*SIN(O964)+COS(Dados!$C$31)*COS(O964)*SIN(P964))</f>
        <v>40.326379349888064</v>
      </c>
      <c r="S964" s="17">
        <f t="shared" si="219"/>
        <v>303.66000000000003</v>
      </c>
      <c r="T964" s="17">
        <f t="shared" si="220"/>
        <v>292.36</v>
      </c>
      <c r="U964" s="17">
        <f t="shared" si="221"/>
        <v>21.689444819523473</v>
      </c>
      <c r="V964" s="25">
        <f>(0.75+2*10^(-5)*Dados!$B$7)*R964</f>
        <v>30.442472489265068</v>
      </c>
      <c r="W964" s="23">
        <f t="shared" si="222"/>
        <v>3.1567938537208082</v>
      </c>
      <c r="X964" s="25">
        <f>(1-Dados!$C$20)*U964</f>
        <v>16.700872511033076</v>
      </c>
      <c r="Y964" s="18">
        <f t="shared" si="223"/>
        <v>13.544078657312268</v>
      </c>
      <c r="Z964" s="27">
        <f>((0.408*I964*(Y964-0)+Dados!$C$35*(900/(H964+273))*J964*(M964-N964))/(I964+Dados!$C$35*(1+(0.34*J964))))</f>
        <v>5.1878068527232974</v>
      </c>
    </row>
    <row r="965" spans="1:26" x14ac:dyDescent="0.25">
      <c r="A965" s="1">
        <v>39125</v>
      </c>
      <c r="B965">
        <v>15.2</v>
      </c>
      <c r="C965">
        <v>30.8</v>
      </c>
      <c r="D965">
        <v>43</v>
      </c>
      <c r="E965">
        <v>2.4</v>
      </c>
      <c r="F965">
        <v>61.75</v>
      </c>
      <c r="H965" s="22">
        <f t="shared" si="210"/>
        <v>23</v>
      </c>
      <c r="I965" s="23">
        <f t="shared" si="211"/>
        <v>0.16991941796793744</v>
      </c>
      <c r="J965" s="24">
        <f t="shared" si="212"/>
        <v>1.7950825804030659</v>
      </c>
      <c r="K965" s="25">
        <f t="shared" si="213"/>
        <v>4.4416910990407947</v>
      </c>
      <c r="L965" s="25">
        <f t="shared" si="214"/>
        <v>1.727428862466867</v>
      </c>
      <c r="M965" s="25">
        <f t="shared" si="215"/>
        <v>3.0845599807538306</v>
      </c>
      <c r="N965" s="25">
        <f t="shared" si="216"/>
        <v>1.9047157881154906</v>
      </c>
      <c r="O965" s="25">
        <f t="shared" si="217"/>
        <v>-0.24745257494772704</v>
      </c>
      <c r="P965" s="26">
        <f>ACOS(-TAN(Dados!$C$31)*TAN(O965))</f>
        <v>1.7078213377914966</v>
      </c>
      <c r="Q965" s="25">
        <f t="shared" si="218"/>
        <v>1.0243647696821025</v>
      </c>
      <c r="R965" s="25">
        <f>(24*60/PI())*Dados!$C$28*Q965*(P965*SIN(Dados!$C$31)*SIN(O965)+COS(Dados!$C$31)*COS(O965)*SIN(P965))</f>
        <v>40.188804340285415</v>
      </c>
      <c r="S965" s="17">
        <f t="shared" si="219"/>
        <v>303.96000000000004</v>
      </c>
      <c r="T965" s="17">
        <f t="shared" si="220"/>
        <v>288.36</v>
      </c>
      <c r="U965" s="17">
        <f t="shared" si="221"/>
        <v>25.3972893853723</v>
      </c>
      <c r="V965" s="25">
        <f>(0.75+2*10^(-5)*Dados!$B$7)*R965</f>
        <v>30.338616811851008</v>
      </c>
      <c r="W965" s="23">
        <f t="shared" si="222"/>
        <v>4.3372321169142607</v>
      </c>
      <c r="X965" s="25">
        <f>(1-Dados!$C$20)*U965</f>
        <v>19.555912826736673</v>
      </c>
      <c r="Y965" s="18">
        <f t="shared" si="223"/>
        <v>15.218680709822412</v>
      </c>
      <c r="Z965" s="27">
        <f>((0.408*I965*(Y965-0)+Dados!$C$35*(900/(H965+273))*J965*(M965-N965))/(I965+Dados!$C$35*(1+(0.34*J965))))</f>
        <v>5.3630067295139794</v>
      </c>
    </row>
    <row r="966" spans="1:26" x14ac:dyDescent="0.25">
      <c r="A966" s="1">
        <v>39126</v>
      </c>
      <c r="B966">
        <v>18.600000000000001</v>
      </c>
      <c r="C966">
        <v>33.6</v>
      </c>
      <c r="D966">
        <v>44</v>
      </c>
      <c r="E966">
        <v>2.733333</v>
      </c>
      <c r="F966">
        <v>69</v>
      </c>
      <c r="H966" s="22">
        <f t="shared" si="210"/>
        <v>26.1</v>
      </c>
      <c r="I966" s="23">
        <f t="shared" si="211"/>
        <v>0.1997248282483387</v>
      </c>
      <c r="J966" s="24">
        <f t="shared" si="212"/>
        <v>2.0443993561420224</v>
      </c>
      <c r="K966" s="25">
        <f t="shared" si="213"/>
        <v>5.2019304560289008</v>
      </c>
      <c r="L966" s="25">
        <f t="shared" si="214"/>
        <v>2.143152914469288</v>
      </c>
      <c r="M966" s="25">
        <f t="shared" si="215"/>
        <v>3.6725416852490946</v>
      </c>
      <c r="N966" s="25">
        <f t="shared" si="216"/>
        <v>2.5340537628218751</v>
      </c>
      <c r="O966" s="25">
        <f t="shared" si="217"/>
        <v>-0.24181037480038128</v>
      </c>
      <c r="P966" s="26">
        <f>ACOS(-TAN(Dados!$C$31)*TAN(O966))</f>
        <v>1.7045505602514042</v>
      </c>
      <c r="Q966" s="25">
        <f t="shared" si="218"/>
        <v>1.0239780483173626</v>
      </c>
      <c r="R966" s="25">
        <f>(24*60/PI())*Dados!$C$28*Q966*(P966*SIN(Dados!$C$31)*SIN(O966)+COS(Dados!$C$31)*COS(O966)*SIN(P966))</f>
        <v>40.048499763481836</v>
      </c>
      <c r="S966" s="17">
        <f t="shared" si="219"/>
        <v>306.76000000000005</v>
      </c>
      <c r="T966" s="17">
        <f t="shared" si="220"/>
        <v>291.76000000000005</v>
      </c>
      <c r="U966" s="17">
        <f t="shared" si="221"/>
        <v>24.817147619929091</v>
      </c>
      <c r="V966" s="25">
        <f>(0.75+2*10^(-5)*Dados!$B$7)*R966</f>
        <v>30.232700578151917</v>
      </c>
      <c r="W966" s="23">
        <f t="shared" si="222"/>
        <v>3.5055668218125811</v>
      </c>
      <c r="X966" s="25">
        <f>(1-Dados!$C$20)*U966</f>
        <v>19.109203667345401</v>
      </c>
      <c r="Y966" s="18">
        <f t="shared" si="223"/>
        <v>15.60363684553282</v>
      </c>
      <c r="Z966" s="27">
        <f>((0.408*I966*(Y966-0)+Dados!$C$35*(900/(H966+273))*J966*(M966-N966))/(I966+Dados!$C$35*(1+(0.34*J966))))</f>
        <v>5.5681966115400323</v>
      </c>
    </row>
    <row r="967" spans="1:26" x14ac:dyDescent="0.25">
      <c r="A967" s="1">
        <v>39127</v>
      </c>
      <c r="B967">
        <v>21.4</v>
      </c>
      <c r="C967">
        <v>34.6</v>
      </c>
      <c r="D967">
        <v>45</v>
      </c>
      <c r="E967">
        <v>2.5666669999999998</v>
      </c>
      <c r="F967">
        <v>64.25</v>
      </c>
      <c r="H967" s="22">
        <f t="shared" si="210"/>
        <v>28</v>
      </c>
      <c r="I967" s="23">
        <f t="shared" si="211"/>
        <v>0.22008034247018871</v>
      </c>
      <c r="J967" s="24">
        <f t="shared" si="212"/>
        <v>1.9197413422480816</v>
      </c>
      <c r="K967" s="25">
        <f t="shared" si="213"/>
        <v>5.4995586494348254</v>
      </c>
      <c r="L967" s="25">
        <f t="shared" si="214"/>
        <v>2.548770598472057</v>
      </c>
      <c r="M967" s="25">
        <f t="shared" si="215"/>
        <v>4.0241646239534408</v>
      </c>
      <c r="N967" s="25">
        <f t="shared" si="216"/>
        <v>2.5855257708900856</v>
      </c>
      <c r="O967" s="25">
        <f t="shared" si="217"/>
        <v>-0.23609652102028686</v>
      </c>
      <c r="P967" s="26">
        <f>ACOS(-TAN(Dados!$C$31)*TAN(O967))</f>
        <v>1.701248968619907</v>
      </c>
      <c r="Q967" s="25">
        <f t="shared" si="218"/>
        <v>1.0235842217394178</v>
      </c>
      <c r="R967" s="25">
        <f>(24*60/PI())*Dados!$C$28*Q967*(P967*SIN(Dados!$C$31)*SIN(O967)+COS(Dados!$C$31)*COS(O967)*SIN(P967))</f>
        <v>39.905479252576548</v>
      </c>
      <c r="S967" s="17">
        <f t="shared" si="219"/>
        <v>307.76000000000005</v>
      </c>
      <c r="T967" s="17">
        <f t="shared" si="220"/>
        <v>294.56</v>
      </c>
      <c r="U967" s="17">
        <f t="shared" si="221"/>
        <v>23.197408970782753</v>
      </c>
      <c r="V967" s="25">
        <f>(0.75+2*10^(-5)*Dados!$B$7)*R967</f>
        <v>30.124734079824389</v>
      </c>
      <c r="W967" s="23">
        <f t="shared" si="222"/>
        <v>3.2043561423918576</v>
      </c>
      <c r="X967" s="25">
        <f>(1-Dados!$C$20)*U967</f>
        <v>17.862004907502719</v>
      </c>
      <c r="Y967" s="18">
        <f t="shared" si="223"/>
        <v>14.657648765110862</v>
      </c>
      <c r="Z967" s="27">
        <f>((0.408*I967*(Y967-0)+Dados!$C$35*(900/(H967+273))*J967*(M967-N967))/(I967+Dados!$C$35*(1+(0.34*J967))))</f>
        <v>5.656112418137087</v>
      </c>
    </row>
    <row r="968" spans="1:26" x14ac:dyDescent="0.25">
      <c r="A968" s="1">
        <v>39128</v>
      </c>
      <c r="B968">
        <v>19.5</v>
      </c>
      <c r="C968">
        <v>35.1</v>
      </c>
      <c r="D968">
        <v>46</v>
      </c>
      <c r="E968">
        <v>1.4</v>
      </c>
      <c r="F968">
        <v>68</v>
      </c>
      <c r="H968" s="22">
        <f t="shared" si="210"/>
        <v>27.3</v>
      </c>
      <c r="I968" s="23">
        <f t="shared" si="211"/>
        <v>0.21238715151384185</v>
      </c>
      <c r="J968" s="24">
        <f t="shared" si="212"/>
        <v>1.0471315052351218</v>
      </c>
      <c r="K968" s="25">
        <f t="shared" si="213"/>
        <v>5.6538327478295347</v>
      </c>
      <c r="L968" s="25">
        <f t="shared" si="214"/>
        <v>2.2668801009804516</v>
      </c>
      <c r="M968" s="25">
        <f t="shared" si="215"/>
        <v>3.9603564244049929</v>
      </c>
      <c r="N968" s="25">
        <f t="shared" si="216"/>
        <v>2.6930423685953953</v>
      </c>
      <c r="O968" s="25">
        <f t="shared" si="217"/>
        <v>-0.23031270674563392</v>
      </c>
      <c r="P968" s="26">
        <f>ACOS(-TAN(Dados!$C$31)*TAN(O968))</f>
        <v>1.6979176328459811</v>
      </c>
      <c r="Q968" s="25">
        <f t="shared" si="218"/>
        <v>1.0231834066475822</v>
      </c>
      <c r="R968" s="25">
        <f>(24*60/PI())*Dados!$C$28*Q968*(P968*SIN(Dados!$C$31)*SIN(O968)+COS(Dados!$C$31)*COS(O968)*SIN(P968))</f>
        <v>39.759757965175694</v>
      </c>
      <c r="S968" s="17">
        <f t="shared" si="219"/>
        <v>308.26000000000005</v>
      </c>
      <c r="T968" s="17">
        <f t="shared" si="220"/>
        <v>292.66000000000003</v>
      </c>
      <c r="U968" s="17">
        <f t="shared" si="221"/>
        <v>25.126153801040328</v>
      </c>
      <c r="V968" s="25">
        <f>(0.75+2*10^(-5)*Dados!$B$7)*R968</f>
        <v>30.014728759378652</v>
      </c>
      <c r="W968" s="23">
        <f t="shared" si="222"/>
        <v>3.4507599823007862</v>
      </c>
      <c r="X968" s="25">
        <f>(1-Dados!$C$20)*U968</f>
        <v>19.347138426801052</v>
      </c>
      <c r="Y968" s="18">
        <f t="shared" si="223"/>
        <v>15.896378444500266</v>
      </c>
      <c r="Z968" s="27">
        <f>((0.408*I968*(Y968-0)+Dados!$C$35*(900/(H968+273))*J968*(M968-N968))/(I968+Dados!$C$35*(1+(0.34*J968))))</f>
        <v>5.4385362727191833</v>
      </c>
    </row>
    <row r="969" spans="1:26" x14ac:dyDescent="0.25">
      <c r="A969" s="1">
        <v>39129</v>
      </c>
      <c r="B969">
        <v>22</v>
      </c>
      <c r="C969">
        <v>35</v>
      </c>
      <c r="D969">
        <v>47</v>
      </c>
      <c r="E969">
        <v>3</v>
      </c>
      <c r="F969">
        <v>58.5</v>
      </c>
      <c r="H969" s="22">
        <f t="shared" si="210"/>
        <v>28.5</v>
      </c>
      <c r="I969" s="23">
        <f t="shared" si="211"/>
        <v>0.22571768686715199</v>
      </c>
      <c r="J969" s="24">
        <f t="shared" si="212"/>
        <v>2.2438532255038321</v>
      </c>
      <c r="K969" s="25">
        <f t="shared" si="213"/>
        <v>5.6226812384961216</v>
      </c>
      <c r="L969" s="25">
        <f t="shared" si="214"/>
        <v>2.6439311922105757</v>
      </c>
      <c r="M969" s="25">
        <f t="shared" si="215"/>
        <v>4.1333062153533486</v>
      </c>
      <c r="N969" s="25">
        <f t="shared" si="216"/>
        <v>2.4179841359817087</v>
      </c>
      <c r="O969" s="25">
        <f t="shared" si="217"/>
        <v>-0.22446064584541689</v>
      </c>
      <c r="P969" s="26">
        <f>ACOS(-TAN(Dados!$C$31)*TAN(O969))</f>
        <v>1.6945576084179677</v>
      </c>
      <c r="Q969" s="25">
        <f t="shared" si="218"/>
        <v>1.0227757218120181</v>
      </c>
      <c r="R969" s="25">
        <f>(24*60/PI())*Dados!$C$28*Q969*(P969*SIN(Dados!$C$31)*SIN(O969)+COS(Dados!$C$31)*COS(O969)*SIN(P969))</f>
        <v>39.61135262324327</v>
      </c>
      <c r="S969" s="17">
        <f t="shared" si="219"/>
        <v>308.16000000000003</v>
      </c>
      <c r="T969" s="17">
        <f t="shared" si="220"/>
        <v>295.16000000000003</v>
      </c>
      <c r="U969" s="17">
        <f t="shared" si="221"/>
        <v>22.851322075774178</v>
      </c>
      <c r="V969" s="25">
        <f>(0.75+2*10^(-5)*Dados!$B$7)*R969</f>
        <v>29.902697240262114</v>
      </c>
      <c r="W969" s="23">
        <f t="shared" si="222"/>
        <v>3.3942125818406024</v>
      </c>
      <c r="X969" s="25">
        <f>(1-Dados!$C$20)*U969</f>
        <v>17.595517998346118</v>
      </c>
      <c r="Y969" s="18">
        <f t="shared" si="223"/>
        <v>14.201305416505516</v>
      </c>
      <c r="Z969" s="27">
        <f>((0.408*I969*(Y969-0)+Dados!$C$35*(900/(H969+273))*J969*(M969-N969))/(I969+Dados!$C$35*(1+(0.34*J969))))</f>
        <v>6.0387668838183748</v>
      </c>
    </row>
    <row r="970" spans="1:26" x14ac:dyDescent="0.25">
      <c r="A970" s="1">
        <v>39130</v>
      </c>
      <c r="B970">
        <v>21</v>
      </c>
      <c r="C970">
        <v>28.9</v>
      </c>
      <c r="D970">
        <v>48</v>
      </c>
      <c r="E970">
        <v>2.2000000000000002</v>
      </c>
      <c r="F970">
        <v>95.75</v>
      </c>
      <c r="H970" s="22">
        <f t="shared" si="210"/>
        <v>24.95</v>
      </c>
      <c r="I970" s="23">
        <f t="shared" si="211"/>
        <v>0.18819235146356303</v>
      </c>
      <c r="J970" s="24">
        <f t="shared" si="212"/>
        <v>1.6454923653694773</v>
      </c>
      <c r="K970" s="25">
        <f t="shared" si="213"/>
        <v>3.9825871656612759</v>
      </c>
      <c r="L970" s="25">
        <f t="shared" si="214"/>
        <v>2.4870053972720654</v>
      </c>
      <c r="M970" s="25">
        <f t="shared" si="215"/>
        <v>3.2347962814666706</v>
      </c>
      <c r="N970" s="25">
        <f t="shared" si="216"/>
        <v>3.0973174395043372</v>
      </c>
      <c r="O970" s="25">
        <f t="shared" si="217"/>
        <v>-0.21854207241157836</v>
      </c>
      <c r="P970" s="26">
        <f>ACOS(-TAN(Dados!$C$31)*TAN(O970))</f>
        <v>1.6911699360950152</v>
      </c>
      <c r="Q970" s="25">
        <f t="shared" si="218"/>
        <v>1.0223612880385406</v>
      </c>
      <c r="R970" s="25">
        <f>(24*60/PI())*Dados!$C$28*Q970*(P970*SIN(Dados!$C$31)*SIN(O970)+COS(Dados!$C$31)*COS(O970)*SIN(P970))</f>
        <v>39.460281551069606</v>
      </c>
      <c r="S970" s="17">
        <f t="shared" si="219"/>
        <v>302.06</v>
      </c>
      <c r="T970" s="17">
        <f t="shared" si="220"/>
        <v>294.16000000000003</v>
      </c>
      <c r="U970" s="17">
        <f t="shared" si="221"/>
        <v>17.745723399595118</v>
      </c>
      <c r="V970" s="25">
        <f>(0.75+2*10^(-5)*Dados!$B$7)*R970</f>
        <v>29.788653355521856</v>
      </c>
      <c r="W970" s="23">
        <f t="shared" si="222"/>
        <v>1.6482483405103572</v>
      </c>
      <c r="X970" s="25">
        <f>(1-Dados!$C$20)*U970</f>
        <v>13.664207017688241</v>
      </c>
      <c r="Y970" s="18">
        <f t="shared" si="223"/>
        <v>12.015958677177885</v>
      </c>
      <c r="Z970" s="27">
        <f>((0.408*I970*(Y970-0)+Dados!$C$35*(900/(H970+273))*J970*(M970-N970))/(I970+Dados!$C$35*(1+(0.34*J970))))</f>
        <v>3.3325153336754361</v>
      </c>
    </row>
    <row r="971" spans="1:26" x14ac:dyDescent="0.25">
      <c r="A971" s="1">
        <v>39131</v>
      </c>
      <c r="B971">
        <v>14.1</v>
      </c>
      <c r="C971">
        <v>25.8</v>
      </c>
      <c r="D971">
        <v>49</v>
      </c>
      <c r="E971">
        <v>2.3666670000000001</v>
      </c>
      <c r="F971">
        <v>73</v>
      </c>
      <c r="H971" s="22">
        <f t="shared" si="210"/>
        <v>19.95</v>
      </c>
      <c r="I971" s="23">
        <f t="shared" si="211"/>
        <v>0.14434889847729784</v>
      </c>
      <c r="J971" s="24">
        <f t="shared" si="212"/>
        <v>1.770151127214493</v>
      </c>
      <c r="K971" s="25">
        <f t="shared" si="213"/>
        <v>3.3219025283483368</v>
      </c>
      <c r="L971" s="25">
        <f t="shared" si="214"/>
        <v>1.6090084391753954</v>
      </c>
      <c r="M971" s="25">
        <f t="shared" si="215"/>
        <v>2.4654554837618661</v>
      </c>
      <c r="N971" s="25">
        <f t="shared" si="216"/>
        <v>1.7997825031461623</v>
      </c>
      <c r="O971" s="25">
        <f t="shared" si="217"/>
        <v>-0.21255874024516014</v>
      </c>
      <c r="P971" s="26">
        <f>ACOS(-TAN(Dados!$C$31)*TAN(O971))</f>
        <v>1.6877556416977701</v>
      </c>
      <c r="Q971" s="25">
        <f t="shared" si="218"/>
        <v>1.0219402281328214</v>
      </c>
      <c r="R971" s="25">
        <f>(24*60/PI())*Dados!$C$28*Q971*(P971*SIN(Dados!$C$31)*SIN(O971)+COS(Dados!$C$31)*COS(O971)*SIN(P971))</f>
        <v>39.30656471124577</v>
      </c>
      <c r="S971" s="17">
        <f t="shared" si="219"/>
        <v>298.96000000000004</v>
      </c>
      <c r="T971" s="17">
        <f t="shared" si="220"/>
        <v>287.26000000000005</v>
      </c>
      <c r="U971" s="17">
        <f t="shared" si="221"/>
        <v>21.511861981839083</v>
      </c>
      <c r="V971" s="25">
        <f>(0.75+2*10^(-5)*Dados!$B$7)*R971</f>
        <v>29.672612174961795</v>
      </c>
      <c r="W971" s="23">
        <f t="shared" si="222"/>
        <v>3.4708585931195448</v>
      </c>
      <c r="X971" s="25">
        <f>(1-Dados!$C$20)*U971</f>
        <v>16.564133726016095</v>
      </c>
      <c r="Y971" s="18">
        <f t="shared" si="223"/>
        <v>13.093275132896551</v>
      </c>
      <c r="Z971" s="27">
        <f>((0.408*I971*(Y971-0)+Dados!$C$35*(900/(H971+273))*J971*(M971-N971))/(I971+Dados!$C$35*(1+(0.34*J971))))</f>
        <v>4.045212908131222</v>
      </c>
    </row>
    <row r="972" spans="1:26" x14ac:dyDescent="0.25">
      <c r="A972" s="1">
        <v>39132</v>
      </c>
      <c r="B972">
        <v>13</v>
      </c>
      <c r="C972">
        <v>28.5</v>
      </c>
      <c r="D972">
        <v>50</v>
      </c>
      <c r="E972">
        <v>3.1666669999999999</v>
      </c>
      <c r="F972">
        <v>76.25</v>
      </c>
      <c r="H972" s="22">
        <f t="shared" si="210"/>
        <v>20.75</v>
      </c>
      <c r="I972" s="23">
        <f t="shared" si="211"/>
        <v>0.15071810299970723</v>
      </c>
      <c r="J972" s="24">
        <f t="shared" si="212"/>
        <v>2.3685119873488478</v>
      </c>
      <c r="K972" s="25">
        <f t="shared" si="213"/>
        <v>3.891379531185216</v>
      </c>
      <c r="L972" s="25">
        <f t="shared" si="214"/>
        <v>1.4977709027569757</v>
      </c>
      <c r="M972" s="25">
        <f t="shared" si="215"/>
        <v>2.6945752169710957</v>
      </c>
      <c r="N972" s="25">
        <f t="shared" si="216"/>
        <v>2.0546136029404605</v>
      </c>
      <c r="O972" s="25">
        <f t="shared" si="217"/>
        <v>-0.2065124223366139</v>
      </c>
      <c r="P972" s="26">
        <f>ACOS(-TAN(Dados!$C$31)*TAN(O972))</f>
        <v>1.6843157359566781</v>
      </c>
      <c r="Q972" s="25">
        <f t="shared" si="218"/>
        <v>1.0215126668639976</v>
      </c>
      <c r="R972" s="25">
        <f>(24*60/PI())*Dados!$C$28*Q972*(P972*SIN(Dados!$C$31)*SIN(O972)+COS(Dados!$C$31)*COS(O972)*SIN(P972))</f>
        <v>39.150223738536113</v>
      </c>
      <c r="S972" s="17">
        <f t="shared" si="219"/>
        <v>301.66000000000003</v>
      </c>
      <c r="T972" s="17">
        <f t="shared" si="220"/>
        <v>286.16000000000003</v>
      </c>
      <c r="U972" s="17">
        <f t="shared" si="221"/>
        <v>24.661533598924599</v>
      </c>
      <c r="V972" s="25">
        <f>(0.75+2*10^(-5)*Dados!$B$7)*R972</f>
        <v>29.554590030713136</v>
      </c>
      <c r="W972" s="23">
        <f t="shared" si="222"/>
        <v>3.9746144216267871</v>
      </c>
      <c r="X972" s="25">
        <f>(1-Dados!$C$20)*U972</f>
        <v>18.989380871171942</v>
      </c>
      <c r="Y972" s="18">
        <f t="shared" si="223"/>
        <v>15.014766449545155</v>
      </c>
      <c r="Z972" s="27">
        <f>((0.408*I972*(Y972-0)+Dados!$C$35*(900/(H972+273))*J972*(M972-N972))/(I972+Dados!$C$35*(1+(0.34*J972))))</f>
        <v>4.564277275118295</v>
      </c>
    </row>
    <row r="973" spans="1:26" x14ac:dyDescent="0.25">
      <c r="A973" s="1">
        <v>39133</v>
      </c>
      <c r="B973">
        <v>16</v>
      </c>
      <c r="C973">
        <v>31.1</v>
      </c>
      <c r="D973">
        <v>51</v>
      </c>
      <c r="E973">
        <v>3.4333330000000002</v>
      </c>
      <c r="F973">
        <v>76.25</v>
      </c>
      <c r="H973" s="22">
        <f t="shared" si="210"/>
        <v>23.55</v>
      </c>
      <c r="I973" s="23">
        <f t="shared" si="211"/>
        <v>0.17491480567482059</v>
      </c>
      <c r="J973" s="24">
        <f t="shared" si="212"/>
        <v>2.5679651087595832</v>
      </c>
      <c r="K973" s="25">
        <f t="shared" si="213"/>
        <v>4.5182323834037019</v>
      </c>
      <c r="L973" s="25">
        <f t="shared" si="214"/>
        <v>1.8182866804855506</v>
      </c>
      <c r="M973" s="25">
        <f t="shared" si="215"/>
        <v>3.1682595319446261</v>
      </c>
      <c r="N973" s="25">
        <f t="shared" si="216"/>
        <v>2.415797893107777</v>
      </c>
      <c r="O973" s="25">
        <f t="shared" si="217"/>
        <v>-0.20040491034042626</v>
      </c>
      <c r="P973" s="26">
        <f>ACOS(-TAN(Dados!$C$31)*TAN(O973))</f>
        <v>1.6808512144161913</v>
      </c>
      <c r="Q973" s="25">
        <f t="shared" si="218"/>
        <v>1.0210787309277003</v>
      </c>
      <c r="R973" s="25">
        <f>(24*60/PI())*Dados!$C$28*Q973*(P973*SIN(Dados!$C$31)*SIN(O973)+COS(Dados!$C$31)*COS(O973)*SIN(P973))</f>
        <v>38.991281971545753</v>
      </c>
      <c r="S973" s="17">
        <f t="shared" si="219"/>
        <v>304.26000000000005</v>
      </c>
      <c r="T973" s="17">
        <f t="shared" si="220"/>
        <v>289.16000000000003</v>
      </c>
      <c r="U973" s="17">
        <f t="shared" si="221"/>
        <v>24.242419973590319</v>
      </c>
      <c r="V973" s="25">
        <f>(0.75+2*10^(-5)*Dados!$B$7)*R973</f>
        <v>29.434604541140224</v>
      </c>
      <c r="W973" s="23">
        <f t="shared" si="222"/>
        <v>3.5574138901769135</v>
      </c>
      <c r="X973" s="25">
        <f>(1-Dados!$C$20)*U973</f>
        <v>18.666663379664545</v>
      </c>
      <c r="Y973" s="18">
        <f t="shared" si="223"/>
        <v>15.109249489487631</v>
      </c>
      <c r="Z973" s="27">
        <f>((0.408*I973*(Y973-0)+Dados!$C$35*(900/(H973+273))*J973*(M973-N973))/(I973+Dados!$C$35*(1+(0.34*J973))))</f>
        <v>4.9143337173124193</v>
      </c>
    </row>
    <row r="974" spans="1:26" x14ac:dyDescent="0.25">
      <c r="A974" s="1">
        <v>39134</v>
      </c>
      <c r="B974">
        <v>20</v>
      </c>
      <c r="C974">
        <v>33.6</v>
      </c>
      <c r="D974">
        <v>52</v>
      </c>
      <c r="E974">
        <v>3.266667</v>
      </c>
      <c r="F974">
        <v>74</v>
      </c>
      <c r="H974" s="22">
        <f t="shared" si="210"/>
        <v>26.8</v>
      </c>
      <c r="I974" s="23">
        <f t="shared" si="211"/>
        <v>0.20703153059292453</v>
      </c>
      <c r="J974" s="24">
        <f t="shared" si="212"/>
        <v>2.4433070948656423</v>
      </c>
      <c r="K974" s="25">
        <f t="shared" si="213"/>
        <v>5.2019304560289008</v>
      </c>
      <c r="L974" s="25">
        <f t="shared" si="214"/>
        <v>2.3382812709274461</v>
      </c>
      <c r="M974" s="25">
        <f t="shared" si="215"/>
        <v>3.7701058634781734</v>
      </c>
      <c r="N974" s="25">
        <f t="shared" si="216"/>
        <v>2.7898783389738484</v>
      </c>
      <c r="O974" s="25">
        <f t="shared" si="217"/>
        <v>-0.19423801404421251</v>
      </c>
      <c r="P974" s="26">
        <f>ACOS(-TAN(Dados!$C$31)*TAN(O974))</f>
        <v>1.677363057393106</v>
      </c>
      <c r="Q974" s="25">
        <f t="shared" si="218"/>
        <v>1.0206385489085132</v>
      </c>
      <c r="R974" s="25">
        <f>(24*60/PI())*Dados!$C$28*Q974*(P974*SIN(Dados!$C$31)*SIN(O974)+COS(Dados!$C$31)*COS(O974)*SIN(P974))</f>
        <v>38.829764482083824</v>
      </c>
      <c r="S974" s="17">
        <f t="shared" si="219"/>
        <v>306.76000000000005</v>
      </c>
      <c r="T974" s="17">
        <f t="shared" si="220"/>
        <v>293.16000000000003</v>
      </c>
      <c r="U974" s="17">
        <f t="shared" si="221"/>
        <v>22.911535354162186</v>
      </c>
      <c r="V974" s="25">
        <f>(0.75+2*10^(-5)*Dados!$B$7)*R974</f>
        <v>29.312674633006939</v>
      </c>
      <c r="W974" s="23">
        <f t="shared" si="222"/>
        <v>2.980699390269745</v>
      </c>
      <c r="X974" s="25">
        <f>(1-Dados!$C$20)*U974</f>
        <v>17.641882222704883</v>
      </c>
      <c r="Y974" s="18">
        <f t="shared" si="223"/>
        <v>14.661182832435138</v>
      </c>
      <c r="Z974" s="27">
        <f>((0.408*I974*(Y974-0)+Dados!$C$35*(900/(H974+273))*J974*(M974-N974))/(I974+Dados!$C$35*(1+(0.34*J974))))</f>
        <v>5.228540171227757</v>
      </c>
    </row>
    <row r="975" spans="1:26" x14ac:dyDescent="0.25">
      <c r="A975" s="1">
        <v>39135</v>
      </c>
      <c r="B975">
        <v>23</v>
      </c>
      <c r="C975">
        <v>31.6</v>
      </c>
      <c r="D975">
        <v>53</v>
      </c>
      <c r="E975">
        <v>3.6666669999999999</v>
      </c>
      <c r="F975">
        <v>85.5</v>
      </c>
      <c r="H975" s="22">
        <f t="shared" si="210"/>
        <v>27.3</v>
      </c>
      <c r="I975" s="23">
        <f t="shared" si="211"/>
        <v>0.21238715151384185</v>
      </c>
      <c r="J975" s="24">
        <f t="shared" si="212"/>
        <v>2.74248752493282</v>
      </c>
      <c r="K975" s="25">
        <f t="shared" si="213"/>
        <v>4.6483496796026218</v>
      </c>
      <c r="L975" s="25">
        <f t="shared" si="214"/>
        <v>2.809437622397069</v>
      </c>
      <c r="M975" s="25">
        <f t="shared" si="215"/>
        <v>3.7288936509998454</v>
      </c>
      <c r="N975" s="25">
        <f t="shared" si="216"/>
        <v>3.1882040716048676</v>
      </c>
      <c r="O975" s="25">
        <f t="shared" si="217"/>
        <v>-0.18801356083243781</v>
      </c>
      <c r="P975" s="26">
        <f>ACOS(-TAN(Dados!$C$31)*TAN(O975))</f>
        <v>1.6738522299872023</v>
      </c>
      <c r="Q975" s="25">
        <f t="shared" si="218"/>
        <v>1.020192251241868</v>
      </c>
      <c r="R975" s="25">
        <f>(24*60/PI())*Dados!$C$28*Q975*(P975*SIN(Dados!$C$31)*SIN(O975)+COS(Dados!$C$31)*COS(O975)*SIN(P975))</f>
        <v>38.66569810212836</v>
      </c>
      <c r="S975" s="17">
        <f t="shared" si="219"/>
        <v>304.76000000000005</v>
      </c>
      <c r="T975" s="17">
        <f t="shared" si="220"/>
        <v>296.16000000000003</v>
      </c>
      <c r="U975" s="17">
        <f t="shared" si="221"/>
        <v>18.142413619280131</v>
      </c>
      <c r="V975" s="25">
        <f>(0.75+2*10^(-5)*Dados!$B$7)*R975</f>
        <v>29.188820561832522</v>
      </c>
      <c r="W975" s="23">
        <f t="shared" si="222"/>
        <v>1.7615206225446289</v>
      </c>
      <c r="X975" s="25">
        <f>(1-Dados!$C$20)*U975</f>
        <v>13.969658486845701</v>
      </c>
      <c r="Y975" s="18">
        <f t="shared" si="223"/>
        <v>12.208137864301072</v>
      </c>
      <c r="Z975" s="27">
        <f>((0.408*I975*(Y975-0)+Dados!$C$35*(900/(H975+273))*J975*(M975-N975))/(I975+Dados!$C$35*(1+(0.34*J975))))</f>
        <v>3.9800863590241438</v>
      </c>
    </row>
    <row r="976" spans="1:26" x14ac:dyDescent="0.25">
      <c r="A976" s="1">
        <v>39136</v>
      </c>
      <c r="B976">
        <v>22</v>
      </c>
      <c r="C976">
        <v>27.3</v>
      </c>
      <c r="D976">
        <v>54</v>
      </c>
      <c r="E976">
        <v>4.5333329999999998</v>
      </c>
      <c r="F976">
        <v>90.75</v>
      </c>
      <c r="H976" s="22">
        <f t="shared" si="210"/>
        <v>24.65</v>
      </c>
      <c r="I976" s="23">
        <f t="shared" si="211"/>
        <v>0.18527790820050849</v>
      </c>
      <c r="J976" s="24">
        <f t="shared" si="212"/>
        <v>3.3907112914443216</v>
      </c>
      <c r="K976" s="25">
        <f t="shared" si="213"/>
        <v>3.6285738459938641</v>
      </c>
      <c r="L976" s="25">
        <f t="shared" si="214"/>
        <v>2.6439311922105757</v>
      </c>
      <c r="M976" s="25">
        <f t="shared" si="215"/>
        <v>3.1362525191022197</v>
      </c>
      <c r="N976" s="25">
        <f t="shared" si="216"/>
        <v>2.8461491610852643</v>
      </c>
      <c r="O976" s="25">
        <f t="shared" si="217"/>
        <v>-0.18173339514492348</v>
      </c>
      <c r="P976" s="26">
        <f>ACOS(-TAN(Dados!$C$31)*TAN(O976))</f>
        <v>1.6703196821423145</v>
      </c>
      <c r="Q976" s="25">
        <f t="shared" si="218"/>
        <v>1.0197399701753953</v>
      </c>
      <c r="R976" s="25">
        <f>(24*60/PI())*Dados!$C$28*Q976*(P976*SIN(Dados!$C$31)*SIN(O976)+COS(Dados!$C$31)*COS(O976)*SIN(P976))</f>
        <v>38.499111448304127</v>
      </c>
      <c r="S976" s="17">
        <f t="shared" si="219"/>
        <v>300.46000000000004</v>
      </c>
      <c r="T976" s="17">
        <f t="shared" si="220"/>
        <v>295.16000000000003</v>
      </c>
      <c r="U976" s="17">
        <f t="shared" si="221"/>
        <v>14.181057685789071</v>
      </c>
      <c r="V976" s="25">
        <f>(0.75+2*10^(-5)*Dados!$B$7)*R976</f>
        <v>29.063063930369971</v>
      </c>
      <c r="W976" s="23">
        <f t="shared" si="222"/>
        <v>1.2366309307997023</v>
      </c>
      <c r="X976" s="25">
        <f>(1-Dados!$C$20)*U976</f>
        <v>10.919414418057585</v>
      </c>
      <c r="Y976" s="18">
        <f t="shared" si="223"/>
        <v>9.6827834872578826</v>
      </c>
      <c r="Z976" s="27">
        <f>((0.408*I976*(Y976-0)+Dados!$C$35*(900/(H976+273))*J976*(M976-N976))/(I976+Dados!$C$35*(1+(0.34*J976))))</f>
        <v>2.8407169351691968</v>
      </c>
    </row>
    <row r="977" spans="1:26" x14ac:dyDescent="0.25">
      <c r="A977" s="1">
        <v>39137</v>
      </c>
      <c r="B977">
        <v>22</v>
      </c>
      <c r="C977">
        <v>31.4</v>
      </c>
      <c r="D977">
        <v>55</v>
      </c>
      <c r="E977">
        <v>2.8666670000000001</v>
      </c>
      <c r="F977">
        <v>93</v>
      </c>
      <c r="H977" s="22">
        <f t="shared" si="210"/>
        <v>26.7</v>
      </c>
      <c r="I977" s="23">
        <f t="shared" si="211"/>
        <v>0.20597415419609683</v>
      </c>
      <c r="J977" s="24">
        <f t="shared" si="212"/>
        <v>2.1441266647984651</v>
      </c>
      <c r="K977" s="25">
        <f t="shared" si="213"/>
        <v>4.5959173166475438</v>
      </c>
      <c r="L977" s="25">
        <f t="shared" si="214"/>
        <v>2.6439311922105757</v>
      </c>
      <c r="M977" s="25">
        <f t="shared" si="215"/>
        <v>3.6199242544290597</v>
      </c>
      <c r="N977" s="25">
        <f t="shared" si="216"/>
        <v>3.3665295566190259</v>
      </c>
      <c r="O977" s="25">
        <f t="shared" si="217"/>
        <v>-0.1753993779302998</v>
      </c>
      <c r="P977" s="26">
        <f>ACOS(-TAN(Dados!$C$31)*TAN(O977))</f>
        <v>1.6667663487559339</v>
      </c>
      <c r="Q977" s="25">
        <f t="shared" si="218"/>
        <v>1.0192818397297361</v>
      </c>
      <c r="R977" s="25">
        <f>(24*60/PI())*Dados!$C$28*Q977*(P977*SIN(Dados!$C$31)*SIN(O977)+COS(Dados!$C$31)*COS(O977)*SIN(P977))</f>
        <v>38.330034943789961</v>
      </c>
      <c r="S977" s="17">
        <f t="shared" si="219"/>
        <v>304.56</v>
      </c>
      <c r="T977" s="17">
        <f t="shared" si="220"/>
        <v>295.16000000000003</v>
      </c>
      <c r="U977" s="17">
        <f t="shared" si="221"/>
        <v>18.802825891885114</v>
      </c>
      <c r="V977" s="25">
        <f>(0.75+2*10^(-5)*Dados!$B$7)*R977</f>
        <v>28.935427705143915</v>
      </c>
      <c r="W977" s="23">
        <f t="shared" si="222"/>
        <v>1.7399549848925215</v>
      </c>
      <c r="X977" s="25">
        <f>(1-Dados!$C$20)*U977</f>
        <v>14.478175936751537</v>
      </c>
      <c r="Y977" s="18">
        <f t="shared" si="223"/>
        <v>12.738220951859015</v>
      </c>
      <c r="Z977" s="27">
        <f>((0.408*I977*(Y977-0)+Dados!$C$35*(900/(H977+273))*J977*(M977-N977))/(I977+Dados!$C$35*(1+(0.34*J977))))</f>
        <v>3.6887755283094541</v>
      </c>
    </row>
    <row r="978" spans="1:26" x14ac:dyDescent="0.25">
      <c r="A978" s="1">
        <v>39138</v>
      </c>
      <c r="B978">
        <v>21.9</v>
      </c>
      <c r="C978">
        <v>34.4</v>
      </c>
      <c r="D978">
        <v>56</v>
      </c>
      <c r="E978">
        <v>1.4666669999999999</v>
      </c>
      <c r="F978">
        <v>73.75</v>
      </c>
      <c r="H978" s="22">
        <f t="shared" si="210"/>
        <v>28.15</v>
      </c>
      <c r="I978" s="23">
        <f t="shared" si="211"/>
        <v>0.22175898387159163</v>
      </c>
      <c r="J978" s="24">
        <f t="shared" si="212"/>
        <v>1.0969951595633431</v>
      </c>
      <c r="K978" s="25">
        <f t="shared" si="213"/>
        <v>5.4388791379242765</v>
      </c>
      <c r="L978" s="25">
        <f t="shared" si="214"/>
        <v>2.6278588442730206</v>
      </c>
      <c r="M978" s="25">
        <f t="shared" si="215"/>
        <v>4.0333689910986488</v>
      </c>
      <c r="N978" s="25">
        <f t="shared" si="216"/>
        <v>2.9746096309352534</v>
      </c>
      <c r="O978" s="25">
        <f t="shared" si="217"/>
        <v>-0.16901338609456681</v>
      </c>
      <c r="P978" s="26">
        <f>ACOS(-TAN(Dados!$C$31)*TAN(O978))</f>
        <v>1.6631931498354087</v>
      </c>
      <c r="Q978" s="25">
        <f t="shared" si="218"/>
        <v>1.018817995658829</v>
      </c>
      <c r="R978" s="25">
        <f>(24*60/PI())*Dados!$C$28*Q978*(P978*SIN(Dados!$C$31)*SIN(O978)+COS(Dados!$C$31)*COS(O978)*SIN(P978))</f>
        <v>38.158500837577961</v>
      </c>
      <c r="S978" s="17">
        <f t="shared" si="219"/>
        <v>307.56</v>
      </c>
      <c r="T978" s="17">
        <f t="shared" si="220"/>
        <v>295.06</v>
      </c>
      <c r="U978" s="17">
        <f t="shared" si="221"/>
        <v>21.585707761731143</v>
      </c>
      <c r="V978" s="25">
        <f>(0.75+2*10^(-5)*Dados!$B$7)*R978</f>
        <v>28.805936230989445</v>
      </c>
      <c r="W978" s="23">
        <f t="shared" si="222"/>
        <v>2.6415776637321091</v>
      </c>
      <c r="X978" s="25">
        <f>(1-Dados!$C$20)*U978</f>
        <v>16.62099497653298</v>
      </c>
      <c r="Y978" s="18">
        <f t="shared" si="223"/>
        <v>13.979417312800871</v>
      </c>
      <c r="Z978" s="27">
        <f>((0.408*I978*(Y978-0)+Dados!$C$35*(900/(H978+273))*J978*(M978-N978))/(I978+Dados!$C$35*(1+(0.34*J978))))</f>
        <v>4.7877954335003423</v>
      </c>
    </row>
    <row r="979" spans="1:26" x14ac:dyDescent="0.25">
      <c r="A979" s="1">
        <v>39139</v>
      </c>
      <c r="B979">
        <v>22.4</v>
      </c>
      <c r="C979">
        <v>34.1</v>
      </c>
      <c r="D979">
        <v>57</v>
      </c>
      <c r="E979">
        <v>2.1333329999999999</v>
      </c>
      <c r="F979">
        <v>71.25</v>
      </c>
      <c r="H979" s="22">
        <f t="shared" si="210"/>
        <v>28.25</v>
      </c>
      <c r="I979" s="23">
        <f t="shared" si="211"/>
        <v>0.22288404328675204</v>
      </c>
      <c r="J979" s="24">
        <f t="shared" si="212"/>
        <v>1.5956287110412557</v>
      </c>
      <c r="K979" s="25">
        <f t="shared" si="213"/>
        <v>5.3489488866095956</v>
      </c>
      <c r="L979" s="25">
        <f t="shared" si="214"/>
        <v>2.7090824052161175</v>
      </c>
      <c r="M979" s="25">
        <f t="shared" si="215"/>
        <v>4.0290156459128568</v>
      </c>
      <c r="N979" s="25">
        <f t="shared" si="216"/>
        <v>2.8706736477129104</v>
      </c>
      <c r="O979" s="25">
        <f t="shared" si="217"/>
        <v>-0.16257731194492642</v>
      </c>
      <c r="P979" s="26">
        <f>ACOS(-TAN(Dados!$C$31)*TAN(O979))</f>
        <v>1.6596009906988067</v>
      </c>
      <c r="Q979" s="25">
        <f t="shared" si="218"/>
        <v>1.0183485754096824</v>
      </c>
      <c r="R979" s="25">
        <f>(24*60/PI())*Dados!$C$28*Q979*(P979*SIN(Dados!$C$31)*SIN(O979)+COS(Dados!$C$31)*COS(O979)*SIN(P979))</f>
        <v>37.98454322101324</v>
      </c>
      <c r="S979" s="17">
        <f t="shared" si="219"/>
        <v>307.26000000000005</v>
      </c>
      <c r="T979" s="17">
        <f t="shared" si="220"/>
        <v>295.56</v>
      </c>
      <c r="U979" s="17">
        <f t="shared" si="221"/>
        <v>20.78834050282337</v>
      </c>
      <c r="V979" s="25">
        <f>(0.75+2*10^(-5)*Dados!$B$7)*R979</f>
        <v>28.674615243537978</v>
      </c>
      <c r="W979" s="23">
        <f t="shared" si="222"/>
        <v>2.6212441176799945</v>
      </c>
      <c r="X979" s="25">
        <f>(1-Dados!$C$20)*U979</f>
        <v>16.007022187173995</v>
      </c>
      <c r="Y979" s="18">
        <f t="shared" si="223"/>
        <v>13.385778069494</v>
      </c>
      <c r="Z979" s="27">
        <f>((0.408*I979*(Y979-0)+Dados!$C$35*(900/(H979+273))*J979*(M979-N979))/(I979+Dados!$C$35*(1+(0.34*J979))))</f>
        <v>4.8747390682718894</v>
      </c>
    </row>
    <row r="980" spans="1:26" x14ac:dyDescent="0.25">
      <c r="A980" s="1">
        <v>39140</v>
      </c>
      <c r="B980">
        <v>22.2</v>
      </c>
      <c r="C980">
        <v>33.5</v>
      </c>
      <c r="D980">
        <v>58</v>
      </c>
      <c r="E980">
        <v>2.9</v>
      </c>
      <c r="F980">
        <v>68.5</v>
      </c>
      <c r="H980" s="22">
        <f t="shared" si="210"/>
        <v>27.85</v>
      </c>
      <c r="I980" s="23">
        <f t="shared" si="211"/>
        <v>0.21841239036576388</v>
      </c>
      <c r="J980" s="24">
        <f t="shared" si="212"/>
        <v>2.1690581179870381</v>
      </c>
      <c r="K980" s="25">
        <f t="shared" si="213"/>
        <v>5.1729513859624818</v>
      </c>
      <c r="L980" s="25">
        <f t="shared" si="214"/>
        <v>2.6763336594163714</v>
      </c>
      <c r="M980" s="25">
        <f t="shared" si="215"/>
        <v>3.9246425226894264</v>
      </c>
      <c r="N980" s="25">
        <f t="shared" si="216"/>
        <v>2.6883801280422572</v>
      </c>
      <c r="O980" s="25">
        <f t="shared" si="217"/>
        <v>-0.1560930626290509</v>
      </c>
      <c r="P980" s="26">
        <f>ACOS(-TAN(Dados!$C$31)*TAN(O980))</f>
        <v>1.655990762218486</v>
      </c>
      <c r="Q980" s="25">
        <f t="shared" si="218"/>
        <v>1.0178737180816473</v>
      </c>
      <c r="R980" s="25">
        <f>(24*60/PI())*Dados!$C$28*Q980*(P980*SIN(Dados!$C$31)*SIN(O980)+COS(Dados!$C$31)*COS(O980)*SIN(P980))</f>
        <v>37.808198041549083</v>
      </c>
      <c r="S980" s="17">
        <f t="shared" si="219"/>
        <v>306.66000000000003</v>
      </c>
      <c r="T980" s="17">
        <f t="shared" si="220"/>
        <v>295.36</v>
      </c>
      <c r="U980" s="17">
        <f t="shared" si="221"/>
        <v>20.335047142040796</v>
      </c>
      <c r="V980" s="25">
        <f>(0.75+2*10^(-5)*Dados!$B$7)*R980</f>
        <v>28.541491879601093</v>
      </c>
      <c r="W980" s="23">
        <f t="shared" si="222"/>
        <v>2.7259231244350892</v>
      </c>
      <c r="X980" s="25">
        <f>(1-Dados!$C$20)*U980</f>
        <v>15.657986299371414</v>
      </c>
      <c r="Y980" s="18">
        <f t="shared" si="223"/>
        <v>12.932063174936324</v>
      </c>
      <c r="Z980" s="27">
        <f>((0.408*I980*(Y980-0)+Dados!$C$35*(900/(H980+273))*J980*(M980-N980))/(I980+Dados!$C$35*(1+(0.34*J980))))</f>
        <v>5.0505086732021338</v>
      </c>
    </row>
    <row r="981" spans="1:26" x14ac:dyDescent="0.25">
      <c r="A981" s="1">
        <v>39141</v>
      </c>
      <c r="B981">
        <v>21</v>
      </c>
      <c r="C981">
        <v>33.1</v>
      </c>
      <c r="D981">
        <v>59</v>
      </c>
      <c r="E981">
        <v>3.1</v>
      </c>
      <c r="F981">
        <v>75.25</v>
      </c>
      <c r="H981" s="22">
        <f t="shared" si="210"/>
        <v>27.05</v>
      </c>
      <c r="I981" s="23">
        <f t="shared" si="211"/>
        <v>0.20969496361300413</v>
      </c>
      <c r="J981" s="24">
        <f t="shared" si="212"/>
        <v>2.3186483330206267</v>
      </c>
      <c r="K981" s="25">
        <f t="shared" si="213"/>
        <v>5.0584314955346112</v>
      </c>
      <c r="L981" s="25">
        <f t="shared" si="214"/>
        <v>2.4870053972720654</v>
      </c>
      <c r="M981" s="25">
        <f t="shared" si="215"/>
        <v>3.7727184464033385</v>
      </c>
      <c r="N981" s="25">
        <f t="shared" si="216"/>
        <v>2.8389706309185119</v>
      </c>
      <c r="O981" s="25">
        <f t="shared" si="217"/>
        <v>-0.14956255956995423</v>
      </c>
      <c r="P981" s="26">
        <f>ACOS(-TAN(Dados!$C$31)*TAN(O981))</f>
        <v>1.652363341105423</v>
      </c>
      <c r="Q981" s="25">
        <f t="shared" si="218"/>
        <v>1.0173935643851983</v>
      </c>
      <c r="R981" s="25">
        <f>(24*60/PI())*Dados!$C$28*Q981*(P981*SIN(Dados!$C$31)*SIN(O981)+COS(Dados!$C$31)*COS(O981)*SIN(P981))</f>
        <v>37.629503113658799</v>
      </c>
      <c r="S981" s="17">
        <f t="shared" si="219"/>
        <v>306.26000000000005</v>
      </c>
      <c r="T981" s="17">
        <f t="shared" si="220"/>
        <v>294.16000000000003</v>
      </c>
      <c r="U981" s="17">
        <f t="shared" si="221"/>
        <v>20.943108922482509</v>
      </c>
      <c r="V981" s="25">
        <f>(0.75+2*10^(-5)*Dados!$B$7)*R981</f>
        <v>28.406594685407878</v>
      </c>
      <c r="W981" s="23">
        <f t="shared" si="222"/>
        <v>2.6821232371582591</v>
      </c>
      <c r="X981" s="25">
        <f>(1-Dados!$C$20)*U981</f>
        <v>16.126193870311532</v>
      </c>
      <c r="Y981" s="18">
        <f t="shared" si="223"/>
        <v>13.444070633153274</v>
      </c>
      <c r="Z981" s="27">
        <f>((0.408*I981*(Y981-0)+Dados!$C$35*(900/(H981+273))*J981*(M981-N981))/(I981+Dados!$C$35*(1+(0.34*J981))))</f>
        <v>4.821013953897455</v>
      </c>
    </row>
    <row r="982" spans="1:26" x14ac:dyDescent="0.25">
      <c r="A982" s="1">
        <v>39479</v>
      </c>
      <c r="B982">
        <v>17.399999999999999</v>
      </c>
      <c r="C982">
        <v>30.1</v>
      </c>
      <c r="D982">
        <v>32</v>
      </c>
      <c r="E982">
        <v>1.1333329999999999</v>
      </c>
      <c r="F982">
        <v>77.5</v>
      </c>
      <c r="H982" s="22">
        <f t="shared" si="210"/>
        <v>23.75</v>
      </c>
      <c r="I982" s="23">
        <f t="shared" si="211"/>
        <v>0.17676175645051403</v>
      </c>
      <c r="J982" s="24">
        <f t="shared" si="212"/>
        <v>0.84767763587331157</v>
      </c>
      <c r="K982" s="25">
        <f t="shared" si="213"/>
        <v>4.2674631045407558</v>
      </c>
      <c r="L982" s="25">
        <f t="shared" si="214"/>
        <v>1.9873971889021356</v>
      </c>
      <c r="M982" s="25">
        <f t="shared" si="215"/>
        <v>3.1274301467214456</v>
      </c>
      <c r="N982" s="25">
        <f t="shared" si="216"/>
        <v>2.4237583637091205</v>
      </c>
      <c r="O982" s="25">
        <f t="shared" si="217"/>
        <v>-0.30432562504334304</v>
      </c>
      <c r="P982" s="26">
        <f>ACOS(-TAN(Dados!$C$31)*TAN(O982))</f>
        <v>1.7414469882911801</v>
      </c>
      <c r="Q982" s="25">
        <f t="shared" si="218"/>
        <v>1.0281185581963432</v>
      </c>
      <c r="R982" s="25">
        <f>(24*60/PI())*Dados!$C$28*Q982*(P982*SIN(Dados!$C$31)*SIN(O982)+COS(Dados!$C$31)*COS(O982)*SIN(P982))</f>
        <v>41.550006134893529</v>
      </c>
      <c r="S982" s="17">
        <f t="shared" si="219"/>
        <v>303.26000000000005</v>
      </c>
      <c r="T982" s="17">
        <f t="shared" si="220"/>
        <v>290.56</v>
      </c>
      <c r="U982" s="17">
        <f t="shared" si="221"/>
        <v>23.69152056220382</v>
      </c>
      <c r="V982" s="25">
        <f>(0.75+2*10^(-5)*Dados!$B$7)*R982</f>
        <v>31.366191041244619</v>
      </c>
      <c r="W982" s="23">
        <f t="shared" si="222"/>
        <v>3.1226976887167766</v>
      </c>
      <c r="X982" s="25">
        <f>(1-Dados!$C$20)*U982</f>
        <v>18.242470832896942</v>
      </c>
      <c r="Y982" s="18">
        <f t="shared" si="223"/>
        <v>15.119773144180165</v>
      </c>
      <c r="Z982" s="27">
        <f>((0.408*I982*(Y982-0)+Dados!$C$35*(900/(H982+273))*J982*(M982-N982))/(I982+Dados!$C$35*(1+(0.34*J982))))</f>
        <v>4.6300137194092086</v>
      </c>
    </row>
    <row r="983" spans="1:26" x14ac:dyDescent="0.25">
      <c r="A983" s="1">
        <v>39480</v>
      </c>
      <c r="B983">
        <v>18.7</v>
      </c>
      <c r="C983">
        <v>30.7</v>
      </c>
      <c r="D983">
        <v>33</v>
      </c>
      <c r="E983">
        <v>1.766667</v>
      </c>
      <c r="F983">
        <v>72.25</v>
      </c>
      <c r="H983" s="22">
        <f t="shared" si="210"/>
        <v>24.7</v>
      </c>
      <c r="I983" s="23">
        <f t="shared" si="211"/>
        <v>0.18576099026505449</v>
      </c>
      <c r="J983" s="24">
        <f t="shared" si="212"/>
        <v>1.3213804821137263</v>
      </c>
      <c r="K983" s="25">
        <f t="shared" si="213"/>
        <v>4.4164290333261924</v>
      </c>
      <c r="L983" s="25">
        <f t="shared" si="214"/>
        <v>2.1566019800756622</v>
      </c>
      <c r="M983" s="25">
        <f t="shared" si="215"/>
        <v>3.2865155067009271</v>
      </c>
      <c r="N983" s="25">
        <f t="shared" si="216"/>
        <v>2.3745074535914199</v>
      </c>
      <c r="O983" s="25">
        <f t="shared" si="217"/>
        <v>-0.2995769437816857</v>
      </c>
      <c r="P983" s="26">
        <f>ACOS(-TAN(Dados!$C$31)*TAN(O983))</f>
        <v>1.7385894603864445</v>
      </c>
      <c r="Q983" s="25">
        <f t="shared" si="218"/>
        <v>1.0278170707327079</v>
      </c>
      <c r="R983" s="25">
        <f>(24*60/PI())*Dados!$C$28*Q983*(P983*SIN(Dados!$C$31)*SIN(O983)+COS(Dados!$C$31)*COS(O983)*SIN(P983))</f>
        <v>41.440172896841275</v>
      </c>
      <c r="S983" s="17">
        <f t="shared" si="219"/>
        <v>303.86</v>
      </c>
      <c r="T983" s="17">
        <f t="shared" si="220"/>
        <v>291.86</v>
      </c>
      <c r="U983" s="17">
        <f t="shared" si="221"/>
        <v>22.968475178165708</v>
      </c>
      <c r="V983" s="25">
        <f>(0.75+2*10^(-5)*Dados!$B$7)*R983</f>
        <v>31.28327768820585</v>
      </c>
      <c r="W983" s="23">
        <f t="shared" si="222"/>
        <v>3.0825306875328531</v>
      </c>
      <c r="X983" s="25">
        <f>(1-Dados!$C$20)*U983</f>
        <v>17.685725887187594</v>
      </c>
      <c r="Y983" s="18">
        <f t="shared" si="223"/>
        <v>14.603195199654742</v>
      </c>
      <c r="Z983" s="27">
        <f>((0.408*I983*(Y983-0)+Dados!$C$35*(900/(H983+273))*J983*(M983-N983))/(I983+Dados!$C$35*(1+(0.34*J983))))</f>
        <v>4.7937514930333291</v>
      </c>
    </row>
    <row r="984" spans="1:26" x14ac:dyDescent="0.25">
      <c r="A984" s="1">
        <v>39481</v>
      </c>
      <c r="B984">
        <v>18.899999999999999</v>
      </c>
      <c r="C984">
        <v>30.4</v>
      </c>
      <c r="D984">
        <v>34</v>
      </c>
      <c r="E984">
        <v>2</v>
      </c>
      <c r="F984">
        <v>59.5</v>
      </c>
      <c r="H984" s="22">
        <f t="shared" si="210"/>
        <v>24.65</v>
      </c>
      <c r="I984" s="23">
        <f t="shared" si="211"/>
        <v>0.18527790820050849</v>
      </c>
      <c r="J984" s="24">
        <f t="shared" si="212"/>
        <v>1.4959021503358882</v>
      </c>
      <c r="K984" s="25">
        <f t="shared" si="213"/>
        <v>4.3413906376622462</v>
      </c>
      <c r="L984" s="25">
        <f t="shared" si="214"/>
        <v>2.1837218414652266</v>
      </c>
      <c r="M984" s="25">
        <f t="shared" si="215"/>
        <v>3.2625562395637364</v>
      </c>
      <c r="N984" s="25">
        <f t="shared" si="216"/>
        <v>1.9412209625404231</v>
      </c>
      <c r="O984" s="25">
        <f t="shared" si="217"/>
        <v>-0.29473949140618588</v>
      </c>
      <c r="P984" s="26">
        <f>ACOS(-TAN(Dados!$C$31)*TAN(O984))</f>
        <v>1.7356885346921167</v>
      </c>
      <c r="Q984" s="25">
        <f t="shared" si="218"/>
        <v>1.0275073404706727</v>
      </c>
      <c r="R984" s="25">
        <f>(24*60/PI())*Dados!$C$28*Q984*(P984*SIN(Dados!$C$31)*SIN(O984)+COS(Dados!$C$31)*COS(O984)*SIN(P984))</f>
        <v>41.327547732870002</v>
      </c>
      <c r="S984" s="17">
        <f t="shared" si="219"/>
        <v>303.56</v>
      </c>
      <c r="T984" s="17">
        <f t="shared" si="220"/>
        <v>292.06</v>
      </c>
      <c r="U984" s="17">
        <f t="shared" si="221"/>
        <v>22.423765289414792</v>
      </c>
      <c r="V984" s="25">
        <f>(0.75+2*10^(-5)*Dados!$B$7)*R984</f>
        <v>31.198256704148577</v>
      </c>
      <c r="W984" s="23">
        <f t="shared" si="222"/>
        <v>3.4753002980825607</v>
      </c>
      <c r="X984" s="25">
        <f>(1-Dados!$C$20)*U984</f>
        <v>17.266299272849391</v>
      </c>
      <c r="Y984" s="18">
        <f t="shared" si="223"/>
        <v>13.790998974766831</v>
      </c>
      <c r="Z984" s="27">
        <f>((0.408*I984*(Y984-0)+Dados!$C$35*(900/(H984+273))*J984*(M984-N984))/(I984+Dados!$C$35*(1+(0.34*J984))))</f>
        <v>5.047807778511185</v>
      </c>
    </row>
    <row r="985" spans="1:26" x14ac:dyDescent="0.25">
      <c r="A985" s="1">
        <v>39482</v>
      </c>
      <c r="B985">
        <v>14</v>
      </c>
      <c r="C985">
        <v>30.3</v>
      </c>
      <c r="D985">
        <v>35</v>
      </c>
      <c r="E985">
        <v>1.9666669999999999</v>
      </c>
      <c r="F985">
        <v>57</v>
      </c>
      <c r="H985" s="22">
        <f t="shared" si="210"/>
        <v>22.15</v>
      </c>
      <c r="I985" s="23">
        <f t="shared" si="211"/>
        <v>0.16243630349003685</v>
      </c>
      <c r="J985" s="24">
        <f t="shared" si="212"/>
        <v>1.4709706971473151</v>
      </c>
      <c r="K985" s="25">
        <f t="shared" si="213"/>
        <v>4.3166253828706109</v>
      </c>
      <c r="L985" s="25">
        <f t="shared" si="214"/>
        <v>1.5986048594252917</v>
      </c>
      <c r="M985" s="25">
        <f t="shared" si="215"/>
        <v>2.9576151211479513</v>
      </c>
      <c r="N985" s="25">
        <f t="shared" si="216"/>
        <v>1.685840619054332</v>
      </c>
      <c r="O985" s="25">
        <f t="shared" si="217"/>
        <v>-0.28981470135838328</v>
      </c>
      <c r="P985" s="26">
        <f>ACOS(-TAN(Dados!$C$31)*TAN(O985))</f>
        <v>1.7327454042581727</v>
      </c>
      <c r="Q985" s="25">
        <f t="shared" si="218"/>
        <v>1.0271894591899993</v>
      </c>
      <c r="R985" s="25">
        <f>(24*60/PI())*Dados!$C$28*Q985*(P985*SIN(Dados!$C$31)*SIN(O985)+COS(Dados!$C$31)*COS(O985)*SIN(P985))</f>
        <v>41.21213155165799</v>
      </c>
      <c r="S985" s="17">
        <f t="shared" si="219"/>
        <v>303.46000000000004</v>
      </c>
      <c r="T985" s="17">
        <f t="shared" si="220"/>
        <v>287.16000000000003</v>
      </c>
      <c r="U985" s="17">
        <f t="shared" si="221"/>
        <v>26.621888631957805</v>
      </c>
      <c r="V985" s="25">
        <f>(0.75+2*10^(-5)*Dados!$B$7)*R985</f>
        <v>31.111128775036029</v>
      </c>
      <c r="W985" s="23">
        <f t="shared" si="222"/>
        <v>4.7723346751098923</v>
      </c>
      <c r="X985" s="25">
        <f>(1-Dados!$C$20)*U985</f>
        <v>20.498854246607511</v>
      </c>
      <c r="Y985" s="18">
        <f t="shared" si="223"/>
        <v>15.726519571497619</v>
      </c>
      <c r="Z985" s="27">
        <f>((0.408*I985*(Y985-0)+Dados!$C$35*(900/(H985+273))*J985*(M985-N985))/(I985+Dados!$C$35*(1+(0.34*J985))))</f>
        <v>5.4316344751996279</v>
      </c>
    </row>
    <row r="986" spans="1:26" x14ac:dyDescent="0.25">
      <c r="A986" s="1">
        <v>39483</v>
      </c>
      <c r="B986">
        <v>15.5</v>
      </c>
      <c r="C986">
        <v>33.9</v>
      </c>
      <c r="D986">
        <v>36</v>
      </c>
      <c r="E986">
        <v>2</v>
      </c>
      <c r="F986">
        <v>50.5</v>
      </c>
      <c r="H986" s="22">
        <f t="shared" si="210"/>
        <v>24.7</v>
      </c>
      <c r="I986" s="23">
        <f t="shared" si="211"/>
        <v>0.18576099026505449</v>
      </c>
      <c r="J986" s="24">
        <f t="shared" si="212"/>
        <v>1.4959021503358882</v>
      </c>
      <c r="K986" s="25">
        <f t="shared" si="213"/>
        <v>5.2897146042222154</v>
      </c>
      <c r="L986" s="25">
        <f t="shared" si="214"/>
        <v>1.761022898120093</v>
      </c>
      <c r="M986" s="25">
        <f t="shared" si="215"/>
        <v>3.525368751171154</v>
      </c>
      <c r="N986" s="25">
        <f t="shared" si="216"/>
        <v>1.7803112193414328</v>
      </c>
      <c r="O986" s="25">
        <f t="shared" si="217"/>
        <v>-0.28480403295985462</v>
      </c>
      <c r="P986" s="26">
        <f>ACOS(-TAN(Dados!$C$31)*TAN(O986))</f>
        <v>1.7297612548880501</v>
      </c>
      <c r="Q986" s="25">
        <f t="shared" si="218"/>
        <v>1.0268635210857713</v>
      </c>
      <c r="R986" s="25">
        <f>(24*60/PI())*Dados!$C$28*Q986*(P986*SIN(Dados!$C$31)*SIN(O986)+COS(Dados!$C$31)*COS(O986)*SIN(P986))</f>
        <v>41.093926310782344</v>
      </c>
      <c r="S986" s="17">
        <f t="shared" si="219"/>
        <v>307.06</v>
      </c>
      <c r="T986" s="17">
        <f t="shared" si="220"/>
        <v>288.66000000000003</v>
      </c>
      <c r="U986" s="17">
        <f t="shared" si="221"/>
        <v>28.203728931468369</v>
      </c>
      <c r="V986" s="25">
        <f>(0.75+2*10^(-5)*Dados!$B$7)*R986</f>
        <v>31.021895378647475</v>
      </c>
      <c r="W986" s="23">
        <f t="shared" si="222"/>
        <v>5.2170803444284841</v>
      </c>
      <c r="X986" s="25">
        <f>(1-Dados!$C$20)*U986</f>
        <v>21.716871277230645</v>
      </c>
      <c r="Y986" s="18">
        <f t="shared" si="223"/>
        <v>16.49979093280216</v>
      </c>
      <c r="Z986" s="27">
        <f>((0.408*I986*(Y986-0)+Dados!$C$35*(900/(H986+273))*J986*(M986-N986))/(I986+Dados!$C$35*(1+(0.34*J986))))</f>
        <v>6.2110219341519901</v>
      </c>
    </row>
    <row r="987" spans="1:26" x14ac:dyDescent="0.25">
      <c r="A987" s="1">
        <v>39484</v>
      </c>
      <c r="B987">
        <v>20.399999999999999</v>
      </c>
      <c r="C987">
        <v>36.200000000000003</v>
      </c>
      <c r="D987">
        <v>37</v>
      </c>
      <c r="E987">
        <v>3.3</v>
      </c>
      <c r="F987">
        <v>48</v>
      </c>
      <c r="H987" s="22">
        <f t="shared" si="210"/>
        <v>28.3</v>
      </c>
      <c r="I987" s="23">
        <f t="shared" si="211"/>
        <v>0.22344836855018341</v>
      </c>
      <c r="J987" s="24">
        <f t="shared" si="212"/>
        <v>2.4682385480542153</v>
      </c>
      <c r="K987" s="25">
        <f t="shared" si="213"/>
        <v>6.0065013919942043</v>
      </c>
      <c r="L987" s="25">
        <f t="shared" si="214"/>
        <v>2.3968104104453793</v>
      </c>
      <c r="M987" s="25">
        <f t="shared" si="215"/>
        <v>4.2016559012197918</v>
      </c>
      <c r="N987" s="25">
        <f t="shared" si="216"/>
        <v>2.0167948325855001</v>
      </c>
      <c r="O987" s="25">
        <f t="shared" si="217"/>
        <v>-0.27970897097978548</v>
      </c>
      <c r="P987" s="26">
        <f>ACOS(-TAN(Dados!$C$31)*TAN(O987))</f>
        <v>1.7267372641461627</v>
      </c>
      <c r="Q987" s="25">
        <f t="shared" si="218"/>
        <v>1.0265296227404832</v>
      </c>
      <c r="R987" s="25">
        <f>(24*60/PI())*Dados!$C$28*Q987*(P987*SIN(Dados!$C$31)*SIN(O987)+COS(Dados!$C$31)*COS(O987)*SIN(P987))</f>
        <v>40.972935068714811</v>
      </c>
      <c r="S987" s="17">
        <f t="shared" si="219"/>
        <v>309.36</v>
      </c>
      <c r="T987" s="17">
        <f t="shared" si="220"/>
        <v>293.56</v>
      </c>
      <c r="U987" s="17">
        <f t="shared" si="221"/>
        <v>26.058271315774928</v>
      </c>
      <c r="V987" s="25">
        <f>(0.75+2*10^(-5)*Dados!$B$7)*R987</f>
        <v>30.930558823829962</v>
      </c>
      <c r="W987" s="23">
        <f t="shared" si="222"/>
        <v>4.5196593650003356</v>
      </c>
      <c r="X987" s="25">
        <f>(1-Dados!$C$20)*U987</f>
        <v>20.064868913146693</v>
      </c>
      <c r="Y987" s="18">
        <f t="shared" si="223"/>
        <v>15.545209548146357</v>
      </c>
      <c r="Z987" s="27">
        <f>((0.408*I987*(Y987-0)+Dados!$C$35*(900/(H987+273))*J987*(M987-N987))/(I987+Dados!$C$35*(1+(0.34*J987))))</f>
        <v>7.1883774513266658</v>
      </c>
    </row>
    <row r="988" spans="1:26" x14ac:dyDescent="0.25">
      <c r="A988" s="1">
        <v>39485</v>
      </c>
      <c r="B988">
        <v>22</v>
      </c>
      <c r="C988">
        <v>35.299999999999997</v>
      </c>
      <c r="D988">
        <v>38</v>
      </c>
      <c r="E988">
        <v>2.4666670000000002</v>
      </c>
      <c r="F988">
        <v>45</v>
      </c>
      <c r="H988" s="22">
        <f t="shared" ref="H988:H1049" si="224">(C988+B988)/2</f>
        <v>28.65</v>
      </c>
      <c r="I988" s="23">
        <f t="shared" ref="I988:I1049" si="225">4098*(0.6108*EXP(17.27*H988/(H988+237.3)))/(H988+237.3)^2</f>
        <v>0.22743235016149782</v>
      </c>
      <c r="J988" s="24">
        <f t="shared" ref="J988:J1049" si="226">E988*(4.87/(LN(67.8*10-5.42)))</f>
        <v>1.8449462347312873</v>
      </c>
      <c r="K988" s="25">
        <f t="shared" ref="K988:K1049" si="227">0.6108*EXP((17.27*C988)/(C988+237.3))</f>
        <v>5.7165849731789038</v>
      </c>
      <c r="L988" s="25">
        <f t="shared" ref="L988:L1049" si="228">0.6108*EXP((17.27*B988)/(B988+237.3))</f>
        <v>2.6439311922105757</v>
      </c>
      <c r="M988" s="25">
        <f t="shared" ref="M988:M1049" si="229">(K988+L988)/2</f>
        <v>4.1802580826947402</v>
      </c>
      <c r="N988" s="25">
        <f t="shared" ref="N988:N1049" si="230">F988/100*((K988+L988)/2)</f>
        <v>1.881116137212633</v>
      </c>
      <c r="O988" s="25">
        <f t="shared" ref="O988:O1049" si="231">0.409*SIN((2*PI()/365*D988)-1.39)</f>
        <v>-0.27453102519500105</v>
      </c>
      <c r="P988" s="26">
        <f>ACOS(-TAN(Dados!$C$31)*TAN(O988))</f>
        <v>1.7236746004336272</v>
      </c>
      <c r="Q988" s="25">
        <f t="shared" ref="Q988:Q1049" si="232">1+0.033*COS((2*PI()/365)*D988)</f>
        <v>1.0261878630954209</v>
      </c>
      <c r="R988" s="25">
        <f>(24*60/PI())*Dados!$C$28*Q988*(P988*SIN(Dados!$C$31)*SIN(O988)+COS(Dados!$C$31)*COS(O988)*SIN(P988))</f>
        <v>40.849162036170263</v>
      </c>
      <c r="S988" s="17">
        <f t="shared" ref="S988:S1049" si="233">C988+273.16</f>
        <v>308.46000000000004</v>
      </c>
      <c r="T988" s="17">
        <f t="shared" ref="T988:T1049" si="234">B988+273.16</f>
        <v>295.16000000000003</v>
      </c>
      <c r="U988" s="17">
        <f t="shared" ref="U988:U1049" si="235">0.16*SQRT(C988-B988)*R988</f>
        <v>23.835757324201538</v>
      </c>
      <c r="V988" s="25">
        <f>(0.75+2*10^(-5)*Dados!$B$7)*R988</f>
        <v>30.837122289261409</v>
      </c>
      <c r="W988" s="23">
        <f t="shared" ref="W988:W1049" si="236">(4.903*10^-9)*((S988^4+T988^4)/2)*(0.34-0.14*SQRT(N988))*(1.35*(U988/V988)-0.35)</f>
        <v>4.1871413150277164</v>
      </c>
      <c r="X988" s="25">
        <f>(1-Dados!$C$20)*U988</f>
        <v>18.353533139635186</v>
      </c>
      <c r="Y988" s="18">
        <f t="shared" ref="Y988:Y1049" si="237">X988-W988</f>
        <v>14.166391824607469</v>
      </c>
      <c r="Z988" s="27">
        <f>((0.408*I988*(Y988-0)+Dados!$C$35*(900/(H988+273))*J988*(M988-N988))/(I988+Dados!$C$35*(1+(0.34*J988))))</f>
        <v>6.4169882690816173</v>
      </c>
    </row>
    <row r="989" spans="1:26" x14ac:dyDescent="0.25">
      <c r="A989" s="1">
        <v>39486</v>
      </c>
      <c r="B989">
        <v>21.1</v>
      </c>
      <c r="C989">
        <v>36.9</v>
      </c>
      <c r="D989">
        <v>39</v>
      </c>
      <c r="E989">
        <v>3.0333329999999998</v>
      </c>
      <c r="F989">
        <v>47.75</v>
      </c>
      <c r="H989" s="22">
        <f t="shared" si="224"/>
        <v>29</v>
      </c>
      <c r="I989" s="23">
        <f t="shared" si="225"/>
        <v>0.23147581029180006</v>
      </c>
      <c r="J989" s="24">
        <f t="shared" si="226"/>
        <v>2.2687846786924055</v>
      </c>
      <c r="K989" s="25">
        <f t="shared" si="227"/>
        <v>6.24071810795619</v>
      </c>
      <c r="L989" s="25">
        <f t="shared" si="228"/>
        <v>2.5023227554890153</v>
      </c>
      <c r="M989" s="25">
        <f t="shared" si="229"/>
        <v>4.3715204317226029</v>
      </c>
      <c r="N989" s="25">
        <f t="shared" si="230"/>
        <v>2.0874010061475428</v>
      </c>
      <c r="O989" s="25">
        <f t="shared" si="231"/>
        <v>-0.26927172994258658</v>
      </c>
      <c r="P989" s="26">
        <f>ACOS(-TAN(Dados!$C$31)*TAN(O989))</f>
        <v>1.720574422132332</v>
      </c>
      <c r="Q989" s="25">
        <f t="shared" si="232"/>
        <v>1.0258383434213432</v>
      </c>
      <c r="R989" s="25">
        <f>(24*60/PI())*Dados!$C$28*Q989*(P989*SIN(Dados!$C$31)*SIN(O989)+COS(Dados!$C$31)*COS(O989)*SIN(P989))</f>
        <v>40.722612626680473</v>
      </c>
      <c r="S989" s="17">
        <f t="shared" si="233"/>
        <v>310.06</v>
      </c>
      <c r="T989" s="17">
        <f t="shared" si="234"/>
        <v>294.26000000000005</v>
      </c>
      <c r="U989" s="17">
        <f t="shared" si="235"/>
        <v>25.899069391382181</v>
      </c>
      <c r="V989" s="25">
        <f>(0.75+2*10^(-5)*Dados!$B$7)*R989</f>
        <v>30.741589861628867</v>
      </c>
      <c r="W989" s="23">
        <f t="shared" si="236"/>
        <v>4.4502151302041746</v>
      </c>
      <c r="X989" s="25">
        <f>(1-Dados!$C$20)*U989</f>
        <v>19.942283431364281</v>
      </c>
      <c r="Y989" s="18">
        <f t="shared" si="237"/>
        <v>15.492068301160106</v>
      </c>
      <c r="Z989" s="27">
        <f>((0.408*I989*(Y989-0)+Dados!$C$35*(900/(H989+273))*J989*(M989-N989))/(I989+Dados!$C$35*(1+(0.34*J989))))</f>
        <v>7.1209571283009163</v>
      </c>
    </row>
    <row r="990" spans="1:26" x14ac:dyDescent="0.25">
      <c r="A990" s="1">
        <v>39487</v>
      </c>
      <c r="B990">
        <v>21</v>
      </c>
      <c r="C990">
        <v>31.3</v>
      </c>
      <c r="D990">
        <v>40</v>
      </c>
      <c r="E990">
        <v>2.8666670000000001</v>
      </c>
      <c r="F990">
        <v>86</v>
      </c>
      <c r="H990" s="22">
        <f t="shared" si="224"/>
        <v>26.15</v>
      </c>
      <c r="I990" s="23">
        <f t="shared" si="225"/>
        <v>0.20023943546559078</v>
      </c>
      <c r="J990" s="24">
        <f t="shared" si="226"/>
        <v>2.1441266647984651</v>
      </c>
      <c r="K990" s="25">
        <f t="shared" si="227"/>
        <v>4.5698943880770111</v>
      </c>
      <c r="L990" s="25">
        <f t="shared" si="228"/>
        <v>2.4870053972720654</v>
      </c>
      <c r="M990" s="25">
        <f t="shared" si="229"/>
        <v>3.528449892674538</v>
      </c>
      <c r="N990" s="25">
        <f t="shared" si="230"/>
        <v>3.0344669077001027</v>
      </c>
      <c r="O990" s="25">
        <f t="shared" si="231"/>
        <v>-0.26393264366523028</v>
      </c>
      <c r="P990" s="26">
        <f>ACOS(-TAN(Dados!$C$31)*TAN(O990))</f>
        <v>1.7174378768172527</v>
      </c>
      <c r="Q990" s="25">
        <f t="shared" si="232"/>
        <v>1.0254811672884725</v>
      </c>
      <c r="R990" s="25">
        <f>(24*60/PI())*Dados!$C$28*Q990*(P990*SIN(Dados!$C$31)*SIN(O990)+COS(Dados!$C$31)*COS(O990)*SIN(P990))</f>
        <v>40.593293506266015</v>
      </c>
      <c r="S990" s="17">
        <f t="shared" si="233"/>
        <v>304.46000000000004</v>
      </c>
      <c r="T990" s="17">
        <f t="shared" si="234"/>
        <v>294.16000000000003</v>
      </c>
      <c r="U990" s="17">
        <f t="shared" si="235"/>
        <v>20.844567281577408</v>
      </c>
      <c r="V990" s="25">
        <f>(0.75+2*10^(-5)*Dados!$B$7)*R990</f>
        <v>30.643966573125926</v>
      </c>
      <c r="W990" s="23">
        <f t="shared" si="236"/>
        <v>2.1533862970458153</v>
      </c>
      <c r="X990" s="25">
        <f>(1-Dados!$C$20)*U990</f>
        <v>16.050316806814603</v>
      </c>
      <c r="Y990" s="18">
        <f t="shared" si="237"/>
        <v>13.896930509768788</v>
      </c>
      <c r="Z990" s="27">
        <f>((0.408*I990*(Y990-0)+Dados!$C$35*(900/(H990+273))*J990*(M990-N990))/(I990+Dados!$C$35*(1+(0.34*J990))))</f>
        <v>4.2879737012084567</v>
      </c>
    </row>
    <row r="991" spans="1:26" x14ac:dyDescent="0.25">
      <c r="A991" s="1">
        <v>39488</v>
      </c>
      <c r="B991">
        <v>22.1</v>
      </c>
      <c r="C991">
        <v>29.7</v>
      </c>
      <c r="D991">
        <v>41</v>
      </c>
      <c r="E991">
        <v>1.2</v>
      </c>
      <c r="F991">
        <v>77</v>
      </c>
      <c r="H991" s="22">
        <f t="shared" si="224"/>
        <v>25.9</v>
      </c>
      <c r="I991" s="23">
        <f t="shared" si="225"/>
        <v>0.19767751536034411</v>
      </c>
      <c r="J991" s="24">
        <f t="shared" si="226"/>
        <v>0.89754129020153295</v>
      </c>
      <c r="K991" s="25">
        <f t="shared" si="227"/>
        <v>4.1705971966496023</v>
      </c>
      <c r="L991" s="25">
        <f t="shared" si="228"/>
        <v>2.6600893350973012</v>
      </c>
      <c r="M991" s="25">
        <f t="shared" si="229"/>
        <v>3.4153432658734517</v>
      </c>
      <c r="N991" s="25">
        <f t="shared" si="230"/>
        <v>2.6298143147225579</v>
      </c>
      <c r="O991" s="25">
        <f t="shared" si="231"/>
        <v>-0.25851534844942292</v>
      </c>
      <c r="P991" s="26">
        <f>ACOS(-TAN(Dados!$C$31)*TAN(O991))</f>
        <v>1.7142661005366917</v>
      </c>
      <c r="Q991" s="25">
        <f t="shared" si="232"/>
        <v>1.0251164405358055</v>
      </c>
      <c r="R991" s="25">
        <f>(24*60/PI())*Dados!$C$28*Q991*(P991*SIN(Dados!$C$31)*SIN(O991)+COS(Dados!$C$31)*COS(O991)*SIN(P991))</f>
        <v>40.461212642078735</v>
      </c>
      <c r="S991" s="17">
        <f t="shared" si="233"/>
        <v>302.86</v>
      </c>
      <c r="T991" s="17">
        <f t="shared" si="234"/>
        <v>295.26000000000005</v>
      </c>
      <c r="U991" s="17">
        <f t="shared" si="235"/>
        <v>17.847018484067274</v>
      </c>
      <c r="V991" s="25">
        <f>(0.75+2*10^(-5)*Dados!$B$7)*R991</f>
        <v>30.544258438173049</v>
      </c>
      <c r="W991" s="23">
        <f t="shared" si="236"/>
        <v>1.945969635014918</v>
      </c>
      <c r="X991" s="25">
        <f>(1-Dados!$C$20)*U991</f>
        <v>13.742204232731801</v>
      </c>
      <c r="Y991" s="18">
        <f t="shared" si="237"/>
        <v>11.796234597716882</v>
      </c>
      <c r="Z991" s="27">
        <f>((0.408*I991*(Y991-0)+Dados!$C$35*(900/(H991+273))*J991*(M991-N991))/(I991+Dados!$C$35*(1+(0.34*J991))))</f>
        <v>3.8513215326366179</v>
      </c>
    </row>
    <row r="992" spans="1:26" x14ac:dyDescent="0.25">
      <c r="A992" s="1">
        <v>39489</v>
      </c>
      <c r="B992">
        <v>19.2</v>
      </c>
      <c r="C992">
        <v>27.4</v>
      </c>
      <c r="D992">
        <v>42</v>
      </c>
      <c r="E992">
        <v>3.3666670000000001</v>
      </c>
      <c r="F992">
        <v>78.25</v>
      </c>
      <c r="H992" s="22">
        <f t="shared" si="224"/>
        <v>23.299999999999997</v>
      </c>
      <c r="I992" s="23">
        <f t="shared" si="225"/>
        <v>0.17262903232136367</v>
      </c>
      <c r="J992" s="24">
        <f t="shared" si="226"/>
        <v>2.5181022023824369</v>
      </c>
      <c r="K992" s="25">
        <f t="shared" si="227"/>
        <v>3.6498676599831983</v>
      </c>
      <c r="L992" s="25">
        <f t="shared" si="228"/>
        <v>2.2249611183378328</v>
      </c>
      <c r="M992" s="25">
        <f t="shared" si="229"/>
        <v>2.9374143891605158</v>
      </c>
      <c r="N992" s="25">
        <f t="shared" si="230"/>
        <v>2.2985267595181034</v>
      </c>
      <c r="O992" s="25">
        <f t="shared" si="231"/>
        <v>-0.2530214495566519</v>
      </c>
      <c r="P992" s="26">
        <f>ACOS(-TAN(Dados!$C$31)*TAN(O992))</f>
        <v>1.7110602171599187</v>
      </c>
      <c r="Q992" s="25">
        <f t="shared" si="232"/>
        <v>1.0247442712397508</v>
      </c>
      <c r="R992" s="25">
        <f>(24*60/PI())*Dados!$C$28*Q992*(P992*SIN(Dados!$C$31)*SIN(O992)+COS(Dados!$C$31)*COS(O992)*SIN(P992))</f>
        <v>40.326379349888064</v>
      </c>
      <c r="S992" s="17">
        <f t="shared" si="233"/>
        <v>300.56</v>
      </c>
      <c r="T992" s="17">
        <f t="shared" si="234"/>
        <v>292.36</v>
      </c>
      <c r="U992" s="17">
        <f t="shared" si="235"/>
        <v>18.476348277167997</v>
      </c>
      <c r="V992" s="25">
        <f>(0.75+2*10^(-5)*Dados!$B$7)*R992</f>
        <v>30.442472489265068</v>
      </c>
      <c r="W992" s="23">
        <f t="shared" si="236"/>
        <v>2.2733933266009365</v>
      </c>
      <c r="X992" s="25">
        <f>(1-Dados!$C$20)*U992</f>
        <v>14.226788173419358</v>
      </c>
      <c r="Y992" s="18">
        <f t="shared" si="237"/>
        <v>11.953394846818421</v>
      </c>
      <c r="Z992" s="27">
        <f>((0.408*I992*(Y992-0)+Dados!$C$35*(900/(H992+273))*J992*(M992-N992))/(I992+Dados!$C$35*(1+(0.34*J992))))</f>
        <v>3.9498726838014901</v>
      </c>
    </row>
    <row r="993" spans="1:26" x14ac:dyDescent="0.25">
      <c r="A993" s="1">
        <v>39490</v>
      </c>
      <c r="B993">
        <v>16.7</v>
      </c>
      <c r="C993">
        <v>29</v>
      </c>
      <c r="D993">
        <v>43</v>
      </c>
      <c r="E993">
        <v>2.266667</v>
      </c>
      <c r="F993">
        <v>73</v>
      </c>
      <c r="H993" s="22">
        <f t="shared" si="224"/>
        <v>22.85</v>
      </c>
      <c r="I993" s="23">
        <f t="shared" si="225"/>
        <v>0.1685781270345493</v>
      </c>
      <c r="J993" s="24">
        <f t="shared" si="226"/>
        <v>1.6953560196976984</v>
      </c>
      <c r="K993" s="25">
        <f t="shared" si="227"/>
        <v>4.0056776000859209</v>
      </c>
      <c r="L993" s="25">
        <f t="shared" si="228"/>
        <v>1.9011953088739362</v>
      </c>
      <c r="M993" s="25">
        <f t="shared" si="229"/>
        <v>2.9534364544799283</v>
      </c>
      <c r="N993" s="25">
        <f t="shared" si="230"/>
        <v>2.1560086117703476</v>
      </c>
      <c r="O993" s="25">
        <f t="shared" si="231"/>
        <v>-0.24745257494772704</v>
      </c>
      <c r="P993" s="26">
        <f>ACOS(-TAN(Dados!$C$31)*TAN(O993))</f>
        <v>1.7078213377914966</v>
      </c>
      <c r="Q993" s="25">
        <f t="shared" si="232"/>
        <v>1.0243647696821025</v>
      </c>
      <c r="R993" s="25">
        <f>(24*60/PI())*Dados!$C$28*Q993*(P993*SIN(Dados!$C$31)*SIN(O993)+COS(Dados!$C$31)*COS(O993)*SIN(P993))</f>
        <v>40.188804340285415</v>
      </c>
      <c r="S993" s="17">
        <f t="shared" si="233"/>
        <v>302.16000000000003</v>
      </c>
      <c r="T993" s="17">
        <f t="shared" si="234"/>
        <v>289.86</v>
      </c>
      <c r="U993" s="17">
        <f t="shared" si="235"/>
        <v>22.55161372065718</v>
      </c>
      <c r="V993" s="25">
        <f>(0.75+2*10^(-5)*Dados!$B$7)*R993</f>
        <v>30.338616811851008</v>
      </c>
      <c r="W993" s="23">
        <f t="shared" si="236"/>
        <v>3.3155822216337478</v>
      </c>
      <c r="X993" s="25">
        <f>(1-Dados!$C$20)*U993</f>
        <v>17.364742564906027</v>
      </c>
      <c r="Y993" s="18">
        <f t="shared" si="237"/>
        <v>14.04916034327228</v>
      </c>
      <c r="Z993" s="27">
        <f>((0.408*I993*(Y993-0)+Dados!$C$35*(900/(H993+273))*J993*(M993-N993))/(I993+Dados!$C$35*(1+(0.34*J993))))</f>
        <v>4.5461667063347013</v>
      </c>
    </row>
    <row r="994" spans="1:26" x14ac:dyDescent="0.25">
      <c r="A994" s="1">
        <v>39491</v>
      </c>
      <c r="B994">
        <v>15.7</v>
      </c>
      <c r="C994">
        <v>31.9</v>
      </c>
      <c r="D994">
        <v>44</v>
      </c>
      <c r="E994">
        <v>1.1666669999999999</v>
      </c>
      <c r="F994">
        <v>60.5</v>
      </c>
      <c r="H994" s="22">
        <f t="shared" si="224"/>
        <v>23.799999999999997</v>
      </c>
      <c r="I994" s="23">
        <f t="shared" si="225"/>
        <v>0.17722605524927609</v>
      </c>
      <c r="J994" s="24">
        <f t="shared" si="226"/>
        <v>0.8726098370129598</v>
      </c>
      <c r="K994" s="25">
        <f t="shared" si="227"/>
        <v>4.727972500374011</v>
      </c>
      <c r="L994" s="25">
        <f t="shared" si="228"/>
        <v>1.7837358312436735</v>
      </c>
      <c r="M994" s="25">
        <f t="shared" si="229"/>
        <v>3.2558541658088425</v>
      </c>
      <c r="N994" s="25">
        <f t="shared" si="230"/>
        <v>1.9697917703143497</v>
      </c>
      <c r="O994" s="25">
        <f t="shared" si="231"/>
        <v>-0.24181037480038128</v>
      </c>
      <c r="P994" s="26">
        <f>ACOS(-TAN(Dados!$C$31)*TAN(O994))</f>
        <v>1.7045505602514042</v>
      </c>
      <c r="Q994" s="25">
        <f t="shared" si="232"/>
        <v>1.0239780483173626</v>
      </c>
      <c r="R994" s="25">
        <f>(24*60/PI())*Dados!$C$28*Q994*(P994*SIN(Dados!$C$31)*SIN(O994)+COS(Dados!$C$31)*COS(O994)*SIN(P994))</f>
        <v>40.048499763481836</v>
      </c>
      <c r="S994" s="17">
        <f t="shared" si="233"/>
        <v>305.06</v>
      </c>
      <c r="T994" s="17">
        <f t="shared" si="234"/>
        <v>288.86</v>
      </c>
      <c r="U994" s="17">
        <f t="shared" si="235"/>
        <v>25.790736345992535</v>
      </c>
      <c r="V994" s="25">
        <f>(0.75+2*10^(-5)*Dados!$B$7)*R994</f>
        <v>30.232700578151917</v>
      </c>
      <c r="W994" s="23">
        <f t="shared" si="236"/>
        <v>4.4061417464644572</v>
      </c>
      <c r="X994" s="25">
        <f>(1-Dados!$C$20)*U994</f>
        <v>19.858866986414252</v>
      </c>
      <c r="Y994" s="18">
        <f t="shared" si="237"/>
        <v>15.452725239949796</v>
      </c>
      <c r="Z994" s="27">
        <f>((0.408*I994*(Y994-0)+Dados!$C$35*(900/(H994+273))*J994*(M994-N994))/(I994+Dados!$C$35*(1+(0.34*J994))))</f>
        <v>5.1128665276663865</v>
      </c>
    </row>
    <row r="995" spans="1:26" x14ac:dyDescent="0.25">
      <c r="A995" s="1">
        <v>39492</v>
      </c>
      <c r="B995">
        <v>18.100000000000001</v>
      </c>
      <c r="C995">
        <v>33.5</v>
      </c>
      <c r="D995">
        <v>45</v>
      </c>
      <c r="E995">
        <v>2.233333</v>
      </c>
      <c r="F995">
        <v>58.25</v>
      </c>
      <c r="H995" s="22">
        <f t="shared" si="224"/>
        <v>25.8</v>
      </c>
      <c r="I995" s="23">
        <f t="shared" si="225"/>
        <v>0.19666050184576003</v>
      </c>
      <c r="J995" s="24">
        <f t="shared" si="226"/>
        <v>1.6704238185580502</v>
      </c>
      <c r="K995" s="25">
        <f t="shared" si="227"/>
        <v>5.1729513859624818</v>
      </c>
      <c r="L995" s="25">
        <f t="shared" si="228"/>
        <v>2.0770026187312354</v>
      </c>
      <c r="M995" s="25">
        <f t="shared" si="229"/>
        <v>3.6249770023468586</v>
      </c>
      <c r="N995" s="25">
        <f t="shared" si="230"/>
        <v>2.1115491038670453</v>
      </c>
      <c r="O995" s="25">
        <f t="shared" si="231"/>
        <v>-0.23609652102028686</v>
      </c>
      <c r="P995" s="26">
        <f>ACOS(-TAN(Dados!$C$31)*TAN(O995))</f>
        <v>1.701248968619907</v>
      </c>
      <c r="Q995" s="25">
        <f t="shared" si="232"/>
        <v>1.0235842217394178</v>
      </c>
      <c r="R995" s="25">
        <f>(24*60/PI())*Dados!$C$28*Q995*(P995*SIN(Dados!$C$31)*SIN(O995)+COS(Dados!$C$31)*COS(O995)*SIN(P995))</f>
        <v>39.905479252576548</v>
      </c>
      <c r="S995" s="17">
        <f t="shared" si="233"/>
        <v>306.66000000000003</v>
      </c>
      <c r="T995" s="17">
        <f t="shared" si="234"/>
        <v>291.26000000000005</v>
      </c>
      <c r="U995" s="17">
        <f t="shared" si="235"/>
        <v>25.05606540242723</v>
      </c>
      <c r="V995" s="25">
        <f>(0.75+2*10^(-5)*Dados!$B$7)*R995</f>
        <v>30.124734079824389</v>
      </c>
      <c r="W995" s="23">
        <f t="shared" si="236"/>
        <v>4.1502306402018192</v>
      </c>
      <c r="X995" s="25">
        <f>(1-Dados!$C$20)*U995</f>
        <v>19.293170359868967</v>
      </c>
      <c r="Y995" s="18">
        <f t="shared" si="237"/>
        <v>15.142939719667147</v>
      </c>
      <c r="Z995" s="27">
        <f>((0.408*I995*(Y995-0)+Dados!$C$35*(900/(H995+273))*J995*(M995-N995))/(I995+Dados!$C$35*(1+(0.34*J995))))</f>
        <v>5.7250171967557186</v>
      </c>
    </row>
    <row r="996" spans="1:26" x14ac:dyDescent="0.25">
      <c r="A996" s="1">
        <v>39493</v>
      </c>
      <c r="B996">
        <v>20.100000000000001</v>
      </c>
      <c r="C996">
        <v>32.6</v>
      </c>
      <c r="D996">
        <v>46</v>
      </c>
      <c r="E996">
        <v>1.7</v>
      </c>
      <c r="F996">
        <v>87</v>
      </c>
      <c r="H996" s="22">
        <f t="shared" si="224"/>
        <v>26.35</v>
      </c>
      <c r="I996" s="23">
        <f t="shared" si="225"/>
        <v>0.20230903762868171</v>
      </c>
      <c r="J996" s="24">
        <f t="shared" si="226"/>
        <v>1.2715168277855049</v>
      </c>
      <c r="K996" s="25">
        <f t="shared" si="227"/>
        <v>4.9183812721762612</v>
      </c>
      <c r="L996" s="25">
        <f t="shared" si="228"/>
        <v>2.3527951289901101</v>
      </c>
      <c r="M996" s="25">
        <f t="shared" si="229"/>
        <v>3.6355882005831859</v>
      </c>
      <c r="N996" s="25">
        <f t="shared" si="230"/>
        <v>3.1629617345073715</v>
      </c>
      <c r="O996" s="25">
        <f t="shared" si="231"/>
        <v>-0.23031270674563392</v>
      </c>
      <c r="P996" s="26">
        <f>ACOS(-TAN(Dados!$C$31)*TAN(O996))</f>
        <v>1.6979176328459811</v>
      </c>
      <c r="Q996" s="25">
        <f t="shared" si="232"/>
        <v>1.0231834066475822</v>
      </c>
      <c r="R996" s="25">
        <f>(24*60/PI())*Dados!$C$28*Q996*(P996*SIN(Dados!$C$31)*SIN(O996)+COS(Dados!$C$31)*COS(O996)*SIN(P996))</f>
        <v>39.759757965175694</v>
      </c>
      <c r="S996" s="17">
        <f t="shared" si="233"/>
        <v>305.76000000000005</v>
      </c>
      <c r="T996" s="17">
        <f t="shared" si="234"/>
        <v>293.26000000000005</v>
      </c>
      <c r="U996" s="17">
        <f t="shared" si="235"/>
        <v>22.491515580409263</v>
      </c>
      <c r="V996" s="25">
        <f>(0.75+2*10^(-5)*Dados!$B$7)*R996</f>
        <v>30.014728759378652</v>
      </c>
      <c r="W996" s="23">
        <f t="shared" si="236"/>
        <v>2.3820896906352145</v>
      </c>
      <c r="X996" s="25">
        <f>(1-Dados!$C$20)*U996</f>
        <v>17.318466996915134</v>
      </c>
      <c r="Y996" s="18">
        <f t="shared" si="237"/>
        <v>14.936377306279919</v>
      </c>
      <c r="Z996" s="27">
        <f>((0.408*I996*(Y996-0)+Dados!$C$35*(900/(H996+273))*J996*(M996-N996))/(I996+Dados!$C$35*(1+(0.34*J996))))</f>
        <v>4.563645525334544</v>
      </c>
    </row>
    <row r="997" spans="1:26" x14ac:dyDescent="0.25">
      <c r="A997" s="1">
        <v>39494</v>
      </c>
      <c r="B997">
        <v>20</v>
      </c>
      <c r="C997">
        <v>31.8</v>
      </c>
      <c r="D997">
        <v>47</v>
      </c>
      <c r="E997">
        <v>1.5333330000000001</v>
      </c>
      <c r="F997">
        <v>74.25</v>
      </c>
      <c r="H997" s="22">
        <f t="shared" si="224"/>
        <v>25.9</v>
      </c>
      <c r="I997" s="23">
        <f t="shared" si="225"/>
        <v>0.19767751536034411</v>
      </c>
      <c r="J997" s="24">
        <f t="shared" si="226"/>
        <v>1.1468580659404892</v>
      </c>
      <c r="K997" s="25">
        <f t="shared" si="227"/>
        <v>4.7013009415600848</v>
      </c>
      <c r="L997" s="25">
        <f t="shared" si="228"/>
        <v>2.3382812709274461</v>
      </c>
      <c r="M997" s="25">
        <f t="shared" si="229"/>
        <v>3.5197911062437655</v>
      </c>
      <c r="N997" s="25">
        <f t="shared" si="230"/>
        <v>2.613444896385996</v>
      </c>
      <c r="O997" s="25">
        <f t="shared" si="231"/>
        <v>-0.22446064584541689</v>
      </c>
      <c r="P997" s="26">
        <f>ACOS(-TAN(Dados!$C$31)*TAN(O997))</f>
        <v>1.6945576084179677</v>
      </c>
      <c r="Q997" s="25">
        <f t="shared" si="232"/>
        <v>1.0227757218120181</v>
      </c>
      <c r="R997" s="25">
        <f>(24*60/PI())*Dados!$C$28*Q997*(P997*SIN(Dados!$C$31)*SIN(O997)+COS(Dados!$C$31)*COS(O997)*SIN(P997))</f>
        <v>39.61135262324327</v>
      </c>
      <c r="S997" s="17">
        <f t="shared" si="233"/>
        <v>304.96000000000004</v>
      </c>
      <c r="T997" s="17">
        <f t="shared" si="234"/>
        <v>293.16000000000003</v>
      </c>
      <c r="U997" s="17">
        <f t="shared" si="235"/>
        <v>21.77111435472915</v>
      </c>
      <c r="V997" s="25">
        <f>(0.75+2*10^(-5)*Dados!$B$7)*R997</f>
        <v>29.902697240262114</v>
      </c>
      <c r="W997" s="23">
        <f t="shared" si="236"/>
        <v>2.8281069023615264</v>
      </c>
      <c r="X997" s="25">
        <f>(1-Dados!$C$20)*U997</f>
        <v>16.763758053141444</v>
      </c>
      <c r="Y997" s="18">
        <f t="shared" si="237"/>
        <v>13.935651150779918</v>
      </c>
      <c r="Z997" s="27">
        <f>((0.408*I997*(Y997-0)+Dados!$C$35*(900/(H997+273))*J997*(M997-N997))/(I997+Dados!$C$35*(1+(0.34*J997))))</f>
        <v>4.6033794208110024</v>
      </c>
    </row>
    <row r="998" spans="1:26" x14ac:dyDescent="0.25">
      <c r="A998" s="1">
        <v>39495</v>
      </c>
      <c r="B998">
        <v>21.4</v>
      </c>
      <c r="C998">
        <v>34.700000000000003</v>
      </c>
      <c r="D998">
        <v>48</v>
      </c>
      <c r="E998">
        <v>1.9666669999999999</v>
      </c>
      <c r="F998">
        <v>68</v>
      </c>
      <c r="H998" s="22">
        <f t="shared" si="224"/>
        <v>28.05</v>
      </c>
      <c r="I998" s="23">
        <f t="shared" si="225"/>
        <v>0.22063869924246318</v>
      </c>
      <c r="J998" s="24">
        <f t="shared" si="226"/>
        <v>1.4709706971473151</v>
      </c>
      <c r="K998" s="25">
        <f t="shared" si="227"/>
        <v>5.5301179659422894</v>
      </c>
      <c r="L998" s="25">
        <f t="shared" si="228"/>
        <v>2.548770598472057</v>
      </c>
      <c r="M998" s="25">
        <f t="shared" si="229"/>
        <v>4.0394442822071728</v>
      </c>
      <c r="N998" s="25">
        <f t="shared" si="230"/>
        <v>2.7468221119008778</v>
      </c>
      <c r="O998" s="25">
        <f t="shared" si="231"/>
        <v>-0.21854207241157836</v>
      </c>
      <c r="P998" s="26">
        <f>ACOS(-TAN(Dados!$C$31)*TAN(O998))</f>
        <v>1.6911699360950152</v>
      </c>
      <c r="Q998" s="25">
        <f t="shared" si="232"/>
        <v>1.0223612880385406</v>
      </c>
      <c r="R998" s="25">
        <f>(24*60/PI())*Dados!$C$28*Q998*(P998*SIN(Dados!$C$31)*SIN(O998)+COS(Dados!$C$31)*COS(O998)*SIN(P998))</f>
        <v>39.460281551069606</v>
      </c>
      <c r="S998" s="17">
        <f t="shared" si="233"/>
        <v>307.86</v>
      </c>
      <c r="T998" s="17">
        <f t="shared" si="234"/>
        <v>294.56</v>
      </c>
      <c r="U998" s="17">
        <f t="shared" si="235"/>
        <v>23.025336337698434</v>
      </c>
      <c r="V998" s="25">
        <f>(0.75+2*10^(-5)*Dados!$B$7)*R998</f>
        <v>29.788653355521856</v>
      </c>
      <c r="W998" s="23">
        <f t="shared" si="236"/>
        <v>3.0307756033027187</v>
      </c>
      <c r="X998" s="25">
        <f>(1-Dados!$C$20)*U998</f>
        <v>17.729508980027795</v>
      </c>
      <c r="Y998" s="18">
        <f t="shared" si="237"/>
        <v>14.698733376725077</v>
      </c>
      <c r="Z998" s="27">
        <f>((0.408*I998*(Y998-0)+Dados!$C$35*(900/(H998+273))*J998*(M998-N998))/(I998+Dados!$C$35*(1+(0.34*J998))))</f>
        <v>5.3170870273521285</v>
      </c>
    </row>
    <row r="999" spans="1:26" x14ac:dyDescent="0.25">
      <c r="A999" s="1">
        <v>39496</v>
      </c>
      <c r="B999">
        <v>18.8</v>
      </c>
      <c r="C999">
        <v>32.799999999999997</v>
      </c>
      <c r="D999">
        <v>49</v>
      </c>
      <c r="E999">
        <v>2.6</v>
      </c>
      <c r="F999">
        <v>65.25</v>
      </c>
      <c r="H999" s="22">
        <f t="shared" si="224"/>
        <v>25.799999999999997</v>
      </c>
      <c r="I999" s="23">
        <f t="shared" si="225"/>
        <v>0.19666050184576001</v>
      </c>
      <c r="J999" s="24">
        <f t="shared" si="226"/>
        <v>1.9446727954366547</v>
      </c>
      <c r="K999" s="25">
        <f t="shared" si="227"/>
        <v>4.9739919933544527</v>
      </c>
      <c r="L999" s="25">
        <f t="shared" si="228"/>
        <v>2.1701248415136294</v>
      </c>
      <c r="M999" s="25">
        <f t="shared" si="229"/>
        <v>3.5720584174340413</v>
      </c>
      <c r="N999" s="25">
        <f t="shared" si="230"/>
        <v>2.3307681173757118</v>
      </c>
      <c r="O999" s="25">
        <f t="shared" si="231"/>
        <v>-0.21255874024516014</v>
      </c>
      <c r="P999" s="26">
        <f>ACOS(-TAN(Dados!$C$31)*TAN(O999))</f>
        <v>1.6877556416977701</v>
      </c>
      <c r="Q999" s="25">
        <f t="shared" si="232"/>
        <v>1.0219402281328214</v>
      </c>
      <c r="R999" s="25">
        <f>(24*60/PI())*Dados!$C$28*Q999*(P999*SIN(Dados!$C$31)*SIN(O999)+COS(Dados!$C$31)*COS(O999)*SIN(P999))</f>
        <v>39.30656471124577</v>
      </c>
      <c r="S999" s="17">
        <f t="shared" si="233"/>
        <v>305.96000000000004</v>
      </c>
      <c r="T999" s="17">
        <f t="shared" si="234"/>
        <v>291.96000000000004</v>
      </c>
      <c r="U999" s="17">
        <f t="shared" si="235"/>
        <v>23.531471712086503</v>
      </c>
      <c r="V999" s="25">
        <f>(0.75+2*10^(-5)*Dados!$B$7)*R999</f>
        <v>29.672612174961795</v>
      </c>
      <c r="W999" s="23">
        <f t="shared" si="236"/>
        <v>3.5753152802503321</v>
      </c>
      <c r="X999" s="25">
        <f>(1-Dados!$C$20)*U999</f>
        <v>18.119233218306608</v>
      </c>
      <c r="Y999" s="18">
        <f t="shared" si="237"/>
        <v>14.543917938056275</v>
      </c>
      <c r="Z999" s="27">
        <f>((0.408*I999*(Y999-0)+Dados!$C$35*(900/(H999+273))*J999*(M999-N999))/(I999+Dados!$C$35*(1+(0.34*J999))))</f>
        <v>5.3795131792146762</v>
      </c>
    </row>
    <row r="1000" spans="1:26" x14ac:dyDescent="0.25">
      <c r="A1000" s="1">
        <v>39497</v>
      </c>
      <c r="B1000">
        <v>18.100000000000001</v>
      </c>
      <c r="C1000">
        <v>34.5</v>
      </c>
      <c r="D1000">
        <v>50</v>
      </c>
      <c r="E1000">
        <v>2.9333330000000002</v>
      </c>
      <c r="F1000">
        <v>61</v>
      </c>
      <c r="H1000" s="22">
        <f t="shared" si="224"/>
        <v>26.3</v>
      </c>
      <c r="I1000" s="23">
        <f t="shared" si="225"/>
        <v>0.20178995726388815</v>
      </c>
      <c r="J1000" s="24">
        <f t="shared" si="226"/>
        <v>2.193989571175611</v>
      </c>
      <c r="K1000" s="25">
        <f t="shared" si="227"/>
        <v>5.4691459026600384</v>
      </c>
      <c r="L1000" s="25">
        <f t="shared" si="228"/>
        <v>2.0770026187312354</v>
      </c>
      <c r="M1000" s="25">
        <f t="shared" si="229"/>
        <v>3.7730742606956369</v>
      </c>
      <c r="N1000" s="25">
        <f t="shared" si="230"/>
        <v>2.3015752990243383</v>
      </c>
      <c r="O1000" s="25">
        <f t="shared" si="231"/>
        <v>-0.2065124223366139</v>
      </c>
      <c r="P1000" s="26">
        <f>ACOS(-TAN(Dados!$C$31)*TAN(O1000))</f>
        <v>1.6843157359566781</v>
      </c>
      <c r="Q1000" s="25">
        <f t="shared" si="232"/>
        <v>1.0215126668639976</v>
      </c>
      <c r="R1000" s="25">
        <f>(24*60/PI())*Dados!$C$28*Q1000*(P1000*SIN(Dados!$C$31)*SIN(O1000)+COS(Dados!$C$31)*COS(O1000)*SIN(P1000))</f>
        <v>39.150223738536113</v>
      </c>
      <c r="S1000" s="17">
        <f t="shared" si="233"/>
        <v>307.66000000000003</v>
      </c>
      <c r="T1000" s="17">
        <f t="shared" si="234"/>
        <v>291.26000000000005</v>
      </c>
      <c r="U1000" s="17">
        <f t="shared" si="235"/>
        <v>25.367411564515582</v>
      </c>
      <c r="V1000" s="25">
        <f>(0.75+2*10^(-5)*Dados!$B$7)*R1000</f>
        <v>29.554590030713136</v>
      </c>
      <c r="W1000" s="23">
        <f t="shared" si="236"/>
        <v>4.08740914235117</v>
      </c>
      <c r="X1000" s="25">
        <f>(1-Dados!$C$20)*U1000</f>
        <v>19.532906904676999</v>
      </c>
      <c r="Y1000" s="18">
        <f t="shared" si="237"/>
        <v>15.445497762325829</v>
      </c>
      <c r="Z1000" s="27">
        <f>((0.408*I1000*(Y1000-0)+Dados!$C$35*(900/(H1000+273))*J1000*(M1000-N1000))/(I1000+Dados!$C$35*(1+(0.34*J1000))))</f>
        <v>6.0336541955656084</v>
      </c>
    </row>
    <row r="1001" spans="1:26" x14ac:dyDescent="0.25">
      <c r="A1001" s="1">
        <v>39498</v>
      </c>
      <c r="B1001">
        <v>21.6</v>
      </c>
      <c r="C1001">
        <v>34.5</v>
      </c>
      <c r="D1001">
        <v>51</v>
      </c>
      <c r="E1001">
        <v>2.5666669999999998</v>
      </c>
      <c r="F1001">
        <v>66.75</v>
      </c>
      <c r="H1001" s="22">
        <f t="shared" si="224"/>
        <v>28.05</v>
      </c>
      <c r="I1001" s="23">
        <f t="shared" si="225"/>
        <v>0.22063869924246318</v>
      </c>
      <c r="J1001" s="24">
        <f t="shared" si="226"/>
        <v>1.9197413422480816</v>
      </c>
      <c r="K1001" s="25">
        <f t="shared" si="227"/>
        <v>5.4691459026600384</v>
      </c>
      <c r="L1001" s="25">
        <f t="shared" si="228"/>
        <v>2.5801527260359443</v>
      </c>
      <c r="M1001" s="25">
        <f t="shared" si="229"/>
        <v>4.0246493143479913</v>
      </c>
      <c r="N1001" s="25">
        <f t="shared" si="230"/>
        <v>2.686453417327284</v>
      </c>
      <c r="O1001" s="25">
        <f t="shared" si="231"/>
        <v>-0.20040491034042626</v>
      </c>
      <c r="P1001" s="26">
        <f>ACOS(-TAN(Dados!$C$31)*TAN(O1001))</f>
        <v>1.6808512144161913</v>
      </c>
      <c r="Q1001" s="25">
        <f t="shared" si="232"/>
        <v>1.0210787309277003</v>
      </c>
      <c r="R1001" s="25">
        <f>(24*60/PI())*Dados!$C$28*Q1001*(P1001*SIN(Dados!$C$31)*SIN(O1001)+COS(Dados!$C$31)*COS(O1001)*SIN(P1001))</f>
        <v>38.991281971545753</v>
      </c>
      <c r="S1001" s="17">
        <f t="shared" si="233"/>
        <v>307.66000000000003</v>
      </c>
      <c r="T1001" s="17">
        <f t="shared" si="234"/>
        <v>294.76000000000005</v>
      </c>
      <c r="U1001" s="17">
        <f t="shared" si="235"/>
        <v>22.4069297282261</v>
      </c>
      <c r="V1001" s="25">
        <f>(0.75+2*10^(-5)*Dados!$B$7)*R1001</f>
        <v>29.434604541140224</v>
      </c>
      <c r="W1001" s="23">
        <f t="shared" si="236"/>
        <v>3.0314797487345042</v>
      </c>
      <c r="X1001" s="25">
        <f>(1-Dados!$C$20)*U1001</f>
        <v>17.253335890734096</v>
      </c>
      <c r="Y1001" s="18">
        <f t="shared" si="237"/>
        <v>14.221856141999591</v>
      </c>
      <c r="Z1001" s="27">
        <f>((0.408*I1001*(Y1001-0)+Dados!$C$35*(900/(H1001+273))*J1001*(M1001-N1001))/(I1001+Dados!$C$35*(1+(0.34*J1001))))</f>
        <v>5.422329092359325</v>
      </c>
    </row>
    <row r="1002" spans="1:26" x14ac:dyDescent="0.25">
      <c r="A1002" s="1">
        <v>39499</v>
      </c>
      <c r="B1002">
        <v>19.399999999999999</v>
      </c>
      <c r="C1002">
        <v>33.799999999999997</v>
      </c>
      <c r="D1002">
        <v>52</v>
      </c>
      <c r="E1002">
        <v>2.266667</v>
      </c>
      <c r="F1002">
        <v>61.75</v>
      </c>
      <c r="H1002" s="22">
        <f t="shared" si="224"/>
        <v>26.599999999999998</v>
      </c>
      <c r="I1002" s="23">
        <f t="shared" si="225"/>
        <v>0.20492132412027939</v>
      </c>
      <c r="J1002" s="24">
        <f t="shared" si="226"/>
        <v>1.6953560196976984</v>
      </c>
      <c r="K1002" s="25">
        <f t="shared" si="227"/>
        <v>5.2603114929926225</v>
      </c>
      <c r="L1002" s="25">
        <f t="shared" si="228"/>
        <v>2.2528310020993629</v>
      </c>
      <c r="M1002" s="25">
        <f t="shared" si="229"/>
        <v>3.7565712475459927</v>
      </c>
      <c r="N1002" s="25">
        <f t="shared" si="230"/>
        <v>2.3196827453596507</v>
      </c>
      <c r="O1002" s="25">
        <f t="shared" si="231"/>
        <v>-0.19423801404421251</v>
      </c>
      <c r="P1002" s="26">
        <f>ACOS(-TAN(Dados!$C$31)*TAN(O1002))</f>
        <v>1.677363057393106</v>
      </c>
      <c r="Q1002" s="25">
        <f t="shared" si="232"/>
        <v>1.0206385489085132</v>
      </c>
      <c r="R1002" s="25">
        <f>(24*60/PI())*Dados!$C$28*Q1002*(P1002*SIN(Dados!$C$31)*SIN(O1002)+COS(Dados!$C$31)*COS(O1002)*SIN(P1002))</f>
        <v>38.829764482083824</v>
      </c>
      <c r="S1002" s="17">
        <f t="shared" si="233"/>
        <v>306.96000000000004</v>
      </c>
      <c r="T1002" s="17">
        <f t="shared" si="234"/>
        <v>292.56</v>
      </c>
      <c r="U1002" s="17">
        <f t="shared" si="235"/>
        <v>23.575775380088309</v>
      </c>
      <c r="V1002" s="25">
        <f>(0.75+2*10^(-5)*Dados!$B$7)*R1002</f>
        <v>29.312674633006939</v>
      </c>
      <c r="W1002" s="23">
        <f t="shared" si="236"/>
        <v>3.7054047139205144</v>
      </c>
      <c r="X1002" s="25">
        <f>(1-Dados!$C$20)*U1002</f>
        <v>18.153347042667999</v>
      </c>
      <c r="Y1002" s="18">
        <f t="shared" si="237"/>
        <v>14.447942328747484</v>
      </c>
      <c r="Z1002" s="27">
        <f>((0.408*I1002*(Y1002-0)+Dados!$C$35*(900/(H1002+273))*J1002*(M1002-N1002))/(I1002+Dados!$C$35*(1+(0.34*J1002))))</f>
        <v>5.4752163261870574</v>
      </c>
    </row>
    <row r="1003" spans="1:26" x14ac:dyDescent="0.25">
      <c r="A1003" s="1">
        <v>39500</v>
      </c>
      <c r="B1003">
        <v>20.5</v>
      </c>
      <c r="C1003">
        <v>32.5</v>
      </c>
      <c r="D1003">
        <v>53</v>
      </c>
      <c r="E1003">
        <v>3.1</v>
      </c>
      <c r="F1003">
        <v>61.25</v>
      </c>
      <c r="H1003" s="22">
        <f t="shared" si="224"/>
        <v>26.5</v>
      </c>
      <c r="I1003" s="23">
        <f t="shared" si="225"/>
        <v>0.20387302489183121</v>
      </c>
      <c r="J1003" s="24">
        <f t="shared" si="226"/>
        <v>2.3186483330206267</v>
      </c>
      <c r="K1003" s="25">
        <f t="shared" si="227"/>
        <v>4.8907789302521092</v>
      </c>
      <c r="L1003" s="25">
        <f t="shared" si="228"/>
        <v>2.4116412804606884</v>
      </c>
      <c r="M1003" s="25">
        <f t="shared" si="229"/>
        <v>3.651210105356399</v>
      </c>
      <c r="N1003" s="25">
        <f t="shared" si="230"/>
        <v>2.2363661895307945</v>
      </c>
      <c r="O1003" s="25">
        <f t="shared" si="231"/>
        <v>-0.18801356083243781</v>
      </c>
      <c r="P1003" s="26">
        <f>ACOS(-TAN(Dados!$C$31)*TAN(O1003))</f>
        <v>1.6738522299872023</v>
      </c>
      <c r="Q1003" s="25">
        <f t="shared" si="232"/>
        <v>1.020192251241868</v>
      </c>
      <c r="R1003" s="25">
        <f>(24*60/PI())*Dados!$C$28*Q1003*(P1003*SIN(Dados!$C$31)*SIN(O1003)+COS(Dados!$C$31)*COS(O1003)*SIN(P1003))</f>
        <v>38.66569810212836</v>
      </c>
      <c r="S1003" s="17">
        <f t="shared" si="233"/>
        <v>305.66000000000003</v>
      </c>
      <c r="T1003" s="17">
        <f t="shared" si="234"/>
        <v>293.66000000000003</v>
      </c>
      <c r="U1003" s="17">
        <f t="shared" si="235"/>
        <v>21.430705159361867</v>
      </c>
      <c r="V1003" s="25">
        <f>(0.75+2*10^(-5)*Dados!$B$7)*R1003</f>
        <v>29.188820561832522</v>
      </c>
      <c r="W1003" s="23">
        <f t="shared" si="236"/>
        <v>3.3194729399235481</v>
      </c>
      <c r="X1003" s="25">
        <f>(1-Dados!$C$20)*U1003</f>
        <v>16.501642972708638</v>
      </c>
      <c r="Y1003" s="18">
        <f t="shared" si="237"/>
        <v>13.182170032785089</v>
      </c>
      <c r="Z1003" s="27">
        <f>((0.408*I1003*(Y1003-0)+Dados!$C$35*(900/(H1003+273))*J1003*(M1003-N1003))/(I1003+Dados!$C$35*(1+(0.34*J1003))))</f>
        <v>5.4272217659978335</v>
      </c>
    </row>
    <row r="1004" spans="1:26" x14ac:dyDescent="0.25">
      <c r="A1004" s="1">
        <v>39501</v>
      </c>
      <c r="B1004">
        <v>20.9</v>
      </c>
      <c r="C1004">
        <v>34.200000000000003</v>
      </c>
      <c r="D1004">
        <v>54</v>
      </c>
      <c r="E1004">
        <v>2.3333330000000001</v>
      </c>
      <c r="F1004">
        <v>61.25</v>
      </c>
      <c r="H1004" s="22">
        <f t="shared" si="224"/>
        <v>27.55</v>
      </c>
      <c r="I1004" s="23">
        <f t="shared" si="225"/>
        <v>0.21510833905626109</v>
      </c>
      <c r="J1004" s="24">
        <f t="shared" si="226"/>
        <v>1.7452189260748447</v>
      </c>
      <c r="K1004" s="25">
        <f t="shared" si="227"/>
        <v>5.3787812129973753</v>
      </c>
      <c r="L1004" s="25">
        <f t="shared" si="228"/>
        <v>2.4717700446226427</v>
      </c>
      <c r="M1004" s="25">
        <f t="shared" si="229"/>
        <v>3.925275628810009</v>
      </c>
      <c r="N1004" s="25">
        <f t="shared" si="230"/>
        <v>2.4042313226461305</v>
      </c>
      <c r="O1004" s="25">
        <f t="shared" si="231"/>
        <v>-0.18173339514492348</v>
      </c>
      <c r="P1004" s="26">
        <f>ACOS(-TAN(Dados!$C$31)*TAN(O1004))</f>
        <v>1.6703196821423145</v>
      </c>
      <c r="Q1004" s="25">
        <f t="shared" si="232"/>
        <v>1.0197399701753953</v>
      </c>
      <c r="R1004" s="25">
        <f>(24*60/PI())*Dados!$C$28*Q1004*(P1004*SIN(Dados!$C$31)*SIN(O1004)+COS(Dados!$C$31)*COS(O1004)*SIN(P1004))</f>
        <v>38.499111448304127</v>
      </c>
      <c r="S1004" s="17">
        <f t="shared" si="233"/>
        <v>307.36</v>
      </c>
      <c r="T1004" s="17">
        <f t="shared" si="234"/>
        <v>294.06</v>
      </c>
      <c r="U1004" s="17">
        <f t="shared" si="235"/>
        <v>22.464487199679159</v>
      </c>
      <c r="V1004" s="25">
        <f>(0.75+2*10^(-5)*Dados!$B$7)*R1004</f>
        <v>29.063063930369971</v>
      </c>
      <c r="W1004" s="23">
        <f t="shared" si="236"/>
        <v>3.4276465879998557</v>
      </c>
      <c r="X1004" s="25">
        <f>(1-Dados!$C$20)*U1004</f>
        <v>17.297655143752952</v>
      </c>
      <c r="Y1004" s="18">
        <f t="shared" si="237"/>
        <v>13.870008555753095</v>
      </c>
      <c r="Z1004" s="27">
        <f>((0.408*I1004*(Y1004-0)+Dados!$C$35*(900/(H1004+273))*J1004*(M1004-N1004))/(I1004+Dados!$C$35*(1+(0.34*J1004))))</f>
        <v>5.440137927153943</v>
      </c>
    </row>
    <row r="1005" spans="1:26" x14ac:dyDescent="0.25">
      <c r="A1005" s="1">
        <v>39502</v>
      </c>
      <c r="B1005">
        <v>18.2</v>
      </c>
      <c r="C1005">
        <v>34.799999999999997</v>
      </c>
      <c r="D1005">
        <v>55</v>
      </c>
      <c r="E1005">
        <v>2.4666670000000002</v>
      </c>
      <c r="F1005">
        <v>61</v>
      </c>
      <c r="H1005" s="22">
        <f t="shared" si="224"/>
        <v>26.5</v>
      </c>
      <c r="I1005" s="23">
        <f t="shared" si="225"/>
        <v>0.20387302489183121</v>
      </c>
      <c r="J1005" s="24">
        <f t="shared" si="226"/>
        <v>1.8449462347312873</v>
      </c>
      <c r="K1005" s="25">
        <f t="shared" si="227"/>
        <v>5.5608244417211337</v>
      </c>
      <c r="L1005" s="25">
        <f t="shared" si="228"/>
        <v>2.0900878010879693</v>
      </c>
      <c r="M1005" s="25">
        <f t="shared" si="229"/>
        <v>3.8254561214045513</v>
      </c>
      <c r="N1005" s="25">
        <f t="shared" si="230"/>
        <v>2.333528234056776</v>
      </c>
      <c r="O1005" s="25">
        <f t="shared" si="231"/>
        <v>-0.1753993779302998</v>
      </c>
      <c r="P1005" s="26">
        <f>ACOS(-TAN(Dados!$C$31)*TAN(O1005))</f>
        <v>1.6667663487559339</v>
      </c>
      <c r="Q1005" s="25">
        <f t="shared" si="232"/>
        <v>1.0192818397297361</v>
      </c>
      <c r="R1005" s="25">
        <f>(24*60/PI())*Dados!$C$28*Q1005*(P1005*SIN(Dados!$C$31)*SIN(O1005)+COS(Dados!$C$31)*COS(O1005)*SIN(P1005))</f>
        <v>38.330034943789961</v>
      </c>
      <c r="S1005" s="17">
        <f t="shared" si="233"/>
        <v>307.96000000000004</v>
      </c>
      <c r="T1005" s="17">
        <f t="shared" si="234"/>
        <v>291.36</v>
      </c>
      <c r="U1005" s="17">
        <f t="shared" si="235"/>
        <v>24.986949660242967</v>
      </c>
      <c r="V1005" s="25">
        <f>(0.75+2*10^(-5)*Dados!$B$7)*R1005</f>
        <v>28.935427705143915</v>
      </c>
      <c r="W1005" s="23">
        <f t="shared" si="236"/>
        <v>4.0868611018104142</v>
      </c>
      <c r="X1005" s="25">
        <f>(1-Dados!$C$20)*U1005</f>
        <v>19.239951238387086</v>
      </c>
      <c r="Y1005" s="18">
        <f t="shared" si="237"/>
        <v>15.153090136576672</v>
      </c>
      <c r="Z1005" s="27">
        <f>((0.408*I1005*(Y1005-0)+Dados!$C$35*(900/(H1005+273))*J1005*(M1005-N1005))/(I1005+Dados!$C$35*(1+(0.34*J1005))))</f>
        <v>5.8051235193978314</v>
      </c>
    </row>
    <row r="1006" spans="1:26" x14ac:dyDescent="0.25">
      <c r="A1006" s="1">
        <v>39503</v>
      </c>
      <c r="B1006">
        <v>20.6</v>
      </c>
      <c r="C1006">
        <v>34.5</v>
      </c>
      <c r="D1006">
        <v>56</v>
      </c>
      <c r="E1006">
        <v>2.0333329999999998</v>
      </c>
      <c r="F1006">
        <v>64.25</v>
      </c>
      <c r="H1006" s="22">
        <f t="shared" si="224"/>
        <v>27.55</v>
      </c>
      <c r="I1006" s="23">
        <f t="shared" si="225"/>
        <v>0.21510833905626109</v>
      </c>
      <c r="J1006" s="24">
        <f t="shared" si="226"/>
        <v>1.5208336035244612</v>
      </c>
      <c r="K1006" s="25">
        <f t="shared" si="227"/>
        <v>5.4691459026600384</v>
      </c>
      <c r="L1006" s="25">
        <f t="shared" si="228"/>
        <v>2.4265523121060211</v>
      </c>
      <c r="M1006" s="25">
        <f t="shared" si="229"/>
        <v>3.9478491073830297</v>
      </c>
      <c r="N1006" s="25">
        <f t="shared" si="230"/>
        <v>2.5364930514935966</v>
      </c>
      <c r="O1006" s="25">
        <f t="shared" si="231"/>
        <v>-0.16901338609456681</v>
      </c>
      <c r="P1006" s="26">
        <f>ACOS(-TAN(Dados!$C$31)*TAN(O1006))</f>
        <v>1.6631931498354087</v>
      </c>
      <c r="Q1006" s="25">
        <f t="shared" si="232"/>
        <v>1.018817995658829</v>
      </c>
      <c r="R1006" s="25">
        <f>(24*60/PI())*Dados!$C$28*Q1006*(P1006*SIN(Dados!$C$31)*SIN(O1006)+COS(Dados!$C$31)*COS(O1006)*SIN(P1006))</f>
        <v>38.158500837577961</v>
      </c>
      <c r="S1006" s="17">
        <f t="shared" si="233"/>
        <v>307.66000000000003</v>
      </c>
      <c r="T1006" s="17">
        <f t="shared" si="234"/>
        <v>293.76000000000005</v>
      </c>
      <c r="U1006" s="17">
        <f t="shared" si="235"/>
        <v>22.762433325267413</v>
      </c>
      <c r="V1006" s="25">
        <f>(0.75+2*10^(-5)*Dados!$B$7)*R1006</f>
        <v>28.805936230989445</v>
      </c>
      <c r="W1006" s="23">
        <f t="shared" si="236"/>
        <v>3.373825979215638</v>
      </c>
      <c r="X1006" s="25">
        <f>(1-Dados!$C$20)*U1006</f>
        <v>17.527073660455908</v>
      </c>
      <c r="Y1006" s="18">
        <f t="shared" si="237"/>
        <v>14.15324768124027</v>
      </c>
      <c r="Z1006" s="27">
        <f>((0.408*I1006*(Y1006-0)+Dados!$C$35*(900/(H1006+273))*J1006*(M1006-N1006))/(I1006+Dados!$C$35*(1+(0.34*J1006))))</f>
        <v>5.2888255596871794</v>
      </c>
    </row>
    <row r="1007" spans="1:26" x14ac:dyDescent="0.25">
      <c r="A1007" s="1">
        <v>39504</v>
      </c>
      <c r="B1007">
        <v>21.1</v>
      </c>
      <c r="C1007">
        <v>31.7</v>
      </c>
      <c r="D1007">
        <v>57</v>
      </c>
      <c r="E1007">
        <v>2.9333330000000002</v>
      </c>
      <c r="F1007">
        <v>82.75</v>
      </c>
      <c r="H1007" s="22">
        <f t="shared" si="224"/>
        <v>26.4</v>
      </c>
      <c r="I1007" s="23">
        <f t="shared" si="225"/>
        <v>0.20282924107339942</v>
      </c>
      <c r="J1007" s="24">
        <f t="shared" si="226"/>
        <v>2.193989571175611</v>
      </c>
      <c r="K1007" s="25">
        <f t="shared" si="227"/>
        <v>4.6747601804976453</v>
      </c>
      <c r="L1007" s="25">
        <f t="shared" si="228"/>
        <v>2.5023227554890153</v>
      </c>
      <c r="M1007" s="25">
        <f t="shared" si="229"/>
        <v>3.5885414679933305</v>
      </c>
      <c r="N1007" s="25">
        <f t="shared" si="230"/>
        <v>2.9695180647644812</v>
      </c>
      <c r="O1007" s="25">
        <f t="shared" si="231"/>
        <v>-0.16257731194492642</v>
      </c>
      <c r="P1007" s="26">
        <f>ACOS(-TAN(Dados!$C$31)*TAN(O1007))</f>
        <v>1.6596009906988067</v>
      </c>
      <c r="Q1007" s="25">
        <f t="shared" si="232"/>
        <v>1.0183485754096824</v>
      </c>
      <c r="R1007" s="25">
        <f>(24*60/PI())*Dados!$C$28*Q1007*(P1007*SIN(Dados!$C$31)*SIN(O1007)+COS(Dados!$C$31)*COS(O1007)*SIN(P1007))</f>
        <v>37.98454322101324</v>
      </c>
      <c r="S1007" s="17">
        <f t="shared" si="233"/>
        <v>304.86</v>
      </c>
      <c r="T1007" s="17">
        <f t="shared" si="234"/>
        <v>294.26000000000005</v>
      </c>
      <c r="U1007" s="17">
        <f t="shared" si="235"/>
        <v>19.786994064629436</v>
      </c>
      <c r="V1007" s="25">
        <f>(0.75+2*10^(-5)*Dados!$B$7)*R1007</f>
        <v>28.674615243537978</v>
      </c>
      <c r="W1007" s="23">
        <f t="shared" si="236"/>
        <v>2.2716582608477651</v>
      </c>
      <c r="X1007" s="25">
        <f>(1-Dados!$C$20)*U1007</f>
        <v>15.235985429764666</v>
      </c>
      <c r="Y1007" s="18">
        <f t="shared" si="237"/>
        <v>12.964327168916901</v>
      </c>
      <c r="Z1007" s="27">
        <f>((0.408*I1007*(Y1007-0)+Dados!$C$35*(900/(H1007+273))*J1007*(M1007-N1007))/(I1007+Dados!$C$35*(1+(0.34*J1007))))</f>
        <v>4.2258467975933787</v>
      </c>
    </row>
    <row r="1008" spans="1:26" x14ac:dyDescent="0.25">
      <c r="A1008" s="1">
        <v>39505</v>
      </c>
      <c r="B1008">
        <v>21.7</v>
      </c>
      <c r="C1008">
        <v>30.5</v>
      </c>
      <c r="D1008">
        <v>58</v>
      </c>
      <c r="E1008">
        <v>2.3666670000000001</v>
      </c>
      <c r="F1008">
        <v>75</v>
      </c>
      <c r="H1008" s="22">
        <f t="shared" si="224"/>
        <v>26.1</v>
      </c>
      <c r="I1008" s="23">
        <f t="shared" si="225"/>
        <v>0.1997248282483387</v>
      </c>
      <c r="J1008" s="24">
        <f t="shared" si="226"/>
        <v>1.770151127214493</v>
      </c>
      <c r="K1008" s="25">
        <f t="shared" si="227"/>
        <v>4.3662793205014685</v>
      </c>
      <c r="L1008" s="25">
        <f t="shared" si="228"/>
        <v>2.5959699942202965</v>
      </c>
      <c r="M1008" s="25">
        <f t="shared" si="229"/>
        <v>3.4811246573608825</v>
      </c>
      <c r="N1008" s="25">
        <f t="shared" si="230"/>
        <v>2.6108434930206617</v>
      </c>
      <c r="O1008" s="25">
        <f t="shared" si="231"/>
        <v>-0.1560930626290509</v>
      </c>
      <c r="P1008" s="26">
        <f>ACOS(-TAN(Dados!$C$31)*TAN(O1008))</f>
        <v>1.655990762218486</v>
      </c>
      <c r="Q1008" s="25">
        <f t="shared" si="232"/>
        <v>1.0178737180816473</v>
      </c>
      <c r="R1008" s="25">
        <f>(24*60/PI())*Dados!$C$28*Q1008*(P1008*SIN(Dados!$C$31)*SIN(O1008)+COS(Dados!$C$31)*COS(O1008)*SIN(P1008))</f>
        <v>37.808198041549083</v>
      </c>
      <c r="S1008" s="17">
        <f t="shared" si="233"/>
        <v>303.66000000000003</v>
      </c>
      <c r="T1008" s="17">
        <f t="shared" si="234"/>
        <v>294.86</v>
      </c>
      <c r="U1008" s="17">
        <f t="shared" si="235"/>
        <v>17.945158471395168</v>
      </c>
      <c r="V1008" s="25">
        <f>(0.75+2*10^(-5)*Dados!$B$7)*R1008</f>
        <v>28.541491879601093</v>
      </c>
      <c r="W1008" s="23">
        <f t="shared" si="236"/>
        <v>2.2347821436296047</v>
      </c>
      <c r="X1008" s="25">
        <f>(1-Dados!$C$20)*U1008</f>
        <v>13.81777202297428</v>
      </c>
      <c r="Y1008" s="18">
        <f t="shared" si="237"/>
        <v>11.582989879344675</v>
      </c>
      <c r="Z1008" s="27">
        <f>((0.408*I1008*(Y1008-0)+Dados!$C$35*(900/(H1008+273))*J1008*(M1008-N1008))/(I1008+Dados!$C$35*(1+(0.34*J1008))))</f>
        <v>4.0951567096465666</v>
      </c>
    </row>
    <row r="1009" spans="1:26" x14ac:dyDescent="0.25">
      <c r="A1009" s="1">
        <v>39506</v>
      </c>
      <c r="B1009">
        <v>21.5</v>
      </c>
      <c r="C1009">
        <v>27</v>
      </c>
      <c r="D1009">
        <v>59</v>
      </c>
      <c r="E1009">
        <v>2.5333329999999998</v>
      </c>
      <c r="F1009">
        <v>88.25</v>
      </c>
      <c r="H1009" s="22">
        <f t="shared" si="224"/>
        <v>24.25</v>
      </c>
      <c r="I1009" s="23">
        <f t="shared" si="225"/>
        <v>0.18145122404479402</v>
      </c>
      <c r="J1009" s="24">
        <f t="shared" si="226"/>
        <v>1.8948091411084333</v>
      </c>
      <c r="K1009" s="25">
        <f t="shared" si="227"/>
        <v>3.5653401758108458</v>
      </c>
      <c r="L1009" s="25">
        <f t="shared" si="228"/>
        <v>2.5644197206554633</v>
      </c>
      <c r="M1009" s="25">
        <f t="shared" si="229"/>
        <v>3.0648799482331546</v>
      </c>
      <c r="N1009" s="25">
        <f t="shared" si="230"/>
        <v>2.7047565543157588</v>
      </c>
      <c r="O1009" s="25">
        <f t="shared" si="231"/>
        <v>-0.14956255956995423</v>
      </c>
      <c r="P1009" s="26">
        <f>ACOS(-TAN(Dados!$C$31)*TAN(O1009))</f>
        <v>1.652363341105423</v>
      </c>
      <c r="Q1009" s="25">
        <f t="shared" si="232"/>
        <v>1.0173935643851983</v>
      </c>
      <c r="R1009" s="25">
        <f>(24*60/PI())*Dados!$C$28*Q1009*(P1009*SIN(Dados!$C$31)*SIN(O1009)+COS(Dados!$C$31)*COS(O1009)*SIN(P1009))</f>
        <v>37.629503113658799</v>
      </c>
      <c r="S1009" s="17">
        <f t="shared" si="233"/>
        <v>300.16000000000003</v>
      </c>
      <c r="T1009" s="17">
        <f t="shared" si="234"/>
        <v>294.66000000000003</v>
      </c>
      <c r="U1009" s="17">
        <f t="shared" si="235"/>
        <v>14.119841155090404</v>
      </c>
      <c r="V1009" s="25">
        <f>(0.75+2*10^(-5)*Dados!$B$7)*R1009</f>
        <v>28.406594685407878</v>
      </c>
      <c r="W1009" s="23">
        <f t="shared" si="236"/>
        <v>1.3523152970819454</v>
      </c>
      <c r="X1009" s="25">
        <f>(1-Dados!$C$20)*U1009</f>
        <v>10.872277689419612</v>
      </c>
      <c r="Y1009" s="18">
        <f t="shared" si="237"/>
        <v>9.5199623923376659</v>
      </c>
      <c r="Z1009" s="27">
        <f>((0.408*I1009*(Y1009-0)+Dados!$C$35*(900/(H1009+273))*J1009*(M1009-N1009))/(I1009+Dados!$C$35*(1+(0.34*J1009))))</f>
        <v>2.9058296915994646</v>
      </c>
    </row>
    <row r="1010" spans="1:26" x14ac:dyDescent="0.25">
      <c r="A1010" s="1">
        <v>39507</v>
      </c>
      <c r="B1010">
        <v>21</v>
      </c>
      <c r="C1010">
        <v>29.3</v>
      </c>
      <c r="D1010">
        <v>60</v>
      </c>
      <c r="E1010">
        <v>2.8</v>
      </c>
      <c r="F1010">
        <v>83.75</v>
      </c>
      <c r="H1010" s="22">
        <f t="shared" si="224"/>
        <v>25.15</v>
      </c>
      <c r="I1010" s="23">
        <f t="shared" si="225"/>
        <v>0.19015669269727434</v>
      </c>
      <c r="J1010" s="24">
        <f t="shared" si="226"/>
        <v>2.0942630104702435</v>
      </c>
      <c r="K1010" s="25">
        <f t="shared" si="227"/>
        <v>4.0756492057609837</v>
      </c>
      <c r="L1010" s="25">
        <f t="shared" si="228"/>
        <v>2.4870053972720654</v>
      </c>
      <c r="M1010" s="25">
        <f t="shared" si="229"/>
        <v>3.2813273015165247</v>
      </c>
      <c r="N1010" s="25">
        <f t="shared" si="230"/>
        <v>2.7481116150200897</v>
      </c>
      <c r="O1010" s="25">
        <f t="shared" si="231"/>
        <v>-0.14298773789663263</v>
      </c>
      <c r="P1010" s="26">
        <f>ACOS(-TAN(Dados!$C$31)*TAN(O1010))</f>
        <v>1.6487195902323588</v>
      </c>
      <c r="Q1010" s="25">
        <f t="shared" si="232"/>
        <v>1.0169082566002381</v>
      </c>
      <c r="R1010" s="25">
        <f>(24*60/PI())*Dados!$C$28*Q1010*(P1010*SIN(Dados!$C$31)*SIN(O1010)+COS(Dados!$C$31)*COS(O1010)*SIN(P1010))</f>
        <v>37.448498126852733</v>
      </c>
      <c r="S1010" s="17">
        <f t="shared" si="233"/>
        <v>302.46000000000004</v>
      </c>
      <c r="T1010" s="17">
        <f t="shared" si="234"/>
        <v>294.16000000000003</v>
      </c>
      <c r="U1010" s="17">
        <f t="shared" si="235"/>
        <v>17.262092275868547</v>
      </c>
      <c r="V1010" s="25">
        <f>(0.75+2*10^(-5)*Dados!$B$7)*R1010</f>
        <v>28.269953622657006</v>
      </c>
      <c r="W1010" s="23">
        <f t="shared" si="236"/>
        <v>1.9897811207537603</v>
      </c>
      <c r="X1010" s="25">
        <f>(1-Dados!$C$20)*U1010</f>
        <v>13.291811052418781</v>
      </c>
      <c r="Y1010" s="18">
        <f t="shared" si="237"/>
        <v>11.302029931665022</v>
      </c>
      <c r="Z1010" s="27">
        <f>((0.408*I1010*(Y1010-0)+Dados!$C$35*(900/(H1010+273))*J1010*(M1010-N1010))/(I1010+Dados!$C$35*(1+(0.34*J1010))))</f>
        <v>3.6314144955010623</v>
      </c>
    </row>
    <row r="1011" spans="1:26" x14ac:dyDescent="0.25">
      <c r="A1011" s="1">
        <v>39845</v>
      </c>
      <c r="B1011">
        <v>21.9</v>
      </c>
      <c r="C1011">
        <v>34.5</v>
      </c>
      <c r="D1011">
        <v>32</v>
      </c>
      <c r="E1011">
        <v>2.5</v>
      </c>
      <c r="F1011">
        <v>58.5</v>
      </c>
      <c r="H1011" s="22">
        <f t="shared" si="224"/>
        <v>28.2</v>
      </c>
      <c r="I1011" s="23">
        <f t="shared" si="225"/>
        <v>0.22232091572927459</v>
      </c>
      <c r="J1011" s="24">
        <f t="shared" si="226"/>
        <v>1.8698776879198604</v>
      </c>
      <c r="K1011" s="25">
        <f t="shared" si="227"/>
        <v>5.4691459026600384</v>
      </c>
      <c r="L1011" s="25">
        <f t="shared" si="228"/>
        <v>2.6278588442730206</v>
      </c>
      <c r="M1011" s="25">
        <f t="shared" si="229"/>
        <v>4.0485023734665297</v>
      </c>
      <c r="N1011" s="25">
        <f t="shared" si="230"/>
        <v>2.3683738884779197</v>
      </c>
      <c r="O1011" s="25">
        <f t="shared" si="231"/>
        <v>-0.30432562504334304</v>
      </c>
      <c r="P1011" s="26">
        <f>ACOS(-TAN(Dados!$C$31)*TAN(O1011))</f>
        <v>1.7414469882911801</v>
      </c>
      <c r="Q1011" s="25">
        <f t="shared" si="232"/>
        <v>1.0281185581963432</v>
      </c>
      <c r="R1011" s="25">
        <f>(24*60/PI())*Dados!$C$28*Q1011*(P1011*SIN(Dados!$C$31)*SIN(O1011)+COS(Dados!$C$31)*COS(O1011)*SIN(P1011))</f>
        <v>41.550006134893529</v>
      </c>
      <c r="S1011" s="17">
        <f t="shared" si="233"/>
        <v>307.66000000000003</v>
      </c>
      <c r="T1011" s="17">
        <f t="shared" si="234"/>
        <v>295.06</v>
      </c>
      <c r="U1011" s="17">
        <f t="shared" si="235"/>
        <v>23.598062523101628</v>
      </c>
      <c r="V1011" s="25">
        <f>(0.75+2*10^(-5)*Dados!$B$7)*R1011</f>
        <v>31.366191041244619</v>
      </c>
      <c r="W1011" s="23">
        <f t="shared" si="236"/>
        <v>3.3614475541782616</v>
      </c>
      <c r="X1011" s="25">
        <f>(1-Dados!$C$20)*U1011</f>
        <v>18.170508142788254</v>
      </c>
      <c r="Y1011" s="18">
        <f t="shared" si="237"/>
        <v>14.809060588609992</v>
      </c>
      <c r="Z1011" s="27">
        <f>((0.408*I1011*(Y1011-0)+Dados!$C$35*(900/(H1011+273))*J1011*(M1011-N1011))/(I1011+Dados!$C$35*(1+(0.34*J1011))))</f>
        <v>5.9435174395102583</v>
      </c>
    </row>
    <row r="1012" spans="1:26" x14ac:dyDescent="0.25">
      <c r="A1012" s="1">
        <v>39846</v>
      </c>
      <c r="B1012">
        <v>22.3</v>
      </c>
      <c r="C1012">
        <v>35.5</v>
      </c>
      <c r="D1012">
        <v>33</v>
      </c>
      <c r="E1012">
        <v>2.9666670000000002</v>
      </c>
      <c r="F1012">
        <v>57.75</v>
      </c>
      <c r="H1012" s="22">
        <f t="shared" si="224"/>
        <v>28.9</v>
      </c>
      <c r="I1012" s="23">
        <f t="shared" si="225"/>
        <v>0.23031442615975278</v>
      </c>
      <c r="J1012" s="24">
        <f t="shared" si="226"/>
        <v>2.2189217723152592</v>
      </c>
      <c r="K1012" s="25">
        <f t="shared" si="227"/>
        <v>5.7799401422607124</v>
      </c>
      <c r="L1012" s="25">
        <f t="shared" si="228"/>
        <v>2.6926645530366384</v>
      </c>
      <c r="M1012" s="25">
        <f t="shared" si="229"/>
        <v>4.2363023476486754</v>
      </c>
      <c r="N1012" s="25">
        <f t="shared" si="230"/>
        <v>2.44646460576711</v>
      </c>
      <c r="O1012" s="25">
        <f t="shared" si="231"/>
        <v>-0.2995769437816857</v>
      </c>
      <c r="P1012" s="26">
        <f>ACOS(-TAN(Dados!$C$31)*TAN(O1012))</f>
        <v>1.7385894603864445</v>
      </c>
      <c r="Q1012" s="25">
        <f t="shared" si="232"/>
        <v>1.0278170707327079</v>
      </c>
      <c r="R1012" s="25">
        <f>(24*60/PI())*Dados!$C$28*Q1012*(P1012*SIN(Dados!$C$31)*SIN(O1012)+COS(Dados!$C$31)*COS(O1012)*SIN(P1012))</f>
        <v>41.440172896841275</v>
      </c>
      <c r="S1012" s="17">
        <f t="shared" si="233"/>
        <v>308.66000000000003</v>
      </c>
      <c r="T1012" s="17">
        <f t="shared" si="234"/>
        <v>295.46000000000004</v>
      </c>
      <c r="U1012" s="17">
        <f t="shared" si="235"/>
        <v>24.089539995836692</v>
      </c>
      <c r="V1012" s="25">
        <f>(0.75+2*10^(-5)*Dados!$B$7)*R1012</f>
        <v>31.28327768820585</v>
      </c>
      <c r="W1012" s="23">
        <f t="shared" si="236"/>
        <v>3.4160137872592937</v>
      </c>
      <c r="X1012" s="25">
        <f>(1-Dados!$C$20)*U1012</f>
        <v>18.548945796794253</v>
      </c>
      <c r="Y1012" s="18">
        <f t="shared" si="237"/>
        <v>15.13293200953496</v>
      </c>
      <c r="Z1012" s="27">
        <f>((0.408*I1012*(Y1012-0)+Dados!$C$35*(900/(H1012+273))*J1012*(M1012-N1012))/(I1012+Dados!$C$35*(1+(0.34*J1012))))</f>
        <v>6.3652643316029112</v>
      </c>
    </row>
    <row r="1013" spans="1:26" x14ac:dyDescent="0.25">
      <c r="A1013" s="1">
        <v>39847</v>
      </c>
      <c r="B1013">
        <v>21.9</v>
      </c>
      <c r="C1013">
        <v>32.6</v>
      </c>
      <c r="D1013">
        <v>34</v>
      </c>
      <c r="E1013">
        <v>3.8</v>
      </c>
      <c r="F1013">
        <v>79.25</v>
      </c>
      <c r="H1013" s="22">
        <f t="shared" si="224"/>
        <v>27.25</v>
      </c>
      <c r="I1013" s="23">
        <f t="shared" si="225"/>
        <v>0.21184640181521044</v>
      </c>
      <c r="J1013" s="24">
        <f t="shared" si="226"/>
        <v>2.8422140856381874</v>
      </c>
      <c r="K1013" s="25">
        <f t="shared" si="227"/>
        <v>4.9183812721762612</v>
      </c>
      <c r="L1013" s="25">
        <f t="shared" si="228"/>
        <v>2.6278588442730206</v>
      </c>
      <c r="M1013" s="25">
        <f t="shared" si="229"/>
        <v>3.7731200582246407</v>
      </c>
      <c r="N1013" s="25">
        <f t="shared" si="230"/>
        <v>2.9901976461430277</v>
      </c>
      <c r="O1013" s="25">
        <f t="shared" si="231"/>
        <v>-0.29473949140618588</v>
      </c>
      <c r="P1013" s="26">
        <f>ACOS(-TAN(Dados!$C$31)*TAN(O1013))</f>
        <v>1.7356885346921167</v>
      </c>
      <c r="Q1013" s="25">
        <f t="shared" si="232"/>
        <v>1.0275073404706727</v>
      </c>
      <c r="R1013" s="25">
        <f>(24*60/PI())*Dados!$C$28*Q1013*(P1013*SIN(Dados!$C$31)*SIN(O1013)+COS(Dados!$C$31)*COS(O1013)*SIN(P1013))</f>
        <v>41.327547732870002</v>
      </c>
      <c r="S1013" s="17">
        <f t="shared" si="233"/>
        <v>305.76000000000005</v>
      </c>
      <c r="T1013" s="17">
        <f t="shared" si="234"/>
        <v>295.06</v>
      </c>
      <c r="U1013" s="17">
        <f t="shared" si="235"/>
        <v>21.629750390278129</v>
      </c>
      <c r="V1013" s="25">
        <f>(0.75+2*10^(-5)*Dados!$B$7)*R1013</f>
        <v>31.198256704148577</v>
      </c>
      <c r="W1013" s="23">
        <f t="shared" si="236"/>
        <v>2.2952691569238683</v>
      </c>
      <c r="X1013" s="25">
        <f>(1-Dados!$C$20)*U1013</f>
        <v>16.65490780051416</v>
      </c>
      <c r="Y1013" s="18">
        <f t="shared" si="237"/>
        <v>14.359638643590291</v>
      </c>
      <c r="Z1013" s="27">
        <f>((0.408*I1013*(Y1013-0)+Dados!$C$35*(900/(H1013+273))*J1013*(M1013-N1013))/(I1013+Dados!$C$35*(1+(0.34*J1013))))</f>
        <v>4.9264740904779076</v>
      </c>
    </row>
    <row r="1014" spans="1:26" x14ac:dyDescent="0.25">
      <c r="A1014" s="1">
        <v>39848</v>
      </c>
      <c r="B1014">
        <v>20.9</v>
      </c>
      <c r="C1014">
        <v>32.700000000000003</v>
      </c>
      <c r="D1014">
        <v>35</v>
      </c>
      <c r="E1014">
        <v>2.0666669999999998</v>
      </c>
      <c r="F1014">
        <v>70.5</v>
      </c>
      <c r="H1014" s="22">
        <f t="shared" si="224"/>
        <v>26.8</v>
      </c>
      <c r="I1014" s="23">
        <f t="shared" si="225"/>
        <v>0.20703153059292453</v>
      </c>
      <c r="J1014" s="24">
        <f t="shared" si="226"/>
        <v>1.5457658046641094</v>
      </c>
      <c r="K1014" s="25">
        <f t="shared" si="227"/>
        <v>4.9461187754219553</v>
      </c>
      <c r="L1014" s="25">
        <f t="shared" si="228"/>
        <v>2.4717700446226427</v>
      </c>
      <c r="M1014" s="25">
        <f t="shared" si="229"/>
        <v>3.708944410022299</v>
      </c>
      <c r="N1014" s="25">
        <f t="shared" si="230"/>
        <v>2.6148058090657207</v>
      </c>
      <c r="O1014" s="25">
        <f t="shared" si="231"/>
        <v>-0.28981470135838328</v>
      </c>
      <c r="P1014" s="26">
        <f>ACOS(-TAN(Dados!$C$31)*TAN(O1014))</f>
        <v>1.7327454042581727</v>
      </c>
      <c r="Q1014" s="25">
        <f t="shared" si="232"/>
        <v>1.0271894591899993</v>
      </c>
      <c r="R1014" s="25">
        <f>(24*60/PI())*Dados!$C$28*Q1014*(P1014*SIN(Dados!$C$31)*SIN(O1014)+COS(Dados!$C$31)*COS(O1014)*SIN(P1014))</f>
        <v>41.21213155165799</v>
      </c>
      <c r="S1014" s="17">
        <f t="shared" si="233"/>
        <v>305.86</v>
      </c>
      <c r="T1014" s="17">
        <f t="shared" si="234"/>
        <v>294.06</v>
      </c>
      <c r="U1014" s="17">
        <f t="shared" si="235"/>
        <v>22.650931346555584</v>
      </c>
      <c r="V1014" s="25">
        <f>(0.75+2*10^(-5)*Dados!$B$7)*R1014</f>
        <v>31.111128775036029</v>
      </c>
      <c r="W1014" s="23">
        <f t="shared" si="236"/>
        <v>2.8607812900558351</v>
      </c>
      <c r="X1014" s="25">
        <f>(1-Dados!$C$20)*U1014</f>
        <v>17.441217136847801</v>
      </c>
      <c r="Y1014" s="18">
        <f t="shared" si="237"/>
        <v>14.580435846791966</v>
      </c>
      <c r="Z1014" s="27">
        <f>((0.408*I1014*(Y1014-0)+Dados!$C$35*(900/(H1014+273))*J1014*(M1014-N1014))/(I1014+Dados!$C$35*(1+(0.34*J1014))))</f>
        <v>5.0960426746919243</v>
      </c>
    </row>
    <row r="1015" spans="1:26" x14ac:dyDescent="0.25">
      <c r="A1015" s="1">
        <v>39849</v>
      </c>
      <c r="B1015">
        <v>18.899999999999999</v>
      </c>
      <c r="C1015">
        <v>34.9</v>
      </c>
      <c r="D1015">
        <v>36</v>
      </c>
      <c r="E1015">
        <v>2.8</v>
      </c>
      <c r="F1015">
        <v>62.25</v>
      </c>
      <c r="H1015" s="22">
        <f t="shared" si="224"/>
        <v>26.9</v>
      </c>
      <c r="I1015" s="23">
        <f t="shared" si="225"/>
        <v>0.20809346882072433</v>
      </c>
      <c r="J1015" s="24">
        <f t="shared" si="226"/>
        <v>2.0942630104702435</v>
      </c>
      <c r="K1015" s="25">
        <f t="shared" si="227"/>
        <v>5.5916786681589672</v>
      </c>
      <c r="L1015" s="25">
        <f t="shared" si="228"/>
        <v>2.1837218414652266</v>
      </c>
      <c r="M1015" s="25">
        <f t="shared" si="229"/>
        <v>3.8877002548120969</v>
      </c>
      <c r="N1015" s="25">
        <f t="shared" si="230"/>
        <v>2.4200934086205304</v>
      </c>
      <c r="O1015" s="25">
        <f t="shared" si="231"/>
        <v>-0.28480403295985462</v>
      </c>
      <c r="P1015" s="26">
        <f>ACOS(-TAN(Dados!$C$31)*TAN(O1015))</f>
        <v>1.7297612548880501</v>
      </c>
      <c r="Q1015" s="25">
        <f t="shared" si="232"/>
        <v>1.0268635210857713</v>
      </c>
      <c r="R1015" s="25">
        <f>(24*60/PI())*Dados!$C$28*Q1015*(P1015*SIN(Dados!$C$31)*SIN(O1015)+COS(Dados!$C$31)*COS(O1015)*SIN(P1015))</f>
        <v>41.093926310782344</v>
      </c>
      <c r="S1015" s="17">
        <f t="shared" si="233"/>
        <v>308.06</v>
      </c>
      <c r="T1015" s="17">
        <f t="shared" si="234"/>
        <v>292.06</v>
      </c>
      <c r="U1015" s="17">
        <f t="shared" si="235"/>
        <v>26.300112838900702</v>
      </c>
      <c r="V1015" s="25">
        <f>(0.75+2*10^(-5)*Dados!$B$7)*R1015</f>
        <v>31.021895378647475</v>
      </c>
      <c r="W1015" s="23">
        <f t="shared" si="236"/>
        <v>3.8756357227988527</v>
      </c>
      <c r="X1015" s="25">
        <f>(1-Dados!$C$20)*U1015</f>
        <v>20.251086885953541</v>
      </c>
      <c r="Y1015" s="18">
        <f t="shared" si="237"/>
        <v>16.375451163154686</v>
      </c>
      <c r="Z1015" s="27">
        <f>((0.408*I1015*(Y1015-0)+Dados!$C$35*(900/(H1015+273))*J1015*(M1015-N1015))/(I1015+Dados!$C$35*(1+(0.34*J1015))))</f>
        <v>6.2283560858063831</v>
      </c>
    </row>
    <row r="1016" spans="1:26" x14ac:dyDescent="0.25">
      <c r="A1016" s="1">
        <v>39850</v>
      </c>
      <c r="B1016">
        <v>21</v>
      </c>
      <c r="C1016">
        <v>28.2</v>
      </c>
      <c r="D1016">
        <v>37</v>
      </c>
      <c r="E1016">
        <v>2.2999999999999998</v>
      </c>
      <c r="F1016">
        <v>83</v>
      </c>
      <c r="H1016" s="22">
        <f t="shared" si="224"/>
        <v>24.6</v>
      </c>
      <c r="I1016" s="23">
        <f t="shared" si="225"/>
        <v>0.1847958852166231</v>
      </c>
      <c r="J1016" s="24">
        <f t="shared" si="226"/>
        <v>1.7202874728862714</v>
      </c>
      <c r="K1016" s="25">
        <f t="shared" si="227"/>
        <v>3.8241720180540506</v>
      </c>
      <c r="L1016" s="25">
        <f t="shared" si="228"/>
        <v>2.4870053972720654</v>
      </c>
      <c r="M1016" s="25">
        <f t="shared" si="229"/>
        <v>3.1555887076630578</v>
      </c>
      <c r="N1016" s="25">
        <f t="shared" si="230"/>
        <v>2.6191386273603379</v>
      </c>
      <c r="O1016" s="25">
        <f t="shared" si="231"/>
        <v>-0.27970897097978548</v>
      </c>
      <c r="P1016" s="26">
        <f>ACOS(-TAN(Dados!$C$31)*TAN(O1016))</f>
        <v>1.7267372641461627</v>
      </c>
      <c r="Q1016" s="25">
        <f t="shared" si="232"/>
        <v>1.0265296227404832</v>
      </c>
      <c r="R1016" s="25">
        <f>(24*60/PI())*Dados!$C$28*Q1016*(P1016*SIN(Dados!$C$31)*SIN(O1016)+COS(Dados!$C$31)*COS(O1016)*SIN(P1016))</f>
        <v>40.972935068714811</v>
      </c>
      <c r="S1016" s="17">
        <f t="shared" si="233"/>
        <v>301.36</v>
      </c>
      <c r="T1016" s="17">
        <f t="shared" si="234"/>
        <v>294.16000000000003</v>
      </c>
      <c r="U1016" s="17">
        <f t="shared" si="235"/>
        <v>17.590707465855619</v>
      </c>
      <c r="V1016" s="25">
        <f>(0.75+2*10^(-5)*Dados!$B$7)*R1016</f>
        <v>30.930558823829962</v>
      </c>
      <c r="W1016" s="23">
        <f t="shared" si="236"/>
        <v>1.8279324370850987</v>
      </c>
      <c r="X1016" s="25">
        <f>(1-Dados!$C$20)*U1016</f>
        <v>13.544844748708828</v>
      </c>
      <c r="Y1016" s="18">
        <f t="shared" si="237"/>
        <v>11.716912311623728</v>
      </c>
      <c r="Z1016" s="27">
        <f>((0.408*I1016*(Y1016-0)+Dados!$C$35*(900/(H1016+273))*J1016*(M1016-N1016))/(I1016+Dados!$C$35*(1+(0.34*J1016))))</f>
        <v>3.694791955255317</v>
      </c>
    </row>
    <row r="1017" spans="1:26" x14ac:dyDescent="0.25">
      <c r="A1017" s="1">
        <v>39851</v>
      </c>
      <c r="B1017">
        <v>20.7</v>
      </c>
      <c r="C1017">
        <v>34.1</v>
      </c>
      <c r="D1017">
        <v>38</v>
      </c>
      <c r="E1017">
        <v>0.96666700000000005</v>
      </c>
      <c r="F1017">
        <v>61.5</v>
      </c>
      <c r="H1017" s="22">
        <f t="shared" si="224"/>
        <v>27.4</v>
      </c>
      <c r="I1017" s="23">
        <f t="shared" si="225"/>
        <v>0.21347213281933025</v>
      </c>
      <c r="J1017" s="24">
        <f t="shared" si="226"/>
        <v>0.72301962197937109</v>
      </c>
      <c r="K1017" s="25">
        <f t="shared" si="227"/>
        <v>5.3489488866095956</v>
      </c>
      <c r="L1017" s="25">
        <f t="shared" si="228"/>
        <v>2.4415438714941016</v>
      </c>
      <c r="M1017" s="25">
        <f t="shared" si="229"/>
        <v>3.8952463790518488</v>
      </c>
      <c r="N1017" s="25">
        <f t="shared" si="230"/>
        <v>2.3955765231168868</v>
      </c>
      <c r="O1017" s="25">
        <f t="shared" si="231"/>
        <v>-0.27453102519500105</v>
      </c>
      <c r="P1017" s="26">
        <f>ACOS(-TAN(Dados!$C$31)*TAN(O1017))</f>
        <v>1.7236746004336272</v>
      </c>
      <c r="Q1017" s="25">
        <f t="shared" si="232"/>
        <v>1.0261878630954209</v>
      </c>
      <c r="R1017" s="25">
        <f>(24*60/PI())*Dados!$C$28*Q1017*(P1017*SIN(Dados!$C$31)*SIN(O1017)+COS(Dados!$C$31)*COS(O1017)*SIN(P1017))</f>
        <v>40.849162036170263</v>
      </c>
      <c r="S1017" s="17">
        <f t="shared" si="233"/>
        <v>307.26000000000005</v>
      </c>
      <c r="T1017" s="17">
        <f t="shared" si="234"/>
        <v>293.86</v>
      </c>
      <c r="U1017" s="17">
        <f t="shared" si="235"/>
        <v>23.92519762840454</v>
      </c>
      <c r="V1017" s="25">
        <f>(0.75+2*10^(-5)*Dados!$B$7)*R1017</f>
        <v>30.837122289261409</v>
      </c>
      <c r="W1017" s="23">
        <f t="shared" si="236"/>
        <v>3.4512343618637402</v>
      </c>
      <c r="X1017" s="25">
        <f>(1-Dados!$C$20)*U1017</f>
        <v>18.422402173871497</v>
      </c>
      <c r="Y1017" s="18">
        <f t="shared" si="237"/>
        <v>14.971167812007756</v>
      </c>
      <c r="Z1017" s="27">
        <f>((0.408*I1017*(Y1017-0)+Dados!$C$35*(900/(H1017+273))*J1017*(M1017-N1017))/(I1017+Dados!$C$35*(1+(0.34*J1017))))</f>
        <v>5.1405587494242093</v>
      </c>
    </row>
    <row r="1018" spans="1:26" x14ac:dyDescent="0.25">
      <c r="A1018" s="1">
        <v>39852</v>
      </c>
      <c r="B1018">
        <v>19.100000000000001</v>
      </c>
      <c r="C1018">
        <v>36</v>
      </c>
      <c r="D1018">
        <v>39</v>
      </c>
      <c r="E1018">
        <v>2.9</v>
      </c>
      <c r="F1018">
        <v>54.75</v>
      </c>
      <c r="H1018" s="22">
        <f t="shared" si="224"/>
        <v>27.55</v>
      </c>
      <c r="I1018" s="23">
        <f t="shared" si="225"/>
        <v>0.21510833905626109</v>
      </c>
      <c r="J1018" s="24">
        <f t="shared" si="226"/>
        <v>2.1690581179870381</v>
      </c>
      <c r="K1018" s="25">
        <f t="shared" si="227"/>
        <v>5.9409977016273503</v>
      </c>
      <c r="L1018" s="25">
        <f t="shared" si="228"/>
        <v>2.2111396340059919</v>
      </c>
      <c r="M1018" s="25">
        <f t="shared" si="229"/>
        <v>4.0760686678166707</v>
      </c>
      <c r="N1018" s="25">
        <f t="shared" si="230"/>
        <v>2.2316475956296271</v>
      </c>
      <c r="O1018" s="25">
        <f t="shared" si="231"/>
        <v>-0.26927172994258658</v>
      </c>
      <c r="P1018" s="26">
        <f>ACOS(-TAN(Dados!$C$31)*TAN(O1018))</f>
        <v>1.720574422132332</v>
      </c>
      <c r="Q1018" s="25">
        <f t="shared" si="232"/>
        <v>1.0258383434213432</v>
      </c>
      <c r="R1018" s="25">
        <f>(24*60/PI())*Dados!$C$28*Q1018*(P1018*SIN(Dados!$C$31)*SIN(O1018)+COS(Dados!$C$31)*COS(O1018)*SIN(P1018))</f>
        <v>40.722612626680473</v>
      </c>
      <c r="S1018" s="17">
        <f t="shared" si="233"/>
        <v>309.16000000000003</v>
      </c>
      <c r="T1018" s="17">
        <f t="shared" si="234"/>
        <v>292.26000000000005</v>
      </c>
      <c r="U1018" s="17">
        <f t="shared" si="235"/>
        <v>26.785451299992825</v>
      </c>
      <c r="V1018" s="25">
        <f>(0.75+2*10^(-5)*Dados!$B$7)*R1018</f>
        <v>30.741589861628867</v>
      </c>
      <c r="W1018" s="23">
        <f t="shared" si="236"/>
        <v>4.3554036228343387</v>
      </c>
      <c r="X1018" s="25">
        <f>(1-Dados!$C$20)*U1018</f>
        <v>20.624797500994475</v>
      </c>
      <c r="Y1018" s="18">
        <f t="shared" si="237"/>
        <v>16.269393878160137</v>
      </c>
      <c r="Z1018" s="27">
        <f>((0.408*I1018*(Y1018-0)+Dados!$C$35*(900/(H1018+273))*J1018*(M1018-N1018))/(I1018+Dados!$C$35*(1+(0.34*J1018))))</f>
        <v>6.7268466160693645</v>
      </c>
    </row>
    <row r="1019" spans="1:26" x14ac:dyDescent="0.25">
      <c r="A1019" s="1">
        <v>39853</v>
      </c>
      <c r="B1019">
        <v>23</v>
      </c>
      <c r="C1019">
        <v>34.4</v>
      </c>
      <c r="D1019">
        <v>40</v>
      </c>
      <c r="E1019">
        <v>1.766667</v>
      </c>
      <c r="F1019">
        <v>60.75</v>
      </c>
      <c r="H1019" s="22">
        <f t="shared" si="224"/>
        <v>28.7</v>
      </c>
      <c r="I1019" s="23">
        <f t="shared" si="225"/>
        <v>0.22800632957046707</v>
      </c>
      <c r="J1019" s="24">
        <f t="shared" si="226"/>
        <v>1.3213804821137263</v>
      </c>
      <c r="K1019" s="25">
        <f t="shared" si="227"/>
        <v>5.4388791379242765</v>
      </c>
      <c r="L1019" s="25">
        <f t="shared" si="228"/>
        <v>2.809437622397069</v>
      </c>
      <c r="M1019" s="25">
        <f t="shared" si="229"/>
        <v>4.1241583801606723</v>
      </c>
      <c r="N1019" s="25">
        <f t="shared" si="230"/>
        <v>2.5054262159476086</v>
      </c>
      <c r="O1019" s="25">
        <f t="shared" si="231"/>
        <v>-0.26393264366523028</v>
      </c>
      <c r="P1019" s="26">
        <f>ACOS(-TAN(Dados!$C$31)*TAN(O1019))</f>
        <v>1.7174378768172527</v>
      </c>
      <c r="Q1019" s="25">
        <f t="shared" si="232"/>
        <v>1.0254811672884725</v>
      </c>
      <c r="R1019" s="25">
        <f>(24*60/PI())*Dados!$C$28*Q1019*(P1019*SIN(Dados!$C$31)*SIN(O1019)+COS(Dados!$C$31)*COS(O1019)*SIN(P1019))</f>
        <v>40.593293506266015</v>
      </c>
      <c r="S1019" s="17">
        <f t="shared" si="233"/>
        <v>307.56</v>
      </c>
      <c r="T1019" s="17">
        <f t="shared" si="234"/>
        <v>296.16000000000003</v>
      </c>
      <c r="U1019" s="17">
        <f t="shared" si="235"/>
        <v>21.929397369919698</v>
      </c>
      <c r="V1019" s="25">
        <f>(0.75+2*10^(-5)*Dados!$B$7)*R1019</f>
        <v>30.643966573125926</v>
      </c>
      <c r="W1019" s="23">
        <f t="shared" si="236"/>
        <v>2.9758197754734366</v>
      </c>
      <c r="X1019" s="25">
        <f>(1-Dados!$C$20)*U1019</f>
        <v>16.885635974838166</v>
      </c>
      <c r="Y1019" s="18">
        <f t="shared" si="237"/>
        <v>13.90981619936473</v>
      </c>
      <c r="Z1019" s="27">
        <f>((0.408*I1019*(Y1019-0)+Dados!$C$35*(900/(H1019+273))*J1019*(M1019-N1019))/(I1019+Dados!$C$35*(1+(0.34*J1019))))</f>
        <v>5.3013159556503746</v>
      </c>
    </row>
    <row r="1020" spans="1:26" x14ac:dyDescent="0.25">
      <c r="A1020" s="1">
        <v>39854</v>
      </c>
      <c r="B1020">
        <v>22.5</v>
      </c>
      <c r="C1020">
        <v>34.5</v>
      </c>
      <c r="D1020">
        <v>41</v>
      </c>
      <c r="E1020">
        <v>2.8</v>
      </c>
      <c r="F1020">
        <v>65.75</v>
      </c>
      <c r="H1020" s="22">
        <f t="shared" si="224"/>
        <v>28.5</v>
      </c>
      <c r="I1020" s="23">
        <f t="shared" si="225"/>
        <v>0.22571768686715199</v>
      </c>
      <c r="J1020" s="24">
        <f t="shared" si="226"/>
        <v>2.0942630104702435</v>
      </c>
      <c r="K1020" s="25">
        <f t="shared" si="227"/>
        <v>5.4691459026600384</v>
      </c>
      <c r="L1020" s="25">
        <f t="shared" si="228"/>
        <v>2.7255876066054592</v>
      </c>
      <c r="M1020" s="25">
        <f t="shared" si="229"/>
        <v>4.0973667546327484</v>
      </c>
      <c r="N1020" s="25">
        <f t="shared" si="230"/>
        <v>2.6940186411710321</v>
      </c>
      <c r="O1020" s="25">
        <f t="shared" si="231"/>
        <v>-0.25851534844942292</v>
      </c>
      <c r="P1020" s="26">
        <f>ACOS(-TAN(Dados!$C$31)*TAN(O1020))</f>
        <v>1.7142661005366917</v>
      </c>
      <c r="Q1020" s="25">
        <f t="shared" si="232"/>
        <v>1.0251164405358055</v>
      </c>
      <c r="R1020" s="25">
        <f>(24*60/PI())*Dados!$C$28*Q1020*(P1020*SIN(Dados!$C$31)*SIN(O1020)+COS(Dados!$C$31)*COS(O1020)*SIN(P1020))</f>
        <v>40.461212642078735</v>
      </c>
      <c r="S1020" s="17">
        <f t="shared" si="233"/>
        <v>307.66000000000003</v>
      </c>
      <c r="T1020" s="17">
        <f t="shared" si="234"/>
        <v>295.66000000000003</v>
      </c>
      <c r="U1020" s="17">
        <f t="shared" si="235"/>
        <v>22.425880330217133</v>
      </c>
      <c r="V1020" s="25">
        <f>(0.75+2*10^(-5)*Dados!$B$7)*R1020</f>
        <v>30.544258438173049</v>
      </c>
      <c r="W1020" s="23">
        <f t="shared" si="236"/>
        <v>2.8758821466307798</v>
      </c>
      <c r="X1020" s="25">
        <f>(1-Dados!$C$20)*U1020</f>
        <v>17.267927854267192</v>
      </c>
      <c r="Y1020" s="18">
        <f t="shared" si="237"/>
        <v>14.392045707636413</v>
      </c>
      <c r="Z1020" s="27">
        <f>((0.408*I1020*(Y1020-0)+Dados!$C$35*(900/(H1020+273))*J1020*(M1020-N1020))/(I1020+Dados!$C$35*(1+(0.34*J1020))))</f>
        <v>5.6239033286554987</v>
      </c>
    </row>
    <row r="1021" spans="1:26" x14ac:dyDescent="0.25">
      <c r="A1021" s="1">
        <v>39855</v>
      </c>
      <c r="B1021">
        <v>22.5</v>
      </c>
      <c r="C1021">
        <v>31.5</v>
      </c>
      <c r="D1021">
        <v>42</v>
      </c>
      <c r="E1021">
        <v>3.0666669999999998</v>
      </c>
      <c r="F1021">
        <v>74</v>
      </c>
      <c r="H1021" s="22">
        <f t="shared" si="224"/>
        <v>27</v>
      </c>
      <c r="I1021" s="23">
        <f t="shared" si="225"/>
        <v>0.20915998442580921</v>
      </c>
      <c r="J1021" s="24">
        <f t="shared" si="226"/>
        <v>2.2937168798320537</v>
      </c>
      <c r="K1021" s="25">
        <f t="shared" si="227"/>
        <v>4.6220689030255047</v>
      </c>
      <c r="L1021" s="25">
        <f t="shared" si="228"/>
        <v>2.7255876066054592</v>
      </c>
      <c r="M1021" s="25">
        <f t="shared" si="229"/>
        <v>3.6738282548154819</v>
      </c>
      <c r="N1021" s="25">
        <f t="shared" si="230"/>
        <v>2.7186329085634564</v>
      </c>
      <c r="O1021" s="25">
        <f t="shared" si="231"/>
        <v>-0.2530214495566519</v>
      </c>
      <c r="P1021" s="26">
        <f>ACOS(-TAN(Dados!$C$31)*TAN(O1021))</f>
        <v>1.7110602171599187</v>
      </c>
      <c r="Q1021" s="25">
        <f t="shared" si="232"/>
        <v>1.0247442712397508</v>
      </c>
      <c r="R1021" s="25">
        <f>(24*60/PI())*Dados!$C$28*Q1021*(P1021*SIN(Dados!$C$31)*SIN(O1021)+COS(Dados!$C$31)*COS(O1021)*SIN(P1021))</f>
        <v>40.326379349888064</v>
      </c>
      <c r="S1021" s="17">
        <f t="shared" si="233"/>
        <v>304.66000000000003</v>
      </c>
      <c r="T1021" s="17">
        <f t="shared" si="234"/>
        <v>295.66000000000003</v>
      </c>
      <c r="U1021" s="17">
        <f t="shared" si="235"/>
        <v>19.356662087946269</v>
      </c>
      <c r="V1021" s="25">
        <f>(0.75+2*10^(-5)*Dados!$B$7)*R1021</f>
        <v>30.442472489265068</v>
      </c>
      <c r="W1021" s="23">
        <f t="shared" si="236"/>
        <v>2.2117437027258826</v>
      </c>
      <c r="X1021" s="25">
        <f>(1-Dados!$C$20)*U1021</f>
        <v>14.904629807718628</v>
      </c>
      <c r="Y1021" s="18">
        <f t="shared" si="237"/>
        <v>12.692886104992745</v>
      </c>
      <c r="Z1021" s="27">
        <f>((0.408*I1021*(Y1021-0)+Dados!$C$35*(900/(H1021+273))*J1021*(M1021-N1021))/(I1021+Dados!$C$35*(1+(0.34*J1021))))</f>
        <v>4.6471438230889195</v>
      </c>
    </row>
    <row r="1022" spans="1:26" x14ac:dyDescent="0.25">
      <c r="A1022" s="1">
        <v>39856</v>
      </c>
      <c r="B1022">
        <v>16.399999999999999</v>
      </c>
      <c r="C1022">
        <v>29.3</v>
      </c>
      <c r="D1022">
        <v>43</v>
      </c>
      <c r="E1022">
        <v>2.8666670000000001</v>
      </c>
      <c r="F1022">
        <v>60.75</v>
      </c>
      <c r="H1022" s="22">
        <f t="shared" si="224"/>
        <v>22.85</v>
      </c>
      <c r="I1022" s="23">
        <f t="shared" si="225"/>
        <v>0.1685781270345493</v>
      </c>
      <c r="J1022" s="24">
        <f t="shared" si="226"/>
        <v>2.1441266647984651</v>
      </c>
      <c r="K1022" s="25">
        <f t="shared" si="227"/>
        <v>4.0756492057609837</v>
      </c>
      <c r="L1022" s="25">
        <f t="shared" si="228"/>
        <v>1.8652661127239329</v>
      </c>
      <c r="M1022" s="25">
        <f t="shared" si="229"/>
        <v>2.9704576592424585</v>
      </c>
      <c r="N1022" s="25">
        <f t="shared" si="230"/>
        <v>1.8045530279897937</v>
      </c>
      <c r="O1022" s="25">
        <f t="shared" si="231"/>
        <v>-0.24745257494772704</v>
      </c>
      <c r="P1022" s="26">
        <f>ACOS(-TAN(Dados!$C$31)*TAN(O1022))</f>
        <v>1.7078213377914966</v>
      </c>
      <c r="Q1022" s="25">
        <f t="shared" si="232"/>
        <v>1.0243647696821025</v>
      </c>
      <c r="R1022" s="25">
        <f>(24*60/PI())*Dados!$C$28*Q1022*(P1022*SIN(Dados!$C$31)*SIN(O1022)+COS(Dados!$C$31)*COS(O1022)*SIN(P1022))</f>
        <v>40.188804340285415</v>
      </c>
      <c r="S1022" s="17">
        <f t="shared" si="233"/>
        <v>302.46000000000004</v>
      </c>
      <c r="T1022" s="17">
        <f t="shared" si="234"/>
        <v>289.56</v>
      </c>
      <c r="U1022" s="17">
        <f t="shared" si="235"/>
        <v>23.095104063809888</v>
      </c>
      <c r="V1022" s="25">
        <f>(0.75+2*10^(-5)*Dados!$B$7)*R1022</f>
        <v>30.338616811851008</v>
      </c>
      <c r="W1022" s="23">
        <f t="shared" si="236"/>
        <v>3.8868648729738351</v>
      </c>
      <c r="X1022" s="25">
        <f>(1-Dados!$C$20)*U1022</f>
        <v>17.783230129133614</v>
      </c>
      <c r="Y1022" s="18">
        <f t="shared" si="237"/>
        <v>13.896365256159779</v>
      </c>
      <c r="Z1022" s="27">
        <f>((0.408*I1022*(Y1022-0)+Dados!$C$35*(900/(H1022+273))*J1022*(M1022-N1022))/(I1022+Dados!$C$35*(1+(0.34*J1022))))</f>
        <v>5.1590131377094464</v>
      </c>
    </row>
    <row r="1023" spans="1:26" x14ac:dyDescent="0.25">
      <c r="A1023" s="1">
        <v>39857</v>
      </c>
      <c r="B1023">
        <v>14.5</v>
      </c>
      <c r="C1023">
        <v>32</v>
      </c>
      <c r="D1023">
        <v>44</v>
      </c>
      <c r="E1023">
        <v>1.7</v>
      </c>
      <c r="F1023">
        <v>61.25</v>
      </c>
      <c r="H1023" s="22">
        <f t="shared" si="224"/>
        <v>23.25</v>
      </c>
      <c r="I1023" s="23">
        <f t="shared" si="225"/>
        <v>0.17217491508311963</v>
      </c>
      <c r="J1023" s="24">
        <f t="shared" si="226"/>
        <v>1.2715168277855049</v>
      </c>
      <c r="K1023" s="25">
        <f t="shared" si="227"/>
        <v>4.7547753962618131</v>
      </c>
      <c r="L1023" s="25">
        <f t="shared" si="228"/>
        <v>1.6512191555446767</v>
      </c>
      <c r="M1023" s="25">
        <f t="shared" si="229"/>
        <v>3.202997275903245</v>
      </c>
      <c r="N1023" s="25">
        <f t="shared" si="230"/>
        <v>1.9618358314907378</v>
      </c>
      <c r="O1023" s="25">
        <f t="shared" si="231"/>
        <v>-0.24181037480038128</v>
      </c>
      <c r="P1023" s="26">
        <f>ACOS(-TAN(Dados!$C$31)*TAN(O1023))</f>
        <v>1.7045505602514042</v>
      </c>
      <c r="Q1023" s="25">
        <f t="shared" si="232"/>
        <v>1.0239780483173626</v>
      </c>
      <c r="R1023" s="25">
        <f>(24*60/PI())*Dados!$C$28*Q1023*(P1023*SIN(Dados!$C$31)*SIN(O1023)+COS(Dados!$C$31)*COS(O1023)*SIN(P1023))</f>
        <v>40.048499763481836</v>
      </c>
      <c r="S1023" s="17">
        <f t="shared" si="233"/>
        <v>305.16000000000003</v>
      </c>
      <c r="T1023" s="17">
        <f t="shared" si="234"/>
        <v>287.66000000000003</v>
      </c>
      <c r="U1023" s="17">
        <f t="shared" si="235"/>
        <v>26.805583099811706</v>
      </c>
      <c r="V1023" s="25">
        <f>(0.75+2*10^(-5)*Dados!$B$7)*R1023</f>
        <v>30.232700578151917</v>
      </c>
      <c r="W1023" s="23">
        <f t="shared" si="236"/>
        <v>4.6371424061664541</v>
      </c>
      <c r="X1023" s="25">
        <f>(1-Dados!$C$20)*U1023</f>
        <v>20.640298986855015</v>
      </c>
      <c r="Y1023" s="18">
        <f t="shared" si="237"/>
        <v>16.003156580688561</v>
      </c>
      <c r="Z1023" s="27">
        <f>((0.408*I1023*(Y1023-0)+Dados!$C$35*(900/(H1023+273))*J1023*(M1023-N1023))/(I1023+Dados!$C$35*(1+(0.34*J1023))))</f>
        <v>5.4074309640721507</v>
      </c>
    </row>
    <row r="1024" spans="1:26" x14ac:dyDescent="0.25">
      <c r="A1024" s="1">
        <v>39858</v>
      </c>
      <c r="B1024">
        <v>19.5</v>
      </c>
      <c r="C1024">
        <v>33.299999999999997</v>
      </c>
      <c r="D1024">
        <v>45</v>
      </c>
      <c r="E1024">
        <v>1.6333329999999999</v>
      </c>
      <c r="F1024">
        <v>67.25</v>
      </c>
      <c r="H1024" s="22">
        <f t="shared" si="224"/>
        <v>26.4</v>
      </c>
      <c r="I1024" s="23">
        <f t="shared" si="225"/>
        <v>0.20282924107339942</v>
      </c>
      <c r="J1024" s="24">
        <f t="shared" si="226"/>
        <v>1.2216531734572835</v>
      </c>
      <c r="K1024" s="25">
        <f t="shared" si="227"/>
        <v>5.1154132953859861</v>
      </c>
      <c r="L1024" s="25">
        <f t="shared" si="228"/>
        <v>2.2668801009804516</v>
      </c>
      <c r="M1024" s="25">
        <f t="shared" si="229"/>
        <v>3.6911466981832186</v>
      </c>
      <c r="N1024" s="25">
        <f t="shared" si="230"/>
        <v>2.4822961545282145</v>
      </c>
      <c r="O1024" s="25">
        <f t="shared" si="231"/>
        <v>-0.23609652102028686</v>
      </c>
      <c r="P1024" s="26">
        <f>ACOS(-TAN(Dados!$C$31)*TAN(O1024))</f>
        <v>1.701248968619907</v>
      </c>
      <c r="Q1024" s="25">
        <f t="shared" si="232"/>
        <v>1.0235842217394178</v>
      </c>
      <c r="R1024" s="25">
        <f>(24*60/PI())*Dados!$C$28*Q1024*(P1024*SIN(Dados!$C$31)*SIN(O1024)+COS(Dados!$C$31)*COS(O1024)*SIN(P1024))</f>
        <v>39.905479252576548</v>
      </c>
      <c r="S1024" s="17">
        <f t="shared" si="233"/>
        <v>306.46000000000004</v>
      </c>
      <c r="T1024" s="17">
        <f t="shared" si="234"/>
        <v>292.66000000000003</v>
      </c>
      <c r="U1024" s="17">
        <f t="shared" si="235"/>
        <v>23.718764156089485</v>
      </c>
      <c r="V1024" s="25">
        <f>(0.75+2*10^(-5)*Dados!$B$7)*R1024</f>
        <v>30.124734079824389</v>
      </c>
      <c r="W1024" s="23">
        <f t="shared" si="236"/>
        <v>3.3722468992934482</v>
      </c>
      <c r="X1024" s="25">
        <f>(1-Dados!$C$20)*U1024</f>
        <v>18.263448400188903</v>
      </c>
      <c r="Y1024" s="18">
        <f t="shared" si="237"/>
        <v>14.891201500895455</v>
      </c>
      <c r="Z1024" s="27">
        <f>((0.408*I1024*(Y1024-0)+Dados!$C$35*(900/(H1024+273))*J1024*(M1024-N1024))/(I1024+Dados!$C$35*(1+(0.34*J1024))))</f>
        <v>5.1540271620086484</v>
      </c>
    </row>
    <row r="1025" spans="1:26" x14ac:dyDescent="0.25">
      <c r="A1025" s="1">
        <v>39859</v>
      </c>
      <c r="B1025">
        <v>21.4</v>
      </c>
      <c r="C1025">
        <v>32.9</v>
      </c>
      <c r="D1025">
        <v>46</v>
      </c>
      <c r="E1025">
        <v>2.9666670000000002</v>
      </c>
      <c r="F1025">
        <v>56.25</v>
      </c>
      <c r="H1025" s="22">
        <f t="shared" si="224"/>
        <v>27.15</v>
      </c>
      <c r="I1025" s="23">
        <f t="shared" si="225"/>
        <v>0.210768374512951</v>
      </c>
      <c r="J1025" s="24">
        <f t="shared" si="226"/>
        <v>2.2189217723152592</v>
      </c>
      <c r="K1025" s="25">
        <f t="shared" si="227"/>
        <v>5.0020014811114493</v>
      </c>
      <c r="L1025" s="25">
        <f t="shared" si="228"/>
        <v>2.548770598472057</v>
      </c>
      <c r="M1025" s="25">
        <f t="shared" si="229"/>
        <v>3.7753860397917531</v>
      </c>
      <c r="N1025" s="25">
        <f t="shared" si="230"/>
        <v>2.1236546473828612</v>
      </c>
      <c r="O1025" s="25">
        <f t="shared" si="231"/>
        <v>-0.23031270674563392</v>
      </c>
      <c r="P1025" s="26">
        <f>ACOS(-TAN(Dados!$C$31)*TAN(O1025))</f>
        <v>1.6979176328459811</v>
      </c>
      <c r="Q1025" s="25">
        <f t="shared" si="232"/>
        <v>1.0231834066475822</v>
      </c>
      <c r="R1025" s="25">
        <f>(24*60/PI())*Dados!$C$28*Q1025*(P1025*SIN(Dados!$C$31)*SIN(O1025)+COS(Dados!$C$31)*COS(O1025)*SIN(P1025))</f>
        <v>39.759757965175694</v>
      </c>
      <c r="S1025" s="17">
        <f t="shared" si="233"/>
        <v>306.06</v>
      </c>
      <c r="T1025" s="17">
        <f t="shared" si="234"/>
        <v>294.56</v>
      </c>
      <c r="U1025" s="17">
        <f t="shared" si="235"/>
        <v>21.573103885521185</v>
      </c>
      <c r="V1025" s="25">
        <f>(0.75+2*10^(-5)*Dados!$B$7)*R1025</f>
        <v>30.014728759378652</v>
      </c>
      <c r="W1025" s="23">
        <f t="shared" si="236"/>
        <v>3.3712086065475457</v>
      </c>
      <c r="X1025" s="25">
        <f>(1-Dados!$C$20)*U1025</f>
        <v>16.611289991851311</v>
      </c>
      <c r="Y1025" s="18">
        <f t="shared" si="237"/>
        <v>13.240081385303766</v>
      </c>
      <c r="Z1025" s="27">
        <f>((0.408*I1025*(Y1025-0)+Dados!$C$35*(900/(H1025+273))*J1025*(M1025-N1025))/(I1025+Dados!$C$35*(1+(0.34*J1025))))</f>
        <v>5.7059848076626114</v>
      </c>
    </row>
    <row r="1026" spans="1:26" x14ac:dyDescent="0.25">
      <c r="A1026" s="1">
        <v>39860</v>
      </c>
      <c r="B1026">
        <v>19.2</v>
      </c>
      <c r="C1026">
        <v>31</v>
      </c>
      <c r="D1026">
        <v>47</v>
      </c>
      <c r="E1026">
        <v>2.7</v>
      </c>
      <c r="F1026">
        <v>76.75</v>
      </c>
      <c r="H1026" s="22">
        <f t="shared" si="224"/>
        <v>25.1</v>
      </c>
      <c r="I1026" s="23">
        <f t="shared" si="225"/>
        <v>0.18966399559757055</v>
      </c>
      <c r="J1026" s="24">
        <f t="shared" si="226"/>
        <v>2.0194679029534495</v>
      </c>
      <c r="K1026" s="25">
        <f t="shared" si="227"/>
        <v>4.492592251118583</v>
      </c>
      <c r="L1026" s="25">
        <f t="shared" si="228"/>
        <v>2.2249611183378328</v>
      </c>
      <c r="M1026" s="25">
        <f t="shared" si="229"/>
        <v>3.3587766847282081</v>
      </c>
      <c r="N1026" s="25">
        <f t="shared" si="230"/>
        <v>2.5778611055288998</v>
      </c>
      <c r="O1026" s="25">
        <f t="shared" si="231"/>
        <v>-0.22446064584541689</v>
      </c>
      <c r="P1026" s="26">
        <f>ACOS(-TAN(Dados!$C$31)*TAN(O1026))</f>
        <v>1.6945576084179677</v>
      </c>
      <c r="Q1026" s="25">
        <f t="shared" si="232"/>
        <v>1.0227757218120181</v>
      </c>
      <c r="R1026" s="25">
        <f>(24*60/PI())*Dados!$C$28*Q1026*(P1026*SIN(Dados!$C$31)*SIN(O1026)+COS(Dados!$C$31)*COS(O1026)*SIN(P1026))</f>
        <v>39.61135262324327</v>
      </c>
      <c r="S1026" s="17">
        <f t="shared" si="233"/>
        <v>304.16000000000003</v>
      </c>
      <c r="T1026" s="17">
        <f t="shared" si="234"/>
        <v>292.36</v>
      </c>
      <c r="U1026" s="17">
        <f t="shared" si="235"/>
        <v>21.77111435472915</v>
      </c>
      <c r="V1026" s="25">
        <f>(0.75+2*10^(-5)*Dados!$B$7)*R1026</f>
        <v>29.902697240262114</v>
      </c>
      <c r="W1026" s="23">
        <f t="shared" si="236"/>
        <v>2.8360572904448484</v>
      </c>
      <c r="X1026" s="25">
        <f>(1-Dados!$C$20)*U1026</f>
        <v>16.763758053141444</v>
      </c>
      <c r="Y1026" s="18">
        <f t="shared" si="237"/>
        <v>13.927700762696595</v>
      </c>
      <c r="Z1026" s="27">
        <f>((0.408*I1026*(Y1026-0)+Dados!$C$35*(900/(H1026+273))*J1026*(M1026-N1026))/(I1026+Dados!$C$35*(1+(0.34*J1026))))</f>
        <v>4.6303784688081508</v>
      </c>
    </row>
    <row r="1027" spans="1:26" x14ac:dyDescent="0.25">
      <c r="A1027" s="1">
        <v>39861</v>
      </c>
      <c r="B1027">
        <v>19.399999999999999</v>
      </c>
      <c r="C1027">
        <v>33.6</v>
      </c>
      <c r="D1027">
        <v>48</v>
      </c>
      <c r="E1027">
        <v>1.5333330000000001</v>
      </c>
      <c r="F1027">
        <v>69.25</v>
      </c>
      <c r="H1027" s="22">
        <f t="shared" si="224"/>
        <v>26.5</v>
      </c>
      <c r="I1027" s="23">
        <f t="shared" si="225"/>
        <v>0.20387302489183121</v>
      </c>
      <c r="J1027" s="24">
        <f t="shared" si="226"/>
        <v>1.1468580659404892</v>
      </c>
      <c r="K1027" s="25">
        <f t="shared" si="227"/>
        <v>5.2019304560289008</v>
      </c>
      <c r="L1027" s="25">
        <f t="shared" si="228"/>
        <v>2.2528310020993629</v>
      </c>
      <c r="M1027" s="25">
        <f t="shared" si="229"/>
        <v>3.7273807290641319</v>
      </c>
      <c r="N1027" s="25">
        <f t="shared" si="230"/>
        <v>2.5812111548769114</v>
      </c>
      <c r="O1027" s="25">
        <f t="shared" si="231"/>
        <v>-0.21854207241157836</v>
      </c>
      <c r="P1027" s="26">
        <f>ACOS(-TAN(Dados!$C$31)*TAN(O1027))</f>
        <v>1.6911699360950152</v>
      </c>
      <c r="Q1027" s="25">
        <f t="shared" si="232"/>
        <v>1.0223612880385406</v>
      </c>
      <c r="R1027" s="25">
        <f>(24*60/PI())*Dados!$C$28*Q1027*(P1027*SIN(Dados!$C$31)*SIN(O1027)+COS(Dados!$C$31)*COS(O1027)*SIN(P1027))</f>
        <v>39.460281551069606</v>
      </c>
      <c r="S1027" s="17">
        <f t="shared" si="233"/>
        <v>306.76000000000005</v>
      </c>
      <c r="T1027" s="17">
        <f t="shared" si="234"/>
        <v>292.56</v>
      </c>
      <c r="U1027" s="17">
        <f t="shared" si="235"/>
        <v>23.791637519914474</v>
      </c>
      <c r="V1027" s="25">
        <f>(0.75+2*10^(-5)*Dados!$B$7)*R1027</f>
        <v>29.788653355521856</v>
      </c>
      <c r="W1027" s="23">
        <f t="shared" si="236"/>
        <v>3.324120932786419</v>
      </c>
      <c r="X1027" s="25">
        <f>(1-Dados!$C$20)*U1027</f>
        <v>18.319560890334145</v>
      </c>
      <c r="Y1027" s="18">
        <f t="shared" si="237"/>
        <v>14.995439957547726</v>
      </c>
      <c r="Z1027" s="27">
        <f>((0.408*I1027*(Y1027-0)+Dados!$C$35*(900/(H1027+273))*J1027*(M1027-N1027))/(I1027+Dados!$C$35*(1+(0.34*J1027))))</f>
        <v>5.1071880672004184</v>
      </c>
    </row>
    <row r="1028" spans="1:26" x14ac:dyDescent="0.25">
      <c r="A1028" s="1">
        <v>39862</v>
      </c>
      <c r="B1028">
        <v>22.8</v>
      </c>
      <c r="C1028">
        <v>32</v>
      </c>
      <c r="D1028">
        <v>49</v>
      </c>
      <c r="E1028">
        <v>2.0666669999999998</v>
      </c>
      <c r="F1028">
        <v>76.5</v>
      </c>
      <c r="H1028" s="22">
        <f t="shared" si="224"/>
        <v>27.4</v>
      </c>
      <c r="I1028" s="23">
        <f t="shared" si="225"/>
        <v>0.21347213281933025</v>
      </c>
      <c r="J1028" s="24">
        <f t="shared" si="226"/>
        <v>1.5457658046641094</v>
      </c>
      <c r="K1028" s="25">
        <f t="shared" si="227"/>
        <v>4.7547753962618131</v>
      </c>
      <c r="L1028" s="25">
        <f t="shared" si="228"/>
        <v>2.7756312335019815</v>
      </c>
      <c r="M1028" s="25">
        <f t="shared" si="229"/>
        <v>3.7652033148818971</v>
      </c>
      <c r="N1028" s="25">
        <f t="shared" si="230"/>
        <v>2.8803805358846515</v>
      </c>
      <c r="O1028" s="25">
        <f t="shared" si="231"/>
        <v>-0.21255874024516014</v>
      </c>
      <c r="P1028" s="26">
        <f>ACOS(-TAN(Dados!$C$31)*TAN(O1028))</f>
        <v>1.6877556416977701</v>
      </c>
      <c r="Q1028" s="25">
        <f t="shared" si="232"/>
        <v>1.0219402281328214</v>
      </c>
      <c r="R1028" s="25">
        <f>(24*60/PI())*Dados!$C$28*Q1028*(P1028*SIN(Dados!$C$31)*SIN(O1028)+COS(Dados!$C$31)*COS(O1028)*SIN(P1028))</f>
        <v>39.30656471124577</v>
      </c>
      <c r="S1028" s="17">
        <f t="shared" si="233"/>
        <v>305.16000000000003</v>
      </c>
      <c r="T1028" s="17">
        <f t="shared" si="234"/>
        <v>295.96000000000004</v>
      </c>
      <c r="U1028" s="17">
        <f t="shared" si="235"/>
        <v>19.075634197691439</v>
      </c>
      <c r="V1028" s="25">
        <f>(0.75+2*10^(-5)*Dados!$B$7)*R1028</f>
        <v>29.672612174961795</v>
      </c>
      <c r="W1028" s="23">
        <f t="shared" si="236"/>
        <v>2.1247409185975261</v>
      </c>
      <c r="X1028" s="25">
        <f>(1-Dados!$C$20)*U1028</f>
        <v>14.688238332222408</v>
      </c>
      <c r="Y1028" s="18">
        <f t="shared" si="237"/>
        <v>12.563497413624882</v>
      </c>
      <c r="Z1028" s="27">
        <f>((0.408*I1028*(Y1028-0)+Dados!$C$35*(900/(H1028+273))*J1028*(M1028-N1028))/(I1028+Dados!$C$35*(1+(0.34*J1028))))</f>
        <v>4.3482981391156121</v>
      </c>
    </row>
    <row r="1029" spans="1:26" x14ac:dyDescent="0.25">
      <c r="A1029" s="1">
        <v>39863</v>
      </c>
      <c r="B1029">
        <v>23.2</v>
      </c>
      <c r="C1029">
        <v>33.700000000000003</v>
      </c>
      <c r="D1029">
        <v>50</v>
      </c>
      <c r="E1029">
        <v>2.9333330000000002</v>
      </c>
      <c r="F1029">
        <v>78.75</v>
      </c>
      <c r="H1029" s="22">
        <f t="shared" si="224"/>
        <v>28.450000000000003</v>
      </c>
      <c r="I1029" s="23">
        <f t="shared" si="225"/>
        <v>0.2251485506723</v>
      </c>
      <c r="J1029" s="24">
        <f t="shared" si="226"/>
        <v>2.193989571175611</v>
      </c>
      <c r="K1029" s="25">
        <f t="shared" si="227"/>
        <v>5.2310503012853271</v>
      </c>
      <c r="L1029" s="25">
        <f t="shared" si="228"/>
        <v>2.8436029029276386</v>
      </c>
      <c r="M1029" s="25">
        <f t="shared" si="229"/>
        <v>4.0373266021064831</v>
      </c>
      <c r="N1029" s="25">
        <f t="shared" si="230"/>
        <v>3.1793946991588555</v>
      </c>
      <c r="O1029" s="25">
        <f t="shared" si="231"/>
        <v>-0.2065124223366139</v>
      </c>
      <c r="P1029" s="26">
        <f>ACOS(-TAN(Dados!$C$31)*TAN(O1029))</f>
        <v>1.6843157359566781</v>
      </c>
      <c r="Q1029" s="25">
        <f t="shared" si="232"/>
        <v>1.0215126668639976</v>
      </c>
      <c r="R1029" s="25">
        <f>(24*60/PI())*Dados!$C$28*Q1029*(P1029*SIN(Dados!$C$31)*SIN(O1029)+COS(Dados!$C$31)*COS(O1029)*SIN(P1029))</f>
        <v>39.150223738536113</v>
      </c>
      <c r="S1029" s="17">
        <f t="shared" si="233"/>
        <v>306.86</v>
      </c>
      <c r="T1029" s="17">
        <f t="shared" si="234"/>
        <v>296.36</v>
      </c>
      <c r="U1029" s="17">
        <f t="shared" si="235"/>
        <v>20.297795866728364</v>
      </c>
      <c r="V1029" s="25">
        <f>(0.75+2*10^(-5)*Dados!$B$7)*R1029</f>
        <v>29.554590030713136</v>
      </c>
      <c r="W1029" s="23">
        <f t="shared" si="236"/>
        <v>2.1200662229451979</v>
      </c>
      <c r="X1029" s="25">
        <f>(1-Dados!$C$20)*U1029</f>
        <v>15.629302817380841</v>
      </c>
      <c r="Y1029" s="18">
        <f t="shared" si="237"/>
        <v>13.509236594435643</v>
      </c>
      <c r="Z1029" s="27">
        <f>((0.408*I1029*(Y1029-0)+Dados!$C$35*(900/(H1029+273))*J1029*(M1029-N1029))/(I1029+Dados!$C$35*(1+(0.34*J1029))))</f>
        <v>4.7396861192334709</v>
      </c>
    </row>
    <row r="1030" spans="1:26" x14ac:dyDescent="0.25">
      <c r="A1030" s="1">
        <v>39864</v>
      </c>
      <c r="B1030">
        <v>22</v>
      </c>
      <c r="C1030">
        <v>35.200000000000003</v>
      </c>
      <c r="D1030">
        <v>51</v>
      </c>
      <c r="E1030">
        <v>3.5</v>
      </c>
      <c r="F1030">
        <v>75.5</v>
      </c>
      <c r="H1030" s="22">
        <f t="shared" si="224"/>
        <v>28.6</v>
      </c>
      <c r="I1030" s="23">
        <f t="shared" si="225"/>
        <v>0.22685958459062655</v>
      </c>
      <c r="J1030" s="24">
        <f t="shared" si="226"/>
        <v>2.6178287630878043</v>
      </c>
      <c r="K1030" s="25">
        <f t="shared" si="227"/>
        <v>5.6851337931165737</v>
      </c>
      <c r="L1030" s="25">
        <f t="shared" si="228"/>
        <v>2.6439311922105757</v>
      </c>
      <c r="M1030" s="25">
        <f t="shared" si="229"/>
        <v>4.1645324926635752</v>
      </c>
      <c r="N1030" s="25">
        <f t="shared" si="230"/>
        <v>3.1442220319609993</v>
      </c>
      <c r="O1030" s="25">
        <f t="shared" si="231"/>
        <v>-0.20040491034042626</v>
      </c>
      <c r="P1030" s="26">
        <f>ACOS(-TAN(Dados!$C$31)*TAN(O1030))</f>
        <v>1.6808512144161913</v>
      </c>
      <c r="Q1030" s="25">
        <f t="shared" si="232"/>
        <v>1.0210787309277003</v>
      </c>
      <c r="R1030" s="25">
        <f>(24*60/PI())*Dados!$C$28*Q1030*(P1030*SIN(Dados!$C$31)*SIN(O1030)+COS(Dados!$C$31)*COS(O1030)*SIN(P1030))</f>
        <v>38.991281971545753</v>
      </c>
      <c r="S1030" s="17">
        <f t="shared" si="233"/>
        <v>308.36</v>
      </c>
      <c r="T1030" s="17">
        <f t="shared" si="234"/>
        <v>295.16000000000003</v>
      </c>
      <c r="U1030" s="17">
        <f t="shared" si="235"/>
        <v>22.665977984230203</v>
      </c>
      <c r="V1030" s="25">
        <f>(0.75+2*10^(-5)*Dados!$B$7)*R1030</f>
        <v>29.434604541140224</v>
      </c>
      <c r="W1030" s="23">
        <f t="shared" si="236"/>
        <v>2.5795547155739067</v>
      </c>
      <c r="X1030" s="25">
        <f>(1-Dados!$C$20)*U1030</f>
        <v>17.452803047857255</v>
      </c>
      <c r="Y1030" s="18">
        <f t="shared" si="237"/>
        <v>14.87324833228335</v>
      </c>
      <c r="Z1030" s="27">
        <f>((0.408*I1030*(Y1030-0)+Dados!$C$35*(900/(H1030+273))*J1030*(M1030-N1030))/(I1030+Dados!$C$35*(1+(0.34*J1030))))</f>
        <v>5.4149705155164183</v>
      </c>
    </row>
    <row r="1031" spans="1:26" x14ac:dyDescent="0.25">
      <c r="A1031" s="1">
        <v>39865</v>
      </c>
      <c r="B1031">
        <v>21.5</v>
      </c>
      <c r="C1031">
        <v>29.6</v>
      </c>
      <c r="D1031">
        <v>52</v>
      </c>
      <c r="E1031">
        <v>2.733333</v>
      </c>
      <c r="F1031">
        <v>93.25</v>
      </c>
      <c r="H1031" s="22">
        <f t="shared" si="224"/>
        <v>25.55</v>
      </c>
      <c r="I1031" s="23">
        <f t="shared" si="225"/>
        <v>0.19413722151601154</v>
      </c>
      <c r="J1031" s="24">
        <f t="shared" si="226"/>
        <v>2.0443993561420224</v>
      </c>
      <c r="K1031" s="25">
        <f t="shared" si="227"/>
        <v>4.1466816501200547</v>
      </c>
      <c r="L1031" s="25">
        <f t="shared" si="228"/>
        <v>2.5644197206554633</v>
      </c>
      <c r="M1031" s="25">
        <f t="shared" si="229"/>
        <v>3.355550685387759</v>
      </c>
      <c r="N1031" s="25">
        <f t="shared" si="230"/>
        <v>3.1290510141240855</v>
      </c>
      <c r="O1031" s="25">
        <f t="shared" si="231"/>
        <v>-0.19423801404421251</v>
      </c>
      <c r="P1031" s="26">
        <f>ACOS(-TAN(Dados!$C$31)*TAN(O1031))</f>
        <v>1.677363057393106</v>
      </c>
      <c r="Q1031" s="25">
        <f t="shared" si="232"/>
        <v>1.0206385489085132</v>
      </c>
      <c r="R1031" s="25">
        <f>(24*60/PI())*Dados!$C$28*Q1031*(P1031*SIN(Dados!$C$31)*SIN(O1031)+COS(Dados!$C$31)*COS(O1031)*SIN(P1031))</f>
        <v>38.829764482083824</v>
      </c>
      <c r="S1031" s="17">
        <f t="shared" si="233"/>
        <v>302.76000000000005</v>
      </c>
      <c r="T1031" s="17">
        <f t="shared" si="234"/>
        <v>294.66000000000003</v>
      </c>
      <c r="U1031" s="17">
        <f t="shared" si="235"/>
        <v>17.681831535066234</v>
      </c>
      <c r="V1031" s="25">
        <f>(0.75+2*10^(-5)*Dados!$B$7)*R1031</f>
        <v>29.312674633006939</v>
      </c>
      <c r="W1031" s="23">
        <f t="shared" si="236"/>
        <v>1.6758031839315628</v>
      </c>
      <c r="X1031" s="25">
        <f>(1-Dados!$C$20)*U1031</f>
        <v>13.615010282001</v>
      </c>
      <c r="Y1031" s="18">
        <f t="shared" si="237"/>
        <v>11.939207098069437</v>
      </c>
      <c r="Z1031" s="27">
        <f>((0.408*I1031*(Y1031-0)+Dados!$C$35*(900/(H1031+273))*J1031*(M1031-N1031))/(I1031+Dados!$C$35*(1+(0.34*J1031))))</f>
        <v>3.3990937455460597</v>
      </c>
    </row>
    <row r="1032" spans="1:26" x14ac:dyDescent="0.25">
      <c r="A1032" s="1">
        <v>39866</v>
      </c>
      <c r="B1032">
        <v>20.5</v>
      </c>
      <c r="C1032">
        <v>34.5</v>
      </c>
      <c r="D1032">
        <v>53</v>
      </c>
      <c r="E1032">
        <v>2.4</v>
      </c>
      <c r="F1032">
        <v>72.25</v>
      </c>
      <c r="H1032" s="22">
        <f t="shared" si="224"/>
        <v>27.5</v>
      </c>
      <c r="I1032" s="23">
        <f t="shared" si="225"/>
        <v>0.21456176978003969</v>
      </c>
      <c r="J1032" s="24">
        <f t="shared" si="226"/>
        <v>1.7950825804030659</v>
      </c>
      <c r="K1032" s="25">
        <f t="shared" si="227"/>
        <v>5.4691459026600384</v>
      </c>
      <c r="L1032" s="25">
        <f t="shared" si="228"/>
        <v>2.4116412804606884</v>
      </c>
      <c r="M1032" s="25">
        <f t="shared" si="229"/>
        <v>3.9403935915603636</v>
      </c>
      <c r="N1032" s="25">
        <f t="shared" si="230"/>
        <v>2.846934369902363</v>
      </c>
      <c r="O1032" s="25">
        <f t="shared" si="231"/>
        <v>-0.18801356083243781</v>
      </c>
      <c r="P1032" s="26">
        <f>ACOS(-TAN(Dados!$C$31)*TAN(O1032))</f>
        <v>1.6738522299872023</v>
      </c>
      <c r="Q1032" s="25">
        <f t="shared" si="232"/>
        <v>1.020192251241868</v>
      </c>
      <c r="R1032" s="25">
        <f>(24*60/PI())*Dados!$C$28*Q1032*(P1032*SIN(Dados!$C$31)*SIN(O1032)+COS(Dados!$C$31)*COS(O1032)*SIN(P1032))</f>
        <v>38.66569810212836</v>
      </c>
      <c r="S1032" s="17">
        <f t="shared" si="233"/>
        <v>307.66000000000003</v>
      </c>
      <c r="T1032" s="17">
        <f t="shared" si="234"/>
        <v>293.66000000000003</v>
      </c>
      <c r="U1032" s="17">
        <f t="shared" si="235"/>
        <v>23.14780718697596</v>
      </c>
      <c r="V1032" s="25">
        <f>(0.75+2*10^(-5)*Dados!$B$7)*R1032</f>
        <v>29.188820561832522</v>
      </c>
      <c r="W1032" s="23">
        <f t="shared" si="236"/>
        <v>3.0059536222464494</v>
      </c>
      <c r="X1032" s="25">
        <f>(1-Dados!$C$20)*U1032</f>
        <v>17.82381153397149</v>
      </c>
      <c r="Y1032" s="18">
        <f t="shared" si="237"/>
        <v>14.81785791172504</v>
      </c>
      <c r="Z1032" s="27">
        <f>((0.408*I1032*(Y1032-0)+Dados!$C$35*(900/(H1032+273))*J1032*(M1032-N1032))/(I1032+Dados!$C$35*(1+(0.34*J1032))))</f>
        <v>5.2566680027203061</v>
      </c>
    </row>
    <row r="1033" spans="1:26" x14ac:dyDescent="0.25">
      <c r="A1033" s="1">
        <v>39867</v>
      </c>
      <c r="B1033">
        <v>21.5</v>
      </c>
      <c r="C1033">
        <v>29.9</v>
      </c>
      <c r="D1033">
        <v>54</v>
      </c>
      <c r="E1033">
        <v>1.6333329999999999</v>
      </c>
      <c r="F1033">
        <v>94.5</v>
      </c>
      <c r="H1033" s="22">
        <f t="shared" si="224"/>
        <v>25.7</v>
      </c>
      <c r="I1033" s="23">
        <f t="shared" si="225"/>
        <v>0.1956478966931286</v>
      </c>
      <c r="J1033" s="24">
        <f t="shared" si="226"/>
        <v>1.2216531734572835</v>
      </c>
      <c r="K1033" s="25">
        <f t="shared" si="227"/>
        <v>4.2187883965303437</v>
      </c>
      <c r="L1033" s="25">
        <f t="shared" si="228"/>
        <v>2.5644197206554633</v>
      </c>
      <c r="M1033" s="25">
        <f t="shared" si="229"/>
        <v>3.3916040585929035</v>
      </c>
      <c r="N1033" s="25">
        <f t="shared" si="230"/>
        <v>3.2050658353702937</v>
      </c>
      <c r="O1033" s="25">
        <f t="shared" si="231"/>
        <v>-0.18173339514492348</v>
      </c>
      <c r="P1033" s="26">
        <f>ACOS(-TAN(Dados!$C$31)*TAN(O1033))</f>
        <v>1.6703196821423145</v>
      </c>
      <c r="Q1033" s="25">
        <f t="shared" si="232"/>
        <v>1.0197399701753953</v>
      </c>
      <c r="R1033" s="25">
        <f>(24*60/PI())*Dados!$C$28*Q1033*(P1033*SIN(Dados!$C$31)*SIN(O1033)+COS(Dados!$C$31)*COS(O1033)*SIN(P1033))</f>
        <v>38.499111448304127</v>
      </c>
      <c r="S1033" s="17">
        <f t="shared" si="233"/>
        <v>303.06</v>
      </c>
      <c r="T1033" s="17">
        <f t="shared" si="234"/>
        <v>294.66000000000003</v>
      </c>
      <c r="U1033" s="17">
        <f t="shared" si="235"/>
        <v>17.85296410850912</v>
      </c>
      <c r="V1033" s="25">
        <f>(0.75+2*10^(-5)*Dados!$B$7)*R1033</f>
        <v>29.063063930369971</v>
      </c>
      <c r="W1033" s="23">
        <f t="shared" si="236"/>
        <v>1.6772327789563797</v>
      </c>
      <c r="X1033" s="25">
        <f>(1-Dados!$C$20)*U1033</f>
        <v>13.746782363552022</v>
      </c>
      <c r="Y1033" s="18">
        <f t="shared" si="237"/>
        <v>12.069549584595642</v>
      </c>
      <c r="Z1033" s="27">
        <f>((0.408*I1033*(Y1033-0)+Dados!$C$35*(900/(H1033+273))*J1033*(M1033-N1033))/(I1033+Dados!$C$35*(1+(0.34*J1033))))</f>
        <v>3.4977442852581091</v>
      </c>
    </row>
    <row r="1034" spans="1:26" x14ac:dyDescent="0.25">
      <c r="A1034" s="1">
        <v>39868</v>
      </c>
      <c r="B1034">
        <v>19.3</v>
      </c>
      <c r="C1034">
        <v>27.7</v>
      </c>
      <c r="D1034">
        <v>55</v>
      </c>
      <c r="E1034">
        <v>3.1666669999999999</v>
      </c>
      <c r="F1034">
        <v>80.25</v>
      </c>
      <c r="H1034" s="22">
        <f t="shared" si="224"/>
        <v>23.5</v>
      </c>
      <c r="I1034" s="23">
        <f t="shared" si="225"/>
        <v>0.17445562008621771</v>
      </c>
      <c r="J1034" s="24">
        <f t="shared" si="226"/>
        <v>2.3685119873488478</v>
      </c>
      <c r="K1034" s="25">
        <f t="shared" si="227"/>
        <v>3.7144033809363424</v>
      </c>
      <c r="L1034" s="25">
        <f t="shared" si="228"/>
        <v>2.238858124675362</v>
      </c>
      <c r="M1034" s="25">
        <f t="shared" si="229"/>
        <v>2.9766307528058524</v>
      </c>
      <c r="N1034" s="25">
        <f t="shared" si="230"/>
        <v>2.3887461791266964</v>
      </c>
      <c r="O1034" s="25">
        <f t="shared" si="231"/>
        <v>-0.1753993779302998</v>
      </c>
      <c r="P1034" s="26">
        <f>ACOS(-TAN(Dados!$C$31)*TAN(O1034))</f>
        <v>1.6667663487559339</v>
      </c>
      <c r="Q1034" s="25">
        <f t="shared" si="232"/>
        <v>1.0192818397297361</v>
      </c>
      <c r="R1034" s="25">
        <f>(24*60/PI())*Dados!$C$28*Q1034*(P1034*SIN(Dados!$C$31)*SIN(O1034)+COS(Dados!$C$31)*COS(O1034)*SIN(P1034))</f>
        <v>38.330034943789961</v>
      </c>
      <c r="S1034" s="17">
        <f t="shared" si="233"/>
        <v>300.86</v>
      </c>
      <c r="T1034" s="17">
        <f t="shared" si="234"/>
        <v>292.46000000000004</v>
      </c>
      <c r="U1034" s="17">
        <f t="shared" si="235"/>
        <v>17.774559266082125</v>
      </c>
      <c r="V1034" s="25">
        <f>(0.75+2*10^(-5)*Dados!$B$7)*R1034</f>
        <v>28.935427705143915</v>
      </c>
      <c r="W1034" s="23">
        <f t="shared" si="236"/>
        <v>2.252722315487536</v>
      </c>
      <c r="X1034" s="25">
        <f>(1-Dados!$C$20)*U1034</f>
        <v>13.686410634883236</v>
      </c>
      <c r="Y1034" s="18">
        <f t="shared" si="237"/>
        <v>11.433688319395699</v>
      </c>
      <c r="Z1034" s="27">
        <f>((0.408*I1034*(Y1034-0)+Dados!$C$35*(900/(H1034+273))*J1034*(M1034-N1034))/(I1034+Dados!$C$35*(1+(0.34*J1034))))</f>
        <v>3.7265316886144424</v>
      </c>
    </row>
    <row r="1035" spans="1:26" x14ac:dyDescent="0.25">
      <c r="A1035" s="1">
        <v>39869</v>
      </c>
      <c r="B1035">
        <v>16.7</v>
      </c>
      <c r="C1035">
        <v>25.5</v>
      </c>
      <c r="D1035">
        <v>56</v>
      </c>
      <c r="E1035">
        <v>2.5666669999999998</v>
      </c>
      <c r="F1035">
        <v>89.5</v>
      </c>
      <c r="H1035" s="22">
        <f t="shared" si="224"/>
        <v>21.1</v>
      </c>
      <c r="I1035" s="23">
        <f t="shared" si="225"/>
        <v>0.15357844313412952</v>
      </c>
      <c r="J1035" s="24">
        <f t="shared" si="226"/>
        <v>1.9197413422480816</v>
      </c>
      <c r="K1035" s="25">
        <f t="shared" si="227"/>
        <v>3.263356619324485</v>
      </c>
      <c r="L1035" s="25">
        <f t="shared" si="228"/>
        <v>1.9011953088739362</v>
      </c>
      <c r="M1035" s="25">
        <f t="shared" si="229"/>
        <v>2.5822759640992103</v>
      </c>
      <c r="N1035" s="25">
        <f t="shared" si="230"/>
        <v>2.3111369878687933</v>
      </c>
      <c r="O1035" s="25">
        <f t="shared" si="231"/>
        <v>-0.16901338609456681</v>
      </c>
      <c r="P1035" s="26">
        <f>ACOS(-TAN(Dados!$C$31)*TAN(O1035))</f>
        <v>1.6631931498354087</v>
      </c>
      <c r="Q1035" s="25">
        <f t="shared" si="232"/>
        <v>1.018817995658829</v>
      </c>
      <c r="R1035" s="25">
        <f>(24*60/PI())*Dados!$C$28*Q1035*(P1035*SIN(Dados!$C$31)*SIN(O1035)+COS(Dados!$C$31)*COS(O1035)*SIN(P1035))</f>
        <v>38.158500837577961</v>
      </c>
      <c r="S1035" s="17">
        <f t="shared" si="233"/>
        <v>298.66000000000003</v>
      </c>
      <c r="T1035" s="17">
        <f t="shared" si="234"/>
        <v>289.86</v>
      </c>
      <c r="U1035" s="17">
        <f t="shared" si="235"/>
        <v>18.111425035614992</v>
      </c>
      <c r="V1035" s="25">
        <f>(0.75+2*10^(-5)*Dados!$B$7)*R1035</f>
        <v>28.805936230989445</v>
      </c>
      <c r="W1035" s="23">
        <f t="shared" si="236"/>
        <v>2.3348827038936149</v>
      </c>
      <c r="X1035" s="25">
        <f>(1-Dados!$C$20)*U1035</f>
        <v>13.945797277423544</v>
      </c>
      <c r="Y1035" s="18">
        <f t="shared" si="237"/>
        <v>11.610914573529929</v>
      </c>
      <c r="Z1035" s="27">
        <f>((0.408*I1035*(Y1035-0)+Dados!$C$35*(900/(H1035+273))*J1035*(M1035-N1035))/(I1035+Dados!$C$35*(1+(0.34*J1035))))</f>
        <v>3.177697415607446</v>
      </c>
    </row>
    <row r="1036" spans="1:26" x14ac:dyDescent="0.25">
      <c r="A1036" s="1">
        <v>39870</v>
      </c>
      <c r="B1036">
        <v>19.5</v>
      </c>
      <c r="C1036">
        <v>22.5</v>
      </c>
      <c r="D1036">
        <v>57</v>
      </c>
      <c r="E1036">
        <v>2.6</v>
      </c>
      <c r="F1036">
        <v>95.75</v>
      </c>
      <c r="H1036" s="22">
        <f t="shared" si="224"/>
        <v>21</v>
      </c>
      <c r="I1036" s="23">
        <f t="shared" si="225"/>
        <v>0.15275655991910123</v>
      </c>
      <c r="J1036" s="24">
        <f t="shared" si="226"/>
        <v>1.9446727954366547</v>
      </c>
      <c r="K1036" s="25">
        <f t="shared" si="227"/>
        <v>2.7255876066054592</v>
      </c>
      <c r="L1036" s="25">
        <f t="shared" si="228"/>
        <v>2.2668801009804516</v>
      </c>
      <c r="M1036" s="25">
        <f t="shared" si="229"/>
        <v>2.4962338537929556</v>
      </c>
      <c r="N1036" s="25">
        <f t="shared" si="230"/>
        <v>2.3901439150067549</v>
      </c>
      <c r="O1036" s="25">
        <f t="shared" si="231"/>
        <v>-0.16257731194492642</v>
      </c>
      <c r="P1036" s="26">
        <f>ACOS(-TAN(Dados!$C$31)*TAN(O1036))</f>
        <v>1.6596009906988067</v>
      </c>
      <c r="Q1036" s="25">
        <f t="shared" si="232"/>
        <v>1.0183485754096824</v>
      </c>
      <c r="R1036" s="25">
        <f>(24*60/PI())*Dados!$C$28*Q1036*(P1036*SIN(Dados!$C$31)*SIN(O1036)+COS(Dados!$C$31)*COS(O1036)*SIN(P1036))</f>
        <v>37.98454322101324</v>
      </c>
      <c r="S1036" s="17">
        <f t="shared" si="233"/>
        <v>295.66000000000003</v>
      </c>
      <c r="T1036" s="17">
        <f t="shared" si="234"/>
        <v>292.66000000000003</v>
      </c>
      <c r="U1036" s="17">
        <f t="shared" si="235"/>
        <v>10.526585401774545</v>
      </c>
      <c r="V1036" s="25">
        <f>(0.75+2*10^(-5)*Dados!$B$7)*R1036</f>
        <v>28.674615243537978</v>
      </c>
      <c r="W1036" s="23">
        <f t="shared" si="236"/>
        <v>0.66050033108051287</v>
      </c>
      <c r="X1036" s="25">
        <f>(1-Dados!$C$20)*U1036</f>
        <v>8.1054707593663995</v>
      </c>
      <c r="Y1036" s="18">
        <f t="shared" si="237"/>
        <v>7.4449704282858864</v>
      </c>
      <c r="Z1036" s="27">
        <f>((0.408*I1036*(Y1036-0)+Dados!$C$35*(900/(H1036+273))*J1036*(M1036-N1036))/(I1036+Dados!$C$35*(1+(0.34*J1036))))</f>
        <v>1.9325104254403656</v>
      </c>
    </row>
    <row r="1037" spans="1:26" x14ac:dyDescent="0.25">
      <c r="A1037" s="1">
        <v>39871</v>
      </c>
      <c r="B1037">
        <v>17.5</v>
      </c>
      <c r="C1037">
        <v>30</v>
      </c>
      <c r="D1037">
        <v>58</v>
      </c>
      <c r="E1037">
        <v>3.233333</v>
      </c>
      <c r="F1037">
        <v>82.25</v>
      </c>
      <c r="H1037" s="22">
        <f t="shared" si="224"/>
        <v>23.75</v>
      </c>
      <c r="I1037" s="23">
        <f t="shared" si="225"/>
        <v>0.17676175645051403</v>
      </c>
      <c r="J1037" s="24">
        <f t="shared" si="226"/>
        <v>2.4183748937259941</v>
      </c>
      <c r="K1037" s="25">
        <f t="shared" si="227"/>
        <v>4.2430650587590133</v>
      </c>
      <c r="L1037" s="25">
        <f t="shared" si="228"/>
        <v>1.9999869748999506</v>
      </c>
      <c r="M1037" s="25">
        <f t="shared" si="229"/>
        <v>3.1215260168294821</v>
      </c>
      <c r="N1037" s="25">
        <f t="shared" si="230"/>
        <v>2.567455148842249</v>
      </c>
      <c r="O1037" s="25">
        <f t="shared" si="231"/>
        <v>-0.1560930626290509</v>
      </c>
      <c r="P1037" s="26">
        <f>ACOS(-TAN(Dados!$C$31)*TAN(O1037))</f>
        <v>1.655990762218486</v>
      </c>
      <c r="Q1037" s="25">
        <f t="shared" si="232"/>
        <v>1.0178737180816473</v>
      </c>
      <c r="R1037" s="25">
        <f>(24*60/PI())*Dados!$C$28*Q1037*(P1037*SIN(Dados!$C$31)*SIN(O1037)+COS(Dados!$C$31)*COS(O1037)*SIN(P1037))</f>
        <v>37.808198041549083</v>
      </c>
      <c r="S1037" s="17">
        <f t="shared" si="233"/>
        <v>303.16000000000003</v>
      </c>
      <c r="T1037" s="17">
        <f t="shared" si="234"/>
        <v>290.66000000000003</v>
      </c>
      <c r="U1037" s="17">
        <f t="shared" si="235"/>
        <v>21.387546575698643</v>
      </c>
      <c r="V1037" s="25">
        <f>(0.75+2*10^(-5)*Dados!$B$7)*R1037</f>
        <v>28.541491879601093</v>
      </c>
      <c r="W1037" s="23">
        <f t="shared" si="236"/>
        <v>2.9238834086136918</v>
      </c>
      <c r="X1037" s="25">
        <f>(1-Dados!$C$20)*U1037</f>
        <v>16.468410863287957</v>
      </c>
      <c r="Y1037" s="18">
        <f t="shared" si="237"/>
        <v>13.544527454674265</v>
      </c>
      <c r="Z1037" s="27">
        <f>((0.408*I1037*(Y1037-0)+Dados!$C$35*(900/(H1037+273))*J1037*(M1037-N1037))/(I1037+Dados!$C$35*(1+(0.34*J1037))))</f>
        <v>4.1981192246780079</v>
      </c>
    </row>
    <row r="1038" spans="1:26" x14ac:dyDescent="0.25">
      <c r="A1038" s="1">
        <v>39872</v>
      </c>
      <c r="B1038">
        <v>18.5</v>
      </c>
      <c r="C1038">
        <v>32.200000000000003</v>
      </c>
      <c r="D1038">
        <v>59</v>
      </c>
      <c r="E1038">
        <v>2.733333</v>
      </c>
      <c r="F1038">
        <v>76.25</v>
      </c>
      <c r="H1038" s="22">
        <f t="shared" si="224"/>
        <v>25.35</v>
      </c>
      <c r="I1038" s="23">
        <f t="shared" si="225"/>
        <v>0.1921382761319867</v>
      </c>
      <c r="J1038" s="24">
        <f t="shared" si="226"/>
        <v>2.0443993561420224</v>
      </c>
      <c r="K1038" s="25">
        <f t="shared" si="227"/>
        <v>4.8087773652629577</v>
      </c>
      <c r="L1038" s="25">
        <f t="shared" si="228"/>
        <v>2.1297773032821605</v>
      </c>
      <c r="M1038" s="25">
        <f t="shared" si="229"/>
        <v>3.4692773342725589</v>
      </c>
      <c r="N1038" s="25">
        <f t="shared" si="230"/>
        <v>2.6453239673828262</v>
      </c>
      <c r="O1038" s="25">
        <f t="shared" si="231"/>
        <v>-0.14956255956995423</v>
      </c>
      <c r="P1038" s="26">
        <f>ACOS(-TAN(Dados!$C$31)*TAN(O1038))</f>
        <v>1.652363341105423</v>
      </c>
      <c r="Q1038" s="25">
        <f t="shared" si="232"/>
        <v>1.0173935643851983</v>
      </c>
      <c r="R1038" s="25">
        <f>(24*60/PI())*Dados!$C$28*Q1038*(P1038*SIN(Dados!$C$31)*SIN(O1038)+COS(Dados!$C$31)*COS(O1038)*SIN(P1038))</f>
        <v>37.629503113658799</v>
      </c>
      <c r="S1038" s="17">
        <f t="shared" si="233"/>
        <v>305.36</v>
      </c>
      <c r="T1038" s="17">
        <f t="shared" si="234"/>
        <v>291.66000000000003</v>
      </c>
      <c r="U1038" s="17">
        <f t="shared" si="235"/>
        <v>22.284800466833854</v>
      </c>
      <c r="V1038" s="25">
        <f>(0.75+2*10^(-5)*Dados!$B$7)*R1038</f>
        <v>28.406594685407878</v>
      </c>
      <c r="W1038" s="23">
        <f t="shared" si="236"/>
        <v>3.1097496131334226</v>
      </c>
      <c r="X1038" s="25">
        <f>(1-Dados!$C$20)*U1038</f>
        <v>17.159296359462068</v>
      </c>
      <c r="Y1038" s="18">
        <f t="shared" si="237"/>
        <v>14.049546746328646</v>
      </c>
      <c r="Z1038" s="27">
        <f>((0.408*I1038*(Y1038-0)+Dados!$C$35*(900/(H1038+273))*J1038*(M1038-N1038))/(I1038+Dados!$C$35*(1+(0.34*J1038))))</f>
        <v>4.7311488500748933</v>
      </c>
    </row>
    <row r="1039" spans="1:26" x14ac:dyDescent="0.25">
      <c r="A1039" s="1">
        <v>40210</v>
      </c>
      <c r="B1039">
        <v>25</v>
      </c>
      <c r="C1039">
        <v>34.799999999999997</v>
      </c>
      <c r="D1039">
        <v>32</v>
      </c>
      <c r="E1039">
        <v>2.2999999999999998</v>
      </c>
      <c r="F1039">
        <v>68.25</v>
      </c>
      <c r="H1039" s="22">
        <f t="shared" si="224"/>
        <v>29.9</v>
      </c>
      <c r="I1039" s="23">
        <f t="shared" si="225"/>
        <v>0.24215129129346122</v>
      </c>
      <c r="J1039" s="24">
        <f t="shared" si="226"/>
        <v>1.7202874728862714</v>
      </c>
      <c r="K1039" s="25">
        <f t="shared" si="227"/>
        <v>5.5608244417211337</v>
      </c>
      <c r="L1039" s="25">
        <f t="shared" si="228"/>
        <v>3.1677777175068473</v>
      </c>
      <c r="M1039" s="25">
        <f t="shared" si="229"/>
        <v>4.3643010796139903</v>
      </c>
      <c r="N1039" s="25">
        <f t="shared" si="230"/>
        <v>2.9786354868365486</v>
      </c>
      <c r="O1039" s="25">
        <f t="shared" si="231"/>
        <v>-0.30432562504334304</v>
      </c>
      <c r="P1039" s="26">
        <f>ACOS(-TAN(Dados!$C$31)*TAN(O1039))</f>
        <v>1.7414469882911801</v>
      </c>
      <c r="Q1039" s="25">
        <f t="shared" si="232"/>
        <v>1.0281185581963432</v>
      </c>
      <c r="R1039" s="25">
        <f>(24*60/PI())*Dados!$C$28*Q1039*(P1039*SIN(Dados!$C$31)*SIN(O1039)+COS(Dados!$C$31)*COS(O1039)*SIN(P1039))</f>
        <v>41.550006134893529</v>
      </c>
      <c r="S1039" s="17">
        <f t="shared" si="233"/>
        <v>307.96000000000004</v>
      </c>
      <c r="T1039" s="17">
        <f t="shared" si="234"/>
        <v>298.16000000000003</v>
      </c>
      <c r="U1039" s="17">
        <f t="shared" si="235"/>
        <v>20.811534953026769</v>
      </c>
      <c r="V1039" s="25">
        <f>(0.75+2*10^(-5)*Dados!$B$7)*R1039</f>
        <v>31.366191041244619</v>
      </c>
      <c r="W1039" s="23">
        <f t="shared" si="236"/>
        <v>2.2239786204711018</v>
      </c>
      <c r="X1039" s="25">
        <f>(1-Dados!$C$20)*U1039</f>
        <v>16.024881913830612</v>
      </c>
      <c r="Y1039" s="18">
        <f t="shared" si="237"/>
        <v>13.800903293359511</v>
      </c>
      <c r="Z1039" s="27">
        <f>((0.408*I1039*(Y1039-0)+Dados!$C$35*(900/(H1039+273))*J1039*(M1039-N1039))/(I1039+Dados!$C$35*(1+(0.34*J1039))))</f>
        <v>5.2822852862336012</v>
      </c>
    </row>
    <row r="1040" spans="1:26" x14ac:dyDescent="0.25">
      <c r="A1040" s="1">
        <v>40211</v>
      </c>
      <c r="B1040">
        <v>25.8</v>
      </c>
      <c r="C1040">
        <v>36.6</v>
      </c>
      <c r="D1040">
        <v>33</v>
      </c>
      <c r="E1040">
        <v>3.3333330000000001</v>
      </c>
      <c r="F1040">
        <v>58.25</v>
      </c>
      <c r="H1040" s="22">
        <f t="shared" si="224"/>
        <v>31.200000000000003</v>
      </c>
      <c r="I1040" s="23">
        <f t="shared" si="225"/>
        <v>0.25829836502637771</v>
      </c>
      <c r="J1040" s="24">
        <f t="shared" si="226"/>
        <v>2.4931700012427886</v>
      </c>
      <c r="K1040" s="25">
        <f t="shared" si="227"/>
        <v>6.1393884592980328</v>
      </c>
      <c r="L1040" s="25">
        <f t="shared" si="228"/>
        <v>3.3219025283483368</v>
      </c>
      <c r="M1040" s="25">
        <f t="shared" si="229"/>
        <v>4.730645493823185</v>
      </c>
      <c r="N1040" s="25">
        <f t="shared" si="230"/>
        <v>2.7556010001520055</v>
      </c>
      <c r="O1040" s="25">
        <f t="shared" si="231"/>
        <v>-0.2995769437816857</v>
      </c>
      <c r="P1040" s="26">
        <f>ACOS(-TAN(Dados!$C$31)*TAN(O1040))</f>
        <v>1.7385894603864445</v>
      </c>
      <c r="Q1040" s="25">
        <f t="shared" si="232"/>
        <v>1.0278170707327079</v>
      </c>
      <c r="R1040" s="25">
        <f>(24*60/PI())*Dados!$C$28*Q1040*(P1040*SIN(Dados!$C$31)*SIN(O1040)+COS(Dados!$C$31)*COS(O1040)*SIN(P1040))</f>
        <v>41.440172896841275</v>
      </c>
      <c r="S1040" s="17">
        <f t="shared" si="233"/>
        <v>309.76000000000005</v>
      </c>
      <c r="T1040" s="17">
        <f t="shared" si="234"/>
        <v>298.96000000000004</v>
      </c>
      <c r="U1040" s="17">
        <f t="shared" si="235"/>
        <v>21.789808783213605</v>
      </c>
      <c r="V1040" s="25">
        <f>(0.75+2*10^(-5)*Dados!$B$7)*R1040</f>
        <v>31.28327768820585</v>
      </c>
      <c r="W1040" s="23">
        <f t="shared" si="236"/>
        <v>2.6775040987435852</v>
      </c>
      <c r="X1040" s="25">
        <f>(1-Dados!$C$20)*U1040</f>
        <v>16.778152763074477</v>
      </c>
      <c r="Y1040" s="18">
        <f t="shared" si="237"/>
        <v>14.100648664330892</v>
      </c>
      <c r="Z1040" s="27">
        <f>((0.408*I1040*(Y1040-0)+Dados!$C$35*(900/(H1040+273))*J1040*(M1040-N1040))/(I1040+Dados!$C$35*(1+(0.34*J1040))))</f>
        <v>6.4328859752427761</v>
      </c>
    </row>
    <row r="1041" spans="1:26" x14ac:dyDescent="0.25">
      <c r="A1041" s="1">
        <v>40212</v>
      </c>
      <c r="B1041">
        <v>26</v>
      </c>
      <c r="C1041">
        <v>38</v>
      </c>
      <c r="D1041">
        <v>34</v>
      </c>
      <c r="E1041">
        <v>4.5666669999999998</v>
      </c>
      <c r="F1041">
        <v>53</v>
      </c>
      <c r="H1041" s="22">
        <f t="shared" si="224"/>
        <v>32</v>
      </c>
      <c r="I1041" s="23">
        <f t="shared" si="225"/>
        <v>0.26867623510832173</v>
      </c>
      <c r="J1041" s="24">
        <f t="shared" si="226"/>
        <v>3.4156434925839698</v>
      </c>
      <c r="K1041" s="25">
        <f t="shared" si="227"/>
        <v>6.6247576218785209</v>
      </c>
      <c r="L1041" s="25">
        <f t="shared" si="228"/>
        <v>3.3614398286025637</v>
      </c>
      <c r="M1041" s="25">
        <f t="shared" si="229"/>
        <v>4.9930987252405421</v>
      </c>
      <c r="N1041" s="25">
        <f t="shared" si="230"/>
        <v>2.6463423243774873</v>
      </c>
      <c r="O1041" s="25">
        <f t="shared" si="231"/>
        <v>-0.29473949140618588</v>
      </c>
      <c r="P1041" s="26">
        <f>ACOS(-TAN(Dados!$C$31)*TAN(O1041))</f>
        <v>1.7356885346921167</v>
      </c>
      <c r="Q1041" s="25">
        <f t="shared" si="232"/>
        <v>1.0275073404706727</v>
      </c>
      <c r="R1041" s="25">
        <f>(24*60/PI())*Dados!$C$28*Q1041*(P1041*SIN(Dados!$C$31)*SIN(O1041)+COS(Dados!$C$31)*COS(O1041)*SIN(P1041))</f>
        <v>41.327547732870002</v>
      </c>
      <c r="S1041" s="17">
        <f t="shared" si="233"/>
        <v>311.16000000000003</v>
      </c>
      <c r="T1041" s="17">
        <f t="shared" si="234"/>
        <v>299.16000000000003</v>
      </c>
      <c r="U1041" s="17">
        <f t="shared" si="235"/>
        <v>22.906051976178819</v>
      </c>
      <c r="V1041" s="25">
        <f>(0.75+2*10^(-5)*Dados!$B$7)*R1041</f>
        <v>31.198256704148577</v>
      </c>
      <c r="W1041" s="23">
        <f t="shared" si="236"/>
        <v>3.0673374735123051</v>
      </c>
      <c r="X1041" s="25">
        <f>(1-Dados!$C$20)*U1041</f>
        <v>17.637660021657691</v>
      </c>
      <c r="Y1041" s="18">
        <f t="shared" si="237"/>
        <v>14.570322548145386</v>
      </c>
      <c r="Z1041" s="27">
        <f>((0.408*I1041*(Y1041-0)+Dados!$C$35*(900/(H1041+273))*J1041*(M1041-N1041))/(I1041+Dados!$C$35*(1+(0.34*J1041))))</f>
        <v>7.6690584239676083</v>
      </c>
    </row>
    <row r="1042" spans="1:26" x14ac:dyDescent="0.25">
      <c r="A1042" s="1">
        <v>40213</v>
      </c>
      <c r="B1042">
        <v>26</v>
      </c>
      <c r="C1042">
        <v>35.5</v>
      </c>
      <c r="D1042">
        <v>35</v>
      </c>
      <c r="E1042">
        <v>2.766667</v>
      </c>
      <c r="F1042">
        <v>77.5</v>
      </c>
      <c r="H1042" s="22">
        <f t="shared" si="224"/>
        <v>30.75</v>
      </c>
      <c r="I1042" s="23">
        <f t="shared" si="225"/>
        <v>0.25260989948646662</v>
      </c>
      <c r="J1042" s="24">
        <f t="shared" si="226"/>
        <v>2.0693315572816706</v>
      </c>
      <c r="K1042" s="25">
        <f t="shared" si="227"/>
        <v>5.7799401422607124</v>
      </c>
      <c r="L1042" s="25">
        <f t="shared" si="228"/>
        <v>3.3614398286025637</v>
      </c>
      <c r="M1042" s="25">
        <f t="shared" si="229"/>
        <v>4.5706899854316383</v>
      </c>
      <c r="N1042" s="25">
        <f t="shared" si="230"/>
        <v>3.5422847387095198</v>
      </c>
      <c r="O1042" s="25">
        <f t="shared" si="231"/>
        <v>-0.28981470135838328</v>
      </c>
      <c r="P1042" s="26">
        <f>ACOS(-TAN(Dados!$C$31)*TAN(O1042))</f>
        <v>1.7327454042581727</v>
      </c>
      <c r="Q1042" s="25">
        <f t="shared" si="232"/>
        <v>1.0271894591899993</v>
      </c>
      <c r="R1042" s="25">
        <f>(24*60/PI())*Dados!$C$28*Q1042*(P1042*SIN(Dados!$C$31)*SIN(O1042)+COS(Dados!$C$31)*COS(O1042)*SIN(P1042))</f>
        <v>41.21213155165799</v>
      </c>
      <c r="S1042" s="17">
        <f t="shared" si="233"/>
        <v>308.66000000000003</v>
      </c>
      <c r="T1042" s="17">
        <f t="shared" si="234"/>
        <v>299.16000000000003</v>
      </c>
      <c r="U1042" s="17">
        <f t="shared" si="235"/>
        <v>20.323891266339206</v>
      </c>
      <c r="V1042" s="25">
        <f>(0.75+2*10^(-5)*Dados!$B$7)*R1042</f>
        <v>31.111128775036029</v>
      </c>
      <c r="W1042" s="23">
        <f t="shared" si="236"/>
        <v>1.7045742096664465</v>
      </c>
      <c r="X1042" s="25">
        <f>(1-Dados!$C$20)*U1042</f>
        <v>15.649396275081189</v>
      </c>
      <c r="Y1042" s="18">
        <f t="shared" si="237"/>
        <v>13.944822065414742</v>
      </c>
      <c r="Z1042" s="27">
        <f>((0.408*I1042*(Y1042-0)+Dados!$C$35*(900/(H1042+273))*J1042*(M1042-N1042))/(I1042+Dados!$C$35*(1+(0.34*J1042))))</f>
        <v>5.0806072036225709</v>
      </c>
    </row>
    <row r="1043" spans="1:26" x14ac:dyDescent="0.25">
      <c r="A1043" s="1">
        <v>40214</v>
      </c>
      <c r="B1043">
        <v>25.7</v>
      </c>
      <c r="C1043">
        <v>38.5</v>
      </c>
      <c r="D1043">
        <v>36</v>
      </c>
      <c r="E1043">
        <v>2.9666670000000002</v>
      </c>
      <c r="F1043">
        <v>62.25</v>
      </c>
      <c r="H1043" s="22">
        <f t="shared" si="224"/>
        <v>32.1</v>
      </c>
      <c r="I1043" s="23">
        <f t="shared" si="225"/>
        <v>0.26999767249060463</v>
      </c>
      <c r="J1043" s="24">
        <f t="shared" si="226"/>
        <v>2.2189217723152592</v>
      </c>
      <c r="K1043" s="25">
        <f t="shared" si="227"/>
        <v>6.8059763172988532</v>
      </c>
      <c r="L1043" s="25">
        <f t="shared" si="228"/>
        <v>3.3022863265902909</v>
      </c>
      <c r="M1043" s="25">
        <f t="shared" si="229"/>
        <v>5.0541313219445723</v>
      </c>
      <c r="N1043" s="25">
        <f t="shared" si="230"/>
        <v>3.1461967479104964</v>
      </c>
      <c r="O1043" s="25">
        <f t="shared" si="231"/>
        <v>-0.28480403295985462</v>
      </c>
      <c r="P1043" s="26">
        <f>ACOS(-TAN(Dados!$C$31)*TAN(O1043))</f>
        <v>1.7297612548880501</v>
      </c>
      <c r="Q1043" s="25">
        <f t="shared" si="232"/>
        <v>1.0268635210857713</v>
      </c>
      <c r="R1043" s="25">
        <f>(24*60/PI())*Dados!$C$28*Q1043*(P1043*SIN(Dados!$C$31)*SIN(O1043)+COS(Dados!$C$31)*COS(O1043)*SIN(P1043))</f>
        <v>41.093926310782344</v>
      </c>
      <c r="S1043" s="17">
        <f t="shared" si="233"/>
        <v>311.66000000000003</v>
      </c>
      <c r="T1043" s="17">
        <f t="shared" si="234"/>
        <v>298.86</v>
      </c>
      <c r="U1043" s="17">
        <f t="shared" si="235"/>
        <v>23.523536049478778</v>
      </c>
      <c r="V1043" s="25">
        <f>(0.75+2*10^(-5)*Dados!$B$7)*R1043</f>
        <v>31.021895378647475</v>
      </c>
      <c r="W1043" s="23">
        <f t="shared" si="236"/>
        <v>2.6362974861915185</v>
      </c>
      <c r="X1043" s="25">
        <f>(1-Dados!$C$20)*U1043</f>
        <v>18.113122758098658</v>
      </c>
      <c r="Y1043" s="18">
        <f t="shared" si="237"/>
        <v>15.47682527190714</v>
      </c>
      <c r="Z1043" s="27">
        <f>((0.408*I1043*(Y1043-0)+Dados!$C$35*(900/(H1043+273))*J1043*(M1043-N1043))/(I1043+Dados!$C$35*(1+(0.34*J1043))))</f>
        <v>6.5543658341968145</v>
      </c>
    </row>
    <row r="1044" spans="1:26" x14ac:dyDescent="0.25">
      <c r="A1044" s="1">
        <v>40215</v>
      </c>
      <c r="B1044">
        <v>26.8</v>
      </c>
      <c r="C1044">
        <v>38.1</v>
      </c>
      <c r="D1044">
        <v>37</v>
      </c>
      <c r="E1044">
        <v>2.9</v>
      </c>
      <c r="F1044">
        <v>65.5</v>
      </c>
      <c r="H1044" s="22">
        <f t="shared" si="224"/>
        <v>32.450000000000003</v>
      </c>
      <c r="I1044" s="23">
        <f t="shared" si="225"/>
        <v>0.27466563173858771</v>
      </c>
      <c r="J1044" s="24">
        <f t="shared" si="226"/>
        <v>2.1690581179870381</v>
      </c>
      <c r="K1044" s="25">
        <f t="shared" si="227"/>
        <v>6.6606633879406205</v>
      </c>
      <c r="L1044" s="25">
        <f t="shared" si="228"/>
        <v>3.5237195928099276</v>
      </c>
      <c r="M1044" s="25">
        <f t="shared" si="229"/>
        <v>5.0921914903752743</v>
      </c>
      <c r="N1044" s="25">
        <f t="shared" si="230"/>
        <v>3.3353854261958049</v>
      </c>
      <c r="O1044" s="25">
        <f t="shared" si="231"/>
        <v>-0.27970897097978548</v>
      </c>
      <c r="P1044" s="26">
        <f>ACOS(-TAN(Dados!$C$31)*TAN(O1044))</f>
        <v>1.7267372641461627</v>
      </c>
      <c r="Q1044" s="25">
        <f t="shared" si="232"/>
        <v>1.0265296227404832</v>
      </c>
      <c r="R1044" s="25">
        <f>(24*60/PI())*Dados!$C$28*Q1044*(P1044*SIN(Dados!$C$31)*SIN(O1044)+COS(Dados!$C$31)*COS(O1044)*SIN(P1044))</f>
        <v>40.972935068714811</v>
      </c>
      <c r="S1044" s="17">
        <f t="shared" si="233"/>
        <v>311.26000000000005</v>
      </c>
      <c r="T1044" s="17">
        <f t="shared" si="234"/>
        <v>299.96000000000004</v>
      </c>
      <c r="U1044" s="17">
        <f t="shared" si="235"/>
        <v>22.037193236622045</v>
      </c>
      <c r="V1044" s="25">
        <f>(0.75+2*10^(-5)*Dados!$B$7)*R1044</f>
        <v>30.930558823829962</v>
      </c>
      <c r="W1044" s="23">
        <f t="shared" si="236"/>
        <v>2.210937614664378</v>
      </c>
      <c r="X1044" s="25">
        <f>(1-Dados!$C$20)*U1044</f>
        <v>16.968638792198973</v>
      </c>
      <c r="Y1044" s="18">
        <f t="shared" si="237"/>
        <v>14.757701177534596</v>
      </c>
      <c r="Z1044" s="27">
        <f>((0.408*I1044*(Y1044-0)+Dados!$C$35*(900/(H1044+273))*J1044*(M1044-N1044))/(I1044+Dados!$C$35*(1+(0.34*J1044))))</f>
        <v>6.1502849062919118</v>
      </c>
    </row>
    <row r="1045" spans="1:26" x14ac:dyDescent="0.25">
      <c r="A1045" s="1">
        <v>40216</v>
      </c>
      <c r="B1045">
        <v>26</v>
      </c>
      <c r="C1045">
        <v>38.700000000000003</v>
      </c>
      <c r="D1045">
        <v>38</v>
      </c>
      <c r="E1045">
        <v>2.5666669999999998</v>
      </c>
      <c r="F1045">
        <v>59.25</v>
      </c>
      <c r="H1045" s="22">
        <f t="shared" si="224"/>
        <v>32.35</v>
      </c>
      <c r="I1045" s="23">
        <f t="shared" si="225"/>
        <v>0.27332508947896839</v>
      </c>
      <c r="J1045" s="24">
        <f t="shared" si="226"/>
        <v>1.9197413422480816</v>
      </c>
      <c r="K1045" s="25">
        <f t="shared" si="227"/>
        <v>6.8796559414762575</v>
      </c>
      <c r="L1045" s="25">
        <f t="shared" si="228"/>
        <v>3.3614398286025637</v>
      </c>
      <c r="M1045" s="25">
        <f t="shared" si="229"/>
        <v>5.1205478850394108</v>
      </c>
      <c r="N1045" s="25">
        <f t="shared" si="230"/>
        <v>3.0339246218858511</v>
      </c>
      <c r="O1045" s="25">
        <f t="shared" si="231"/>
        <v>-0.27453102519500105</v>
      </c>
      <c r="P1045" s="26">
        <f>ACOS(-TAN(Dados!$C$31)*TAN(O1045))</f>
        <v>1.7236746004336272</v>
      </c>
      <c r="Q1045" s="25">
        <f t="shared" si="232"/>
        <v>1.0261878630954209</v>
      </c>
      <c r="R1045" s="25">
        <f>(24*60/PI())*Dados!$C$28*Q1045*(P1045*SIN(Dados!$C$31)*SIN(O1045)+COS(Dados!$C$31)*COS(O1045)*SIN(P1045))</f>
        <v>40.849162036170263</v>
      </c>
      <c r="S1045" s="17">
        <f t="shared" si="233"/>
        <v>311.86</v>
      </c>
      <c r="T1045" s="17">
        <f t="shared" si="234"/>
        <v>299.16000000000003</v>
      </c>
      <c r="U1045" s="17">
        <f t="shared" si="235"/>
        <v>23.291904198203881</v>
      </c>
      <c r="V1045" s="25">
        <f>(0.75+2*10^(-5)*Dados!$B$7)*R1045</f>
        <v>30.837122289261409</v>
      </c>
      <c r="W1045" s="23">
        <f t="shared" si="236"/>
        <v>2.7573168989257231</v>
      </c>
      <c r="X1045" s="25">
        <f>(1-Dados!$C$20)*U1045</f>
        <v>17.934766232616987</v>
      </c>
      <c r="Y1045" s="18">
        <f t="shared" si="237"/>
        <v>15.177449333691264</v>
      </c>
      <c r="Z1045" s="27">
        <f>((0.408*I1045*(Y1045-0)+Dados!$C$35*(900/(H1045+273))*J1045*(M1045-N1045))/(I1045+Dados!$C$35*(1+(0.34*J1045))))</f>
        <v>6.462213733161887</v>
      </c>
    </row>
    <row r="1046" spans="1:26" x14ac:dyDescent="0.25">
      <c r="A1046" s="1">
        <v>40217</v>
      </c>
      <c r="B1046">
        <v>19.399999999999999</v>
      </c>
      <c r="C1046">
        <v>33.200000000000003</v>
      </c>
      <c r="D1046">
        <v>39</v>
      </c>
      <c r="E1046">
        <v>2.0333329999999998</v>
      </c>
      <c r="F1046">
        <v>87.5</v>
      </c>
      <c r="H1046" s="22">
        <f t="shared" si="224"/>
        <v>26.3</v>
      </c>
      <c r="I1046" s="23">
        <f t="shared" si="225"/>
        <v>0.20178995726388815</v>
      </c>
      <c r="J1046" s="24">
        <f t="shared" si="226"/>
        <v>1.5208336035244612</v>
      </c>
      <c r="K1046" s="25">
        <f t="shared" si="227"/>
        <v>5.0868531413725142</v>
      </c>
      <c r="L1046" s="25">
        <f t="shared" si="228"/>
        <v>2.2528310020993629</v>
      </c>
      <c r="M1046" s="25">
        <f t="shared" si="229"/>
        <v>3.6698420717359386</v>
      </c>
      <c r="N1046" s="25">
        <f t="shared" si="230"/>
        <v>3.2111118127689462</v>
      </c>
      <c r="O1046" s="25">
        <f t="shared" si="231"/>
        <v>-0.26927172994258658</v>
      </c>
      <c r="P1046" s="26">
        <f>ACOS(-TAN(Dados!$C$31)*TAN(O1046))</f>
        <v>1.720574422132332</v>
      </c>
      <c r="Q1046" s="25">
        <f t="shared" si="232"/>
        <v>1.0258383434213432</v>
      </c>
      <c r="R1046" s="25">
        <f>(24*60/PI())*Dados!$C$28*Q1046*(P1046*SIN(Dados!$C$31)*SIN(O1046)+COS(Dados!$C$31)*COS(O1046)*SIN(P1046))</f>
        <v>40.722612626680473</v>
      </c>
      <c r="S1046" s="17">
        <f t="shared" si="233"/>
        <v>306.36</v>
      </c>
      <c r="T1046" s="17">
        <f t="shared" si="234"/>
        <v>292.56</v>
      </c>
      <c r="U1046" s="17">
        <f t="shared" si="235"/>
        <v>24.204446677574033</v>
      </c>
      <c r="V1046" s="25">
        <f>(0.75+2*10^(-5)*Dados!$B$7)*R1046</f>
        <v>30.741589861628867</v>
      </c>
      <c r="W1046" s="23">
        <f t="shared" si="236"/>
        <v>2.513312481172568</v>
      </c>
      <c r="X1046" s="25">
        <f>(1-Dados!$C$20)*U1046</f>
        <v>18.637423941732006</v>
      </c>
      <c r="Y1046" s="18">
        <f t="shared" si="237"/>
        <v>16.124111460559437</v>
      </c>
      <c r="Z1046" s="27">
        <f>((0.408*I1046*(Y1046-0)+Dados!$C$35*(900/(H1046+273))*J1046*(M1046-N1046))/(I1046+Dados!$C$35*(1+(0.34*J1046))))</f>
        <v>4.864952689344701</v>
      </c>
    </row>
    <row r="1047" spans="1:26" x14ac:dyDescent="0.25">
      <c r="A1047" s="1">
        <v>40218</v>
      </c>
      <c r="B1047">
        <v>17.899999999999999</v>
      </c>
      <c r="C1047">
        <v>33.1</v>
      </c>
      <c r="D1047">
        <v>40</v>
      </c>
      <c r="E1047">
        <v>3.233333</v>
      </c>
      <c r="F1047">
        <v>64.75</v>
      </c>
      <c r="H1047" s="22">
        <f t="shared" si="224"/>
        <v>25.5</v>
      </c>
      <c r="I1047" s="23">
        <f t="shared" si="225"/>
        <v>0.19363585091694491</v>
      </c>
      <c r="J1047" s="24">
        <f t="shared" si="226"/>
        <v>2.4183748937259941</v>
      </c>
      <c r="K1047" s="25">
        <f t="shared" si="227"/>
        <v>5.0584314955346112</v>
      </c>
      <c r="L1047" s="25">
        <f t="shared" si="228"/>
        <v>2.0510472190114379</v>
      </c>
      <c r="M1047" s="25">
        <f t="shared" si="229"/>
        <v>3.5547393572730246</v>
      </c>
      <c r="N1047" s="25">
        <f t="shared" si="230"/>
        <v>2.3016937338342833</v>
      </c>
      <c r="O1047" s="25">
        <f t="shared" si="231"/>
        <v>-0.26393264366523028</v>
      </c>
      <c r="P1047" s="26">
        <f>ACOS(-TAN(Dados!$C$31)*TAN(O1047))</f>
        <v>1.7174378768172527</v>
      </c>
      <c r="Q1047" s="25">
        <f t="shared" si="232"/>
        <v>1.0254811672884725</v>
      </c>
      <c r="R1047" s="25">
        <f>(24*60/PI())*Dados!$C$28*Q1047*(P1047*SIN(Dados!$C$31)*SIN(O1047)+COS(Dados!$C$31)*COS(O1047)*SIN(P1047))</f>
        <v>40.593293506266015</v>
      </c>
      <c r="S1047" s="17">
        <f t="shared" si="233"/>
        <v>306.26000000000005</v>
      </c>
      <c r="T1047" s="17">
        <f t="shared" si="234"/>
        <v>291.06</v>
      </c>
      <c r="U1047" s="17">
        <f t="shared" si="235"/>
        <v>25.321886949378818</v>
      </c>
      <c r="V1047" s="25">
        <f>(0.75+2*10^(-5)*Dados!$B$7)*R1047</f>
        <v>30.643966573125926</v>
      </c>
      <c r="W1047" s="23">
        <f t="shared" si="236"/>
        <v>3.8254017809767706</v>
      </c>
      <c r="X1047" s="25">
        <f>(1-Dados!$C$20)*U1047</f>
        <v>19.497852951021692</v>
      </c>
      <c r="Y1047" s="18">
        <f t="shared" si="237"/>
        <v>15.672451170044921</v>
      </c>
      <c r="Z1047" s="27">
        <f>((0.408*I1047*(Y1047-0)+Dados!$C$35*(900/(H1047+273))*J1047*(M1047-N1047))/(I1047+Dados!$C$35*(1+(0.34*J1047))))</f>
        <v>5.868157647261306</v>
      </c>
    </row>
    <row r="1048" spans="1:26" x14ac:dyDescent="0.25">
      <c r="A1048" s="1">
        <v>40219</v>
      </c>
      <c r="B1048">
        <v>19.100000000000001</v>
      </c>
      <c r="C1048">
        <v>34.6</v>
      </c>
      <c r="D1048">
        <v>41</v>
      </c>
      <c r="E1048">
        <v>1.3666670000000001</v>
      </c>
      <c r="F1048">
        <v>70.5</v>
      </c>
      <c r="H1048" s="22">
        <f t="shared" si="224"/>
        <v>26.85</v>
      </c>
      <c r="I1048" s="23">
        <f t="shared" si="225"/>
        <v>0.20756192850716065</v>
      </c>
      <c r="J1048" s="24">
        <f t="shared" si="226"/>
        <v>1.0222000520465488</v>
      </c>
      <c r="K1048" s="25">
        <f t="shared" si="227"/>
        <v>5.4995586494348254</v>
      </c>
      <c r="L1048" s="25">
        <f t="shared" si="228"/>
        <v>2.2111396340059919</v>
      </c>
      <c r="M1048" s="25">
        <f t="shared" si="229"/>
        <v>3.8553491417204087</v>
      </c>
      <c r="N1048" s="25">
        <f t="shared" si="230"/>
        <v>2.7180211449128882</v>
      </c>
      <c r="O1048" s="25">
        <f t="shared" si="231"/>
        <v>-0.25851534844942292</v>
      </c>
      <c r="P1048" s="26">
        <f>ACOS(-TAN(Dados!$C$31)*TAN(O1048))</f>
        <v>1.7142661005366917</v>
      </c>
      <c r="Q1048" s="25">
        <f t="shared" si="232"/>
        <v>1.0251164405358055</v>
      </c>
      <c r="R1048" s="25">
        <f>(24*60/PI())*Dados!$C$28*Q1048*(P1048*SIN(Dados!$C$31)*SIN(O1048)+COS(Dados!$C$31)*COS(O1048)*SIN(P1048))</f>
        <v>40.461212642078735</v>
      </c>
      <c r="S1048" s="17">
        <f t="shared" si="233"/>
        <v>307.76000000000005</v>
      </c>
      <c r="T1048" s="17">
        <f t="shared" si="234"/>
        <v>292.26000000000005</v>
      </c>
      <c r="U1048" s="17">
        <f t="shared" si="235"/>
        <v>25.487352554863534</v>
      </c>
      <c r="V1048" s="25">
        <f>(0.75+2*10^(-5)*Dados!$B$7)*R1048</f>
        <v>30.544258438173049</v>
      </c>
      <c r="W1048" s="23">
        <f t="shared" si="236"/>
        <v>3.381129280920621</v>
      </c>
      <c r="X1048" s="25">
        <f>(1-Dados!$C$20)*U1048</f>
        <v>19.625261467244922</v>
      </c>
      <c r="Y1048" s="18">
        <f t="shared" si="237"/>
        <v>16.2441321863243</v>
      </c>
      <c r="Z1048" s="27">
        <f>((0.408*I1048*(Y1048-0)+Dados!$C$35*(900/(H1048+273))*J1048*(M1048-N1048))/(I1048+Dados!$C$35*(1+(0.34*J1048))))</f>
        <v>5.423291024487205</v>
      </c>
    </row>
    <row r="1049" spans="1:26" x14ac:dyDescent="0.25">
      <c r="A1049" s="1">
        <v>40220</v>
      </c>
      <c r="B1049">
        <v>22.9</v>
      </c>
      <c r="C1049">
        <v>35.1</v>
      </c>
      <c r="D1049">
        <v>42</v>
      </c>
      <c r="E1049">
        <v>2.2999999999999998</v>
      </c>
      <c r="F1049">
        <v>76</v>
      </c>
      <c r="H1049" s="22">
        <f t="shared" si="224"/>
        <v>29</v>
      </c>
      <c r="I1049" s="23">
        <f t="shared" si="225"/>
        <v>0.23147581029180006</v>
      </c>
      <c r="J1049" s="24">
        <f t="shared" si="226"/>
        <v>1.7202874728862714</v>
      </c>
      <c r="K1049" s="25">
        <f t="shared" si="227"/>
        <v>5.6538327478295347</v>
      </c>
      <c r="L1049" s="25">
        <f t="shared" si="228"/>
        <v>2.7924897662121242</v>
      </c>
      <c r="M1049" s="25">
        <f t="shared" si="229"/>
        <v>4.2231612570208297</v>
      </c>
      <c r="N1049" s="25">
        <f t="shared" si="230"/>
        <v>3.2096025553358305</v>
      </c>
      <c r="O1049" s="25">
        <f t="shared" si="231"/>
        <v>-0.2530214495566519</v>
      </c>
      <c r="P1049" s="26">
        <f>ACOS(-TAN(Dados!$C$31)*TAN(O1049))</f>
        <v>1.7110602171599187</v>
      </c>
      <c r="Q1049" s="25">
        <f t="shared" si="232"/>
        <v>1.0247442712397508</v>
      </c>
      <c r="R1049" s="25">
        <f>(24*60/PI())*Dados!$C$28*Q1049*(P1049*SIN(Dados!$C$31)*SIN(O1049)+COS(Dados!$C$31)*COS(O1049)*SIN(P1049))</f>
        <v>40.326379349888064</v>
      </c>
      <c r="S1049" s="17">
        <f t="shared" si="233"/>
        <v>308.26000000000005</v>
      </c>
      <c r="T1049" s="17">
        <f t="shared" si="234"/>
        <v>296.06</v>
      </c>
      <c r="U1049" s="17">
        <f t="shared" si="235"/>
        <v>22.536638021183361</v>
      </c>
      <c r="V1049" s="25">
        <f>(0.75+2*10^(-5)*Dados!$B$7)*R1049</f>
        <v>30.442472489265068</v>
      </c>
      <c r="W1049" s="23">
        <f t="shared" si="236"/>
        <v>2.3729019375369762</v>
      </c>
      <c r="X1049" s="25">
        <f>(1-Dados!$C$20)*U1049</f>
        <v>17.353211276311189</v>
      </c>
      <c r="Y1049" s="18">
        <f t="shared" si="237"/>
        <v>14.980309338774212</v>
      </c>
      <c r="Z1049" s="27">
        <f>((0.408*I1049*(Y1049-0)+Dados!$C$35*(900/(H1049+273))*J1049*(M1049-N1049))/(I1049+Dados!$C$35*(1+(0.34*J1049))))</f>
        <v>5.2350654603724012</v>
      </c>
    </row>
    <row r="1050" spans="1:26" x14ac:dyDescent="0.25">
      <c r="A1050" s="1">
        <v>40221</v>
      </c>
      <c r="B1050">
        <v>24.6</v>
      </c>
      <c r="C1050">
        <v>35.5</v>
      </c>
      <c r="D1050">
        <v>43</v>
      </c>
      <c r="E1050">
        <v>1.8666670000000001</v>
      </c>
      <c r="F1050">
        <v>77.75</v>
      </c>
      <c r="H1050" s="22">
        <f t="shared" ref="H1050:H1111" si="238">(C1050+B1050)/2</f>
        <v>30.05</v>
      </c>
      <c r="I1050" s="23">
        <f t="shared" ref="I1050:I1111" si="239">4098*(0.6108*EXP(17.27*H1050/(H1050+237.3)))/(H1050+237.3)^2</f>
        <v>0.24397006559464809</v>
      </c>
      <c r="J1050" s="24">
        <f t="shared" ref="J1050:J1111" si="240">E1050*(4.87/(LN(67.8*10-5.42)))</f>
        <v>1.3961755896305208</v>
      </c>
      <c r="K1050" s="25">
        <f t="shared" ref="K1050:K1111" si="241">0.6108*EXP((17.27*C1050)/(C1050+237.3))</f>
        <v>5.7799401422607124</v>
      </c>
      <c r="L1050" s="25">
        <f t="shared" ref="L1050:L1111" si="242">0.6108*EXP((17.27*B1050)/(B1050+237.3))</f>
        <v>3.0930813295225428</v>
      </c>
      <c r="M1050" s="25">
        <f t="shared" ref="M1050:M1111" si="243">(K1050+L1050)/2</f>
        <v>4.4365107358916278</v>
      </c>
      <c r="N1050" s="25">
        <f t="shared" ref="N1050:N1111" si="244">F1050/100*((K1050+L1050)/2)</f>
        <v>3.4493870971557405</v>
      </c>
      <c r="O1050" s="25">
        <f t="shared" ref="O1050:O1111" si="245">0.409*SIN((2*PI()/365*D1050)-1.39)</f>
        <v>-0.24745257494772704</v>
      </c>
      <c r="P1050" s="26">
        <f>ACOS(-TAN(Dados!$C$31)*TAN(O1050))</f>
        <v>1.7078213377914966</v>
      </c>
      <c r="Q1050" s="25">
        <f t="shared" ref="Q1050:Q1111" si="246">1+0.033*COS((2*PI()/365)*D1050)</f>
        <v>1.0243647696821025</v>
      </c>
      <c r="R1050" s="25">
        <f>(24*60/PI())*Dados!$C$28*Q1050*(P1050*SIN(Dados!$C$31)*SIN(O1050)+COS(Dados!$C$31)*COS(O1050)*SIN(P1050))</f>
        <v>40.188804340285415</v>
      </c>
      <c r="S1050" s="17">
        <f t="shared" ref="S1050:S1111" si="247">C1050+273.16</f>
        <v>308.66000000000003</v>
      </c>
      <c r="T1050" s="17">
        <f t="shared" ref="T1050:T1111" si="248">B1050+273.16</f>
        <v>297.76000000000005</v>
      </c>
      <c r="U1050" s="17">
        <f t="shared" ref="U1050:U1111" si="249">0.16*SQRT(C1050-B1050)*R1050</f>
        <v>21.22942919651771</v>
      </c>
      <c r="V1050" s="25">
        <f>(0.75+2*10^(-5)*Dados!$B$7)*R1050</f>
        <v>30.338616811851008</v>
      </c>
      <c r="W1050" s="23">
        <f t="shared" ref="W1050:W1111" si="250">(4.903*10^-9)*((S1050^4+T1050^4)/2)*(0.34-0.14*SQRT(N1050))*(1.35*(U1050/V1050)-0.35)</f>
        <v>1.9749387740695501</v>
      </c>
      <c r="X1050" s="25">
        <f>(1-Dados!$C$20)*U1050</f>
        <v>16.346660481318636</v>
      </c>
      <c r="Y1050" s="18">
        <f t="shared" ref="Y1050:Y1111" si="251">X1050-W1050</f>
        <v>14.371721707249087</v>
      </c>
      <c r="Z1050" s="27">
        <f>((0.408*I1050*(Y1050-0)+Dados!$C$35*(900/(H1050+273))*J1050*(M1050-N1050))/(I1050+Dados!$C$35*(1+(0.34*J1050))))</f>
        <v>4.9881509499211942</v>
      </c>
    </row>
    <row r="1051" spans="1:26" x14ac:dyDescent="0.25">
      <c r="A1051" s="1">
        <v>40222</v>
      </c>
      <c r="B1051">
        <v>23.7</v>
      </c>
      <c r="C1051">
        <v>34.4</v>
      </c>
      <c r="D1051">
        <v>44</v>
      </c>
      <c r="E1051">
        <v>1.766667</v>
      </c>
      <c r="F1051">
        <v>78</v>
      </c>
      <c r="H1051" s="22">
        <f t="shared" si="238"/>
        <v>29.049999999999997</v>
      </c>
      <c r="I1051" s="23">
        <f t="shared" si="239"/>
        <v>0.23205834344969087</v>
      </c>
      <c r="J1051" s="24">
        <f t="shared" si="240"/>
        <v>1.3213804821137263</v>
      </c>
      <c r="K1051" s="25">
        <f t="shared" si="241"/>
        <v>5.4388791379242765</v>
      </c>
      <c r="L1051" s="25">
        <f t="shared" si="242"/>
        <v>2.9306073746865935</v>
      </c>
      <c r="M1051" s="25">
        <f t="shared" si="243"/>
        <v>4.1847432563054348</v>
      </c>
      <c r="N1051" s="25">
        <f t="shared" si="244"/>
        <v>3.2640997399182394</v>
      </c>
      <c r="O1051" s="25">
        <f t="shared" si="245"/>
        <v>-0.24181037480038128</v>
      </c>
      <c r="P1051" s="26">
        <f>ACOS(-TAN(Dados!$C$31)*TAN(O1051))</f>
        <v>1.7045505602514042</v>
      </c>
      <c r="Q1051" s="25">
        <f t="shared" si="246"/>
        <v>1.0239780483173626</v>
      </c>
      <c r="R1051" s="25">
        <f>(24*60/PI())*Dados!$C$28*Q1051*(P1051*SIN(Dados!$C$31)*SIN(O1051)+COS(Dados!$C$31)*COS(O1051)*SIN(P1051))</f>
        <v>40.048499763481836</v>
      </c>
      <c r="S1051" s="17">
        <f t="shared" si="247"/>
        <v>307.56</v>
      </c>
      <c r="T1051" s="17">
        <f t="shared" si="248"/>
        <v>296.86</v>
      </c>
      <c r="U1051" s="17">
        <f t="shared" si="249"/>
        <v>20.96033035853851</v>
      </c>
      <c r="V1051" s="25">
        <f>(0.75+2*10^(-5)*Dados!$B$7)*R1051</f>
        <v>30.232700578151917</v>
      </c>
      <c r="W1051" s="23">
        <f t="shared" si="250"/>
        <v>2.0903479689662894</v>
      </c>
      <c r="X1051" s="25">
        <f>(1-Dados!$C$20)*U1051</f>
        <v>16.139454376074653</v>
      </c>
      <c r="Y1051" s="18">
        <f t="shared" si="251"/>
        <v>14.049106407108363</v>
      </c>
      <c r="Z1051" s="27">
        <f>((0.408*I1051*(Y1051-0)+Dados!$C$35*(900/(H1051+273))*J1051*(M1051-N1051))/(I1051+Dados!$C$35*(1+(0.34*J1051))))</f>
        <v>4.7944746893203618</v>
      </c>
    </row>
    <row r="1052" spans="1:26" x14ac:dyDescent="0.25">
      <c r="A1052" s="1">
        <v>40223</v>
      </c>
      <c r="B1052">
        <v>22.6</v>
      </c>
      <c r="C1052">
        <v>26.4</v>
      </c>
      <c r="D1052">
        <v>45</v>
      </c>
      <c r="E1052">
        <v>2.6333329999999999</v>
      </c>
      <c r="F1052">
        <v>95.75</v>
      </c>
      <c r="H1052" s="22">
        <f t="shared" si="238"/>
        <v>24.5</v>
      </c>
      <c r="I1052" s="23">
        <f t="shared" si="239"/>
        <v>0.18383500912050901</v>
      </c>
      <c r="J1052" s="24">
        <f t="shared" si="240"/>
        <v>1.9696042486252276</v>
      </c>
      <c r="K1052" s="25">
        <f t="shared" si="241"/>
        <v>3.4417464345283828</v>
      </c>
      <c r="L1052" s="25">
        <f t="shared" si="242"/>
        <v>2.7421805492514406</v>
      </c>
      <c r="M1052" s="25">
        <f t="shared" si="243"/>
        <v>3.0919634918899117</v>
      </c>
      <c r="N1052" s="25">
        <f t="shared" si="244"/>
        <v>2.9605550434845904</v>
      </c>
      <c r="O1052" s="25">
        <f t="shared" si="245"/>
        <v>-0.23609652102028686</v>
      </c>
      <c r="P1052" s="26">
        <f>ACOS(-TAN(Dados!$C$31)*TAN(O1052))</f>
        <v>1.701248968619907</v>
      </c>
      <c r="Q1052" s="25">
        <f t="shared" si="246"/>
        <v>1.0235842217394178</v>
      </c>
      <c r="R1052" s="25">
        <f>(24*60/PI())*Dados!$C$28*Q1052*(P1052*SIN(Dados!$C$31)*SIN(O1052)+COS(Dados!$C$31)*COS(O1052)*SIN(P1052))</f>
        <v>39.905479252576548</v>
      </c>
      <c r="S1052" s="17">
        <f t="shared" si="247"/>
        <v>299.56</v>
      </c>
      <c r="T1052" s="17">
        <f t="shared" si="248"/>
        <v>295.76000000000005</v>
      </c>
      <c r="U1052" s="17">
        <f t="shared" si="249"/>
        <v>12.44641598418894</v>
      </c>
      <c r="V1052" s="25">
        <f>(0.75+2*10^(-5)*Dados!$B$7)*R1052</f>
        <v>30.124734079824389</v>
      </c>
      <c r="W1052" s="23">
        <f t="shared" si="250"/>
        <v>0.79279264862063925</v>
      </c>
      <c r="X1052" s="25">
        <f>(1-Dados!$C$20)*U1052</f>
        <v>9.5837403078254848</v>
      </c>
      <c r="Y1052" s="18">
        <f t="shared" si="251"/>
        <v>8.7909476592048463</v>
      </c>
      <c r="Z1052" s="27">
        <f>((0.408*I1052*(Y1052-0)+Dados!$C$35*(900/(H1052+273))*J1052*(M1052-N1052))/(I1052+Dados!$C$35*(1+(0.34*J1052))))</f>
        <v>2.424228078551812</v>
      </c>
    </row>
    <row r="1053" spans="1:26" x14ac:dyDescent="0.25">
      <c r="A1053" s="1">
        <v>40224</v>
      </c>
      <c r="B1053">
        <v>22</v>
      </c>
      <c r="C1053">
        <v>29.5</v>
      </c>
      <c r="D1053">
        <v>46</v>
      </c>
      <c r="E1053">
        <v>1.6</v>
      </c>
      <c r="F1053">
        <v>91.5</v>
      </c>
      <c r="H1053" s="22">
        <f t="shared" si="238"/>
        <v>25.75</v>
      </c>
      <c r="I1053" s="23">
        <f t="shared" si="239"/>
        <v>0.19615364917180653</v>
      </c>
      <c r="J1053" s="24">
        <f t="shared" si="240"/>
        <v>1.1967217202687106</v>
      </c>
      <c r="K1053" s="25">
        <f t="shared" si="241"/>
        <v>4.1228854693811812</v>
      </c>
      <c r="L1053" s="25">
        <f t="shared" si="242"/>
        <v>2.6439311922105757</v>
      </c>
      <c r="M1053" s="25">
        <f t="shared" si="243"/>
        <v>3.3834083307958784</v>
      </c>
      <c r="N1053" s="25">
        <f t="shared" si="244"/>
        <v>3.0958186226782289</v>
      </c>
      <c r="O1053" s="25">
        <f t="shared" si="245"/>
        <v>-0.23031270674563392</v>
      </c>
      <c r="P1053" s="26">
        <f>ACOS(-TAN(Dados!$C$31)*TAN(O1053))</f>
        <v>1.6979176328459811</v>
      </c>
      <c r="Q1053" s="25">
        <f t="shared" si="246"/>
        <v>1.0231834066475822</v>
      </c>
      <c r="R1053" s="25">
        <f>(24*60/PI())*Dados!$C$28*Q1053*(P1053*SIN(Dados!$C$31)*SIN(O1053)+COS(Dados!$C$31)*COS(O1053)*SIN(P1053))</f>
        <v>39.759757965175694</v>
      </c>
      <c r="S1053" s="17">
        <f t="shared" si="247"/>
        <v>302.66000000000003</v>
      </c>
      <c r="T1053" s="17">
        <f t="shared" si="248"/>
        <v>295.16000000000003</v>
      </c>
      <c r="U1053" s="17">
        <f t="shared" si="249"/>
        <v>17.421853054777944</v>
      </c>
      <c r="V1053" s="25">
        <f>(0.75+2*10^(-5)*Dados!$B$7)*R1053</f>
        <v>30.014728759378652</v>
      </c>
      <c r="W1053" s="23">
        <f t="shared" si="250"/>
        <v>1.5912047568464343</v>
      </c>
      <c r="X1053" s="25">
        <f>(1-Dados!$C$20)*U1053</f>
        <v>13.414826852179017</v>
      </c>
      <c r="Y1053" s="18">
        <f t="shared" si="251"/>
        <v>11.823622095332583</v>
      </c>
      <c r="Z1053" s="27">
        <f>((0.408*I1053*(Y1053-0)+Dados!$C$35*(900/(H1053+273))*J1053*(M1053-N1053))/(I1053+Dados!$C$35*(1+(0.34*J1053))))</f>
        <v>3.518225427525401</v>
      </c>
    </row>
    <row r="1054" spans="1:26" x14ac:dyDescent="0.25">
      <c r="A1054" s="1">
        <v>40225</v>
      </c>
      <c r="B1054">
        <v>21</v>
      </c>
      <c r="C1054">
        <v>31.6</v>
      </c>
      <c r="D1054">
        <v>47</v>
      </c>
      <c r="E1054">
        <v>2.8666670000000001</v>
      </c>
      <c r="F1054">
        <v>83</v>
      </c>
      <c r="H1054" s="22">
        <f t="shared" si="238"/>
        <v>26.3</v>
      </c>
      <c r="I1054" s="23">
        <f t="shared" si="239"/>
        <v>0.20178995726388815</v>
      </c>
      <c r="J1054" s="24">
        <f t="shared" si="240"/>
        <v>2.1441266647984651</v>
      </c>
      <c r="K1054" s="25">
        <f t="shared" si="241"/>
        <v>4.6483496796026218</v>
      </c>
      <c r="L1054" s="25">
        <f t="shared" si="242"/>
        <v>2.4870053972720654</v>
      </c>
      <c r="M1054" s="25">
        <f t="shared" si="243"/>
        <v>3.5676775384373434</v>
      </c>
      <c r="N1054" s="25">
        <f t="shared" si="244"/>
        <v>2.9611723569029946</v>
      </c>
      <c r="O1054" s="25">
        <f t="shared" si="245"/>
        <v>-0.22446064584541689</v>
      </c>
      <c r="P1054" s="26">
        <f>ACOS(-TAN(Dados!$C$31)*TAN(O1054))</f>
        <v>1.6945576084179677</v>
      </c>
      <c r="Q1054" s="25">
        <f t="shared" si="246"/>
        <v>1.0227757218120181</v>
      </c>
      <c r="R1054" s="25">
        <f>(24*60/PI())*Dados!$C$28*Q1054*(P1054*SIN(Dados!$C$31)*SIN(O1054)+COS(Dados!$C$31)*COS(O1054)*SIN(P1054))</f>
        <v>39.61135262324327</v>
      </c>
      <c r="S1054" s="17">
        <f t="shared" si="247"/>
        <v>304.76000000000005</v>
      </c>
      <c r="T1054" s="17">
        <f t="shared" si="248"/>
        <v>294.16000000000003</v>
      </c>
      <c r="U1054" s="17">
        <f t="shared" si="249"/>
        <v>20.634435293523865</v>
      </c>
      <c r="V1054" s="25">
        <f>(0.75+2*10^(-5)*Dados!$B$7)*R1054</f>
        <v>29.902697240262114</v>
      </c>
      <c r="W1054" s="23">
        <f t="shared" si="250"/>
        <v>2.2764232718025457</v>
      </c>
      <c r="X1054" s="25">
        <f>(1-Dados!$C$20)*U1054</f>
        <v>15.888515176013376</v>
      </c>
      <c r="Y1054" s="18">
        <f t="shared" si="251"/>
        <v>13.61209190421083</v>
      </c>
      <c r="Z1054" s="27">
        <f>((0.408*I1054*(Y1054-0)+Dados!$C$35*(900/(H1054+273))*J1054*(M1054-N1054))/(I1054+Dados!$C$35*(1+(0.34*J1054))))</f>
        <v>4.3707661221259375</v>
      </c>
    </row>
    <row r="1055" spans="1:26" x14ac:dyDescent="0.25">
      <c r="A1055" s="1">
        <v>40226</v>
      </c>
      <c r="B1055">
        <v>19.3</v>
      </c>
      <c r="C1055">
        <v>30.2</v>
      </c>
      <c r="D1055">
        <v>48</v>
      </c>
      <c r="E1055">
        <v>3.5</v>
      </c>
      <c r="F1055">
        <v>81</v>
      </c>
      <c r="H1055" s="22">
        <f t="shared" si="238"/>
        <v>24.75</v>
      </c>
      <c r="I1055" s="23">
        <f t="shared" si="239"/>
        <v>0.18624513325562769</v>
      </c>
      <c r="J1055" s="24">
        <f t="shared" si="240"/>
        <v>2.6178287630878043</v>
      </c>
      <c r="K1055" s="25">
        <f t="shared" si="241"/>
        <v>4.2919830424837384</v>
      </c>
      <c r="L1055" s="25">
        <f t="shared" si="242"/>
        <v>2.238858124675362</v>
      </c>
      <c r="M1055" s="25">
        <f t="shared" si="243"/>
        <v>3.2654205835795502</v>
      </c>
      <c r="N1055" s="25">
        <f t="shared" si="244"/>
        <v>2.6449906726994357</v>
      </c>
      <c r="O1055" s="25">
        <f t="shared" si="245"/>
        <v>-0.21854207241157836</v>
      </c>
      <c r="P1055" s="26">
        <f>ACOS(-TAN(Dados!$C$31)*TAN(O1055))</f>
        <v>1.6911699360950152</v>
      </c>
      <c r="Q1055" s="25">
        <f t="shared" si="246"/>
        <v>1.0223612880385406</v>
      </c>
      <c r="R1055" s="25">
        <f>(24*60/PI())*Dados!$C$28*Q1055*(P1055*SIN(Dados!$C$31)*SIN(O1055)+COS(Dados!$C$31)*COS(O1055)*SIN(P1055))</f>
        <v>39.460281551069606</v>
      </c>
      <c r="S1055" s="17">
        <f t="shared" si="247"/>
        <v>303.36</v>
      </c>
      <c r="T1055" s="17">
        <f t="shared" si="248"/>
        <v>292.46000000000004</v>
      </c>
      <c r="U1055" s="17">
        <f t="shared" si="249"/>
        <v>20.844592592752335</v>
      </c>
      <c r="V1055" s="25">
        <f>(0.75+2*10^(-5)*Dados!$B$7)*R1055</f>
        <v>29.788653355521856</v>
      </c>
      <c r="W1055" s="23">
        <f t="shared" si="250"/>
        <v>2.5844591846233573</v>
      </c>
      <c r="X1055" s="25">
        <f>(1-Dados!$C$20)*U1055</f>
        <v>16.050336296419299</v>
      </c>
      <c r="Y1055" s="18">
        <f t="shared" si="251"/>
        <v>13.465877111795942</v>
      </c>
      <c r="Z1055" s="27">
        <f>((0.408*I1055*(Y1055-0)+Dados!$C$35*(900/(H1055+273))*J1055*(M1055-N1055))/(I1055+Dados!$C$35*(1+(0.34*J1055))))</f>
        <v>4.3378978579331067</v>
      </c>
    </row>
    <row r="1056" spans="1:26" x14ac:dyDescent="0.25">
      <c r="A1056" s="1">
        <v>40227</v>
      </c>
      <c r="B1056">
        <v>21.2</v>
      </c>
      <c r="C1056">
        <v>33.1</v>
      </c>
      <c r="D1056">
        <v>49</v>
      </c>
      <c r="E1056">
        <v>3.4</v>
      </c>
      <c r="F1056">
        <v>70</v>
      </c>
      <c r="H1056" s="22">
        <f t="shared" si="238"/>
        <v>27.15</v>
      </c>
      <c r="I1056" s="23">
        <f t="shared" si="239"/>
        <v>0.210768374512951</v>
      </c>
      <c r="J1056" s="24">
        <f t="shared" si="240"/>
        <v>2.5430336555710098</v>
      </c>
      <c r="K1056" s="25">
        <f t="shared" si="241"/>
        <v>5.0584314955346112</v>
      </c>
      <c r="L1056" s="25">
        <f t="shared" si="242"/>
        <v>2.5177224920902961</v>
      </c>
      <c r="M1056" s="25">
        <f t="shared" si="243"/>
        <v>3.7880769938124539</v>
      </c>
      <c r="N1056" s="25">
        <f t="shared" si="244"/>
        <v>2.6516538956687175</v>
      </c>
      <c r="O1056" s="25">
        <f t="shared" si="245"/>
        <v>-0.21255874024516014</v>
      </c>
      <c r="P1056" s="26">
        <f>ACOS(-TAN(Dados!$C$31)*TAN(O1056))</f>
        <v>1.6877556416977701</v>
      </c>
      <c r="Q1056" s="25">
        <f t="shared" si="246"/>
        <v>1.0219402281328214</v>
      </c>
      <c r="R1056" s="25">
        <f>(24*60/PI())*Dados!$C$28*Q1056*(P1056*SIN(Dados!$C$31)*SIN(O1056)+COS(Dados!$C$31)*COS(O1056)*SIN(P1056))</f>
        <v>39.30656471124577</v>
      </c>
      <c r="S1056" s="17">
        <f t="shared" si="247"/>
        <v>306.26000000000005</v>
      </c>
      <c r="T1056" s="17">
        <f t="shared" si="248"/>
        <v>294.36</v>
      </c>
      <c r="U1056" s="17">
        <f t="shared" si="249"/>
        <v>21.694944959511155</v>
      </c>
      <c r="V1056" s="25">
        <f>(0.75+2*10^(-5)*Dados!$B$7)*R1056</f>
        <v>29.672612174961795</v>
      </c>
      <c r="W1056" s="23">
        <f t="shared" si="250"/>
        <v>2.852652152725923</v>
      </c>
      <c r="X1056" s="25">
        <f>(1-Dados!$C$20)*U1056</f>
        <v>16.70510761882359</v>
      </c>
      <c r="Y1056" s="18">
        <f t="shared" si="251"/>
        <v>13.852455466097666</v>
      </c>
      <c r="Z1056" s="27">
        <f>((0.408*I1056*(Y1056-0)+Dados!$C$35*(900/(H1056+273))*J1056*(M1056-N1056))/(I1056+Dados!$C$35*(1+(0.34*J1056))))</f>
        <v>5.2834280811879655</v>
      </c>
    </row>
    <row r="1057" spans="1:26" x14ac:dyDescent="0.25">
      <c r="A1057" s="1">
        <v>40228</v>
      </c>
      <c r="B1057">
        <v>22.8</v>
      </c>
      <c r="C1057">
        <v>33.9</v>
      </c>
      <c r="D1057">
        <v>50</v>
      </c>
      <c r="E1057">
        <v>2.9</v>
      </c>
      <c r="F1057">
        <v>68.25</v>
      </c>
      <c r="H1057" s="22">
        <f t="shared" si="238"/>
        <v>28.35</v>
      </c>
      <c r="I1057" s="23">
        <f t="shared" si="239"/>
        <v>0.22401389352802836</v>
      </c>
      <c r="J1057" s="24">
        <f t="shared" si="240"/>
        <v>2.1690581179870381</v>
      </c>
      <c r="K1057" s="25">
        <f t="shared" si="241"/>
        <v>5.2897146042222154</v>
      </c>
      <c r="L1057" s="25">
        <f t="shared" si="242"/>
        <v>2.7756312335019815</v>
      </c>
      <c r="M1057" s="25">
        <f t="shared" si="243"/>
        <v>4.0326729188620982</v>
      </c>
      <c r="N1057" s="25">
        <f t="shared" si="244"/>
        <v>2.7522992671233819</v>
      </c>
      <c r="O1057" s="25">
        <f t="shared" si="245"/>
        <v>-0.2065124223366139</v>
      </c>
      <c r="P1057" s="26">
        <f>ACOS(-TAN(Dados!$C$31)*TAN(O1057))</f>
        <v>1.6843157359566781</v>
      </c>
      <c r="Q1057" s="25">
        <f t="shared" si="246"/>
        <v>1.0215126668639976</v>
      </c>
      <c r="R1057" s="25">
        <f>(24*60/PI())*Dados!$C$28*Q1057*(P1057*SIN(Dados!$C$31)*SIN(O1057)+COS(Dados!$C$31)*COS(O1057)*SIN(P1057))</f>
        <v>39.150223738536113</v>
      </c>
      <c r="S1057" s="17">
        <f t="shared" si="247"/>
        <v>307.06</v>
      </c>
      <c r="T1057" s="17">
        <f t="shared" si="248"/>
        <v>295.96000000000004</v>
      </c>
      <c r="U1057" s="17">
        <f t="shared" si="249"/>
        <v>20.869676656234908</v>
      </c>
      <c r="V1057" s="25">
        <f>(0.75+2*10^(-5)*Dados!$B$7)*R1057</f>
        <v>29.554590030713136</v>
      </c>
      <c r="W1057" s="23">
        <f t="shared" si="250"/>
        <v>2.6390648542343742</v>
      </c>
      <c r="X1057" s="25">
        <f>(1-Dados!$C$20)*U1057</f>
        <v>16.069651025300878</v>
      </c>
      <c r="Y1057" s="18">
        <f t="shared" si="251"/>
        <v>13.430586171066505</v>
      </c>
      <c r="Z1057" s="27">
        <f>((0.408*I1057*(Y1057-0)+Dados!$C$35*(900/(H1057+273))*J1057*(M1057-N1057))/(I1057+Dados!$C$35*(1+(0.34*J1057))))</f>
        <v>5.2419603975699252</v>
      </c>
    </row>
    <row r="1058" spans="1:26" x14ac:dyDescent="0.25">
      <c r="A1058" s="1">
        <v>40229</v>
      </c>
      <c r="B1058">
        <v>24.5</v>
      </c>
      <c r="C1058">
        <v>32.700000000000003</v>
      </c>
      <c r="D1058">
        <v>51</v>
      </c>
      <c r="E1058">
        <v>2.3333330000000001</v>
      </c>
      <c r="F1058">
        <v>75.5</v>
      </c>
      <c r="H1058" s="22">
        <f t="shared" si="238"/>
        <v>28.6</v>
      </c>
      <c r="I1058" s="23">
        <f t="shared" si="239"/>
        <v>0.22685958459062655</v>
      </c>
      <c r="J1058" s="24">
        <f t="shared" si="240"/>
        <v>1.7452189260748447</v>
      </c>
      <c r="K1058" s="25">
        <f t="shared" si="241"/>
        <v>4.9461187754219553</v>
      </c>
      <c r="L1058" s="25">
        <f t="shared" si="242"/>
        <v>3.07464905088159</v>
      </c>
      <c r="M1058" s="25">
        <f t="shared" si="243"/>
        <v>4.0103839131517729</v>
      </c>
      <c r="N1058" s="25">
        <f t="shared" si="244"/>
        <v>3.0278398544295886</v>
      </c>
      <c r="O1058" s="25">
        <f t="shared" si="245"/>
        <v>-0.20040491034042626</v>
      </c>
      <c r="P1058" s="26">
        <f>ACOS(-TAN(Dados!$C$31)*TAN(O1058))</f>
        <v>1.6808512144161913</v>
      </c>
      <c r="Q1058" s="25">
        <f t="shared" si="246"/>
        <v>1.0210787309277003</v>
      </c>
      <c r="R1058" s="25">
        <f>(24*60/PI())*Dados!$C$28*Q1058*(P1058*SIN(Dados!$C$31)*SIN(O1058)+COS(Dados!$C$31)*COS(O1058)*SIN(P1058))</f>
        <v>38.991281971545753</v>
      </c>
      <c r="S1058" s="17">
        <f t="shared" si="247"/>
        <v>305.86</v>
      </c>
      <c r="T1058" s="17">
        <f t="shared" si="248"/>
        <v>297.66000000000003</v>
      </c>
      <c r="U1058" s="17">
        <f t="shared" si="249"/>
        <v>17.864646345483052</v>
      </c>
      <c r="V1058" s="25">
        <f>(0.75+2*10^(-5)*Dados!$B$7)*R1058</f>
        <v>29.434604541140224</v>
      </c>
      <c r="W1058" s="23">
        <f t="shared" si="250"/>
        <v>1.841283537402189</v>
      </c>
      <c r="X1058" s="25">
        <f>(1-Dados!$C$20)*U1058</f>
        <v>13.755777686021951</v>
      </c>
      <c r="Y1058" s="18">
        <f t="shared" si="251"/>
        <v>11.914494148619761</v>
      </c>
      <c r="Z1058" s="27">
        <f>((0.408*I1058*(Y1058-0)+Dados!$C$35*(900/(H1058+273))*J1058*(M1058-N1058))/(I1058+Dados!$C$35*(1+(0.34*J1058))))</f>
        <v>4.341524420028132</v>
      </c>
    </row>
    <row r="1059" spans="1:26" x14ac:dyDescent="0.25">
      <c r="A1059" s="1">
        <v>40230</v>
      </c>
      <c r="B1059">
        <v>23.8</v>
      </c>
      <c r="C1059">
        <v>33.9</v>
      </c>
      <c r="D1059">
        <v>52</v>
      </c>
      <c r="E1059">
        <v>3.233333</v>
      </c>
      <c r="F1059">
        <v>82.75</v>
      </c>
      <c r="H1059" s="22">
        <f t="shared" si="238"/>
        <v>28.85</v>
      </c>
      <c r="I1059" s="23">
        <f t="shared" si="239"/>
        <v>0.22973557110640525</v>
      </c>
      <c r="J1059" s="24">
        <f t="shared" si="240"/>
        <v>2.4183748937259941</v>
      </c>
      <c r="K1059" s="25">
        <f t="shared" si="241"/>
        <v>5.2897146042222154</v>
      </c>
      <c r="L1059" s="25">
        <f t="shared" si="242"/>
        <v>2.9482843050220851</v>
      </c>
      <c r="M1059" s="25">
        <f t="shared" si="243"/>
        <v>4.1189994546221502</v>
      </c>
      <c r="N1059" s="25">
        <f t="shared" si="244"/>
        <v>3.4084720486998292</v>
      </c>
      <c r="O1059" s="25">
        <f t="shared" si="245"/>
        <v>-0.19423801404421251</v>
      </c>
      <c r="P1059" s="26">
        <f>ACOS(-TAN(Dados!$C$31)*TAN(O1059))</f>
        <v>1.677363057393106</v>
      </c>
      <c r="Q1059" s="25">
        <f t="shared" si="246"/>
        <v>1.0206385489085132</v>
      </c>
      <c r="R1059" s="25">
        <f>(24*60/PI())*Dados!$C$28*Q1059*(P1059*SIN(Dados!$C$31)*SIN(O1059)+COS(Dados!$C$31)*COS(O1059)*SIN(P1059))</f>
        <v>38.829764482083824</v>
      </c>
      <c r="S1059" s="17">
        <f t="shared" si="247"/>
        <v>307.06</v>
      </c>
      <c r="T1059" s="17">
        <f t="shared" si="248"/>
        <v>296.96000000000004</v>
      </c>
      <c r="U1059" s="17">
        <f t="shared" si="249"/>
        <v>19.744467520114295</v>
      </c>
      <c r="V1059" s="25">
        <f>(0.75+2*10^(-5)*Dados!$B$7)*R1059</f>
        <v>29.312674633006939</v>
      </c>
      <c r="W1059" s="23">
        <f t="shared" si="250"/>
        <v>1.8632514255062378</v>
      </c>
      <c r="X1059" s="25">
        <f>(1-Dados!$C$20)*U1059</f>
        <v>15.203239990488008</v>
      </c>
      <c r="Y1059" s="18">
        <f t="shared" si="251"/>
        <v>13.33998856498177</v>
      </c>
      <c r="Z1059" s="27">
        <f>((0.408*I1059*(Y1059-0)+Dados!$C$35*(900/(H1059+273))*J1059*(M1059-N1059))/(I1059+Dados!$C$35*(1+(0.34*J1059))))</f>
        <v>4.5434698599420047</v>
      </c>
    </row>
    <row r="1060" spans="1:26" x14ac:dyDescent="0.25">
      <c r="A1060" s="1">
        <v>40231</v>
      </c>
      <c r="B1060">
        <v>23.4</v>
      </c>
      <c r="C1060">
        <v>32.4</v>
      </c>
      <c r="D1060">
        <v>53</v>
      </c>
      <c r="E1060">
        <v>3.4</v>
      </c>
      <c r="F1060">
        <v>84</v>
      </c>
      <c r="H1060" s="22">
        <f t="shared" si="238"/>
        <v>27.9</v>
      </c>
      <c r="I1060" s="23">
        <f t="shared" si="239"/>
        <v>0.21896719002536724</v>
      </c>
      <c r="J1060" s="24">
        <f t="shared" si="240"/>
        <v>2.5430336555710098</v>
      </c>
      <c r="K1060" s="25">
        <f t="shared" si="241"/>
        <v>4.8633111980528723</v>
      </c>
      <c r="L1060" s="25">
        <f t="shared" si="242"/>
        <v>2.878130284758361</v>
      </c>
      <c r="M1060" s="25">
        <f t="shared" si="243"/>
        <v>3.8707207414056164</v>
      </c>
      <c r="N1060" s="25">
        <f t="shared" si="244"/>
        <v>3.2514054227807176</v>
      </c>
      <c r="O1060" s="25">
        <f t="shared" si="245"/>
        <v>-0.18801356083243781</v>
      </c>
      <c r="P1060" s="26">
        <f>ACOS(-TAN(Dados!$C$31)*TAN(O1060))</f>
        <v>1.6738522299872023</v>
      </c>
      <c r="Q1060" s="25">
        <f t="shared" si="246"/>
        <v>1.020192251241868</v>
      </c>
      <c r="R1060" s="25">
        <f>(24*60/PI())*Dados!$C$28*Q1060*(P1060*SIN(Dados!$C$31)*SIN(O1060)+COS(Dados!$C$31)*COS(O1060)*SIN(P1060))</f>
        <v>38.66569810212836</v>
      </c>
      <c r="S1060" s="17">
        <f t="shared" si="247"/>
        <v>305.56</v>
      </c>
      <c r="T1060" s="17">
        <f t="shared" si="248"/>
        <v>296.56</v>
      </c>
      <c r="U1060" s="17">
        <f t="shared" si="249"/>
        <v>18.559535089021612</v>
      </c>
      <c r="V1060" s="25">
        <f>(0.75+2*10^(-5)*Dados!$B$7)*R1060</f>
        <v>29.188820561832522</v>
      </c>
      <c r="W1060" s="23">
        <f t="shared" si="250"/>
        <v>1.7953224877043714</v>
      </c>
      <c r="X1060" s="25">
        <f>(1-Dados!$C$20)*U1060</f>
        <v>14.290842018546641</v>
      </c>
      <c r="Y1060" s="18">
        <f t="shared" si="251"/>
        <v>12.49551953084227</v>
      </c>
      <c r="Z1060" s="27">
        <f>((0.408*I1060*(Y1060-0)+Dados!$C$35*(900/(H1060+273))*J1060*(M1060-N1060))/(I1060+Dados!$C$35*(1+(0.34*J1060))))</f>
        <v>4.1776705916659616</v>
      </c>
    </row>
    <row r="1061" spans="1:26" x14ac:dyDescent="0.25">
      <c r="A1061" s="1">
        <v>40232</v>
      </c>
      <c r="B1061">
        <v>21.9</v>
      </c>
      <c r="C1061">
        <v>25.5</v>
      </c>
      <c r="D1061">
        <v>54</v>
      </c>
      <c r="E1061">
        <v>1.6666669999999999</v>
      </c>
      <c r="F1061">
        <v>93.25</v>
      </c>
      <c r="H1061" s="22">
        <f t="shared" si="238"/>
        <v>23.7</v>
      </c>
      <c r="I1061" s="23">
        <f t="shared" si="239"/>
        <v>0.17629848389579808</v>
      </c>
      <c r="J1061" s="24">
        <f t="shared" si="240"/>
        <v>1.2465853745969318</v>
      </c>
      <c r="K1061" s="25">
        <f t="shared" si="241"/>
        <v>3.263356619324485</v>
      </c>
      <c r="L1061" s="25">
        <f t="shared" si="242"/>
        <v>2.6278588442730206</v>
      </c>
      <c r="M1061" s="25">
        <f t="shared" si="243"/>
        <v>2.945607731798753</v>
      </c>
      <c r="N1061" s="25">
        <f t="shared" si="244"/>
        <v>2.7467792099023374</v>
      </c>
      <c r="O1061" s="25">
        <f t="shared" si="245"/>
        <v>-0.18173339514492348</v>
      </c>
      <c r="P1061" s="26">
        <f>ACOS(-TAN(Dados!$C$31)*TAN(O1061))</f>
        <v>1.6703196821423145</v>
      </c>
      <c r="Q1061" s="25">
        <f t="shared" si="246"/>
        <v>1.0197399701753953</v>
      </c>
      <c r="R1061" s="25">
        <f>(24*60/PI())*Dados!$C$28*Q1061*(P1061*SIN(Dados!$C$31)*SIN(O1061)+COS(Dados!$C$31)*COS(O1061)*SIN(P1061))</f>
        <v>38.499111448304127</v>
      </c>
      <c r="S1061" s="17">
        <f t="shared" si="247"/>
        <v>298.66000000000003</v>
      </c>
      <c r="T1061" s="17">
        <f t="shared" si="248"/>
        <v>295.06</v>
      </c>
      <c r="U1061" s="17">
        <f t="shared" si="249"/>
        <v>11.687508486653266</v>
      </c>
      <c r="V1061" s="25">
        <f>(0.75+2*10^(-5)*Dados!$B$7)*R1061</f>
        <v>29.063063930369971</v>
      </c>
      <c r="W1061" s="23">
        <f t="shared" si="250"/>
        <v>0.79321929038188788</v>
      </c>
      <c r="X1061" s="25">
        <f>(1-Dados!$C$20)*U1061</f>
        <v>8.9993815347230157</v>
      </c>
      <c r="Y1061" s="18">
        <f t="shared" si="251"/>
        <v>8.2061622443411277</v>
      </c>
      <c r="Z1061" s="27">
        <f>((0.408*I1061*(Y1061-0)+Dados!$C$35*(900/(H1061+273))*J1061*(M1061-N1061))/(I1061+Dados!$C$35*(1+(0.34*J1061))))</f>
        <v>2.3728237344362895</v>
      </c>
    </row>
    <row r="1062" spans="1:26" x14ac:dyDescent="0.25">
      <c r="A1062" s="1">
        <v>40233</v>
      </c>
      <c r="B1062">
        <v>19.8</v>
      </c>
      <c r="C1062">
        <v>25.6</v>
      </c>
      <c r="D1062">
        <v>55</v>
      </c>
      <c r="E1062">
        <v>3.1666669999999999</v>
      </c>
      <c r="F1062">
        <v>82.5</v>
      </c>
      <c r="H1062" s="22">
        <f t="shared" si="238"/>
        <v>22.700000000000003</v>
      </c>
      <c r="I1062" s="23">
        <f t="shared" si="239"/>
        <v>0.16724578322202141</v>
      </c>
      <c r="J1062" s="24">
        <f t="shared" si="240"/>
        <v>2.3685119873488478</v>
      </c>
      <c r="K1062" s="25">
        <f t="shared" si="241"/>
        <v>3.2827711697769288</v>
      </c>
      <c r="L1062" s="25">
        <f t="shared" si="242"/>
        <v>2.3094882494907831</v>
      </c>
      <c r="M1062" s="25">
        <f t="shared" si="243"/>
        <v>2.7961297096338562</v>
      </c>
      <c r="N1062" s="25">
        <f t="shared" si="244"/>
        <v>2.3068070104479315</v>
      </c>
      <c r="O1062" s="25">
        <f t="shared" si="245"/>
        <v>-0.1753993779302998</v>
      </c>
      <c r="P1062" s="26">
        <f>ACOS(-TAN(Dados!$C$31)*TAN(O1062))</f>
        <v>1.6667663487559339</v>
      </c>
      <c r="Q1062" s="25">
        <f t="shared" si="246"/>
        <v>1.0192818397297361</v>
      </c>
      <c r="R1062" s="25">
        <f>(24*60/PI())*Dados!$C$28*Q1062*(P1062*SIN(Dados!$C$31)*SIN(O1062)+COS(Dados!$C$31)*COS(O1062)*SIN(P1062))</f>
        <v>38.330034943789961</v>
      </c>
      <c r="S1062" s="17">
        <f t="shared" si="247"/>
        <v>298.76000000000005</v>
      </c>
      <c r="T1062" s="17">
        <f t="shared" si="248"/>
        <v>292.96000000000004</v>
      </c>
      <c r="U1062" s="17">
        <f t="shared" si="249"/>
        <v>14.769751711489935</v>
      </c>
      <c r="V1062" s="25">
        <f>(0.75+2*10^(-5)*Dados!$B$7)*R1062</f>
        <v>28.935427705143915</v>
      </c>
      <c r="W1062" s="23">
        <f t="shared" si="250"/>
        <v>1.6234029870121081</v>
      </c>
      <c r="X1062" s="25">
        <f>(1-Dados!$C$20)*U1062</f>
        <v>11.372708817847251</v>
      </c>
      <c r="Y1062" s="18">
        <f t="shared" si="251"/>
        <v>9.7493058308351426</v>
      </c>
      <c r="Z1062" s="27">
        <f>((0.408*I1062*(Y1062-0)+Dados!$C$35*(900/(H1062+273))*J1062*(M1062-N1062))/(I1062+Dados!$C$35*(1+(0.34*J1062))))</f>
        <v>3.1398044516416554</v>
      </c>
    </row>
    <row r="1063" spans="1:26" x14ac:dyDescent="0.25">
      <c r="A1063" s="1">
        <v>40234</v>
      </c>
      <c r="B1063">
        <v>12.8</v>
      </c>
      <c r="C1063">
        <v>25.7</v>
      </c>
      <c r="D1063">
        <v>56</v>
      </c>
      <c r="E1063">
        <v>2.9</v>
      </c>
      <c r="F1063">
        <v>70.5</v>
      </c>
      <c r="H1063" s="22">
        <f t="shared" si="238"/>
        <v>19.25</v>
      </c>
      <c r="I1063" s="23">
        <f t="shared" si="239"/>
        <v>0.13896411927593755</v>
      </c>
      <c r="J1063" s="24">
        <f t="shared" si="240"/>
        <v>2.1690581179870381</v>
      </c>
      <c r="K1063" s="25">
        <f t="shared" si="241"/>
        <v>3.3022863265902909</v>
      </c>
      <c r="L1063" s="25">
        <f t="shared" si="242"/>
        <v>1.4782881252432811</v>
      </c>
      <c r="M1063" s="25">
        <f t="shared" si="243"/>
        <v>2.390287225916786</v>
      </c>
      <c r="N1063" s="25">
        <f t="shared" si="244"/>
        <v>1.6851524942713341</v>
      </c>
      <c r="O1063" s="25">
        <f t="shared" si="245"/>
        <v>-0.16901338609456681</v>
      </c>
      <c r="P1063" s="26">
        <f>ACOS(-TAN(Dados!$C$31)*TAN(O1063))</f>
        <v>1.6631931498354087</v>
      </c>
      <c r="Q1063" s="25">
        <f t="shared" si="246"/>
        <v>1.018817995658829</v>
      </c>
      <c r="R1063" s="25">
        <f>(24*60/PI())*Dados!$C$28*Q1063*(P1063*SIN(Dados!$C$31)*SIN(O1063)+COS(Dados!$C$31)*COS(O1063)*SIN(P1063))</f>
        <v>38.158500837577961</v>
      </c>
      <c r="S1063" s="17">
        <f t="shared" si="247"/>
        <v>298.86</v>
      </c>
      <c r="T1063" s="17">
        <f t="shared" si="248"/>
        <v>285.96000000000004</v>
      </c>
      <c r="U1063" s="17">
        <f t="shared" si="249"/>
        <v>21.928359458045545</v>
      </c>
      <c r="V1063" s="25">
        <f>(0.75+2*10^(-5)*Dados!$B$7)*R1063</f>
        <v>28.805936230989445</v>
      </c>
      <c r="W1063" s="23">
        <f t="shared" si="250"/>
        <v>3.8556361898736666</v>
      </c>
      <c r="X1063" s="25">
        <f>(1-Dados!$C$20)*U1063</f>
        <v>16.884836782695071</v>
      </c>
      <c r="Y1063" s="18">
        <f t="shared" si="251"/>
        <v>13.029200592821404</v>
      </c>
      <c r="Z1063" s="27">
        <f>((0.408*I1063*(Y1063-0)+Dados!$C$35*(900/(H1063+273))*J1063*(M1063-N1063))/(I1063+Dados!$C$35*(1+(0.34*J1063))))</f>
        <v>4.1434399871642773</v>
      </c>
    </row>
    <row r="1064" spans="1:26" x14ac:dyDescent="0.25">
      <c r="A1064" s="1">
        <v>40235</v>
      </c>
      <c r="B1064">
        <v>13.5</v>
      </c>
      <c r="C1064">
        <v>28.1</v>
      </c>
      <c r="D1064">
        <v>57</v>
      </c>
      <c r="E1064">
        <v>2.5666669999999998</v>
      </c>
      <c r="F1064">
        <v>74.75</v>
      </c>
      <c r="H1064" s="22">
        <f t="shared" si="238"/>
        <v>20.8</v>
      </c>
      <c r="I1064" s="23">
        <f t="shared" si="239"/>
        <v>0.15112394383600908</v>
      </c>
      <c r="J1064" s="24">
        <f t="shared" si="240"/>
        <v>1.9197413422480816</v>
      </c>
      <c r="K1064" s="25">
        <f t="shared" si="241"/>
        <v>3.8019951744225149</v>
      </c>
      <c r="L1064" s="25">
        <f t="shared" si="242"/>
        <v>1.5474672427794578</v>
      </c>
      <c r="M1064" s="25">
        <f t="shared" si="243"/>
        <v>2.6747312086009862</v>
      </c>
      <c r="N1064" s="25">
        <f t="shared" si="244"/>
        <v>1.9993615784292373</v>
      </c>
      <c r="O1064" s="25">
        <f t="shared" si="245"/>
        <v>-0.16257731194492642</v>
      </c>
      <c r="P1064" s="26">
        <f>ACOS(-TAN(Dados!$C$31)*TAN(O1064))</f>
        <v>1.6596009906988067</v>
      </c>
      <c r="Q1064" s="25">
        <f t="shared" si="246"/>
        <v>1.0183485754096824</v>
      </c>
      <c r="R1064" s="25">
        <f>(24*60/PI())*Dados!$C$28*Q1064*(P1064*SIN(Dados!$C$31)*SIN(O1064)+COS(Dados!$C$31)*COS(O1064)*SIN(P1064))</f>
        <v>37.98454322101324</v>
      </c>
      <c r="S1064" s="17">
        <f t="shared" si="247"/>
        <v>301.26000000000005</v>
      </c>
      <c r="T1064" s="17">
        <f t="shared" si="248"/>
        <v>286.66000000000003</v>
      </c>
      <c r="U1064" s="17">
        <f t="shared" si="249"/>
        <v>23.222197737111024</v>
      </c>
      <c r="V1064" s="25">
        <f>(0.75+2*10^(-5)*Dados!$B$7)*R1064</f>
        <v>28.674615243537978</v>
      </c>
      <c r="W1064" s="23">
        <f t="shared" si="250"/>
        <v>3.879709590329198</v>
      </c>
      <c r="X1064" s="25">
        <f>(1-Dados!$C$20)*U1064</f>
        <v>17.881092257575489</v>
      </c>
      <c r="Y1064" s="18">
        <f t="shared" si="251"/>
        <v>14.00138266724629</v>
      </c>
      <c r="Z1064" s="27">
        <f>((0.408*I1064*(Y1064-0)+Dados!$C$35*(900/(H1064+273))*J1064*(M1064-N1064))/(I1064+Dados!$C$35*(1+(0.34*J1064))))</f>
        <v>4.3318419926839304</v>
      </c>
    </row>
    <row r="1065" spans="1:26" x14ac:dyDescent="0.25">
      <c r="A1065" s="1">
        <v>40236</v>
      </c>
      <c r="B1065">
        <v>17.8</v>
      </c>
      <c r="C1065">
        <v>30.9</v>
      </c>
      <c r="D1065">
        <v>58</v>
      </c>
      <c r="E1065">
        <v>1.6333329999999999</v>
      </c>
      <c r="F1065">
        <v>83.75</v>
      </c>
      <c r="H1065" s="22">
        <f t="shared" si="238"/>
        <v>24.35</v>
      </c>
      <c r="I1065" s="23">
        <f t="shared" si="239"/>
        <v>0.1824015920751953</v>
      </c>
      <c r="J1065" s="24">
        <f t="shared" si="240"/>
        <v>1.2216531734572835</v>
      </c>
      <c r="K1065" s="25">
        <f t="shared" si="241"/>
        <v>4.4670786642686746</v>
      </c>
      <c r="L1065" s="25">
        <f t="shared" si="242"/>
        <v>2.038176335166181</v>
      </c>
      <c r="M1065" s="25">
        <f t="shared" si="243"/>
        <v>3.2526274997174278</v>
      </c>
      <c r="N1065" s="25">
        <f t="shared" si="244"/>
        <v>2.7240755310133458</v>
      </c>
      <c r="O1065" s="25">
        <f t="shared" si="245"/>
        <v>-0.1560930626290509</v>
      </c>
      <c r="P1065" s="26">
        <f>ACOS(-TAN(Dados!$C$31)*TAN(O1065))</f>
        <v>1.655990762218486</v>
      </c>
      <c r="Q1065" s="25">
        <f t="shared" si="246"/>
        <v>1.0178737180816473</v>
      </c>
      <c r="R1065" s="25">
        <f>(24*60/PI())*Dados!$C$28*Q1065*(P1065*SIN(Dados!$C$31)*SIN(O1065)+COS(Dados!$C$31)*COS(O1065)*SIN(P1065))</f>
        <v>37.808198041549083</v>
      </c>
      <c r="S1065" s="17">
        <f t="shared" si="247"/>
        <v>304.06</v>
      </c>
      <c r="T1065" s="17">
        <f t="shared" si="248"/>
        <v>290.96000000000004</v>
      </c>
      <c r="U1065" s="17">
        <f t="shared" si="249"/>
        <v>21.894831619745496</v>
      </c>
      <c r="V1065" s="25">
        <f>(0.75+2*10^(-5)*Dados!$B$7)*R1065</f>
        <v>28.541491879601093</v>
      </c>
      <c r="W1065" s="23">
        <f t="shared" si="250"/>
        <v>2.8772028622557291</v>
      </c>
      <c r="X1065" s="25">
        <f>(1-Dados!$C$20)*U1065</f>
        <v>16.859020347204034</v>
      </c>
      <c r="Y1065" s="18">
        <f t="shared" si="251"/>
        <v>13.981817484948305</v>
      </c>
      <c r="Z1065" s="27">
        <f>((0.408*I1065*(Y1065-0)+Dados!$C$35*(900/(H1065+273))*J1065*(M1065-N1065))/(I1065+Dados!$C$35*(1+(0.34*J1065))))</f>
        <v>4.2481511722783623</v>
      </c>
    </row>
    <row r="1066" spans="1:26" x14ac:dyDescent="0.25">
      <c r="A1066" s="1">
        <v>40237</v>
      </c>
      <c r="B1066">
        <v>19.600000000000001</v>
      </c>
      <c r="C1066">
        <v>31.8</v>
      </c>
      <c r="D1066">
        <v>59</v>
      </c>
      <c r="E1066">
        <v>2.5666669999999998</v>
      </c>
      <c r="F1066">
        <v>74.25</v>
      </c>
      <c r="H1066" s="22">
        <f t="shared" si="238"/>
        <v>25.700000000000003</v>
      </c>
      <c r="I1066" s="23">
        <f t="shared" si="239"/>
        <v>0.19564789669312863</v>
      </c>
      <c r="J1066" s="24">
        <f t="shared" si="240"/>
        <v>1.9197413422480816</v>
      </c>
      <c r="K1066" s="25">
        <f t="shared" si="241"/>
        <v>4.7013009415600848</v>
      </c>
      <c r="L1066" s="25">
        <f t="shared" si="242"/>
        <v>2.2810057729824531</v>
      </c>
      <c r="M1066" s="25">
        <f t="shared" si="243"/>
        <v>3.4911533572712692</v>
      </c>
      <c r="N1066" s="25">
        <f t="shared" si="244"/>
        <v>2.5921813677739176</v>
      </c>
      <c r="O1066" s="25">
        <f t="shared" si="245"/>
        <v>-0.14956255956995423</v>
      </c>
      <c r="P1066" s="26">
        <f>ACOS(-TAN(Dados!$C$31)*TAN(O1066))</f>
        <v>1.652363341105423</v>
      </c>
      <c r="Q1066" s="25">
        <f t="shared" si="246"/>
        <v>1.0173935643851983</v>
      </c>
      <c r="R1066" s="25">
        <f>(24*60/PI())*Dados!$C$28*Q1066*(P1066*SIN(Dados!$C$31)*SIN(O1066)+COS(Dados!$C$31)*COS(O1066)*SIN(P1066))</f>
        <v>37.629503113658799</v>
      </c>
      <c r="S1066" s="17">
        <f t="shared" si="247"/>
        <v>304.96000000000004</v>
      </c>
      <c r="T1066" s="17">
        <f t="shared" si="248"/>
        <v>292.76000000000005</v>
      </c>
      <c r="U1066" s="17">
        <f t="shared" si="249"/>
        <v>21.029472624644999</v>
      </c>
      <c r="V1066" s="25">
        <f>(0.75+2*10^(-5)*Dados!$B$7)*R1066</f>
        <v>28.406594685407878</v>
      </c>
      <c r="W1066" s="23">
        <f t="shared" si="250"/>
        <v>2.9181421182543859</v>
      </c>
      <c r="X1066" s="25">
        <f>(1-Dados!$C$20)*U1066</f>
        <v>16.192693920976648</v>
      </c>
      <c r="Y1066" s="18">
        <f t="shared" si="251"/>
        <v>13.274551802722263</v>
      </c>
      <c r="Z1066" s="27">
        <f>((0.408*I1066*(Y1066-0)+Dados!$C$35*(900/(H1066+273))*J1066*(M1066-N1066))/(I1066+Dados!$C$35*(1+(0.34*J1066))))</f>
        <v>4.6078348785139207</v>
      </c>
    </row>
    <row r="1067" spans="1:26" x14ac:dyDescent="0.25">
      <c r="A1067" s="1">
        <v>40575</v>
      </c>
      <c r="B1067">
        <v>22.2</v>
      </c>
      <c r="C1067">
        <v>29.8</v>
      </c>
      <c r="D1067">
        <v>32</v>
      </c>
      <c r="E1067">
        <v>2.1666669999999999</v>
      </c>
      <c r="F1067">
        <v>87.5</v>
      </c>
      <c r="H1067" s="22">
        <f t="shared" si="238"/>
        <v>26</v>
      </c>
      <c r="I1067" s="23">
        <f t="shared" si="239"/>
        <v>0.19869895242110683</v>
      </c>
      <c r="J1067" s="24">
        <f t="shared" si="240"/>
        <v>1.6205609121809039</v>
      </c>
      <c r="K1067" s="25">
        <f t="shared" si="241"/>
        <v>4.1946326109173357</v>
      </c>
      <c r="L1067" s="25">
        <f t="shared" si="242"/>
        <v>2.6763336594163714</v>
      </c>
      <c r="M1067" s="25">
        <f t="shared" si="243"/>
        <v>3.4354831351668533</v>
      </c>
      <c r="N1067" s="25">
        <f t="shared" si="244"/>
        <v>3.0060477432709964</v>
      </c>
      <c r="O1067" s="25">
        <f t="shared" si="245"/>
        <v>-0.30432562504334304</v>
      </c>
      <c r="P1067" s="26">
        <f>ACOS(-TAN(Dados!$C$31)*TAN(O1067))</f>
        <v>1.7414469882911801</v>
      </c>
      <c r="Q1067" s="25">
        <f t="shared" si="246"/>
        <v>1.0281185581963432</v>
      </c>
      <c r="R1067" s="25">
        <f>(24*60/PI())*Dados!$C$28*Q1067*(P1067*SIN(Dados!$C$31)*SIN(O1067)+COS(Dados!$C$31)*COS(O1067)*SIN(P1067))</f>
        <v>41.550006134893529</v>
      </c>
      <c r="S1067" s="17">
        <f t="shared" si="247"/>
        <v>302.96000000000004</v>
      </c>
      <c r="T1067" s="17">
        <f t="shared" si="248"/>
        <v>295.36</v>
      </c>
      <c r="U1067" s="17">
        <f t="shared" si="249"/>
        <v>18.327273926816648</v>
      </c>
      <c r="V1067" s="25">
        <f>(0.75+2*10^(-5)*Dados!$B$7)*R1067</f>
        <v>31.366191041244619</v>
      </c>
      <c r="W1067" s="23">
        <f t="shared" si="250"/>
        <v>1.6778023425279986</v>
      </c>
      <c r="X1067" s="25">
        <f>(1-Dados!$C$20)*U1067</f>
        <v>14.11200092364882</v>
      </c>
      <c r="Y1067" s="18">
        <f t="shared" si="251"/>
        <v>12.434198581120821</v>
      </c>
      <c r="Z1067" s="27">
        <f>((0.408*I1067*(Y1067-0)+Dados!$C$35*(900/(H1067+273))*J1067*(M1067-N1067))/(I1067+Dados!$C$35*(1+(0.34*J1067))))</f>
        <v>3.8142945994341084</v>
      </c>
    </row>
    <row r="1068" spans="1:26" x14ac:dyDescent="0.25">
      <c r="A1068" s="1">
        <v>40576</v>
      </c>
      <c r="B1068">
        <v>17.899999999999999</v>
      </c>
      <c r="C1068">
        <v>32.200000000000003</v>
      </c>
      <c r="D1068">
        <v>33</v>
      </c>
      <c r="E1068">
        <v>3.0666669999999998</v>
      </c>
      <c r="F1068">
        <v>74.75</v>
      </c>
      <c r="H1068" s="22">
        <f t="shared" si="238"/>
        <v>25.05</v>
      </c>
      <c r="I1068" s="23">
        <f t="shared" si="239"/>
        <v>0.18917237426716429</v>
      </c>
      <c r="J1068" s="24">
        <f t="shared" si="240"/>
        <v>2.2937168798320537</v>
      </c>
      <c r="K1068" s="25">
        <f t="shared" si="241"/>
        <v>4.8087773652629577</v>
      </c>
      <c r="L1068" s="25">
        <f t="shared" si="242"/>
        <v>2.0510472190114379</v>
      </c>
      <c r="M1068" s="25">
        <f t="shared" si="243"/>
        <v>3.4299122921371978</v>
      </c>
      <c r="N1068" s="25">
        <f t="shared" si="244"/>
        <v>2.5638594383725555</v>
      </c>
      <c r="O1068" s="25">
        <f t="shared" si="245"/>
        <v>-0.2995769437816857</v>
      </c>
      <c r="P1068" s="26">
        <f>ACOS(-TAN(Dados!$C$31)*TAN(O1068))</f>
        <v>1.7385894603864445</v>
      </c>
      <c r="Q1068" s="25">
        <f t="shared" si="246"/>
        <v>1.0278170707327079</v>
      </c>
      <c r="R1068" s="25">
        <f>(24*60/PI())*Dados!$C$28*Q1068*(P1068*SIN(Dados!$C$31)*SIN(O1068)+COS(Dados!$C$31)*COS(O1068)*SIN(P1068))</f>
        <v>41.440172896841275</v>
      </c>
      <c r="S1068" s="17">
        <f t="shared" si="247"/>
        <v>305.36</v>
      </c>
      <c r="T1068" s="17">
        <f t="shared" si="248"/>
        <v>291.06</v>
      </c>
      <c r="U1068" s="17">
        <f t="shared" si="249"/>
        <v>25.073188176056387</v>
      </c>
      <c r="V1068" s="25">
        <f>(0.75+2*10^(-5)*Dados!$B$7)*R1068</f>
        <v>31.28327768820585</v>
      </c>
      <c r="W1068" s="23">
        <f t="shared" si="250"/>
        <v>3.299047509554172</v>
      </c>
      <c r="X1068" s="25">
        <f>(1-Dados!$C$20)*U1068</f>
        <v>19.30635489556342</v>
      </c>
      <c r="Y1068" s="18">
        <f t="shared" si="251"/>
        <v>16.007307386009249</v>
      </c>
      <c r="Z1068" s="27">
        <f>((0.408*I1068*(Y1068-0)+Dados!$C$35*(900/(H1068+273))*J1068*(M1068-N1068))/(I1068+Dados!$C$35*(1+(0.34*J1068))))</f>
        <v>5.3262453460662762</v>
      </c>
    </row>
    <row r="1069" spans="1:26" x14ac:dyDescent="0.25">
      <c r="A1069" s="1">
        <v>40577</v>
      </c>
      <c r="B1069">
        <v>22.4</v>
      </c>
      <c r="C1069">
        <v>33.5</v>
      </c>
      <c r="D1069">
        <v>34</v>
      </c>
      <c r="E1069">
        <v>2.4333330000000002</v>
      </c>
      <c r="F1069">
        <v>71.75</v>
      </c>
      <c r="H1069" s="22">
        <f t="shared" si="238"/>
        <v>27.95</v>
      </c>
      <c r="I1069" s="23">
        <f t="shared" si="239"/>
        <v>0.21952317339604846</v>
      </c>
      <c r="J1069" s="24">
        <f t="shared" si="240"/>
        <v>1.820014033591639</v>
      </c>
      <c r="K1069" s="25">
        <f t="shared" si="241"/>
        <v>5.1729513859624818</v>
      </c>
      <c r="L1069" s="25">
        <f t="shared" si="242"/>
        <v>2.7090824052161175</v>
      </c>
      <c r="M1069" s="25">
        <f t="shared" si="243"/>
        <v>3.9410168955892999</v>
      </c>
      <c r="N1069" s="25">
        <f t="shared" si="244"/>
        <v>2.8276796225853227</v>
      </c>
      <c r="O1069" s="25">
        <f t="shared" si="245"/>
        <v>-0.29473949140618588</v>
      </c>
      <c r="P1069" s="26">
        <f>ACOS(-TAN(Dados!$C$31)*TAN(O1069))</f>
        <v>1.7356885346921167</v>
      </c>
      <c r="Q1069" s="25">
        <f t="shared" si="246"/>
        <v>1.0275073404706727</v>
      </c>
      <c r="R1069" s="25">
        <f>(24*60/PI())*Dados!$C$28*Q1069*(P1069*SIN(Dados!$C$31)*SIN(O1069)+COS(Dados!$C$31)*COS(O1069)*SIN(P1069))</f>
        <v>41.327547732870002</v>
      </c>
      <c r="S1069" s="17">
        <f t="shared" si="247"/>
        <v>306.66000000000003</v>
      </c>
      <c r="T1069" s="17">
        <f t="shared" si="248"/>
        <v>295.56</v>
      </c>
      <c r="U1069" s="17">
        <f t="shared" si="249"/>
        <v>22.030335354920275</v>
      </c>
      <c r="V1069" s="25">
        <f>(0.75+2*10^(-5)*Dados!$B$7)*R1069</f>
        <v>31.198256704148577</v>
      </c>
      <c r="W1069" s="23">
        <f t="shared" si="250"/>
        <v>2.5481295473670222</v>
      </c>
      <c r="X1069" s="25">
        <f>(1-Dados!$C$20)*U1069</f>
        <v>16.963358223288612</v>
      </c>
      <c r="Y1069" s="18">
        <f t="shared" si="251"/>
        <v>14.41522867592159</v>
      </c>
      <c r="Z1069" s="27">
        <f>((0.408*I1069*(Y1069-0)+Dados!$C$35*(900/(H1069+273))*J1069*(M1069-N1069))/(I1069+Dados!$C$35*(1+(0.34*J1069))))</f>
        <v>5.1853284796530907</v>
      </c>
    </row>
    <row r="1070" spans="1:26" x14ac:dyDescent="0.25">
      <c r="A1070" s="1">
        <v>40578</v>
      </c>
      <c r="B1070">
        <v>23.6</v>
      </c>
      <c r="C1070">
        <v>32</v>
      </c>
      <c r="D1070">
        <v>35</v>
      </c>
      <c r="E1070">
        <v>2.6666669999999999</v>
      </c>
      <c r="F1070">
        <v>91</v>
      </c>
      <c r="H1070" s="22">
        <f t="shared" si="238"/>
        <v>27.8</v>
      </c>
      <c r="I1070" s="23">
        <f t="shared" si="239"/>
        <v>0.21785877242715079</v>
      </c>
      <c r="J1070" s="24">
        <f t="shared" si="240"/>
        <v>1.9945364497648759</v>
      </c>
      <c r="K1070" s="25">
        <f t="shared" si="241"/>
        <v>4.7547753962618131</v>
      </c>
      <c r="L1070" s="25">
        <f t="shared" si="242"/>
        <v>2.9130230003400173</v>
      </c>
      <c r="M1070" s="25">
        <f t="shared" si="243"/>
        <v>3.833899198300915</v>
      </c>
      <c r="N1070" s="25">
        <f t="shared" si="244"/>
        <v>3.4888482704538326</v>
      </c>
      <c r="O1070" s="25">
        <f t="shared" si="245"/>
        <v>-0.28981470135838328</v>
      </c>
      <c r="P1070" s="26">
        <f>ACOS(-TAN(Dados!$C$31)*TAN(O1070))</f>
        <v>1.7327454042581727</v>
      </c>
      <c r="Q1070" s="25">
        <f t="shared" si="246"/>
        <v>1.0271894591899993</v>
      </c>
      <c r="R1070" s="25">
        <f>(24*60/PI())*Dados!$C$28*Q1070*(P1070*SIN(Dados!$C$31)*SIN(O1070)+COS(Dados!$C$31)*COS(O1070)*SIN(P1070))</f>
        <v>41.21213155165799</v>
      </c>
      <c r="S1070" s="17">
        <f t="shared" si="247"/>
        <v>305.16000000000003</v>
      </c>
      <c r="T1070" s="17">
        <f t="shared" si="248"/>
        <v>296.76000000000005</v>
      </c>
      <c r="U1070" s="17">
        <f t="shared" si="249"/>
        <v>19.11105679451509</v>
      </c>
      <c r="V1070" s="25">
        <f>(0.75+2*10^(-5)*Dados!$B$7)*R1070</f>
        <v>31.111128775036029</v>
      </c>
      <c r="W1070" s="23">
        <f t="shared" si="250"/>
        <v>1.5152158258924011</v>
      </c>
      <c r="X1070" s="25">
        <f>(1-Dados!$C$20)*U1070</f>
        <v>14.715513731776619</v>
      </c>
      <c r="Y1070" s="18">
        <f t="shared" si="251"/>
        <v>13.200297905884218</v>
      </c>
      <c r="Z1070" s="27">
        <f>((0.408*I1070*(Y1070-0)+Dados!$C$35*(900/(H1070+273))*J1070*(M1070-N1070))/(I1070+Dados!$C$35*(1+(0.34*J1070))))</f>
        <v>3.991698754312627</v>
      </c>
    </row>
    <row r="1071" spans="1:26" x14ac:dyDescent="0.25">
      <c r="A1071" s="1">
        <v>40579</v>
      </c>
      <c r="B1071">
        <v>22.8</v>
      </c>
      <c r="C1071">
        <v>33.200000000000003</v>
      </c>
      <c r="D1071">
        <v>36</v>
      </c>
      <c r="E1071">
        <v>1.933333</v>
      </c>
      <c r="F1071">
        <v>86.5</v>
      </c>
      <c r="H1071" s="22">
        <f t="shared" si="238"/>
        <v>28</v>
      </c>
      <c r="I1071" s="23">
        <f t="shared" si="239"/>
        <v>0.22008034247018871</v>
      </c>
      <c r="J1071" s="24">
        <f t="shared" si="240"/>
        <v>1.4460384960076669</v>
      </c>
      <c r="K1071" s="25">
        <f t="shared" si="241"/>
        <v>5.0868531413725142</v>
      </c>
      <c r="L1071" s="25">
        <f t="shared" si="242"/>
        <v>2.7756312335019815</v>
      </c>
      <c r="M1071" s="25">
        <f t="shared" si="243"/>
        <v>3.9312421874372481</v>
      </c>
      <c r="N1071" s="25">
        <f t="shared" si="244"/>
        <v>3.4005244921332194</v>
      </c>
      <c r="O1071" s="25">
        <f t="shared" si="245"/>
        <v>-0.28480403295985462</v>
      </c>
      <c r="P1071" s="26">
        <f>ACOS(-TAN(Dados!$C$31)*TAN(O1071))</f>
        <v>1.7297612548880501</v>
      </c>
      <c r="Q1071" s="25">
        <f t="shared" si="246"/>
        <v>1.0268635210857713</v>
      </c>
      <c r="R1071" s="25">
        <f>(24*60/PI())*Dados!$C$28*Q1071*(P1071*SIN(Dados!$C$31)*SIN(O1071)+COS(Dados!$C$31)*COS(O1071)*SIN(P1071))</f>
        <v>41.093926310782344</v>
      </c>
      <c r="S1071" s="17">
        <f t="shared" si="247"/>
        <v>306.36</v>
      </c>
      <c r="T1071" s="17">
        <f t="shared" si="248"/>
        <v>295.96000000000004</v>
      </c>
      <c r="U1071" s="17">
        <f t="shared" si="249"/>
        <v>21.203828851655334</v>
      </c>
      <c r="V1071" s="25">
        <f>(0.75+2*10^(-5)*Dados!$B$7)*R1071</f>
        <v>31.021895378647475</v>
      </c>
      <c r="W1071" s="23">
        <f t="shared" si="250"/>
        <v>1.8937081166186291</v>
      </c>
      <c r="X1071" s="25">
        <f>(1-Dados!$C$20)*U1071</f>
        <v>16.326948215774607</v>
      </c>
      <c r="Y1071" s="18">
        <f t="shared" si="251"/>
        <v>14.433240099155977</v>
      </c>
      <c r="Z1071" s="27">
        <f>((0.408*I1071*(Y1071-0)+Dados!$C$35*(900/(H1071+273))*J1071*(M1071-N1071))/(I1071+Dados!$C$35*(1+(0.34*J1071))))</f>
        <v>4.5517809217362144</v>
      </c>
    </row>
    <row r="1072" spans="1:26" x14ac:dyDescent="0.25">
      <c r="A1072" s="1">
        <v>40580</v>
      </c>
      <c r="B1072">
        <v>20.9</v>
      </c>
      <c r="C1072">
        <v>33.799999999999997</v>
      </c>
      <c r="D1072">
        <v>37</v>
      </c>
      <c r="E1072">
        <v>2.4333330000000002</v>
      </c>
      <c r="F1072">
        <v>77.25</v>
      </c>
      <c r="H1072" s="22">
        <f t="shared" si="238"/>
        <v>27.349999999999998</v>
      </c>
      <c r="I1072" s="23">
        <f t="shared" si="239"/>
        <v>0.21292906119357305</v>
      </c>
      <c r="J1072" s="24">
        <f t="shared" si="240"/>
        <v>1.820014033591639</v>
      </c>
      <c r="K1072" s="25">
        <f t="shared" si="241"/>
        <v>5.2603114929926225</v>
      </c>
      <c r="L1072" s="25">
        <f t="shared" si="242"/>
        <v>2.4717700446226427</v>
      </c>
      <c r="M1072" s="25">
        <f t="shared" si="243"/>
        <v>3.8660407688076326</v>
      </c>
      <c r="N1072" s="25">
        <f t="shared" si="244"/>
        <v>2.986516493903896</v>
      </c>
      <c r="O1072" s="25">
        <f t="shared" si="245"/>
        <v>-0.27970897097978548</v>
      </c>
      <c r="P1072" s="26">
        <f>ACOS(-TAN(Dados!$C$31)*TAN(O1072))</f>
        <v>1.7267372641461627</v>
      </c>
      <c r="Q1072" s="25">
        <f t="shared" si="246"/>
        <v>1.0265296227404832</v>
      </c>
      <c r="R1072" s="25">
        <f>(24*60/PI())*Dados!$C$28*Q1072*(P1072*SIN(Dados!$C$31)*SIN(O1072)+COS(Dados!$C$31)*COS(O1072)*SIN(P1072))</f>
        <v>40.972935068714811</v>
      </c>
      <c r="S1072" s="17">
        <f t="shared" si="247"/>
        <v>306.96000000000004</v>
      </c>
      <c r="T1072" s="17">
        <f t="shared" si="248"/>
        <v>294.06</v>
      </c>
      <c r="U1072" s="17">
        <f t="shared" si="249"/>
        <v>23.545716642859787</v>
      </c>
      <c r="V1072" s="25">
        <f>(0.75+2*10^(-5)*Dados!$B$7)*R1072</f>
        <v>30.930558823829962</v>
      </c>
      <c r="W1072" s="23">
        <f t="shared" si="250"/>
        <v>2.6644409173169912</v>
      </c>
      <c r="X1072" s="25">
        <f>(1-Dados!$C$20)*U1072</f>
        <v>18.130201815002035</v>
      </c>
      <c r="Y1072" s="18">
        <f t="shared" si="251"/>
        <v>15.465760897685044</v>
      </c>
      <c r="Z1072" s="27">
        <f>((0.408*I1072*(Y1072-0)+Dados!$C$35*(900/(H1072+273))*J1072*(M1072-N1072))/(I1072+Dados!$C$35*(1+(0.34*J1072))))</f>
        <v>5.1978614949843882</v>
      </c>
    </row>
    <row r="1073" spans="1:26" x14ac:dyDescent="0.25">
      <c r="A1073" s="1">
        <v>40581</v>
      </c>
      <c r="B1073">
        <v>18.399999999999999</v>
      </c>
      <c r="C1073">
        <v>31.4</v>
      </c>
      <c r="D1073">
        <v>38</v>
      </c>
      <c r="E1073">
        <v>3.1666669999999999</v>
      </c>
      <c r="F1073">
        <v>80.25</v>
      </c>
      <c r="H1073" s="22">
        <f t="shared" si="238"/>
        <v>24.9</v>
      </c>
      <c r="I1073" s="23">
        <f t="shared" si="239"/>
        <v>0.18770394627061798</v>
      </c>
      <c r="J1073" s="24">
        <f t="shared" si="240"/>
        <v>2.3685119873488478</v>
      </c>
      <c r="K1073" s="25">
        <f t="shared" si="241"/>
        <v>4.5959173166475438</v>
      </c>
      <c r="L1073" s="25">
        <f t="shared" si="242"/>
        <v>2.1164748063682803</v>
      </c>
      <c r="M1073" s="25">
        <f t="shared" si="243"/>
        <v>3.3561960615079123</v>
      </c>
      <c r="N1073" s="25">
        <f t="shared" si="244"/>
        <v>2.6933473393600997</v>
      </c>
      <c r="O1073" s="25">
        <f t="shared" si="245"/>
        <v>-0.27453102519500105</v>
      </c>
      <c r="P1073" s="26">
        <f>ACOS(-TAN(Dados!$C$31)*TAN(O1073))</f>
        <v>1.7236746004336272</v>
      </c>
      <c r="Q1073" s="25">
        <f t="shared" si="246"/>
        <v>1.0261878630954209</v>
      </c>
      <c r="R1073" s="25">
        <f>(24*60/PI())*Dados!$C$28*Q1073*(P1073*SIN(Dados!$C$31)*SIN(O1073)+COS(Dados!$C$31)*COS(O1073)*SIN(P1073))</f>
        <v>40.849162036170263</v>
      </c>
      <c r="S1073" s="17">
        <f t="shared" si="247"/>
        <v>304.56</v>
      </c>
      <c r="T1073" s="17">
        <f t="shared" si="248"/>
        <v>291.56</v>
      </c>
      <c r="U1073" s="17">
        <f t="shared" si="249"/>
        <v>23.565399724983816</v>
      </c>
      <c r="V1073" s="25">
        <f>(0.75+2*10^(-5)*Dados!$B$7)*R1073</f>
        <v>30.837122289261409</v>
      </c>
      <c r="W1073" s="23">
        <f t="shared" si="250"/>
        <v>2.9162106108453365</v>
      </c>
      <c r="X1073" s="25">
        <f>(1-Dados!$C$20)*U1073</f>
        <v>18.14535778823754</v>
      </c>
      <c r="Y1073" s="18">
        <f t="shared" si="251"/>
        <v>15.229147177392203</v>
      </c>
      <c r="Z1073" s="27">
        <f>((0.408*I1073*(Y1073-0)+Dados!$C$35*(900/(H1073+273))*J1073*(M1073-N1073))/(I1073+Dados!$C$35*(1+(0.34*J1073))))</f>
        <v>4.8279966125536742</v>
      </c>
    </row>
    <row r="1074" spans="1:26" x14ac:dyDescent="0.25">
      <c r="A1074" s="1">
        <v>40582</v>
      </c>
      <c r="B1074">
        <v>23</v>
      </c>
      <c r="C1074">
        <v>26.9</v>
      </c>
      <c r="D1074">
        <v>39</v>
      </c>
      <c r="E1074">
        <v>2.2000000000000002</v>
      </c>
      <c r="F1074">
        <v>95</v>
      </c>
      <c r="H1074" s="22">
        <f t="shared" si="238"/>
        <v>24.95</v>
      </c>
      <c r="I1074" s="23">
        <f t="shared" si="239"/>
        <v>0.18819235146356303</v>
      </c>
      <c r="J1074" s="24">
        <f t="shared" si="240"/>
        <v>1.6454923653694773</v>
      </c>
      <c r="K1074" s="25">
        <f t="shared" si="241"/>
        <v>3.5444766708090345</v>
      </c>
      <c r="L1074" s="25">
        <f t="shared" si="242"/>
        <v>2.809437622397069</v>
      </c>
      <c r="M1074" s="25">
        <f t="shared" si="243"/>
        <v>3.1769571466030517</v>
      </c>
      <c r="N1074" s="25">
        <f t="shared" si="244"/>
        <v>3.0181092892728989</v>
      </c>
      <c r="O1074" s="25">
        <f t="shared" si="245"/>
        <v>-0.26927172994258658</v>
      </c>
      <c r="P1074" s="26">
        <f>ACOS(-TAN(Dados!$C$31)*TAN(O1074))</f>
        <v>1.720574422132332</v>
      </c>
      <c r="Q1074" s="25">
        <f t="shared" si="246"/>
        <v>1.0258383434213432</v>
      </c>
      <c r="R1074" s="25">
        <f>(24*60/PI())*Dados!$C$28*Q1074*(P1074*SIN(Dados!$C$31)*SIN(O1074)+COS(Dados!$C$31)*COS(O1074)*SIN(P1074))</f>
        <v>40.722612626680473</v>
      </c>
      <c r="S1074" s="17">
        <f t="shared" si="247"/>
        <v>300.06</v>
      </c>
      <c r="T1074" s="17">
        <f t="shared" si="248"/>
        <v>296.16000000000003</v>
      </c>
      <c r="U1074" s="17">
        <f t="shared" si="249"/>
        <v>12.867314596511765</v>
      </c>
      <c r="V1074" s="25">
        <f>(0.75+2*10^(-5)*Dados!$B$7)*R1074</f>
        <v>30.741589861628867</v>
      </c>
      <c r="W1074" s="23">
        <f t="shared" si="250"/>
        <v>0.80618808842635592</v>
      </c>
      <c r="X1074" s="25">
        <f>(1-Dados!$C$20)*U1074</f>
        <v>9.9078322393140592</v>
      </c>
      <c r="Y1074" s="18">
        <f t="shared" si="251"/>
        <v>9.1016441508877026</v>
      </c>
      <c r="Z1074" s="27">
        <f>((0.408*I1074*(Y1074-0)+Dados!$C$35*(900/(H1074+273))*J1074*(M1074-N1074))/(I1074+Dados!$C$35*(1+(0.34*J1074))))</f>
        <v>2.5855837310396548</v>
      </c>
    </row>
    <row r="1075" spans="1:26" x14ac:dyDescent="0.25">
      <c r="A1075" s="1">
        <v>40583</v>
      </c>
      <c r="B1075">
        <v>21</v>
      </c>
      <c r="C1075">
        <v>26.3</v>
      </c>
      <c r="D1075">
        <v>40</v>
      </c>
      <c r="E1075">
        <v>1.9666669999999999</v>
      </c>
      <c r="F1075">
        <v>91</v>
      </c>
      <c r="H1075" s="22">
        <f t="shared" si="238"/>
        <v>23.65</v>
      </c>
      <c r="I1075" s="23">
        <f t="shared" si="239"/>
        <v>0.17583623578191379</v>
      </c>
      <c r="J1075" s="24">
        <f t="shared" si="240"/>
        <v>1.4709706971473151</v>
      </c>
      <c r="K1075" s="25">
        <f t="shared" si="241"/>
        <v>3.4215146678582187</v>
      </c>
      <c r="L1075" s="25">
        <f t="shared" si="242"/>
        <v>2.4870053972720654</v>
      </c>
      <c r="M1075" s="25">
        <f t="shared" si="243"/>
        <v>2.9542600325651422</v>
      </c>
      <c r="N1075" s="25">
        <f t="shared" si="244"/>
        <v>2.6883766296342797</v>
      </c>
      <c r="O1075" s="25">
        <f t="shared" si="245"/>
        <v>-0.26393264366523028</v>
      </c>
      <c r="P1075" s="26">
        <f>ACOS(-TAN(Dados!$C$31)*TAN(O1075))</f>
        <v>1.7174378768172527</v>
      </c>
      <c r="Q1075" s="25">
        <f t="shared" si="246"/>
        <v>1.0254811672884725</v>
      </c>
      <c r="R1075" s="25">
        <f>(24*60/PI())*Dados!$C$28*Q1075*(P1075*SIN(Dados!$C$31)*SIN(O1075)+COS(Dados!$C$31)*COS(O1075)*SIN(P1075))</f>
        <v>40.593293506266015</v>
      </c>
      <c r="S1075" s="17">
        <f t="shared" si="247"/>
        <v>299.46000000000004</v>
      </c>
      <c r="T1075" s="17">
        <f t="shared" si="248"/>
        <v>294.16000000000003</v>
      </c>
      <c r="U1075" s="17">
        <f t="shared" si="249"/>
        <v>14.952444750354951</v>
      </c>
      <c r="V1075" s="25">
        <f>(0.75+2*10^(-5)*Dados!$B$7)*R1075</f>
        <v>30.643966573125926</v>
      </c>
      <c r="W1075" s="23">
        <f t="shared" si="250"/>
        <v>1.2981450290031518</v>
      </c>
      <c r="X1075" s="25">
        <f>(1-Dados!$C$20)*U1075</f>
        <v>11.513382457773313</v>
      </c>
      <c r="Y1075" s="18">
        <f t="shared" si="251"/>
        <v>10.215237428770161</v>
      </c>
      <c r="Z1075" s="27">
        <f>((0.408*I1075*(Y1075-0)+Dados!$C$35*(900/(H1075+273))*J1075*(M1075-N1075))/(I1075+Dados!$C$35*(1+(0.34*J1075))))</f>
        <v>2.9577500813293143</v>
      </c>
    </row>
    <row r="1076" spans="1:26" x14ac:dyDescent="0.25">
      <c r="A1076" s="1">
        <v>40584</v>
      </c>
      <c r="B1076">
        <v>21.3</v>
      </c>
      <c r="C1076">
        <v>30.8</v>
      </c>
      <c r="D1076">
        <v>41</v>
      </c>
      <c r="E1076">
        <v>1.9666669999999999</v>
      </c>
      <c r="F1076">
        <v>80.75</v>
      </c>
      <c r="H1076" s="22">
        <f t="shared" si="238"/>
        <v>26.05</v>
      </c>
      <c r="I1076" s="23">
        <f t="shared" si="239"/>
        <v>0.19921133453623632</v>
      </c>
      <c r="J1076" s="24">
        <f t="shared" si="240"/>
        <v>1.4709706971473151</v>
      </c>
      <c r="K1076" s="25">
        <f t="shared" si="241"/>
        <v>4.4416910990407947</v>
      </c>
      <c r="L1076" s="25">
        <f t="shared" si="242"/>
        <v>2.5332049812438213</v>
      </c>
      <c r="M1076" s="25">
        <f t="shared" si="243"/>
        <v>3.4874480401423078</v>
      </c>
      <c r="N1076" s="25">
        <f t="shared" si="244"/>
        <v>2.8161142924149134</v>
      </c>
      <c r="O1076" s="25">
        <f t="shared" si="245"/>
        <v>-0.25851534844942292</v>
      </c>
      <c r="P1076" s="26">
        <f>ACOS(-TAN(Dados!$C$31)*TAN(O1076))</f>
        <v>1.7142661005366917</v>
      </c>
      <c r="Q1076" s="25">
        <f t="shared" si="246"/>
        <v>1.0251164405358055</v>
      </c>
      <c r="R1076" s="25">
        <f>(24*60/PI())*Dados!$C$28*Q1076*(P1076*SIN(Dados!$C$31)*SIN(O1076)+COS(Dados!$C$31)*COS(O1076)*SIN(P1076))</f>
        <v>40.461212642078735</v>
      </c>
      <c r="S1076" s="17">
        <f t="shared" si="247"/>
        <v>303.96000000000004</v>
      </c>
      <c r="T1076" s="17">
        <f t="shared" si="248"/>
        <v>294.46000000000004</v>
      </c>
      <c r="U1076" s="17">
        <f t="shared" si="249"/>
        <v>19.953573263034844</v>
      </c>
      <c r="V1076" s="25">
        <f>(0.75+2*10^(-5)*Dados!$B$7)*R1076</f>
        <v>30.544258438173049</v>
      </c>
      <c r="W1076" s="23">
        <f t="shared" si="250"/>
        <v>2.1994169217311557</v>
      </c>
      <c r="X1076" s="25">
        <f>(1-Dados!$C$20)*U1076</f>
        <v>15.364251412536831</v>
      </c>
      <c r="Y1076" s="18">
        <f t="shared" si="251"/>
        <v>13.164834490805674</v>
      </c>
      <c r="Z1076" s="27">
        <f>((0.408*I1076*(Y1076-0)+Dados!$C$35*(900/(H1076+273))*J1076*(M1076-N1076))/(I1076+Dados!$C$35*(1+(0.34*J1076))))</f>
        <v>4.2519045658792569</v>
      </c>
    </row>
    <row r="1077" spans="1:26" x14ac:dyDescent="0.25">
      <c r="A1077" s="1">
        <v>40585</v>
      </c>
      <c r="B1077">
        <v>19.8</v>
      </c>
      <c r="C1077">
        <v>31.5</v>
      </c>
      <c r="D1077">
        <v>42</v>
      </c>
      <c r="E1077">
        <v>2.6333329999999999</v>
      </c>
      <c r="F1077">
        <v>79</v>
      </c>
      <c r="H1077" s="22">
        <f t="shared" si="238"/>
        <v>25.65</v>
      </c>
      <c r="I1077" s="23">
        <f t="shared" si="239"/>
        <v>0.19514324251732765</v>
      </c>
      <c r="J1077" s="24">
        <f t="shared" si="240"/>
        <v>1.9696042486252276</v>
      </c>
      <c r="K1077" s="25">
        <f t="shared" si="241"/>
        <v>4.6220689030255047</v>
      </c>
      <c r="L1077" s="25">
        <f t="shared" si="242"/>
        <v>2.3094882494907831</v>
      </c>
      <c r="M1077" s="25">
        <f t="shared" si="243"/>
        <v>3.4657785762581437</v>
      </c>
      <c r="N1077" s="25">
        <f t="shared" si="244"/>
        <v>2.7379650752439337</v>
      </c>
      <c r="O1077" s="25">
        <f t="shared" si="245"/>
        <v>-0.2530214495566519</v>
      </c>
      <c r="P1077" s="26">
        <f>ACOS(-TAN(Dados!$C$31)*TAN(O1077))</f>
        <v>1.7110602171599187</v>
      </c>
      <c r="Q1077" s="25">
        <f t="shared" si="246"/>
        <v>1.0247442712397508</v>
      </c>
      <c r="R1077" s="25">
        <f>(24*60/PI())*Dados!$C$28*Q1077*(P1077*SIN(Dados!$C$31)*SIN(O1077)+COS(Dados!$C$31)*COS(O1077)*SIN(P1077))</f>
        <v>40.326379349888064</v>
      </c>
      <c r="S1077" s="17">
        <f t="shared" si="247"/>
        <v>304.66000000000003</v>
      </c>
      <c r="T1077" s="17">
        <f t="shared" si="248"/>
        <v>292.96000000000004</v>
      </c>
      <c r="U1077" s="17">
        <f t="shared" si="249"/>
        <v>22.069990424624507</v>
      </c>
      <c r="V1077" s="25">
        <f>(0.75+2*10^(-5)*Dados!$B$7)*R1077</f>
        <v>30.442472489265068</v>
      </c>
      <c r="W1077" s="23">
        <f t="shared" si="250"/>
        <v>2.6687120141615779</v>
      </c>
      <c r="X1077" s="25">
        <f>(1-Dados!$C$20)*U1077</f>
        <v>16.993892626960871</v>
      </c>
      <c r="Y1077" s="18">
        <f t="shared" si="251"/>
        <v>14.325180612799294</v>
      </c>
      <c r="Z1077" s="27">
        <f>((0.408*I1077*(Y1077-0)+Dados!$C$35*(900/(H1077+273))*J1077*(M1077-N1077))/(I1077+Dados!$C$35*(1+(0.34*J1077))))</f>
        <v>4.6752564417472984</v>
      </c>
    </row>
    <row r="1078" spans="1:26" x14ac:dyDescent="0.25">
      <c r="A1078" s="1">
        <v>40586</v>
      </c>
      <c r="B1078">
        <v>20.8</v>
      </c>
      <c r="C1078">
        <v>27.7</v>
      </c>
      <c r="D1078">
        <v>43</v>
      </c>
      <c r="E1078">
        <v>1.4666669999999999</v>
      </c>
      <c r="F1078">
        <v>93</v>
      </c>
      <c r="H1078" s="22">
        <f t="shared" si="238"/>
        <v>24.25</v>
      </c>
      <c r="I1078" s="23">
        <f t="shared" si="239"/>
        <v>0.18145122404479402</v>
      </c>
      <c r="J1078" s="24">
        <f t="shared" si="240"/>
        <v>1.0969951595633431</v>
      </c>
      <c r="K1078" s="25">
        <f t="shared" si="241"/>
        <v>3.7144033809363424</v>
      </c>
      <c r="L1078" s="25">
        <f t="shared" si="242"/>
        <v>2.4566163260716172</v>
      </c>
      <c r="M1078" s="25">
        <f t="shared" si="243"/>
        <v>3.0855098535039795</v>
      </c>
      <c r="N1078" s="25">
        <f t="shared" si="244"/>
        <v>2.869524163758701</v>
      </c>
      <c r="O1078" s="25">
        <f t="shared" si="245"/>
        <v>-0.24745257494772704</v>
      </c>
      <c r="P1078" s="26">
        <f>ACOS(-TAN(Dados!$C$31)*TAN(O1078))</f>
        <v>1.7078213377914966</v>
      </c>
      <c r="Q1078" s="25">
        <f t="shared" si="246"/>
        <v>1.0243647696821025</v>
      </c>
      <c r="R1078" s="25">
        <f>(24*60/PI())*Dados!$C$28*Q1078*(P1078*SIN(Dados!$C$31)*SIN(O1078)+COS(Dados!$C$31)*COS(O1078)*SIN(P1078))</f>
        <v>40.188804340285415</v>
      </c>
      <c r="S1078" s="17">
        <f t="shared" si="247"/>
        <v>300.86</v>
      </c>
      <c r="T1078" s="17">
        <f t="shared" si="248"/>
        <v>293.96000000000004</v>
      </c>
      <c r="U1078" s="17">
        <f t="shared" si="249"/>
        <v>16.890776435482767</v>
      </c>
      <c r="V1078" s="25">
        <f>(0.75+2*10^(-5)*Dados!$B$7)*R1078</f>
        <v>30.338616811851008</v>
      </c>
      <c r="W1078" s="23">
        <f t="shared" si="250"/>
        <v>1.5856652812409751</v>
      </c>
      <c r="X1078" s="25">
        <f>(1-Dados!$C$20)*U1078</f>
        <v>13.005897855321731</v>
      </c>
      <c r="Y1078" s="18">
        <f t="shared" si="251"/>
        <v>11.420232574080757</v>
      </c>
      <c r="Z1078" s="27">
        <f>((0.408*I1078*(Y1078-0)+Dados!$C$35*(900/(H1078+273))*J1078*(M1078-N1078))/(I1078+Dados!$C$35*(1+(0.34*J1078))))</f>
        <v>3.289115494266035</v>
      </c>
    </row>
    <row r="1079" spans="1:26" x14ac:dyDescent="0.25">
      <c r="A1079" s="1">
        <v>40587</v>
      </c>
      <c r="B1079">
        <v>20.5</v>
      </c>
      <c r="C1079">
        <v>30.8</v>
      </c>
      <c r="D1079">
        <v>44</v>
      </c>
      <c r="E1079">
        <v>1.7</v>
      </c>
      <c r="F1079">
        <v>75.5</v>
      </c>
      <c r="H1079" s="22">
        <f t="shared" si="238"/>
        <v>25.65</v>
      </c>
      <c r="I1079" s="23">
        <f t="shared" si="239"/>
        <v>0.19514324251732765</v>
      </c>
      <c r="J1079" s="24">
        <f t="shared" si="240"/>
        <v>1.2715168277855049</v>
      </c>
      <c r="K1079" s="25">
        <f t="shared" si="241"/>
        <v>4.4416910990407947</v>
      </c>
      <c r="L1079" s="25">
        <f t="shared" si="242"/>
        <v>2.4116412804606884</v>
      </c>
      <c r="M1079" s="25">
        <f t="shared" si="243"/>
        <v>3.4266661897507413</v>
      </c>
      <c r="N1079" s="25">
        <f t="shared" si="244"/>
        <v>2.5871329732618098</v>
      </c>
      <c r="O1079" s="25">
        <f t="shared" si="245"/>
        <v>-0.24181037480038128</v>
      </c>
      <c r="P1079" s="26">
        <f>ACOS(-TAN(Dados!$C$31)*TAN(O1079))</f>
        <v>1.7045505602514042</v>
      </c>
      <c r="Q1079" s="25">
        <f t="shared" si="246"/>
        <v>1.0239780483173626</v>
      </c>
      <c r="R1079" s="25">
        <f>(24*60/PI())*Dados!$C$28*Q1079*(P1079*SIN(Dados!$C$31)*SIN(O1079)+COS(Dados!$C$31)*COS(O1079)*SIN(P1079))</f>
        <v>40.048499763481836</v>
      </c>
      <c r="S1079" s="17">
        <f t="shared" si="247"/>
        <v>303.96000000000004</v>
      </c>
      <c r="T1079" s="17">
        <f t="shared" si="248"/>
        <v>293.66000000000003</v>
      </c>
      <c r="U1079" s="17">
        <f t="shared" si="249"/>
        <v>20.564816888220083</v>
      </c>
      <c r="V1079" s="25">
        <f>(0.75+2*10^(-5)*Dados!$B$7)*R1079</f>
        <v>30.232700578151917</v>
      </c>
      <c r="W1079" s="23">
        <f t="shared" si="250"/>
        <v>2.5550028054819278</v>
      </c>
      <c r="X1079" s="25">
        <f>(1-Dados!$C$20)*U1079</f>
        <v>15.834909003929464</v>
      </c>
      <c r="Y1079" s="18">
        <f t="shared" si="251"/>
        <v>13.279906198447536</v>
      </c>
      <c r="Z1079" s="27">
        <f>((0.408*I1079*(Y1079-0)+Dados!$C$35*(900/(H1079+273))*J1079*(M1079-N1079))/(I1079+Dados!$C$35*(1+(0.34*J1079))))</f>
        <v>4.3886934624622276</v>
      </c>
    </row>
    <row r="1080" spans="1:26" x14ac:dyDescent="0.25">
      <c r="A1080" s="1">
        <v>40588</v>
      </c>
      <c r="B1080">
        <v>19</v>
      </c>
      <c r="C1080">
        <v>31.4</v>
      </c>
      <c r="D1080">
        <v>45</v>
      </c>
      <c r="E1080">
        <v>2.4333330000000002</v>
      </c>
      <c r="F1080">
        <v>69</v>
      </c>
      <c r="H1080" s="22">
        <f t="shared" si="238"/>
        <v>25.2</v>
      </c>
      <c r="I1080" s="23">
        <f t="shared" si="239"/>
        <v>0.1906504674317423</v>
      </c>
      <c r="J1080" s="24">
        <f t="shared" si="240"/>
        <v>1.820014033591639</v>
      </c>
      <c r="K1080" s="25">
        <f t="shared" si="241"/>
        <v>4.5959173166475438</v>
      </c>
      <c r="L1080" s="25">
        <f t="shared" si="242"/>
        <v>2.1973933238855259</v>
      </c>
      <c r="M1080" s="25">
        <f t="shared" si="243"/>
        <v>3.396655320266535</v>
      </c>
      <c r="N1080" s="25">
        <f t="shared" si="244"/>
        <v>2.3436921709839091</v>
      </c>
      <c r="O1080" s="25">
        <f t="shared" si="245"/>
        <v>-0.23609652102028686</v>
      </c>
      <c r="P1080" s="26">
        <f>ACOS(-TAN(Dados!$C$31)*TAN(O1080))</f>
        <v>1.701248968619907</v>
      </c>
      <c r="Q1080" s="25">
        <f t="shared" si="246"/>
        <v>1.0235842217394178</v>
      </c>
      <c r="R1080" s="25">
        <f>(24*60/PI())*Dados!$C$28*Q1080*(P1080*SIN(Dados!$C$31)*SIN(O1080)+COS(Dados!$C$31)*COS(O1080)*SIN(P1080))</f>
        <v>39.905479252576548</v>
      </c>
      <c r="S1080" s="17">
        <f t="shared" si="247"/>
        <v>304.56</v>
      </c>
      <c r="T1080" s="17">
        <f t="shared" si="248"/>
        <v>292.16000000000003</v>
      </c>
      <c r="U1080" s="17">
        <f t="shared" si="249"/>
        <v>22.483470879259151</v>
      </c>
      <c r="V1080" s="25">
        <f>(0.75+2*10^(-5)*Dados!$B$7)*R1080</f>
        <v>30.124734079824389</v>
      </c>
      <c r="W1080" s="23">
        <f t="shared" si="250"/>
        <v>3.2190493060151919</v>
      </c>
      <c r="X1080" s="25">
        <f>(1-Dados!$C$20)*U1080</f>
        <v>17.312272577029546</v>
      </c>
      <c r="Y1080" s="18">
        <f t="shared" si="251"/>
        <v>14.093223271014354</v>
      </c>
      <c r="Z1080" s="27">
        <f>((0.408*I1080*(Y1080-0)+Dados!$C$35*(900/(H1080+273))*J1080*(M1080-N1080))/(I1080+Dados!$C$35*(1+(0.34*J1080))))</f>
        <v>4.9722730782629503</v>
      </c>
    </row>
    <row r="1081" spans="1:26" x14ac:dyDescent="0.25">
      <c r="A1081" s="1">
        <v>40589</v>
      </c>
      <c r="B1081">
        <v>16.899999999999999</v>
      </c>
      <c r="C1081">
        <v>29.1</v>
      </c>
      <c r="D1081">
        <v>46</v>
      </c>
      <c r="E1081">
        <v>3.766667</v>
      </c>
      <c r="F1081">
        <v>75</v>
      </c>
      <c r="H1081" s="22">
        <f t="shared" si="238"/>
        <v>23</v>
      </c>
      <c r="I1081" s="23">
        <f t="shared" si="239"/>
        <v>0.16991941796793744</v>
      </c>
      <c r="J1081" s="24">
        <f t="shared" si="240"/>
        <v>2.8172826324496145</v>
      </c>
      <c r="K1081" s="25">
        <f t="shared" si="241"/>
        <v>4.0288844232591545</v>
      </c>
      <c r="L1081" s="25">
        <f t="shared" si="242"/>
        <v>1.9254836024660269</v>
      </c>
      <c r="M1081" s="25">
        <f t="shared" si="243"/>
        <v>2.9771840128625908</v>
      </c>
      <c r="N1081" s="25">
        <f t="shared" si="244"/>
        <v>2.2328880096469432</v>
      </c>
      <c r="O1081" s="25">
        <f t="shared" si="245"/>
        <v>-0.23031270674563392</v>
      </c>
      <c r="P1081" s="26">
        <f>ACOS(-TAN(Dados!$C$31)*TAN(O1081))</f>
        <v>1.6979176328459811</v>
      </c>
      <c r="Q1081" s="25">
        <f t="shared" si="246"/>
        <v>1.0231834066475822</v>
      </c>
      <c r="R1081" s="25">
        <f>(24*60/PI())*Dados!$C$28*Q1081*(P1081*SIN(Dados!$C$31)*SIN(O1081)+COS(Dados!$C$31)*COS(O1081)*SIN(P1081))</f>
        <v>39.759757965175694</v>
      </c>
      <c r="S1081" s="17">
        <f t="shared" si="247"/>
        <v>302.26000000000005</v>
      </c>
      <c r="T1081" s="17">
        <f t="shared" si="248"/>
        <v>290.06</v>
      </c>
      <c r="U1081" s="17">
        <f t="shared" si="249"/>
        <v>22.219978275176189</v>
      </c>
      <c r="V1081" s="25">
        <f>(0.75+2*10^(-5)*Dados!$B$7)*R1081</f>
        <v>30.014728759378652</v>
      </c>
      <c r="W1081" s="23">
        <f t="shared" si="250"/>
        <v>3.2121626194962012</v>
      </c>
      <c r="X1081" s="25">
        <f>(1-Dados!$C$20)*U1081</f>
        <v>17.109383271885665</v>
      </c>
      <c r="Y1081" s="18">
        <f t="shared" si="251"/>
        <v>13.897220652389464</v>
      </c>
      <c r="Z1081" s="27">
        <f>((0.408*I1081*(Y1081-0)+Dados!$C$35*(900/(H1081+273))*J1081*(M1081-N1081))/(I1081+Dados!$C$35*(1+(0.34*J1081))))</f>
        <v>4.6323056207162416</v>
      </c>
    </row>
    <row r="1082" spans="1:26" x14ac:dyDescent="0.25">
      <c r="A1082" s="1">
        <v>40590</v>
      </c>
      <c r="B1082">
        <v>19.600000000000001</v>
      </c>
      <c r="C1082">
        <v>32.299999999999997</v>
      </c>
      <c r="D1082">
        <v>47</v>
      </c>
      <c r="E1082">
        <v>3.2</v>
      </c>
      <c r="F1082">
        <v>72.5</v>
      </c>
      <c r="H1082" s="22">
        <f t="shared" si="238"/>
        <v>25.95</v>
      </c>
      <c r="I1082" s="23">
        <f t="shared" si="239"/>
        <v>0.19818767999703066</v>
      </c>
      <c r="J1082" s="24">
        <f t="shared" si="240"/>
        <v>2.3934434405374212</v>
      </c>
      <c r="K1082" s="25">
        <f t="shared" si="241"/>
        <v>4.8359775257467401</v>
      </c>
      <c r="L1082" s="25">
        <f t="shared" si="242"/>
        <v>2.2810057729824531</v>
      </c>
      <c r="M1082" s="25">
        <f t="shared" si="243"/>
        <v>3.5584916493645968</v>
      </c>
      <c r="N1082" s="25">
        <f t="shared" si="244"/>
        <v>2.5799064457893328</v>
      </c>
      <c r="O1082" s="25">
        <f t="shared" si="245"/>
        <v>-0.22446064584541689</v>
      </c>
      <c r="P1082" s="26">
        <f>ACOS(-TAN(Dados!$C$31)*TAN(O1082))</f>
        <v>1.6945576084179677</v>
      </c>
      <c r="Q1082" s="25">
        <f t="shared" si="246"/>
        <v>1.0227757218120181</v>
      </c>
      <c r="R1082" s="25">
        <f>(24*60/PI())*Dados!$C$28*Q1082*(P1082*SIN(Dados!$C$31)*SIN(O1082)+COS(Dados!$C$31)*COS(O1082)*SIN(P1082))</f>
        <v>39.61135262324327</v>
      </c>
      <c r="S1082" s="17">
        <f t="shared" si="247"/>
        <v>305.46000000000004</v>
      </c>
      <c r="T1082" s="17">
        <f t="shared" si="248"/>
        <v>292.76000000000005</v>
      </c>
      <c r="U1082" s="17">
        <f t="shared" si="249"/>
        <v>22.586113997758591</v>
      </c>
      <c r="V1082" s="25">
        <f>(0.75+2*10^(-5)*Dados!$B$7)*R1082</f>
        <v>29.902697240262114</v>
      </c>
      <c r="W1082" s="23">
        <f t="shared" si="250"/>
        <v>3.0340229914747603</v>
      </c>
      <c r="X1082" s="25">
        <f>(1-Dados!$C$20)*U1082</f>
        <v>17.391307778274115</v>
      </c>
      <c r="Y1082" s="18">
        <f t="shared" si="251"/>
        <v>14.357284786799354</v>
      </c>
      <c r="Z1082" s="27">
        <f>((0.408*I1082*(Y1082-0)+Dados!$C$35*(900/(H1082+273))*J1082*(M1082-N1082))/(I1082+Dados!$C$35*(1+(0.34*J1082))))</f>
        <v>5.1196757505769979</v>
      </c>
    </row>
    <row r="1083" spans="1:26" x14ac:dyDescent="0.25">
      <c r="A1083" s="1">
        <v>40591</v>
      </c>
      <c r="B1083">
        <v>22</v>
      </c>
      <c r="C1083">
        <v>33.299999999999997</v>
      </c>
      <c r="D1083">
        <v>48</v>
      </c>
      <c r="E1083">
        <v>3.2</v>
      </c>
      <c r="F1083">
        <v>72.25</v>
      </c>
      <c r="H1083" s="22">
        <f t="shared" si="238"/>
        <v>27.65</v>
      </c>
      <c r="I1083" s="23">
        <f t="shared" si="239"/>
        <v>0.21620498907075034</v>
      </c>
      <c r="J1083" s="24">
        <f t="shared" si="240"/>
        <v>2.3934434405374212</v>
      </c>
      <c r="K1083" s="25">
        <f t="shared" si="241"/>
        <v>5.1154132953859861</v>
      </c>
      <c r="L1083" s="25">
        <f t="shared" si="242"/>
        <v>2.6439311922105757</v>
      </c>
      <c r="M1083" s="25">
        <f t="shared" si="243"/>
        <v>3.8796722437982809</v>
      </c>
      <c r="N1083" s="25">
        <f t="shared" si="244"/>
        <v>2.803063196144258</v>
      </c>
      <c r="O1083" s="25">
        <f t="shared" si="245"/>
        <v>-0.21854207241157836</v>
      </c>
      <c r="P1083" s="26">
        <f>ACOS(-TAN(Dados!$C$31)*TAN(O1083))</f>
        <v>1.6911699360950152</v>
      </c>
      <c r="Q1083" s="25">
        <f t="shared" si="246"/>
        <v>1.0223612880385406</v>
      </c>
      <c r="R1083" s="25">
        <f>(24*60/PI())*Dados!$C$28*Q1083*(P1083*SIN(Dados!$C$31)*SIN(O1083)+COS(Dados!$C$31)*COS(O1083)*SIN(P1083))</f>
        <v>39.460281551069606</v>
      </c>
      <c r="S1083" s="17">
        <f t="shared" si="247"/>
        <v>306.46000000000004</v>
      </c>
      <c r="T1083" s="17">
        <f t="shared" si="248"/>
        <v>295.16000000000003</v>
      </c>
      <c r="U1083" s="17">
        <f t="shared" si="249"/>
        <v>21.22361622993461</v>
      </c>
      <c r="V1083" s="25">
        <f>(0.75+2*10^(-5)*Dados!$B$7)*R1083</f>
        <v>29.788653355521856</v>
      </c>
      <c r="W1083" s="23">
        <f t="shared" si="250"/>
        <v>2.5994375456645775</v>
      </c>
      <c r="X1083" s="25">
        <f>(1-Dados!$C$20)*U1083</f>
        <v>16.342184497049651</v>
      </c>
      <c r="Y1083" s="18">
        <f t="shared" si="251"/>
        <v>13.742746951385072</v>
      </c>
      <c r="Z1083" s="27">
        <f>((0.408*I1083*(Y1083-0)+Dados!$C$35*(900/(H1083+273))*J1083*(M1083-N1083))/(I1083+Dados!$C$35*(1+(0.34*J1083))))</f>
        <v>5.1269999999648688</v>
      </c>
    </row>
    <row r="1084" spans="1:26" x14ac:dyDescent="0.25">
      <c r="A1084" s="1">
        <v>40592</v>
      </c>
      <c r="B1084">
        <v>22.3</v>
      </c>
      <c r="C1084">
        <v>33.5</v>
      </c>
      <c r="D1084">
        <v>49</v>
      </c>
      <c r="E1084">
        <v>2.8666670000000001</v>
      </c>
      <c r="F1084">
        <v>72</v>
      </c>
      <c r="H1084" s="22">
        <f t="shared" si="238"/>
        <v>27.9</v>
      </c>
      <c r="I1084" s="23">
        <f t="shared" si="239"/>
        <v>0.21896719002536724</v>
      </c>
      <c r="J1084" s="24">
        <f t="shared" si="240"/>
        <v>2.1441266647984651</v>
      </c>
      <c r="K1084" s="25">
        <f t="shared" si="241"/>
        <v>5.1729513859624818</v>
      </c>
      <c r="L1084" s="25">
        <f t="shared" si="242"/>
        <v>2.6926645530366384</v>
      </c>
      <c r="M1084" s="25">
        <f t="shared" si="243"/>
        <v>3.9328079694995601</v>
      </c>
      <c r="N1084" s="25">
        <f t="shared" si="244"/>
        <v>2.8316217380396833</v>
      </c>
      <c r="O1084" s="25">
        <f t="shared" si="245"/>
        <v>-0.21255874024516014</v>
      </c>
      <c r="P1084" s="26">
        <f>ACOS(-TAN(Dados!$C$31)*TAN(O1084))</f>
        <v>1.6877556416977701</v>
      </c>
      <c r="Q1084" s="25">
        <f t="shared" si="246"/>
        <v>1.0219402281328214</v>
      </c>
      <c r="R1084" s="25">
        <f>(24*60/PI())*Dados!$C$28*Q1084*(P1084*SIN(Dados!$C$31)*SIN(O1084)+COS(Dados!$C$31)*COS(O1084)*SIN(P1084))</f>
        <v>39.30656471124577</v>
      </c>
      <c r="S1084" s="17">
        <f t="shared" si="247"/>
        <v>306.66000000000003</v>
      </c>
      <c r="T1084" s="17">
        <f t="shared" si="248"/>
        <v>295.46000000000004</v>
      </c>
      <c r="U1084" s="17">
        <f t="shared" si="249"/>
        <v>21.047188143535518</v>
      </c>
      <c r="V1084" s="25">
        <f>(0.75+2*10^(-5)*Dados!$B$7)*R1084</f>
        <v>29.672612174961795</v>
      </c>
      <c r="W1084" s="23">
        <f t="shared" si="250"/>
        <v>2.5605952291520042</v>
      </c>
      <c r="X1084" s="25">
        <f>(1-Dados!$C$20)*U1084</f>
        <v>16.206334870522348</v>
      </c>
      <c r="Y1084" s="18">
        <f t="shared" si="251"/>
        <v>13.645739641370344</v>
      </c>
      <c r="Z1084" s="27">
        <f>((0.408*I1084*(Y1084-0)+Dados!$C$35*(900/(H1084+273))*J1084*(M1084-N1084))/(I1084+Dados!$C$35*(1+(0.34*J1084))))</f>
        <v>5.0621274437910593</v>
      </c>
    </row>
    <row r="1085" spans="1:26" x14ac:dyDescent="0.25">
      <c r="A1085" s="1">
        <v>40593</v>
      </c>
      <c r="B1085">
        <v>21.8</v>
      </c>
      <c r="C1085">
        <v>34.200000000000003</v>
      </c>
      <c r="D1085">
        <v>50</v>
      </c>
      <c r="E1085">
        <v>2.8333330000000001</v>
      </c>
      <c r="F1085">
        <v>67.75</v>
      </c>
      <c r="H1085" s="22">
        <f t="shared" si="238"/>
        <v>28</v>
      </c>
      <c r="I1085" s="23">
        <f t="shared" si="239"/>
        <v>0.22008034247018871</v>
      </c>
      <c r="J1085" s="24">
        <f t="shared" si="240"/>
        <v>2.1191944636588169</v>
      </c>
      <c r="K1085" s="25">
        <f t="shared" si="241"/>
        <v>5.3787812129973753</v>
      </c>
      <c r="L1085" s="25">
        <f t="shared" si="242"/>
        <v>2.6118719061836697</v>
      </c>
      <c r="M1085" s="25">
        <f t="shared" si="243"/>
        <v>3.9953265595905227</v>
      </c>
      <c r="N1085" s="25">
        <f t="shared" si="244"/>
        <v>2.7068337441225792</v>
      </c>
      <c r="O1085" s="25">
        <f t="shared" si="245"/>
        <v>-0.2065124223366139</v>
      </c>
      <c r="P1085" s="26">
        <f>ACOS(-TAN(Dados!$C$31)*TAN(O1085))</f>
        <v>1.6843157359566781</v>
      </c>
      <c r="Q1085" s="25">
        <f t="shared" si="246"/>
        <v>1.0215126668639976</v>
      </c>
      <c r="R1085" s="25">
        <f>(24*60/PI())*Dados!$C$28*Q1085*(P1085*SIN(Dados!$C$31)*SIN(O1085)+COS(Dados!$C$31)*COS(O1085)*SIN(P1085))</f>
        <v>39.150223738536113</v>
      </c>
      <c r="S1085" s="17">
        <f t="shared" si="247"/>
        <v>307.36</v>
      </c>
      <c r="T1085" s="17">
        <f t="shared" si="248"/>
        <v>294.96000000000004</v>
      </c>
      <c r="U1085" s="17">
        <f t="shared" si="249"/>
        <v>22.057946222636179</v>
      </c>
      <c r="V1085" s="25">
        <f>(0.75+2*10^(-5)*Dados!$B$7)*R1085</f>
        <v>29.554590030713136</v>
      </c>
      <c r="W1085" s="23">
        <f t="shared" si="250"/>
        <v>2.9158451049521816</v>
      </c>
      <c r="X1085" s="25">
        <f>(1-Dados!$C$20)*U1085</f>
        <v>16.984618591429857</v>
      </c>
      <c r="Y1085" s="18">
        <f t="shared" si="251"/>
        <v>14.068773486477676</v>
      </c>
      <c r="Z1085" s="27">
        <f>((0.408*I1085*(Y1085-0)+Dados!$C$35*(900/(H1085+273))*J1085*(M1085-N1085))/(I1085+Dados!$C$35*(1+(0.34*J1085))))</f>
        <v>5.4033340737715232</v>
      </c>
    </row>
    <row r="1086" spans="1:26" x14ac:dyDescent="0.25">
      <c r="A1086" s="1">
        <v>40594</v>
      </c>
      <c r="B1086">
        <v>20.8</v>
      </c>
      <c r="C1086">
        <v>31</v>
      </c>
      <c r="D1086">
        <v>51</v>
      </c>
      <c r="E1086">
        <v>2.1333329999999999</v>
      </c>
      <c r="F1086">
        <v>76.75</v>
      </c>
      <c r="H1086" s="22">
        <f t="shared" si="238"/>
        <v>25.9</v>
      </c>
      <c r="I1086" s="23">
        <f t="shared" si="239"/>
        <v>0.19767751536034411</v>
      </c>
      <c r="J1086" s="24">
        <f t="shared" si="240"/>
        <v>1.5956287110412557</v>
      </c>
      <c r="K1086" s="25">
        <f t="shared" si="241"/>
        <v>4.492592251118583</v>
      </c>
      <c r="L1086" s="25">
        <f t="shared" si="242"/>
        <v>2.4566163260716172</v>
      </c>
      <c r="M1086" s="25">
        <f t="shared" si="243"/>
        <v>3.4746042885951001</v>
      </c>
      <c r="N1086" s="25">
        <f t="shared" si="244"/>
        <v>2.666758791496739</v>
      </c>
      <c r="O1086" s="25">
        <f t="shared" si="245"/>
        <v>-0.20040491034042626</v>
      </c>
      <c r="P1086" s="26">
        <f>ACOS(-TAN(Dados!$C$31)*TAN(O1086))</f>
        <v>1.6808512144161913</v>
      </c>
      <c r="Q1086" s="25">
        <f t="shared" si="246"/>
        <v>1.0210787309277003</v>
      </c>
      <c r="R1086" s="25">
        <f>(24*60/PI())*Dados!$C$28*Q1086*(P1086*SIN(Dados!$C$31)*SIN(O1086)+COS(Dados!$C$31)*COS(O1086)*SIN(P1086))</f>
        <v>38.991281971545753</v>
      </c>
      <c r="S1086" s="17">
        <f t="shared" si="247"/>
        <v>304.16000000000003</v>
      </c>
      <c r="T1086" s="17">
        <f t="shared" si="248"/>
        <v>293.96000000000004</v>
      </c>
      <c r="U1086" s="17">
        <f t="shared" si="249"/>
        <v>19.924506935484043</v>
      </c>
      <c r="V1086" s="25">
        <f>(0.75+2*10^(-5)*Dados!$B$7)*R1086</f>
        <v>29.434604541140224</v>
      </c>
      <c r="W1086" s="23">
        <f t="shared" si="250"/>
        <v>2.4671323624372135</v>
      </c>
      <c r="X1086" s="25">
        <f>(1-Dados!$C$20)*U1086</f>
        <v>15.341870340322714</v>
      </c>
      <c r="Y1086" s="18">
        <f t="shared" si="251"/>
        <v>12.8747379778855</v>
      </c>
      <c r="Z1086" s="27">
        <f>((0.408*I1086*(Y1086-0)+Dados!$C$35*(900/(H1086+273))*J1086*(M1086-N1086))/(I1086+Dados!$C$35*(1+(0.34*J1086))))</f>
        <v>4.3276297491113844</v>
      </c>
    </row>
    <row r="1087" spans="1:26" x14ac:dyDescent="0.25">
      <c r="A1087" s="1">
        <v>40595</v>
      </c>
      <c r="B1087">
        <v>21.6</v>
      </c>
      <c r="C1087">
        <v>27</v>
      </c>
      <c r="D1087">
        <v>52</v>
      </c>
      <c r="E1087">
        <v>1.3333330000000001</v>
      </c>
      <c r="F1087">
        <v>90.25</v>
      </c>
      <c r="H1087" s="22">
        <f t="shared" si="238"/>
        <v>24.3</v>
      </c>
      <c r="I1087" s="23">
        <f t="shared" si="239"/>
        <v>0.18192588494728229</v>
      </c>
      <c r="J1087" s="24">
        <f t="shared" si="240"/>
        <v>0.99726785090690051</v>
      </c>
      <c r="K1087" s="25">
        <f t="shared" si="241"/>
        <v>3.5653401758108458</v>
      </c>
      <c r="L1087" s="25">
        <f t="shared" si="242"/>
        <v>2.5801527260359443</v>
      </c>
      <c r="M1087" s="25">
        <f t="shared" si="243"/>
        <v>3.072746450923395</v>
      </c>
      <c r="N1087" s="25">
        <f t="shared" si="244"/>
        <v>2.7731536719583638</v>
      </c>
      <c r="O1087" s="25">
        <f t="shared" si="245"/>
        <v>-0.19423801404421251</v>
      </c>
      <c r="P1087" s="26">
        <f>ACOS(-TAN(Dados!$C$31)*TAN(O1087))</f>
        <v>1.677363057393106</v>
      </c>
      <c r="Q1087" s="25">
        <f t="shared" si="246"/>
        <v>1.0206385489085132</v>
      </c>
      <c r="R1087" s="25">
        <f>(24*60/PI())*Dados!$C$28*Q1087*(P1087*SIN(Dados!$C$31)*SIN(O1087)+COS(Dados!$C$31)*COS(O1087)*SIN(P1087))</f>
        <v>38.829764482083824</v>
      </c>
      <c r="S1087" s="17">
        <f t="shared" si="247"/>
        <v>300.16000000000003</v>
      </c>
      <c r="T1087" s="17">
        <f t="shared" si="248"/>
        <v>294.76000000000005</v>
      </c>
      <c r="U1087" s="17">
        <f t="shared" si="249"/>
        <v>14.437154992921622</v>
      </c>
      <c r="V1087" s="25">
        <f>(0.75+2*10^(-5)*Dados!$B$7)*R1087</f>
        <v>29.312674633006939</v>
      </c>
      <c r="W1087" s="23">
        <f t="shared" si="250"/>
        <v>1.2923798343975412</v>
      </c>
      <c r="X1087" s="25">
        <f>(1-Dados!$C$20)*U1087</f>
        <v>11.11660934454965</v>
      </c>
      <c r="Y1087" s="18">
        <f t="shared" si="251"/>
        <v>9.824229510152108</v>
      </c>
      <c r="Z1087" s="27">
        <f>((0.408*I1087*(Y1087-0)+Dados!$C$35*(900/(H1087+273))*J1087*(M1087-N1087))/(I1087+Dados!$C$35*(1+(0.34*J1087))))</f>
        <v>2.9245971828080162</v>
      </c>
    </row>
    <row r="1088" spans="1:26" x14ac:dyDescent="0.25">
      <c r="A1088" s="1">
        <v>40596</v>
      </c>
      <c r="B1088">
        <v>21.4</v>
      </c>
      <c r="C1088">
        <v>27.9</v>
      </c>
      <c r="D1088">
        <v>53</v>
      </c>
      <c r="E1088">
        <v>1.6666669999999999</v>
      </c>
      <c r="F1088">
        <v>87</v>
      </c>
      <c r="H1088" s="22">
        <f t="shared" si="238"/>
        <v>24.65</v>
      </c>
      <c r="I1088" s="23">
        <f t="shared" si="239"/>
        <v>0.18527790820050849</v>
      </c>
      <c r="J1088" s="24">
        <f t="shared" si="240"/>
        <v>1.2465853745969318</v>
      </c>
      <c r="K1088" s="25">
        <f t="shared" si="241"/>
        <v>3.7579771108740125</v>
      </c>
      <c r="L1088" s="25">
        <f t="shared" si="242"/>
        <v>2.548770598472057</v>
      </c>
      <c r="M1088" s="25">
        <f t="shared" si="243"/>
        <v>3.1533738546730348</v>
      </c>
      <c r="N1088" s="25">
        <f t="shared" si="244"/>
        <v>2.7434352535655404</v>
      </c>
      <c r="O1088" s="25">
        <f t="shared" si="245"/>
        <v>-0.18801356083243781</v>
      </c>
      <c r="P1088" s="26">
        <f>ACOS(-TAN(Dados!$C$31)*TAN(O1088))</f>
        <v>1.6738522299872023</v>
      </c>
      <c r="Q1088" s="25">
        <f t="shared" si="246"/>
        <v>1.020192251241868</v>
      </c>
      <c r="R1088" s="25">
        <f>(24*60/PI())*Dados!$C$28*Q1088*(P1088*SIN(Dados!$C$31)*SIN(O1088)+COS(Dados!$C$31)*COS(O1088)*SIN(P1088))</f>
        <v>38.66569810212836</v>
      </c>
      <c r="S1088" s="17">
        <f t="shared" si="247"/>
        <v>301.06</v>
      </c>
      <c r="T1088" s="17">
        <f t="shared" si="248"/>
        <v>294.56</v>
      </c>
      <c r="U1088" s="17">
        <f t="shared" si="249"/>
        <v>15.7725719303552</v>
      </c>
      <c r="V1088" s="25">
        <f>(0.75+2*10^(-5)*Dados!$B$7)*R1088</f>
        <v>29.188820561832522</v>
      </c>
      <c r="W1088" s="23">
        <f t="shared" si="250"/>
        <v>1.5834720568389975</v>
      </c>
      <c r="X1088" s="25">
        <f>(1-Dados!$C$20)*U1088</f>
        <v>12.144880386373504</v>
      </c>
      <c r="Y1088" s="18">
        <f t="shared" si="251"/>
        <v>10.561408329534506</v>
      </c>
      <c r="Z1088" s="27">
        <f>((0.408*I1088*(Y1088-0)+Dados!$C$35*(900/(H1088+273))*J1088*(M1088-N1088))/(I1088+Dados!$C$35*(1+(0.34*J1088))))</f>
        <v>3.2300779904333483</v>
      </c>
    </row>
    <row r="1089" spans="1:26" x14ac:dyDescent="0.25">
      <c r="A1089" s="1">
        <v>40597</v>
      </c>
      <c r="B1089">
        <v>22.3</v>
      </c>
      <c r="C1089">
        <v>26.3</v>
      </c>
      <c r="D1089">
        <v>54</v>
      </c>
      <c r="E1089">
        <v>3.6</v>
      </c>
      <c r="F1089">
        <v>85.75</v>
      </c>
      <c r="H1089" s="22">
        <f t="shared" si="238"/>
        <v>24.3</v>
      </c>
      <c r="I1089" s="23">
        <f t="shared" si="239"/>
        <v>0.18192588494728229</v>
      </c>
      <c r="J1089" s="24">
        <f t="shared" si="240"/>
        <v>2.6926238706045988</v>
      </c>
      <c r="K1089" s="25">
        <f t="shared" si="241"/>
        <v>3.4215146678582187</v>
      </c>
      <c r="L1089" s="25">
        <f t="shared" si="242"/>
        <v>2.6926645530366384</v>
      </c>
      <c r="M1089" s="25">
        <f t="shared" si="243"/>
        <v>3.0570896104474286</v>
      </c>
      <c r="N1089" s="25">
        <f t="shared" si="244"/>
        <v>2.6214543409586701</v>
      </c>
      <c r="O1089" s="25">
        <f t="shared" si="245"/>
        <v>-0.18173339514492348</v>
      </c>
      <c r="P1089" s="26">
        <f>ACOS(-TAN(Dados!$C$31)*TAN(O1089))</f>
        <v>1.6703196821423145</v>
      </c>
      <c r="Q1089" s="25">
        <f t="shared" si="246"/>
        <v>1.0197399701753953</v>
      </c>
      <c r="R1089" s="25">
        <f>(24*60/PI())*Dados!$C$28*Q1089*(P1089*SIN(Dados!$C$31)*SIN(O1089)+COS(Dados!$C$31)*COS(O1089)*SIN(P1089))</f>
        <v>38.499111448304127</v>
      </c>
      <c r="S1089" s="17">
        <f t="shared" si="247"/>
        <v>299.46000000000004</v>
      </c>
      <c r="T1089" s="17">
        <f t="shared" si="248"/>
        <v>295.46000000000004</v>
      </c>
      <c r="U1089" s="17">
        <f t="shared" si="249"/>
        <v>12.319715663457321</v>
      </c>
      <c r="V1089" s="25">
        <f>(0.75+2*10^(-5)*Dados!$B$7)*R1089</f>
        <v>29.063063930369971</v>
      </c>
      <c r="W1089" s="23">
        <f t="shared" si="250"/>
        <v>0.9671392904705074</v>
      </c>
      <c r="X1089" s="25">
        <f>(1-Dados!$C$20)*U1089</f>
        <v>9.4861810608621386</v>
      </c>
      <c r="Y1089" s="18">
        <f t="shared" si="251"/>
        <v>8.519041770391631</v>
      </c>
      <c r="Z1089" s="27">
        <f>((0.408*I1089*(Y1089-0)+Dados!$C$35*(900/(H1089+273))*J1089*(M1089-N1089))/(I1089+Dados!$C$35*(1+(0.34*J1089))))</f>
        <v>2.8139902575428337</v>
      </c>
    </row>
    <row r="1090" spans="1:26" x14ac:dyDescent="0.25">
      <c r="A1090" s="1">
        <v>40598</v>
      </c>
      <c r="B1090">
        <v>22.2</v>
      </c>
      <c r="C1090">
        <v>31.7</v>
      </c>
      <c r="D1090">
        <v>55</v>
      </c>
      <c r="E1090">
        <v>2.4</v>
      </c>
      <c r="F1090">
        <v>81.25</v>
      </c>
      <c r="H1090" s="22">
        <f t="shared" si="238"/>
        <v>26.95</v>
      </c>
      <c r="I1090" s="23">
        <f t="shared" si="239"/>
        <v>0.20862615347804067</v>
      </c>
      <c r="J1090" s="24">
        <f t="shared" si="240"/>
        <v>1.7950825804030659</v>
      </c>
      <c r="K1090" s="25">
        <f t="shared" si="241"/>
        <v>4.6747601804976453</v>
      </c>
      <c r="L1090" s="25">
        <f t="shared" si="242"/>
        <v>2.6763336594163714</v>
      </c>
      <c r="M1090" s="25">
        <f t="shared" si="243"/>
        <v>3.6755469199570081</v>
      </c>
      <c r="N1090" s="25">
        <f t="shared" si="244"/>
        <v>2.9863818724650693</v>
      </c>
      <c r="O1090" s="25">
        <f t="shared" si="245"/>
        <v>-0.1753993779302998</v>
      </c>
      <c r="P1090" s="26">
        <f>ACOS(-TAN(Dados!$C$31)*TAN(O1090))</f>
        <v>1.6667663487559339</v>
      </c>
      <c r="Q1090" s="25">
        <f t="shared" si="246"/>
        <v>1.0192818397297361</v>
      </c>
      <c r="R1090" s="25">
        <f>(24*60/PI())*Dados!$C$28*Q1090*(P1090*SIN(Dados!$C$31)*SIN(O1090)+COS(Dados!$C$31)*COS(O1090)*SIN(P1090))</f>
        <v>38.330034943789961</v>
      </c>
      <c r="S1090" s="17">
        <f t="shared" si="247"/>
        <v>304.86</v>
      </c>
      <c r="T1090" s="17">
        <f t="shared" si="248"/>
        <v>295.36</v>
      </c>
      <c r="U1090" s="17">
        <f t="shared" si="249"/>
        <v>18.902576331343123</v>
      </c>
      <c r="V1090" s="25">
        <f>(0.75+2*10^(-5)*Dados!$B$7)*R1090</f>
        <v>28.935427705143915</v>
      </c>
      <c r="W1090" s="23">
        <f t="shared" si="250"/>
        <v>2.0777069809414179</v>
      </c>
      <c r="X1090" s="25">
        <f>(1-Dados!$C$20)*U1090</f>
        <v>14.554983775134206</v>
      </c>
      <c r="Y1090" s="18">
        <f t="shared" si="251"/>
        <v>12.477276794192788</v>
      </c>
      <c r="Z1090" s="27">
        <f>((0.408*I1090*(Y1090-0)+Dados!$C$35*(900/(H1090+273))*J1090*(M1090-N1090))/(I1090+Dados!$C$35*(1+(0.34*J1090))))</f>
        <v>4.1556824806112447</v>
      </c>
    </row>
    <row r="1091" spans="1:26" x14ac:dyDescent="0.25">
      <c r="A1091" s="1">
        <v>40599</v>
      </c>
      <c r="B1091">
        <v>22.8</v>
      </c>
      <c r="C1091">
        <v>30</v>
      </c>
      <c r="D1091">
        <v>56</v>
      </c>
      <c r="E1091">
        <v>2.6</v>
      </c>
      <c r="F1091">
        <v>81</v>
      </c>
      <c r="H1091" s="22">
        <f t="shared" si="238"/>
        <v>26.4</v>
      </c>
      <c r="I1091" s="23">
        <f t="shared" si="239"/>
        <v>0.20282924107339942</v>
      </c>
      <c r="J1091" s="24">
        <f t="shared" si="240"/>
        <v>1.9446727954366547</v>
      </c>
      <c r="K1091" s="25">
        <f t="shared" si="241"/>
        <v>4.2430650587590133</v>
      </c>
      <c r="L1091" s="25">
        <f t="shared" si="242"/>
        <v>2.7756312335019815</v>
      </c>
      <c r="M1091" s="25">
        <f t="shared" si="243"/>
        <v>3.5093481461304972</v>
      </c>
      <c r="N1091" s="25">
        <f t="shared" si="244"/>
        <v>2.842571998365703</v>
      </c>
      <c r="O1091" s="25">
        <f t="shared" si="245"/>
        <v>-0.16901338609456681</v>
      </c>
      <c r="P1091" s="26">
        <f>ACOS(-TAN(Dados!$C$31)*TAN(O1091))</f>
        <v>1.6631931498354087</v>
      </c>
      <c r="Q1091" s="25">
        <f t="shared" si="246"/>
        <v>1.018817995658829</v>
      </c>
      <c r="R1091" s="25">
        <f>(24*60/PI())*Dados!$C$28*Q1091*(P1091*SIN(Dados!$C$31)*SIN(O1091)+COS(Dados!$C$31)*COS(O1091)*SIN(P1091))</f>
        <v>38.158500837577961</v>
      </c>
      <c r="S1091" s="17">
        <f t="shared" si="247"/>
        <v>303.16000000000003</v>
      </c>
      <c r="T1091" s="17">
        <f t="shared" si="248"/>
        <v>295.96000000000004</v>
      </c>
      <c r="U1091" s="17">
        <f t="shared" si="249"/>
        <v>16.382400344122942</v>
      </c>
      <c r="V1091" s="25">
        <f>(0.75+2*10^(-5)*Dados!$B$7)*R1091</f>
        <v>28.805936230989445</v>
      </c>
      <c r="W1091" s="23">
        <f t="shared" si="250"/>
        <v>1.7162386619271064</v>
      </c>
      <c r="X1091" s="25">
        <f>(1-Dados!$C$20)*U1091</f>
        <v>12.614448264974666</v>
      </c>
      <c r="Y1091" s="18">
        <f t="shared" si="251"/>
        <v>10.89820960304756</v>
      </c>
      <c r="Z1091" s="27">
        <f>((0.408*I1091*(Y1091-0)+Dados!$C$35*(900/(H1091+273))*J1091*(M1091-N1091))/(I1091+Dados!$C$35*(1+(0.34*J1091))))</f>
        <v>3.7135167082892671</v>
      </c>
    </row>
    <row r="1092" spans="1:26" x14ac:dyDescent="0.25">
      <c r="A1092" s="1">
        <v>40600</v>
      </c>
      <c r="B1092">
        <v>21.4</v>
      </c>
      <c r="C1092">
        <v>29.7</v>
      </c>
      <c r="D1092">
        <v>57</v>
      </c>
      <c r="E1092">
        <v>1.933333</v>
      </c>
      <c r="F1092">
        <v>82.5</v>
      </c>
      <c r="H1092" s="22">
        <f t="shared" si="238"/>
        <v>25.549999999999997</v>
      </c>
      <c r="I1092" s="23">
        <f t="shared" si="239"/>
        <v>0.19413722151601151</v>
      </c>
      <c r="J1092" s="24">
        <f t="shared" si="240"/>
        <v>1.4460384960076669</v>
      </c>
      <c r="K1092" s="25">
        <f t="shared" si="241"/>
        <v>4.1705971966496023</v>
      </c>
      <c r="L1092" s="25">
        <f t="shared" si="242"/>
        <v>2.548770598472057</v>
      </c>
      <c r="M1092" s="25">
        <f t="shared" si="243"/>
        <v>3.3596838975608296</v>
      </c>
      <c r="N1092" s="25">
        <f t="shared" si="244"/>
        <v>2.7717392154876843</v>
      </c>
      <c r="O1092" s="25">
        <f t="shared" si="245"/>
        <v>-0.16257731194492642</v>
      </c>
      <c r="P1092" s="26">
        <f>ACOS(-TAN(Dados!$C$31)*TAN(O1092))</f>
        <v>1.6596009906988067</v>
      </c>
      <c r="Q1092" s="25">
        <f t="shared" si="246"/>
        <v>1.0183485754096824</v>
      </c>
      <c r="R1092" s="25">
        <f>(24*60/PI())*Dados!$C$28*Q1092*(P1092*SIN(Dados!$C$31)*SIN(O1092)+COS(Dados!$C$31)*COS(O1092)*SIN(P1092))</f>
        <v>37.98454322101324</v>
      </c>
      <c r="S1092" s="17">
        <f t="shared" si="247"/>
        <v>302.86</v>
      </c>
      <c r="T1092" s="17">
        <f t="shared" si="248"/>
        <v>294.56</v>
      </c>
      <c r="U1092" s="17">
        <f t="shared" si="249"/>
        <v>17.509185225980481</v>
      </c>
      <c r="V1092" s="25">
        <f>(0.75+2*10^(-5)*Dados!$B$7)*R1092</f>
        <v>28.674615243537978</v>
      </c>
      <c r="W1092" s="23">
        <f t="shared" si="250"/>
        <v>1.9820136013651193</v>
      </c>
      <c r="X1092" s="25">
        <f>(1-Dados!$C$20)*U1092</f>
        <v>13.482072624004971</v>
      </c>
      <c r="Y1092" s="18">
        <f t="shared" si="251"/>
        <v>11.500059022639851</v>
      </c>
      <c r="Z1092" s="27">
        <f>((0.408*I1092*(Y1092-0)+Dados!$C$35*(900/(H1092+273))*J1092*(M1092-N1092))/(I1092+Dados!$C$35*(1+(0.34*J1092))))</f>
        <v>3.6968433220014894</v>
      </c>
    </row>
    <row r="1093" spans="1:26" x14ac:dyDescent="0.25">
      <c r="A1093" s="1">
        <v>40601</v>
      </c>
      <c r="B1093">
        <v>19.3</v>
      </c>
      <c r="C1093">
        <v>28.3</v>
      </c>
      <c r="D1093">
        <v>58</v>
      </c>
      <c r="E1093">
        <v>2.6666669999999999</v>
      </c>
      <c r="F1093">
        <v>76.25</v>
      </c>
      <c r="H1093" s="22">
        <f t="shared" si="238"/>
        <v>23.8</v>
      </c>
      <c r="I1093" s="23">
        <f t="shared" si="239"/>
        <v>0.17722605524927612</v>
      </c>
      <c r="J1093" s="24">
        <f t="shared" si="240"/>
        <v>1.9945364497648759</v>
      </c>
      <c r="K1093" s="25">
        <f t="shared" si="241"/>
        <v>3.8464613723885481</v>
      </c>
      <c r="L1093" s="25">
        <f t="shared" si="242"/>
        <v>2.238858124675362</v>
      </c>
      <c r="M1093" s="25">
        <f t="shared" si="243"/>
        <v>3.0426597485319551</v>
      </c>
      <c r="N1093" s="25">
        <f t="shared" si="244"/>
        <v>2.3200280582556156</v>
      </c>
      <c r="O1093" s="25">
        <f t="shared" si="245"/>
        <v>-0.1560930626290509</v>
      </c>
      <c r="P1093" s="26">
        <f>ACOS(-TAN(Dados!$C$31)*TAN(O1093))</f>
        <v>1.655990762218486</v>
      </c>
      <c r="Q1093" s="25">
        <f t="shared" si="246"/>
        <v>1.0178737180816473</v>
      </c>
      <c r="R1093" s="25">
        <f>(24*60/PI())*Dados!$C$28*Q1093*(P1093*SIN(Dados!$C$31)*SIN(O1093)+COS(Dados!$C$31)*COS(O1093)*SIN(P1093))</f>
        <v>37.808198041549083</v>
      </c>
      <c r="S1093" s="17">
        <f t="shared" si="247"/>
        <v>301.46000000000004</v>
      </c>
      <c r="T1093" s="17">
        <f t="shared" si="248"/>
        <v>292.46000000000004</v>
      </c>
      <c r="U1093" s="17">
        <f t="shared" si="249"/>
        <v>18.14793505994356</v>
      </c>
      <c r="V1093" s="25">
        <f>(0.75+2*10^(-5)*Dados!$B$7)*R1093</f>
        <v>28.541491879601093</v>
      </c>
      <c r="W1093" s="23">
        <f t="shared" si="250"/>
        <v>2.4604825505453549</v>
      </c>
      <c r="X1093" s="25">
        <f>(1-Dados!$C$20)*U1093</f>
        <v>13.973909996156541</v>
      </c>
      <c r="Y1093" s="18">
        <f t="shared" si="251"/>
        <v>11.513427445611185</v>
      </c>
      <c r="Z1093" s="27">
        <f>((0.408*I1093*(Y1093-0)+Dados!$C$35*(900/(H1093+273))*J1093*(M1093-N1093))/(I1093+Dados!$C$35*(1+(0.34*J1093))))</f>
        <v>3.8965569671262328</v>
      </c>
    </row>
    <row r="1094" spans="1:26" x14ac:dyDescent="0.25">
      <c r="A1094" s="1">
        <v>40602</v>
      </c>
      <c r="B1094">
        <v>16.399999999999999</v>
      </c>
      <c r="C1094">
        <v>28.2</v>
      </c>
      <c r="D1094">
        <v>59</v>
      </c>
      <c r="E1094">
        <v>3.6333329999999999</v>
      </c>
      <c r="F1094">
        <v>74.25</v>
      </c>
      <c r="H1094" s="22">
        <f t="shared" si="238"/>
        <v>22.299999999999997</v>
      </c>
      <c r="I1094" s="23">
        <f t="shared" si="239"/>
        <v>0.16373624674359952</v>
      </c>
      <c r="J1094" s="24">
        <f t="shared" si="240"/>
        <v>2.7175553237931718</v>
      </c>
      <c r="K1094" s="25">
        <f t="shared" si="241"/>
        <v>3.8241720180540506</v>
      </c>
      <c r="L1094" s="25">
        <f t="shared" si="242"/>
        <v>1.8652661127239329</v>
      </c>
      <c r="M1094" s="25">
        <f t="shared" si="243"/>
        <v>2.8447190653889916</v>
      </c>
      <c r="N1094" s="25">
        <f t="shared" si="244"/>
        <v>2.1122039060513265</v>
      </c>
      <c r="O1094" s="25">
        <f t="shared" si="245"/>
        <v>-0.14956255956995423</v>
      </c>
      <c r="P1094" s="26">
        <f>ACOS(-TAN(Dados!$C$31)*TAN(O1094))</f>
        <v>1.652363341105423</v>
      </c>
      <c r="Q1094" s="25">
        <f t="shared" si="246"/>
        <v>1.0173935643851983</v>
      </c>
      <c r="R1094" s="25">
        <f>(24*60/PI())*Dados!$C$28*Q1094*(P1094*SIN(Dados!$C$31)*SIN(O1094)+COS(Dados!$C$31)*COS(O1094)*SIN(P1094))</f>
        <v>37.629503113658799</v>
      </c>
      <c r="S1094" s="17">
        <f t="shared" si="247"/>
        <v>301.36</v>
      </c>
      <c r="T1094" s="17">
        <f t="shared" si="248"/>
        <v>289.56</v>
      </c>
      <c r="U1094" s="17">
        <f t="shared" si="249"/>
        <v>20.681854093474922</v>
      </c>
      <c r="V1094" s="25">
        <f>(0.75+2*10^(-5)*Dados!$B$7)*R1094</f>
        <v>28.406594685407878</v>
      </c>
      <c r="W1094" s="23">
        <f t="shared" si="250"/>
        <v>3.2363550331186257</v>
      </c>
      <c r="X1094" s="25">
        <f>(1-Dados!$C$20)*U1094</f>
        <v>15.925027651975689</v>
      </c>
      <c r="Y1094" s="18">
        <f t="shared" si="251"/>
        <v>12.688672618857064</v>
      </c>
      <c r="Z1094" s="27">
        <f>((0.408*I1094*(Y1094-0)+Dados!$C$35*(900/(H1094+273))*J1094*(M1094-N1094))/(I1094+Dados!$C$35*(1+(0.34*J1094))))</f>
        <v>4.2971840680273408</v>
      </c>
    </row>
    <row r="1095" spans="1:26" x14ac:dyDescent="0.25">
      <c r="A1095" s="1">
        <v>40940</v>
      </c>
      <c r="B1095">
        <v>25.7</v>
      </c>
      <c r="C1095">
        <v>35.4</v>
      </c>
      <c r="D1095">
        <v>32</v>
      </c>
      <c r="E1095">
        <v>2.4666670000000002</v>
      </c>
      <c r="F1095">
        <v>50.75</v>
      </c>
      <c r="H1095" s="22">
        <f t="shared" si="238"/>
        <v>30.549999999999997</v>
      </c>
      <c r="I1095" s="23">
        <f t="shared" si="239"/>
        <v>0.25011560998717375</v>
      </c>
      <c r="J1095" s="24">
        <f t="shared" si="240"/>
        <v>1.8449462347312873</v>
      </c>
      <c r="K1095" s="25">
        <f t="shared" si="241"/>
        <v>5.7481868887063436</v>
      </c>
      <c r="L1095" s="25">
        <f t="shared" si="242"/>
        <v>3.3022863265902909</v>
      </c>
      <c r="M1095" s="25">
        <f t="shared" si="243"/>
        <v>4.525236607648317</v>
      </c>
      <c r="N1095" s="25">
        <f t="shared" si="244"/>
        <v>2.2965575783815209</v>
      </c>
      <c r="O1095" s="25">
        <f t="shared" si="245"/>
        <v>-0.30432562504334304</v>
      </c>
      <c r="P1095" s="26">
        <f>ACOS(-TAN(Dados!$C$31)*TAN(O1095))</f>
        <v>1.7414469882911801</v>
      </c>
      <c r="Q1095" s="25">
        <f t="shared" si="246"/>
        <v>1.0281185581963432</v>
      </c>
      <c r="R1095" s="25">
        <f>(24*60/PI())*Dados!$C$28*Q1095*(P1095*SIN(Dados!$C$31)*SIN(O1095)+COS(Dados!$C$31)*COS(O1095)*SIN(P1095))</f>
        <v>41.550006134893529</v>
      </c>
      <c r="S1095" s="17">
        <f t="shared" si="247"/>
        <v>308.56</v>
      </c>
      <c r="T1095" s="17">
        <f t="shared" si="248"/>
        <v>298.86</v>
      </c>
      <c r="U1095" s="17">
        <f t="shared" si="249"/>
        <v>20.705081390710404</v>
      </c>
      <c r="V1095" s="25">
        <f>(0.75+2*10^(-5)*Dados!$B$7)*R1095</f>
        <v>31.366191041244619</v>
      </c>
      <c r="W1095" s="23">
        <f t="shared" si="250"/>
        <v>2.8902692614407126</v>
      </c>
      <c r="X1095" s="25">
        <f>(1-Dados!$C$20)*U1095</f>
        <v>15.942912670847011</v>
      </c>
      <c r="Y1095" s="18">
        <f t="shared" si="251"/>
        <v>13.052643409406299</v>
      </c>
      <c r="Z1095" s="27">
        <f>((0.408*I1095*(Y1095-0)+Dados!$C$35*(900/(H1095+273))*J1095*(M1095-N1095))/(I1095+Dados!$C$35*(1+(0.34*J1095))))</f>
        <v>5.9724955414812868</v>
      </c>
    </row>
    <row r="1096" spans="1:26" x14ac:dyDescent="0.25">
      <c r="A1096" s="1">
        <v>40941</v>
      </c>
      <c r="B1096">
        <v>24.2</v>
      </c>
      <c r="C1096">
        <v>37.700000000000003</v>
      </c>
      <c r="D1096">
        <v>33</v>
      </c>
      <c r="E1096">
        <v>3.5666669999999998</v>
      </c>
      <c r="F1096">
        <v>63.75</v>
      </c>
      <c r="H1096" s="22">
        <f t="shared" si="238"/>
        <v>30.950000000000003</v>
      </c>
      <c r="I1096" s="23">
        <f t="shared" si="239"/>
        <v>0.25512500447124814</v>
      </c>
      <c r="J1096" s="24">
        <f t="shared" si="240"/>
        <v>2.6676924174160255</v>
      </c>
      <c r="K1096" s="25">
        <f t="shared" si="241"/>
        <v>6.5180437616532609</v>
      </c>
      <c r="L1096" s="25">
        <f t="shared" si="242"/>
        <v>3.0199258182559934</v>
      </c>
      <c r="M1096" s="25">
        <f t="shared" si="243"/>
        <v>4.7689847899546276</v>
      </c>
      <c r="N1096" s="25">
        <f t="shared" si="244"/>
        <v>3.0402278035960748</v>
      </c>
      <c r="O1096" s="25">
        <f t="shared" si="245"/>
        <v>-0.2995769437816857</v>
      </c>
      <c r="P1096" s="26">
        <f>ACOS(-TAN(Dados!$C$31)*TAN(O1096))</f>
        <v>1.7385894603864445</v>
      </c>
      <c r="Q1096" s="25">
        <f t="shared" si="246"/>
        <v>1.0278170707327079</v>
      </c>
      <c r="R1096" s="25">
        <f>(24*60/PI())*Dados!$C$28*Q1096*(P1096*SIN(Dados!$C$31)*SIN(O1096)+COS(Dados!$C$31)*COS(O1096)*SIN(P1096))</f>
        <v>41.440172896841275</v>
      </c>
      <c r="S1096" s="17">
        <f t="shared" si="247"/>
        <v>310.86</v>
      </c>
      <c r="T1096" s="17">
        <f t="shared" si="248"/>
        <v>297.36</v>
      </c>
      <c r="U1096" s="17">
        <f t="shared" si="249"/>
        <v>24.361746827993805</v>
      </c>
      <c r="V1096" s="25">
        <f>(0.75+2*10^(-5)*Dados!$B$7)*R1096</f>
        <v>31.28327768820585</v>
      </c>
      <c r="W1096" s="23">
        <f t="shared" si="250"/>
        <v>2.8285256507181473</v>
      </c>
      <c r="X1096" s="25">
        <f>(1-Dados!$C$20)*U1096</f>
        <v>18.758545057555231</v>
      </c>
      <c r="Y1096" s="18">
        <f t="shared" si="251"/>
        <v>15.930019406837085</v>
      </c>
      <c r="Z1096" s="27">
        <f>((0.408*I1096*(Y1096-0)+Dados!$C$35*(900/(H1096+273))*J1096*(M1096-N1096))/(I1096+Dados!$C$35*(1+(0.34*J1096))))</f>
        <v>6.7167006538906753</v>
      </c>
    </row>
    <row r="1097" spans="1:26" x14ac:dyDescent="0.25">
      <c r="A1097" s="1">
        <v>40942</v>
      </c>
      <c r="B1097">
        <v>24.1</v>
      </c>
      <c r="C1097">
        <v>35.6</v>
      </c>
      <c r="D1097">
        <v>34</v>
      </c>
      <c r="E1097">
        <v>2.5666669999999998</v>
      </c>
      <c r="F1097">
        <v>73.75</v>
      </c>
      <c r="H1097" s="22">
        <f t="shared" si="238"/>
        <v>29.85</v>
      </c>
      <c r="I1097" s="23">
        <f t="shared" si="239"/>
        <v>0.24154756638329455</v>
      </c>
      <c r="J1097" s="24">
        <f t="shared" si="240"/>
        <v>1.9197413422480816</v>
      </c>
      <c r="K1097" s="25">
        <f t="shared" si="241"/>
        <v>5.8118453382797011</v>
      </c>
      <c r="L1097" s="25">
        <f t="shared" si="242"/>
        <v>3.0018745443431598</v>
      </c>
      <c r="M1097" s="25">
        <f t="shared" si="243"/>
        <v>4.4068599413114304</v>
      </c>
      <c r="N1097" s="25">
        <f t="shared" si="244"/>
        <v>3.2500592067171801</v>
      </c>
      <c r="O1097" s="25">
        <f t="shared" si="245"/>
        <v>-0.29473949140618588</v>
      </c>
      <c r="P1097" s="26">
        <f>ACOS(-TAN(Dados!$C$31)*TAN(O1097))</f>
        <v>1.7356885346921167</v>
      </c>
      <c r="Q1097" s="25">
        <f t="shared" si="246"/>
        <v>1.0275073404706727</v>
      </c>
      <c r="R1097" s="25">
        <f>(24*60/PI())*Dados!$C$28*Q1097*(P1097*SIN(Dados!$C$31)*SIN(O1097)+COS(Dados!$C$31)*COS(O1097)*SIN(P1097))</f>
        <v>41.327547732870002</v>
      </c>
      <c r="S1097" s="17">
        <f t="shared" si="247"/>
        <v>308.76000000000005</v>
      </c>
      <c r="T1097" s="17">
        <f t="shared" si="248"/>
        <v>297.26000000000005</v>
      </c>
      <c r="U1097" s="17">
        <f t="shared" si="249"/>
        <v>22.423765289414792</v>
      </c>
      <c r="V1097" s="25">
        <f>(0.75+2*10^(-5)*Dados!$B$7)*R1097</f>
        <v>31.198256704148577</v>
      </c>
      <c r="W1097" s="23">
        <f t="shared" si="250"/>
        <v>2.2510621238082802</v>
      </c>
      <c r="X1097" s="25">
        <f>(1-Dados!$C$20)*U1097</f>
        <v>17.266299272849391</v>
      </c>
      <c r="Y1097" s="18">
        <f t="shared" si="251"/>
        <v>15.015237149041111</v>
      </c>
      <c r="Z1097" s="27">
        <f>((0.408*I1097*(Y1097-0)+Dados!$C$35*(900/(H1097+273))*J1097*(M1097-N1097))/(I1097+Dados!$C$35*(1+(0.34*J1097))))</f>
        <v>5.4663852263015382</v>
      </c>
    </row>
    <row r="1098" spans="1:26" x14ac:dyDescent="0.25">
      <c r="A1098" s="1">
        <v>40943</v>
      </c>
      <c r="B1098">
        <v>23.8</v>
      </c>
      <c r="C1098">
        <v>35.6</v>
      </c>
      <c r="D1098">
        <v>35</v>
      </c>
      <c r="E1098">
        <v>2.3666670000000001</v>
      </c>
      <c r="F1098">
        <v>76.75</v>
      </c>
      <c r="H1098" s="22">
        <f t="shared" si="238"/>
        <v>29.700000000000003</v>
      </c>
      <c r="I1098" s="23">
        <f t="shared" si="239"/>
        <v>0.23974396206806198</v>
      </c>
      <c r="J1098" s="24">
        <f t="shared" si="240"/>
        <v>1.770151127214493</v>
      </c>
      <c r="K1098" s="25">
        <f t="shared" si="241"/>
        <v>5.8118453382797011</v>
      </c>
      <c r="L1098" s="25">
        <f t="shared" si="242"/>
        <v>2.9482843050220851</v>
      </c>
      <c r="M1098" s="25">
        <f t="shared" si="243"/>
        <v>4.3800648216508931</v>
      </c>
      <c r="N1098" s="25">
        <f t="shared" si="244"/>
        <v>3.3616997506170603</v>
      </c>
      <c r="O1098" s="25">
        <f t="shared" si="245"/>
        <v>-0.28981470135838328</v>
      </c>
      <c r="P1098" s="26">
        <f>ACOS(-TAN(Dados!$C$31)*TAN(O1098))</f>
        <v>1.7327454042581727</v>
      </c>
      <c r="Q1098" s="25">
        <f t="shared" si="246"/>
        <v>1.0271894591899993</v>
      </c>
      <c r="R1098" s="25">
        <f>(24*60/PI())*Dados!$C$28*Q1098*(P1098*SIN(Dados!$C$31)*SIN(O1098)+COS(Dados!$C$31)*COS(O1098)*SIN(P1098))</f>
        <v>41.21213155165799</v>
      </c>
      <c r="S1098" s="17">
        <f t="shared" si="247"/>
        <v>308.76000000000005</v>
      </c>
      <c r="T1098" s="17">
        <f t="shared" si="248"/>
        <v>296.96000000000004</v>
      </c>
      <c r="U1098" s="17">
        <f t="shared" si="249"/>
        <v>22.650931346555573</v>
      </c>
      <c r="V1098" s="25">
        <f>(0.75+2*10^(-5)*Dados!$B$7)*R1098</f>
        <v>31.111128775036029</v>
      </c>
      <c r="W1098" s="23">
        <f t="shared" si="250"/>
        <v>2.1799469894052939</v>
      </c>
      <c r="X1098" s="25">
        <f>(1-Dados!$C$20)*U1098</f>
        <v>17.441217136847794</v>
      </c>
      <c r="Y1098" s="18">
        <f t="shared" si="251"/>
        <v>15.261270147442499</v>
      </c>
      <c r="Z1098" s="27">
        <f>((0.408*I1098*(Y1098-0)+Dados!$C$35*(900/(H1098+273))*J1098*(M1098-N1098))/(I1098+Dados!$C$35*(1+(0.34*J1098))))</f>
        <v>5.3500641006377911</v>
      </c>
    </row>
    <row r="1099" spans="1:26" x14ac:dyDescent="0.25">
      <c r="A1099" s="1">
        <v>40944</v>
      </c>
      <c r="B1099">
        <v>25.6</v>
      </c>
      <c r="C1099">
        <v>35.700000000000003</v>
      </c>
      <c r="D1099">
        <v>36</v>
      </c>
      <c r="E1099">
        <v>3.733333</v>
      </c>
      <c r="F1099">
        <v>68.5</v>
      </c>
      <c r="H1099" s="22">
        <f t="shared" si="238"/>
        <v>30.650000000000002</v>
      </c>
      <c r="I1099" s="23">
        <f t="shared" si="239"/>
        <v>0.25136016129011635</v>
      </c>
      <c r="J1099" s="24">
        <f t="shared" si="240"/>
        <v>2.7923504313099663</v>
      </c>
      <c r="K1099" s="25">
        <f t="shared" si="241"/>
        <v>5.8439030830807326</v>
      </c>
      <c r="L1099" s="25">
        <f t="shared" si="242"/>
        <v>3.2827711697769288</v>
      </c>
      <c r="M1099" s="25">
        <f t="shared" si="243"/>
        <v>4.5633371264288307</v>
      </c>
      <c r="N1099" s="25">
        <f t="shared" si="244"/>
        <v>3.1258859316037495</v>
      </c>
      <c r="O1099" s="25">
        <f t="shared" si="245"/>
        <v>-0.28480403295985462</v>
      </c>
      <c r="P1099" s="26">
        <f>ACOS(-TAN(Dados!$C$31)*TAN(O1099))</f>
        <v>1.7297612548880501</v>
      </c>
      <c r="Q1099" s="25">
        <f t="shared" si="246"/>
        <v>1.0268635210857713</v>
      </c>
      <c r="R1099" s="25">
        <f>(24*60/PI())*Dados!$C$28*Q1099*(P1099*SIN(Dados!$C$31)*SIN(O1099)+COS(Dados!$C$31)*COS(O1099)*SIN(P1099))</f>
        <v>41.093926310782344</v>
      </c>
      <c r="S1099" s="17">
        <f t="shared" si="247"/>
        <v>308.86</v>
      </c>
      <c r="T1099" s="17">
        <f t="shared" si="248"/>
        <v>298.76000000000005</v>
      </c>
      <c r="U1099" s="17">
        <f t="shared" si="249"/>
        <v>20.895766537332072</v>
      </c>
      <c r="V1099" s="25">
        <f>(0.75+2*10^(-5)*Dados!$B$7)*R1099</f>
        <v>31.021895378647475</v>
      </c>
      <c r="W1099" s="23">
        <f t="shared" si="250"/>
        <v>2.1642010328549794</v>
      </c>
      <c r="X1099" s="25">
        <f>(1-Dados!$C$20)*U1099</f>
        <v>16.089740233745697</v>
      </c>
      <c r="Y1099" s="18">
        <f t="shared" si="251"/>
        <v>13.925539200890718</v>
      </c>
      <c r="Z1099" s="27">
        <f>((0.408*I1099*(Y1099-0)+Dados!$C$35*(900/(H1099+273))*J1099*(M1099-N1099))/(I1099+Dados!$C$35*(1+(0.34*J1099))))</f>
        <v>5.823452529815949</v>
      </c>
    </row>
    <row r="1100" spans="1:26" x14ac:dyDescent="0.25">
      <c r="A1100" s="1">
        <v>40945</v>
      </c>
      <c r="B1100">
        <v>25.4</v>
      </c>
      <c r="C1100">
        <v>37.200000000000003</v>
      </c>
      <c r="D1100">
        <v>37</v>
      </c>
      <c r="E1100">
        <v>2.6</v>
      </c>
      <c r="F1100">
        <v>58.5</v>
      </c>
      <c r="H1100" s="22">
        <f t="shared" si="238"/>
        <v>31.3</v>
      </c>
      <c r="I1100" s="23">
        <f t="shared" si="239"/>
        <v>0.25957693545611688</v>
      </c>
      <c r="J1100" s="24">
        <f t="shared" si="240"/>
        <v>1.9446727954366547</v>
      </c>
      <c r="K1100" s="25">
        <f t="shared" si="241"/>
        <v>6.3434932017398573</v>
      </c>
      <c r="L1100" s="25">
        <f t="shared" si="242"/>
        <v>3.2440422381586771</v>
      </c>
      <c r="M1100" s="25">
        <f t="shared" si="243"/>
        <v>4.7937677199492672</v>
      </c>
      <c r="N1100" s="25">
        <f t="shared" si="244"/>
        <v>2.8043541161703209</v>
      </c>
      <c r="O1100" s="25">
        <f t="shared" si="245"/>
        <v>-0.27970897097978548</v>
      </c>
      <c r="P1100" s="26">
        <f>ACOS(-TAN(Dados!$C$31)*TAN(O1100))</f>
        <v>1.7267372641461627</v>
      </c>
      <c r="Q1100" s="25">
        <f t="shared" si="246"/>
        <v>1.0265296227404832</v>
      </c>
      <c r="R1100" s="25">
        <f>(24*60/PI())*Dados!$C$28*Q1100*(P1100*SIN(Dados!$C$31)*SIN(O1100)+COS(Dados!$C$31)*COS(O1100)*SIN(P1100))</f>
        <v>40.972935068714811</v>
      </c>
      <c r="S1100" s="17">
        <f t="shared" si="247"/>
        <v>310.36</v>
      </c>
      <c r="T1100" s="17">
        <f t="shared" si="248"/>
        <v>298.56</v>
      </c>
      <c r="U1100" s="17">
        <f t="shared" si="249"/>
        <v>22.51946464222625</v>
      </c>
      <c r="V1100" s="25">
        <f>(0.75+2*10^(-5)*Dados!$B$7)*R1100</f>
        <v>30.930558823829962</v>
      </c>
      <c r="W1100" s="23">
        <f t="shared" si="250"/>
        <v>2.8207093699880224</v>
      </c>
      <c r="X1100" s="25">
        <f>(1-Dados!$C$20)*U1100</f>
        <v>17.339987774514213</v>
      </c>
      <c r="Y1100" s="18">
        <f t="shared" si="251"/>
        <v>14.51927840452619</v>
      </c>
      <c r="Z1100" s="27">
        <f>((0.408*I1100*(Y1100-0)+Dados!$C$35*(900/(H1100+273))*J1100*(M1100-N1100))/(I1100+Dados!$C$35*(1+(0.34*J1100))))</f>
        <v>6.2085143917691665</v>
      </c>
    </row>
    <row r="1101" spans="1:26" x14ac:dyDescent="0.25">
      <c r="A1101" s="1">
        <v>40946</v>
      </c>
      <c r="B1101">
        <v>24</v>
      </c>
      <c r="C1101">
        <v>31.6</v>
      </c>
      <c r="D1101">
        <v>38</v>
      </c>
      <c r="E1101">
        <v>1.9</v>
      </c>
      <c r="F1101">
        <v>80.25</v>
      </c>
      <c r="H1101" s="22">
        <f t="shared" si="238"/>
        <v>27.8</v>
      </c>
      <c r="I1101" s="23">
        <f t="shared" si="239"/>
        <v>0.21785877242715079</v>
      </c>
      <c r="J1101" s="24">
        <f t="shared" si="240"/>
        <v>1.4211070428190937</v>
      </c>
      <c r="K1101" s="25">
        <f t="shared" si="241"/>
        <v>4.6483496796026218</v>
      </c>
      <c r="L1101" s="25">
        <f t="shared" si="242"/>
        <v>2.9839174771655594</v>
      </c>
      <c r="M1101" s="25">
        <f t="shared" si="243"/>
        <v>3.8161335783840906</v>
      </c>
      <c r="N1101" s="25">
        <f t="shared" si="244"/>
        <v>3.0624471966532325</v>
      </c>
      <c r="O1101" s="25">
        <f t="shared" si="245"/>
        <v>-0.27453102519500105</v>
      </c>
      <c r="P1101" s="26">
        <f>ACOS(-TAN(Dados!$C$31)*TAN(O1101))</f>
        <v>1.7236746004336272</v>
      </c>
      <c r="Q1101" s="25">
        <f t="shared" si="246"/>
        <v>1.0261878630954209</v>
      </c>
      <c r="R1101" s="25">
        <f>(24*60/PI())*Dados!$C$28*Q1101*(P1101*SIN(Dados!$C$31)*SIN(O1101)+COS(Dados!$C$31)*COS(O1101)*SIN(P1101))</f>
        <v>40.849162036170263</v>
      </c>
      <c r="S1101" s="17">
        <f t="shared" si="247"/>
        <v>304.76000000000005</v>
      </c>
      <c r="T1101" s="17">
        <f t="shared" si="248"/>
        <v>297.16000000000003</v>
      </c>
      <c r="U1101" s="17">
        <f t="shared" si="249"/>
        <v>18.018138911635329</v>
      </c>
      <c r="V1101" s="25">
        <f>(0.75+2*10^(-5)*Dados!$B$7)*R1101</f>
        <v>30.837122289261409</v>
      </c>
      <c r="W1101" s="23">
        <f t="shared" si="250"/>
        <v>1.6784848551730549</v>
      </c>
      <c r="X1101" s="25">
        <f>(1-Dados!$C$20)*U1101</f>
        <v>13.873966961959203</v>
      </c>
      <c r="Y1101" s="18">
        <f t="shared" si="251"/>
        <v>12.195482106786148</v>
      </c>
      <c r="Z1101" s="27">
        <f>((0.408*I1101*(Y1101-0)+Dados!$C$35*(900/(H1101+273))*J1101*(M1101-N1101))/(I1101+Dados!$C$35*(1+(0.34*J1101))))</f>
        <v>4.1079530605175858</v>
      </c>
    </row>
    <row r="1102" spans="1:26" x14ac:dyDescent="0.25">
      <c r="A1102" s="1">
        <v>40947</v>
      </c>
      <c r="B1102">
        <v>23.3</v>
      </c>
      <c r="C1102">
        <v>37.6</v>
      </c>
      <c r="D1102">
        <v>39</v>
      </c>
      <c r="E1102">
        <v>2.5333329999999998</v>
      </c>
      <c r="F1102">
        <v>63.25</v>
      </c>
      <c r="H1102" s="22">
        <f t="shared" si="238"/>
        <v>30.450000000000003</v>
      </c>
      <c r="I1102" s="23">
        <f t="shared" si="239"/>
        <v>0.24887622864652473</v>
      </c>
      <c r="J1102" s="24">
        <f t="shared" si="240"/>
        <v>1.8948091411084333</v>
      </c>
      <c r="K1102" s="25">
        <f t="shared" si="241"/>
        <v>6.4828047854892876</v>
      </c>
      <c r="L1102" s="25">
        <f t="shared" si="242"/>
        <v>2.8608211296876744</v>
      </c>
      <c r="M1102" s="25">
        <f t="shared" si="243"/>
        <v>4.6718129575884806</v>
      </c>
      <c r="N1102" s="25">
        <f t="shared" si="244"/>
        <v>2.9549216956747135</v>
      </c>
      <c r="O1102" s="25">
        <f t="shared" si="245"/>
        <v>-0.26927172994258658</v>
      </c>
      <c r="P1102" s="26">
        <f>ACOS(-TAN(Dados!$C$31)*TAN(O1102))</f>
        <v>1.720574422132332</v>
      </c>
      <c r="Q1102" s="25">
        <f t="shared" si="246"/>
        <v>1.0258383434213432</v>
      </c>
      <c r="R1102" s="25">
        <f>(24*60/PI())*Dados!$C$28*Q1102*(P1102*SIN(Dados!$C$31)*SIN(O1102)+COS(Dados!$C$31)*COS(O1102)*SIN(P1102))</f>
        <v>40.722612626680473</v>
      </c>
      <c r="S1102" s="17">
        <f t="shared" si="247"/>
        <v>310.76000000000005</v>
      </c>
      <c r="T1102" s="17">
        <f t="shared" si="248"/>
        <v>296.46000000000004</v>
      </c>
      <c r="U1102" s="17">
        <f t="shared" si="249"/>
        <v>24.639031597458349</v>
      </c>
      <c r="V1102" s="25">
        <f>(0.75+2*10^(-5)*Dados!$B$7)*R1102</f>
        <v>30.741589861628867</v>
      </c>
      <c r="W1102" s="23">
        <f t="shared" si="250"/>
        <v>3.0396036026534259</v>
      </c>
      <c r="X1102" s="25">
        <f>(1-Dados!$C$20)*U1102</f>
        <v>18.97205433004293</v>
      </c>
      <c r="Y1102" s="18">
        <f t="shared" si="251"/>
        <v>15.932450727389504</v>
      </c>
      <c r="Z1102" s="27">
        <f>((0.408*I1102*(Y1102-0)+Dados!$C$35*(900/(H1102+273))*J1102*(M1102-N1102))/(I1102+Dados!$C$35*(1+(0.34*J1102))))</f>
        <v>6.3095422147874132</v>
      </c>
    </row>
    <row r="1103" spans="1:26" x14ac:dyDescent="0.25">
      <c r="A1103" s="1">
        <v>40948</v>
      </c>
      <c r="B1103">
        <v>22.9</v>
      </c>
      <c r="C1103">
        <v>30.9</v>
      </c>
      <c r="D1103">
        <v>40</v>
      </c>
      <c r="E1103">
        <v>2.5</v>
      </c>
      <c r="F1103">
        <v>72.25</v>
      </c>
      <c r="H1103" s="22">
        <f t="shared" si="238"/>
        <v>26.9</v>
      </c>
      <c r="I1103" s="23">
        <f t="shared" si="239"/>
        <v>0.20809346882072433</v>
      </c>
      <c r="J1103" s="24">
        <f t="shared" si="240"/>
        <v>1.8698776879198604</v>
      </c>
      <c r="K1103" s="25">
        <f t="shared" si="241"/>
        <v>4.4670786642686746</v>
      </c>
      <c r="L1103" s="25">
        <f t="shared" si="242"/>
        <v>2.7924897662121242</v>
      </c>
      <c r="M1103" s="25">
        <f t="shared" si="243"/>
        <v>3.6297842152403996</v>
      </c>
      <c r="N1103" s="25">
        <f t="shared" si="244"/>
        <v>2.6225190955111888</v>
      </c>
      <c r="O1103" s="25">
        <f t="shared" si="245"/>
        <v>-0.26393264366523028</v>
      </c>
      <c r="P1103" s="26">
        <f>ACOS(-TAN(Dados!$C$31)*TAN(O1103))</f>
        <v>1.7174378768172527</v>
      </c>
      <c r="Q1103" s="25">
        <f t="shared" si="246"/>
        <v>1.0254811672884725</v>
      </c>
      <c r="R1103" s="25">
        <f>(24*60/PI())*Dados!$C$28*Q1103*(P1103*SIN(Dados!$C$31)*SIN(O1103)+COS(Dados!$C$31)*COS(O1103)*SIN(P1103))</f>
        <v>40.593293506266015</v>
      </c>
      <c r="S1103" s="17">
        <f t="shared" si="247"/>
        <v>304.06</v>
      </c>
      <c r="T1103" s="17">
        <f t="shared" si="248"/>
        <v>296.06</v>
      </c>
      <c r="U1103" s="17">
        <f t="shared" si="249"/>
        <v>18.370427589744992</v>
      </c>
      <c r="V1103" s="25">
        <f>(0.75+2*10^(-5)*Dados!$B$7)*R1103</f>
        <v>30.643966573125926</v>
      </c>
      <c r="W1103" s="23">
        <f t="shared" si="250"/>
        <v>2.0701849498526457</v>
      </c>
      <c r="X1103" s="25">
        <f>(1-Dados!$C$20)*U1103</f>
        <v>14.145229244103644</v>
      </c>
      <c r="Y1103" s="18">
        <f t="shared" si="251"/>
        <v>12.075044294250999</v>
      </c>
      <c r="Z1103" s="27">
        <f>((0.408*I1103*(Y1103-0)+Dados!$C$35*(900/(H1103+273))*J1103*(M1103-N1103))/(I1103+Dados!$C$35*(1+(0.34*J1103))))</f>
        <v>4.426797915316393</v>
      </c>
    </row>
    <row r="1104" spans="1:26" x14ac:dyDescent="0.25">
      <c r="A1104" s="1">
        <v>40949</v>
      </c>
      <c r="B1104">
        <v>19.8</v>
      </c>
      <c r="C1104">
        <v>32.5</v>
      </c>
      <c r="D1104">
        <v>41</v>
      </c>
      <c r="E1104">
        <v>2.3333330000000001</v>
      </c>
      <c r="F1104">
        <v>57.5</v>
      </c>
      <c r="H1104" s="22">
        <f t="shared" si="238"/>
        <v>26.15</v>
      </c>
      <c r="I1104" s="23">
        <f t="shared" si="239"/>
        <v>0.20023943546559078</v>
      </c>
      <c r="J1104" s="24">
        <f t="shared" si="240"/>
        <v>1.7452189260748447</v>
      </c>
      <c r="K1104" s="25">
        <f t="shared" si="241"/>
        <v>4.8907789302521092</v>
      </c>
      <c r="L1104" s="25">
        <f t="shared" si="242"/>
        <v>2.3094882494907831</v>
      </c>
      <c r="M1104" s="25">
        <f t="shared" si="243"/>
        <v>3.6001335898714464</v>
      </c>
      <c r="N1104" s="25">
        <f t="shared" si="244"/>
        <v>2.0700768141760815</v>
      </c>
      <c r="O1104" s="25">
        <f t="shared" si="245"/>
        <v>-0.25851534844942292</v>
      </c>
      <c r="P1104" s="26">
        <f>ACOS(-TAN(Dados!$C$31)*TAN(O1104))</f>
        <v>1.7142661005366917</v>
      </c>
      <c r="Q1104" s="25">
        <f t="shared" si="246"/>
        <v>1.0251164405358055</v>
      </c>
      <c r="R1104" s="25">
        <f>(24*60/PI())*Dados!$C$28*Q1104*(P1104*SIN(Dados!$C$31)*SIN(O1104)+COS(Dados!$C$31)*COS(O1104)*SIN(P1104))</f>
        <v>40.461212642078735</v>
      </c>
      <c r="S1104" s="17">
        <f t="shared" si="247"/>
        <v>305.66000000000003</v>
      </c>
      <c r="T1104" s="17">
        <f t="shared" si="248"/>
        <v>292.96000000000004</v>
      </c>
      <c r="U1104" s="17">
        <f t="shared" si="249"/>
        <v>23.070698188814262</v>
      </c>
      <c r="V1104" s="25">
        <f>(0.75+2*10^(-5)*Dados!$B$7)*R1104</f>
        <v>30.544258438173049</v>
      </c>
      <c r="W1104" s="23">
        <f t="shared" si="250"/>
        <v>3.6615118734658787</v>
      </c>
      <c r="X1104" s="25">
        <f>(1-Dados!$C$20)*U1104</f>
        <v>17.764437605386981</v>
      </c>
      <c r="Y1104" s="18">
        <f t="shared" si="251"/>
        <v>14.102925731921102</v>
      </c>
      <c r="Z1104" s="27">
        <f>((0.408*I1104*(Y1104-0)+Dados!$C$35*(900/(H1104+273))*J1104*(M1104-N1104))/(I1104+Dados!$C$35*(1+(0.34*J1104))))</f>
        <v>5.510104937188629</v>
      </c>
    </row>
    <row r="1105" spans="1:26" x14ac:dyDescent="0.25">
      <c r="A1105" s="1">
        <v>40950</v>
      </c>
      <c r="B1105">
        <v>15.6</v>
      </c>
      <c r="C1105">
        <v>32.1</v>
      </c>
      <c r="D1105">
        <v>42</v>
      </c>
      <c r="E1105">
        <v>1.433333</v>
      </c>
      <c r="F1105">
        <v>48</v>
      </c>
      <c r="H1105" s="22">
        <f t="shared" si="238"/>
        <v>23.85</v>
      </c>
      <c r="I1105" s="23">
        <f t="shared" si="239"/>
        <v>0.17769138209750721</v>
      </c>
      <c r="J1105" s="24">
        <f t="shared" si="240"/>
        <v>1.0720629584236949</v>
      </c>
      <c r="K1105" s="25">
        <f t="shared" si="241"/>
        <v>4.7817101702880001</v>
      </c>
      <c r="L1105" s="25">
        <f t="shared" si="242"/>
        <v>1.7723474716742158</v>
      </c>
      <c r="M1105" s="25">
        <f t="shared" si="243"/>
        <v>3.277028820981108</v>
      </c>
      <c r="N1105" s="25">
        <f t="shared" si="244"/>
        <v>1.5729738340709318</v>
      </c>
      <c r="O1105" s="25">
        <f t="shared" si="245"/>
        <v>-0.2530214495566519</v>
      </c>
      <c r="P1105" s="26">
        <f>ACOS(-TAN(Dados!$C$31)*TAN(O1105))</f>
        <v>1.7110602171599187</v>
      </c>
      <c r="Q1105" s="25">
        <f t="shared" si="246"/>
        <v>1.0247442712397508</v>
      </c>
      <c r="R1105" s="25">
        <f>(24*60/PI())*Dados!$C$28*Q1105*(P1105*SIN(Dados!$C$31)*SIN(O1105)+COS(Dados!$C$31)*COS(O1105)*SIN(P1105))</f>
        <v>40.326379349888064</v>
      </c>
      <c r="S1105" s="17">
        <f t="shared" si="247"/>
        <v>305.26000000000005</v>
      </c>
      <c r="T1105" s="17">
        <f t="shared" si="248"/>
        <v>288.76000000000005</v>
      </c>
      <c r="U1105" s="17">
        <f t="shared" si="249"/>
        <v>26.209044364672735</v>
      </c>
      <c r="V1105" s="25">
        <f>(0.75+2*10^(-5)*Dados!$B$7)*R1105</f>
        <v>30.442472489265068</v>
      </c>
      <c r="W1105" s="23">
        <f t="shared" si="250"/>
        <v>5.1190552137463206</v>
      </c>
      <c r="X1105" s="25">
        <f>(1-Dados!$C$20)*U1105</f>
        <v>20.180964160798005</v>
      </c>
      <c r="Y1105" s="18">
        <f t="shared" si="251"/>
        <v>15.061908947051684</v>
      </c>
      <c r="Z1105" s="27">
        <f>((0.408*I1105*(Y1105-0)+Dados!$C$35*(900/(H1105+273))*J1105*(M1105-N1105))/(I1105+Dados!$C$35*(1+(0.34*J1105))))</f>
        <v>5.4474186498674166</v>
      </c>
    </row>
    <row r="1106" spans="1:26" x14ac:dyDescent="0.25">
      <c r="A1106" s="1">
        <v>40951</v>
      </c>
      <c r="B1106">
        <v>15.8</v>
      </c>
      <c r="C1106">
        <v>35.4</v>
      </c>
      <c r="D1106">
        <v>43</v>
      </c>
      <c r="E1106">
        <v>1.9</v>
      </c>
      <c r="F1106">
        <v>43.5</v>
      </c>
      <c r="H1106" s="22">
        <f t="shared" si="238"/>
        <v>25.6</v>
      </c>
      <c r="I1106" s="23">
        <f t="shared" si="239"/>
        <v>0.19463968475425519</v>
      </c>
      <c r="J1106" s="24">
        <f t="shared" si="240"/>
        <v>1.4211070428190937</v>
      </c>
      <c r="K1106" s="25">
        <f t="shared" si="241"/>
        <v>5.7481868887063436</v>
      </c>
      <c r="L1106" s="25">
        <f t="shared" si="242"/>
        <v>1.7951882816867184</v>
      </c>
      <c r="M1106" s="25">
        <f t="shared" si="243"/>
        <v>3.7716875851965312</v>
      </c>
      <c r="N1106" s="25">
        <f t="shared" si="244"/>
        <v>1.640684099560491</v>
      </c>
      <c r="O1106" s="25">
        <f t="shared" si="245"/>
        <v>-0.24745257494772704</v>
      </c>
      <c r="P1106" s="26">
        <f>ACOS(-TAN(Dados!$C$31)*TAN(O1106))</f>
        <v>1.7078213377914966</v>
      </c>
      <c r="Q1106" s="25">
        <f t="shared" si="246"/>
        <v>1.0243647696821025</v>
      </c>
      <c r="R1106" s="25">
        <f>(24*60/PI())*Dados!$C$28*Q1106*(P1106*SIN(Dados!$C$31)*SIN(O1106)+COS(Dados!$C$31)*COS(O1106)*SIN(P1106))</f>
        <v>40.188804340285415</v>
      </c>
      <c r="S1106" s="17">
        <f t="shared" si="247"/>
        <v>308.56</v>
      </c>
      <c r="T1106" s="17">
        <f t="shared" si="248"/>
        <v>288.96000000000004</v>
      </c>
      <c r="U1106" s="17">
        <f t="shared" si="249"/>
        <v>28.467747426532416</v>
      </c>
      <c r="V1106" s="25">
        <f>(0.75+2*10^(-5)*Dados!$B$7)*R1106</f>
        <v>30.338616811851008</v>
      </c>
      <c r="W1106" s="23">
        <f t="shared" si="250"/>
        <v>5.7909097028112653</v>
      </c>
      <c r="X1106" s="25">
        <f>(1-Dados!$C$20)*U1106</f>
        <v>21.920165518429961</v>
      </c>
      <c r="Y1106" s="18">
        <f t="shared" si="251"/>
        <v>16.129255815618695</v>
      </c>
      <c r="Z1106" s="27">
        <f>((0.408*I1106*(Y1106-0)+Dados!$C$35*(900/(H1106+273))*J1106*(M1106-N1106))/(I1106+Dados!$C$35*(1+(0.34*J1106))))</f>
        <v>6.4387793913516846</v>
      </c>
    </row>
    <row r="1107" spans="1:26" x14ac:dyDescent="0.25">
      <c r="A1107" s="1">
        <v>40952</v>
      </c>
      <c r="B1107">
        <v>17.8</v>
      </c>
      <c r="C1107">
        <v>37.299999999999997</v>
      </c>
      <c r="D1107">
        <v>44</v>
      </c>
      <c r="E1107">
        <v>3.4</v>
      </c>
      <c r="F1107">
        <v>38</v>
      </c>
      <c r="H1107" s="22">
        <f t="shared" si="238"/>
        <v>27.549999999999997</v>
      </c>
      <c r="I1107" s="23">
        <f t="shared" si="239"/>
        <v>0.21510833905626101</v>
      </c>
      <c r="J1107" s="24">
        <f t="shared" si="240"/>
        <v>2.5430336555710098</v>
      </c>
      <c r="K1107" s="25">
        <f t="shared" si="241"/>
        <v>6.3780757350809081</v>
      </c>
      <c r="L1107" s="25">
        <f t="shared" si="242"/>
        <v>2.038176335166181</v>
      </c>
      <c r="M1107" s="25">
        <f t="shared" si="243"/>
        <v>4.208126035123545</v>
      </c>
      <c r="N1107" s="25">
        <f t="shared" si="244"/>
        <v>1.599087893346947</v>
      </c>
      <c r="O1107" s="25">
        <f t="shared" si="245"/>
        <v>-0.24181037480038128</v>
      </c>
      <c r="P1107" s="26">
        <f>ACOS(-TAN(Dados!$C$31)*TAN(O1107))</f>
        <v>1.7045505602514042</v>
      </c>
      <c r="Q1107" s="25">
        <f t="shared" si="246"/>
        <v>1.0239780483173626</v>
      </c>
      <c r="R1107" s="25">
        <f>(24*60/PI())*Dados!$C$28*Q1107*(P1107*SIN(Dados!$C$31)*SIN(O1107)+COS(Dados!$C$31)*COS(O1107)*SIN(P1107))</f>
        <v>40.048499763481836</v>
      </c>
      <c r="S1107" s="17">
        <f t="shared" si="247"/>
        <v>310.46000000000004</v>
      </c>
      <c r="T1107" s="17">
        <f t="shared" si="248"/>
        <v>290.96000000000004</v>
      </c>
      <c r="U1107" s="17">
        <f t="shared" si="249"/>
        <v>28.295901837300711</v>
      </c>
      <c r="V1107" s="25">
        <f>(0.75+2*10^(-5)*Dados!$B$7)*R1107</f>
        <v>30.232700578151917</v>
      </c>
      <c r="W1107" s="23">
        <f t="shared" si="250"/>
        <v>6.006051851694922</v>
      </c>
      <c r="X1107" s="25">
        <f>(1-Dados!$C$20)*U1107</f>
        <v>21.787844414721548</v>
      </c>
      <c r="Y1107" s="18">
        <f t="shared" si="251"/>
        <v>15.781792563026626</v>
      </c>
      <c r="Z1107" s="27">
        <f>((0.408*I1107*(Y1107-0)+Dados!$C$35*(900/(H1107+273))*J1107*(M1107-N1107))/(I1107+Dados!$C$35*(1+(0.34*J1107))))</f>
        <v>7.9653316775171081</v>
      </c>
    </row>
    <row r="1108" spans="1:26" x14ac:dyDescent="0.25">
      <c r="A1108" s="1">
        <v>40953</v>
      </c>
      <c r="B1108">
        <v>24</v>
      </c>
      <c r="C1108">
        <v>39.1</v>
      </c>
      <c r="D1108">
        <v>45</v>
      </c>
      <c r="E1108">
        <v>2.9</v>
      </c>
      <c r="F1108">
        <v>47.5</v>
      </c>
      <c r="H1108" s="22">
        <f t="shared" si="238"/>
        <v>31.55</v>
      </c>
      <c r="I1108" s="23">
        <f t="shared" si="239"/>
        <v>0.26279657733251544</v>
      </c>
      <c r="J1108" s="24">
        <f t="shared" si="240"/>
        <v>2.1690581179870381</v>
      </c>
      <c r="K1108" s="25">
        <f t="shared" si="241"/>
        <v>7.029088129589752</v>
      </c>
      <c r="L1108" s="25">
        <f t="shared" si="242"/>
        <v>2.9839174771655594</v>
      </c>
      <c r="M1108" s="25">
        <f t="shared" si="243"/>
        <v>5.0065028033776553</v>
      </c>
      <c r="N1108" s="25">
        <f t="shared" si="244"/>
        <v>2.3780888316043862</v>
      </c>
      <c r="O1108" s="25">
        <f t="shared" si="245"/>
        <v>-0.23609652102028686</v>
      </c>
      <c r="P1108" s="26">
        <f>ACOS(-TAN(Dados!$C$31)*TAN(O1108))</f>
        <v>1.701248968619907</v>
      </c>
      <c r="Q1108" s="25">
        <f t="shared" si="246"/>
        <v>1.0235842217394178</v>
      </c>
      <c r="R1108" s="25">
        <f>(24*60/PI())*Dados!$C$28*Q1108*(P1108*SIN(Dados!$C$31)*SIN(O1108)+COS(Dados!$C$31)*COS(O1108)*SIN(P1108))</f>
        <v>39.905479252576548</v>
      </c>
      <c r="S1108" s="17">
        <f t="shared" si="247"/>
        <v>312.26000000000005</v>
      </c>
      <c r="T1108" s="17">
        <f t="shared" si="248"/>
        <v>297.16000000000003</v>
      </c>
      <c r="U1108" s="17">
        <f t="shared" si="249"/>
        <v>24.810812529691347</v>
      </c>
      <c r="V1108" s="25">
        <f>(0.75+2*10^(-5)*Dados!$B$7)*R1108</f>
        <v>30.124734079824389</v>
      </c>
      <c r="W1108" s="23">
        <f t="shared" si="250"/>
        <v>4.0111890909541836</v>
      </c>
      <c r="X1108" s="25">
        <f>(1-Dados!$C$20)*U1108</f>
        <v>19.104325647862339</v>
      </c>
      <c r="Y1108" s="18">
        <f t="shared" si="251"/>
        <v>15.093136556908156</v>
      </c>
      <c r="Z1108" s="27">
        <f>((0.408*I1108*(Y1108-0)+Dados!$C$35*(900/(H1108+273))*J1108*(M1108-N1108))/(I1108+Dados!$C$35*(1+(0.34*J1108))))</f>
        <v>7.2269351637060346</v>
      </c>
    </row>
    <row r="1109" spans="1:26" x14ac:dyDescent="0.25">
      <c r="A1109" s="1">
        <v>40954</v>
      </c>
      <c r="B1109">
        <v>24.3</v>
      </c>
      <c r="C1109">
        <v>36.700000000000003</v>
      </c>
      <c r="D1109">
        <v>46</v>
      </c>
      <c r="E1109">
        <v>2.5333329999999998</v>
      </c>
      <c r="F1109">
        <v>59.75</v>
      </c>
      <c r="H1109" s="22">
        <f t="shared" si="238"/>
        <v>30.5</v>
      </c>
      <c r="I1109" s="23">
        <f t="shared" si="239"/>
        <v>0.24949527412829423</v>
      </c>
      <c r="J1109" s="24">
        <f t="shared" si="240"/>
        <v>1.8948091411084333</v>
      </c>
      <c r="K1109" s="25">
        <f t="shared" si="241"/>
        <v>6.1730054556831266</v>
      </c>
      <c r="L1109" s="25">
        <f t="shared" si="242"/>
        <v>3.0380717152215446</v>
      </c>
      <c r="M1109" s="25">
        <f t="shared" si="243"/>
        <v>4.6055385854523356</v>
      </c>
      <c r="N1109" s="25">
        <f t="shared" si="244"/>
        <v>2.7518093048077708</v>
      </c>
      <c r="O1109" s="25">
        <f t="shared" si="245"/>
        <v>-0.23031270674563392</v>
      </c>
      <c r="P1109" s="26">
        <f>ACOS(-TAN(Dados!$C$31)*TAN(O1109))</f>
        <v>1.6979176328459811</v>
      </c>
      <c r="Q1109" s="25">
        <f t="shared" si="246"/>
        <v>1.0231834066475822</v>
      </c>
      <c r="R1109" s="25">
        <f>(24*60/PI())*Dados!$C$28*Q1109*(P1109*SIN(Dados!$C$31)*SIN(O1109)+COS(Dados!$C$31)*COS(O1109)*SIN(P1109))</f>
        <v>39.759757965175694</v>
      </c>
      <c r="S1109" s="17">
        <f t="shared" si="247"/>
        <v>309.86</v>
      </c>
      <c r="T1109" s="17">
        <f t="shared" si="248"/>
        <v>297.46000000000004</v>
      </c>
      <c r="U1109" s="17">
        <f t="shared" si="249"/>
        <v>22.401368862615573</v>
      </c>
      <c r="V1109" s="25">
        <f>(0.75+2*10^(-5)*Dados!$B$7)*R1109</f>
        <v>30.014728759378652</v>
      </c>
      <c r="W1109" s="23">
        <f t="shared" si="250"/>
        <v>2.9613817984549504</v>
      </c>
      <c r="X1109" s="25">
        <f>(1-Dados!$C$20)*U1109</f>
        <v>17.249054024213994</v>
      </c>
      <c r="Y1109" s="18">
        <f t="shared" si="251"/>
        <v>14.287672225759042</v>
      </c>
      <c r="Z1109" s="27">
        <f>((0.408*I1109*(Y1109-0)+Dados!$C$35*(900/(H1109+273))*J1109*(M1109-N1109))/(I1109+Dados!$C$35*(1+(0.34*J1109))))</f>
        <v>5.9816922036759141</v>
      </c>
    </row>
    <row r="1110" spans="1:26" x14ac:dyDescent="0.25">
      <c r="A1110" s="1">
        <v>40955</v>
      </c>
      <c r="B1110">
        <v>23.7</v>
      </c>
      <c r="C1110">
        <v>37</v>
      </c>
      <c r="D1110">
        <v>47</v>
      </c>
      <c r="E1110">
        <v>2.3666670000000001</v>
      </c>
      <c r="F1110">
        <v>51.25</v>
      </c>
      <c r="H1110" s="22">
        <f t="shared" si="238"/>
        <v>30.35</v>
      </c>
      <c r="I1110" s="23">
        <f t="shared" si="239"/>
        <v>0.24764200037450079</v>
      </c>
      <c r="J1110" s="24">
        <f t="shared" si="240"/>
        <v>1.770151127214493</v>
      </c>
      <c r="K1110" s="25">
        <f t="shared" si="241"/>
        <v>6.2748150241265215</v>
      </c>
      <c r="L1110" s="25">
        <f t="shared" si="242"/>
        <v>2.9306073746865935</v>
      </c>
      <c r="M1110" s="25">
        <f t="shared" si="243"/>
        <v>4.6027111994065573</v>
      </c>
      <c r="N1110" s="25">
        <f t="shared" si="244"/>
        <v>2.3588894896958603</v>
      </c>
      <c r="O1110" s="25">
        <f t="shared" si="245"/>
        <v>-0.22446064584541689</v>
      </c>
      <c r="P1110" s="26">
        <f>ACOS(-TAN(Dados!$C$31)*TAN(O1110))</f>
        <v>1.6945576084179677</v>
      </c>
      <c r="Q1110" s="25">
        <f t="shared" si="246"/>
        <v>1.0227757218120181</v>
      </c>
      <c r="R1110" s="25">
        <f>(24*60/PI())*Dados!$C$28*Q1110*(P1110*SIN(Dados!$C$31)*SIN(O1110)+COS(Dados!$C$31)*COS(O1110)*SIN(P1110))</f>
        <v>39.61135262324327</v>
      </c>
      <c r="S1110" s="17">
        <f t="shared" si="247"/>
        <v>310.16000000000003</v>
      </c>
      <c r="T1110" s="17">
        <f t="shared" si="248"/>
        <v>296.86</v>
      </c>
      <c r="U1110" s="17">
        <f t="shared" si="249"/>
        <v>23.11348731156296</v>
      </c>
      <c r="V1110" s="25">
        <f>(0.75+2*10^(-5)*Dados!$B$7)*R1110</f>
        <v>29.902697240262114</v>
      </c>
      <c r="W1110" s="23">
        <f t="shared" si="250"/>
        <v>3.6164264198944278</v>
      </c>
      <c r="X1110" s="25">
        <f>(1-Dados!$C$20)*U1110</f>
        <v>17.79738522990348</v>
      </c>
      <c r="Y1110" s="18">
        <f t="shared" si="251"/>
        <v>14.180958810009052</v>
      </c>
      <c r="Z1110" s="27">
        <f>((0.408*I1110*(Y1110-0)+Dados!$C$35*(900/(H1110+273))*J1110*(M1110-N1110))/(I1110+Dados!$C$35*(1+(0.34*J1110))))</f>
        <v>6.2530732971495162</v>
      </c>
    </row>
    <row r="1111" spans="1:26" x14ac:dyDescent="0.25">
      <c r="A1111" s="1">
        <v>40956</v>
      </c>
      <c r="B1111">
        <v>25.9</v>
      </c>
      <c r="C1111">
        <v>37.799999999999997</v>
      </c>
      <c r="D1111">
        <v>48</v>
      </c>
      <c r="E1111">
        <v>2.766667</v>
      </c>
      <c r="F1111">
        <v>53</v>
      </c>
      <c r="H1111" s="22">
        <f t="shared" si="238"/>
        <v>31.849999999999998</v>
      </c>
      <c r="I1111" s="23">
        <f t="shared" si="239"/>
        <v>0.26670423447493175</v>
      </c>
      <c r="J1111" s="24">
        <f t="shared" si="240"/>
        <v>2.0693315572816706</v>
      </c>
      <c r="K1111" s="25">
        <f t="shared" si="241"/>
        <v>6.5534484603429339</v>
      </c>
      <c r="L1111" s="25">
        <f t="shared" si="242"/>
        <v>3.3416202151479171</v>
      </c>
      <c r="M1111" s="25">
        <f t="shared" si="243"/>
        <v>4.9475343377454255</v>
      </c>
      <c r="N1111" s="25">
        <f t="shared" si="244"/>
        <v>2.6221931990050757</v>
      </c>
      <c r="O1111" s="25">
        <f t="shared" si="245"/>
        <v>-0.21854207241157836</v>
      </c>
      <c r="P1111" s="26">
        <f>ACOS(-TAN(Dados!$C$31)*TAN(O1111))</f>
        <v>1.6911699360950152</v>
      </c>
      <c r="Q1111" s="25">
        <f t="shared" si="246"/>
        <v>1.0223612880385406</v>
      </c>
      <c r="R1111" s="25">
        <f>(24*60/PI())*Dados!$C$28*Q1111*(P1111*SIN(Dados!$C$31)*SIN(O1111)+COS(Dados!$C$31)*COS(O1111)*SIN(P1111))</f>
        <v>39.460281551069606</v>
      </c>
      <c r="S1111" s="17">
        <f t="shared" si="247"/>
        <v>310.96000000000004</v>
      </c>
      <c r="T1111" s="17">
        <f t="shared" si="248"/>
        <v>299.06</v>
      </c>
      <c r="U1111" s="17">
        <f t="shared" si="249"/>
        <v>21.779787743504787</v>
      </c>
      <c r="V1111" s="25">
        <f>(0.75+2*10^(-5)*Dados!$B$7)*R1111</f>
        <v>29.788653355521856</v>
      </c>
      <c r="W1111" s="23">
        <f t="shared" si="250"/>
        <v>3.0696609287302099</v>
      </c>
      <c r="X1111" s="25">
        <f>(1-Dados!$C$20)*U1111</f>
        <v>16.770436562498688</v>
      </c>
      <c r="Y1111" s="18">
        <f t="shared" si="251"/>
        <v>13.700775633768478</v>
      </c>
      <c r="Z1111" s="27">
        <f>((0.408*I1111*(Y1111-0)+Dados!$C$35*(900/(H1111+273))*J1111*(M1111-N1111))/(I1111+Dados!$C$35*(1+(0.34*J1111))))</f>
        <v>6.4004573333214108</v>
      </c>
    </row>
    <row r="1112" spans="1:26" x14ac:dyDescent="0.25">
      <c r="A1112" s="1">
        <v>40957</v>
      </c>
      <c r="B1112">
        <v>23.3</v>
      </c>
      <c r="C1112">
        <v>39.200000000000003</v>
      </c>
      <c r="D1112">
        <v>49</v>
      </c>
      <c r="E1112">
        <v>3.8666670000000001</v>
      </c>
      <c r="F1112">
        <v>47.5</v>
      </c>
      <c r="H1112" s="22">
        <f t="shared" ref="H1112:H1127" si="252">(C1112+B1112)/2</f>
        <v>31.25</v>
      </c>
      <c r="I1112" s="23">
        <f t="shared" ref="I1112:I1127" si="253">4098*(0.6108*EXP(17.27*H1112/(H1112+237.3)))/(H1112+237.3)^2</f>
        <v>0.2589369890830428</v>
      </c>
      <c r="J1112" s="24">
        <f t="shared" ref="J1112:J1127" si="254">E1112*(4.87/(LN(67.8*10-5.42)))</f>
        <v>2.892077739966409</v>
      </c>
      <c r="K1112" s="25">
        <f t="shared" ref="K1112:K1127" si="255">0.6108*EXP((17.27*C1112)/(C1112+237.3))</f>
        <v>7.0668819534275658</v>
      </c>
      <c r="L1112" s="25">
        <f t="shared" ref="L1112:L1127" si="256">0.6108*EXP((17.27*B1112)/(B1112+237.3))</f>
        <v>2.8608211296876744</v>
      </c>
      <c r="M1112" s="25">
        <f t="shared" ref="M1112:M1127" si="257">(K1112+L1112)/2</f>
        <v>4.9638515415576201</v>
      </c>
      <c r="N1112" s="25">
        <f t="shared" ref="N1112:N1127" si="258">F1112/100*((K1112+L1112)/2)</f>
        <v>2.3578294822398695</v>
      </c>
      <c r="O1112" s="25">
        <f t="shared" ref="O1112:O1127" si="259">0.409*SIN((2*PI()/365*D1112)-1.39)</f>
        <v>-0.21255874024516014</v>
      </c>
      <c r="P1112" s="26">
        <f>ACOS(-TAN(Dados!$C$31)*TAN(O1112))</f>
        <v>1.6877556416977701</v>
      </c>
      <c r="Q1112" s="25">
        <f t="shared" ref="Q1112:Q1127" si="260">1+0.033*COS((2*PI()/365)*D1112)</f>
        <v>1.0219402281328214</v>
      </c>
      <c r="R1112" s="25">
        <f>(24*60/PI())*Dados!$C$28*Q1112*(P1112*SIN(Dados!$C$31)*SIN(O1112)+COS(Dados!$C$31)*COS(O1112)*SIN(P1112))</f>
        <v>39.30656471124577</v>
      </c>
      <c r="S1112" s="17">
        <f t="shared" ref="S1112:S1127" si="261">C1112+273.16</f>
        <v>312.36</v>
      </c>
      <c r="T1112" s="17">
        <f t="shared" ref="T1112:T1127" si="262">B1112+273.16</f>
        <v>296.46000000000004</v>
      </c>
      <c r="U1112" s="17">
        <f t="shared" ref="U1112:U1127" si="263">0.16*SQRT(C1112-B1112)*R1112</f>
        <v>25.077465067400894</v>
      </c>
      <c r="V1112" s="25">
        <f>(0.75+2*10^(-5)*Dados!$B$7)*R1112</f>
        <v>29.672612174961795</v>
      </c>
      <c r="W1112" s="23">
        <f t="shared" ref="W1112:W1127" si="264">(4.903*10^-9)*((S1112^4+T1112^4)/2)*(0.34-0.14*SQRT(N1112))*(1.35*(U1112/V1112)-0.35)</f>
        <v>4.1803870355742427</v>
      </c>
      <c r="X1112" s="25">
        <f>(1-Dados!$C$20)*U1112</f>
        <v>19.309648101898688</v>
      </c>
      <c r="Y1112" s="18">
        <f t="shared" ref="Y1112:Y1127" si="265">X1112-W1112</f>
        <v>15.129261066324446</v>
      </c>
      <c r="Z1112" s="27">
        <f>((0.408*I1112*(Y1112-0)+Dados!$C$35*(900/(H1112+273))*J1112*(M1112-N1112))/(I1112+Dados!$C$35*(1+(0.34*J1112))))</f>
        <v>7.8653209335769105</v>
      </c>
    </row>
    <row r="1113" spans="1:26" x14ac:dyDescent="0.25">
      <c r="A1113" s="1">
        <v>40958</v>
      </c>
      <c r="B1113">
        <v>25.8</v>
      </c>
      <c r="C1113">
        <v>38.5</v>
      </c>
      <c r="D1113">
        <v>50</v>
      </c>
      <c r="E1113">
        <v>2.2999999999999998</v>
      </c>
      <c r="F1113">
        <v>47.25</v>
      </c>
      <c r="H1113" s="22">
        <f t="shared" si="252"/>
        <v>32.15</v>
      </c>
      <c r="I1113" s="23">
        <f t="shared" si="253"/>
        <v>0.27066042882010366</v>
      </c>
      <c r="J1113" s="24">
        <f t="shared" si="254"/>
        <v>1.7202874728862714</v>
      </c>
      <c r="K1113" s="25">
        <f t="shared" si="255"/>
        <v>6.8059763172988532</v>
      </c>
      <c r="L1113" s="25">
        <f t="shared" si="256"/>
        <v>3.3219025283483368</v>
      </c>
      <c r="M1113" s="25">
        <f t="shared" si="257"/>
        <v>5.0639394228235952</v>
      </c>
      <c r="N1113" s="25">
        <f t="shared" si="258"/>
        <v>2.3927113772841486</v>
      </c>
      <c r="O1113" s="25">
        <f t="shared" si="259"/>
        <v>-0.2065124223366139</v>
      </c>
      <c r="P1113" s="26">
        <f>ACOS(-TAN(Dados!$C$31)*TAN(O1113))</f>
        <v>1.6843157359566781</v>
      </c>
      <c r="Q1113" s="25">
        <f t="shared" si="260"/>
        <v>1.0215126668639976</v>
      </c>
      <c r="R1113" s="25">
        <f>(24*60/PI())*Dados!$C$28*Q1113*(P1113*SIN(Dados!$C$31)*SIN(O1113)+COS(Dados!$C$31)*COS(O1113)*SIN(P1113))</f>
        <v>39.150223738536113</v>
      </c>
      <c r="S1113" s="17">
        <f t="shared" si="261"/>
        <v>311.66000000000003</v>
      </c>
      <c r="T1113" s="17">
        <f t="shared" si="262"/>
        <v>298.96000000000004</v>
      </c>
      <c r="U1113" s="17">
        <f t="shared" si="263"/>
        <v>22.323181558750093</v>
      </c>
      <c r="V1113" s="25">
        <f>(0.75+2*10^(-5)*Dados!$B$7)*R1113</f>
        <v>29.554590030713136</v>
      </c>
      <c r="W1113" s="23">
        <f t="shared" si="264"/>
        <v>3.5309005386744556</v>
      </c>
      <c r="X1113" s="25">
        <f>(1-Dados!$C$20)*U1113</f>
        <v>17.188849800237573</v>
      </c>
      <c r="Y1113" s="18">
        <f t="shared" si="265"/>
        <v>13.657949261563118</v>
      </c>
      <c r="Z1113" s="27">
        <f>((0.408*I1113*(Y1113-0)+Dados!$C$35*(900/(H1113+273))*J1113*(M1113-N1113))/(I1113+Dados!$C$35*(1+(0.34*J1113))))</f>
        <v>6.3979181897451971</v>
      </c>
    </row>
    <row r="1114" spans="1:26" x14ac:dyDescent="0.25">
      <c r="A1114" s="1">
        <v>40959</v>
      </c>
      <c r="B1114">
        <v>21.8</v>
      </c>
      <c r="C1114">
        <v>35.5</v>
      </c>
      <c r="D1114">
        <v>51</v>
      </c>
      <c r="E1114">
        <v>2.2000000000000002</v>
      </c>
      <c r="F1114">
        <v>61</v>
      </c>
      <c r="H1114" s="22">
        <f t="shared" si="252"/>
        <v>28.65</v>
      </c>
      <c r="I1114" s="23">
        <f t="shared" si="253"/>
        <v>0.22743235016149782</v>
      </c>
      <c r="J1114" s="24">
        <f t="shared" si="254"/>
        <v>1.6454923653694773</v>
      </c>
      <c r="K1114" s="25">
        <f t="shared" si="255"/>
        <v>5.7799401422607124</v>
      </c>
      <c r="L1114" s="25">
        <f t="shared" si="256"/>
        <v>2.6118719061836697</v>
      </c>
      <c r="M1114" s="25">
        <f t="shared" si="257"/>
        <v>4.1959060242221913</v>
      </c>
      <c r="N1114" s="25">
        <f t="shared" si="258"/>
        <v>2.5595026747755365</v>
      </c>
      <c r="O1114" s="25">
        <f t="shared" si="259"/>
        <v>-0.20040491034042626</v>
      </c>
      <c r="P1114" s="26">
        <f>ACOS(-TAN(Dados!$C$31)*TAN(O1114))</f>
        <v>1.6808512144161913</v>
      </c>
      <c r="Q1114" s="25">
        <f t="shared" si="260"/>
        <v>1.0210787309277003</v>
      </c>
      <c r="R1114" s="25">
        <f>(24*60/PI())*Dados!$C$28*Q1114*(P1114*SIN(Dados!$C$31)*SIN(O1114)+COS(Dados!$C$31)*COS(O1114)*SIN(P1114))</f>
        <v>38.991281971545753</v>
      </c>
      <c r="S1114" s="17">
        <f t="shared" si="261"/>
        <v>308.66000000000003</v>
      </c>
      <c r="T1114" s="17">
        <f t="shared" si="262"/>
        <v>294.96000000000004</v>
      </c>
      <c r="U1114" s="17">
        <f t="shared" si="263"/>
        <v>23.091267935625602</v>
      </c>
      <c r="V1114" s="25">
        <f>(0.75+2*10^(-5)*Dados!$B$7)*R1114</f>
        <v>29.434604541140224</v>
      </c>
      <c r="W1114" s="23">
        <f t="shared" si="264"/>
        <v>3.3570926001456658</v>
      </c>
      <c r="X1114" s="25">
        <f>(1-Dados!$C$20)*U1114</f>
        <v>17.780276310431713</v>
      </c>
      <c r="Y1114" s="18">
        <f t="shared" si="265"/>
        <v>14.423183710286047</v>
      </c>
      <c r="Z1114" s="27">
        <f>((0.408*I1114*(Y1114-0)+Dados!$C$35*(900/(H1114+273))*J1114*(M1114-N1114))/(I1114+Dados!$C$35*(1+(0.34*J1114))))</f>
        <v>5.6575853688058846</v>
      </c>
    </row>
    <row r="1115" spans="1:26" x14ac:dyDescent="0.25">
      <c r="A1115" s="1">
        <v>40960</v>
      </c>
      <c r="B1115">
        <v>21.9</v>
      </c>
      <c r="C1115">
        <v>30</v>
      </c>
      <c r="D1115">
        <v>52</v>
      </c>
      <c r="E1115">
        <v>3.8333330000000001</v>
      </c>
      <c r="F1115">
        <v>83.5</v>
      </c>
      <c r="H1115" s="22">
        <f t="shared" si="252"/>
        <v>25.95</v>
      </c>
      <c r="I1115" s="23">
        <f t="shared" si="253"/>
        <v>0.19818767999703066</v>
      </c>
      <c r="J1115" s="24">
        <f t="shared" si="254"/>
        <v>2.8671455388267608</v>
      </c>
      <c r="K1115" s="25">
        <f t="shared" si="255"/>
        <v>4.2430650587590133</v>
      </c>
      <c r="L1115" s="25">
        <f t="shared" si="256"/>
        <v>2.6278588442730206</v>
      </c>
      <c r="M1115" s="25">
        <f t="shared" si="257"/>
        <v>3.4354619515160172</v>
      </c>
      <c r="N1115" s="25">
        <f t="shared" si="258"/>
        <v>2.8686107295158743</v>
      </c>
      <c r="O1115" s="25">
        <f t="shared" si="259"/>
        <v>-0.19423801404421251</v>
      </c>
      <c r="P1115" s="26">
        <f>ACOS(-TAN(Dados!$C$31)*TAN(O1115))</f>
        <v>1.677363057393106</v>
      </c>
      <c r="Q1115" s="25">
        <f t="shared" si="260"/>
        <v>1.0206385489085132</v>
      </c>
      <c r="R1115" s="25">
        <f>(24*60/PI())*Dados!$C$28*Q1115*(P1115*SIN(Dados!$C$31)*SIN(O1115)+COS(Dados!$C$31)*COS(O1115)*SIN(P1115))</f>
        <v>38.829764482083824</v>
      </c>
      <c r="S1115" s="17">
        <f t="shared" si="261"/>
        <v>303.16000000000003</v>
      </c>
      <c r="T1115" s="17">
        <f t="shared" si="262"/>
        <v>295.06</v>
      </c>
      <c r="U1115" s="17">
        <f t="shared" si="263"/>
        <v>17.681831535066234</v>
      </c>
      <c r="V1115" s="25">
        <f>(0.75+2*10^(-5)*Dados!$B$7)*R1115</f>
        <v>29.312674633006939</v>
      </c>
      <c r="W1115" s="23">
        <f t="shared" si="264"/>
        <v>1.8768943159579725</v>
      </c>
      <c r="X1115" s="25">
        <f>(1-Dados!$C$20)*U1115</f>
        <v>13.615010282001</v>
      </c>
      <c r="Y1115" s="18">
        <f t="shared" si="265"/>
        <v>11.738115966043027</v>
      </c>
      <c r="Z1115" s="27">
        <f>((0.408*I1115*(Y1115-0)+Dados!$C$35*(900/(H1115+273))*J1115*(M1115-N1115))/(I1115+Dados!$C$35*(1+(0.34*J1115))))</f>
        <v>3.8766184737354608</v>
      </c>
    </row>
    <row r="1116" spans="1:26" x14ac:dyDescent="0.25">
      <c r="A1116" s="1">
        <v>40961</v>
      </c>
      <c r="B1116">
        <v>19.5</v>
      </c>
      <c r="C1116">
        <v>30.2</v>
      </c>
      <c r="D1116">
        <v>53</v>
      </c>
      <c r="E1116">
        <v>1.1000000000000001</v>
      </c>
      <c r="F1116">
        <v>75.25</v>
      </c>
      <c r="H1116" s="22">
        <f t="shared" si="252"/>
        <v>24.85</v>
      </c>
      <c r="I1116" s="23">
        <f t="shared" si="253"/>
        <v>0.18721660940746795</v>
      </c>
      <c r="J1116" s="24">
        <f t="shared" si="254"/>
        <v>0.82274618268473865</v>
      </c>
      <c r="K1116" s="25">
        <f t="shared" si="255"/>
        <v>4.2919830424837384</v>
      </c>
      <c r="L1116" s="25">
        <f t="shared" si="256"/>
        <v>2.2668801009804516</v>
      </c>
      <c r="M1116" s="25">
        <f t="shared" si="257"/>
        <v>3.2794315717320952</v>
      </c>
      <c r="N1116" s="25">
        <f t="shared" si="258"/>
        <v>2.4677722577284014</v>
      </c>
      <c r="O1116" s="25">
        <f t="shared" si="259"/>
        <v>-0.18801356083243781</v>
      </c>
      <c r="P1116" s="26">
        <f>ACOS(-TAN(Dados!$C$31)*TAN(O1116))</f>
        <v>1.6738522299872023</v>
      </c>
      <c r="Q1116" s="25">
        <f t="shared" si="260"/>
        <v>1.020192251241868</v>
      </c>
      <c r="R1116" s="25">
        <f>(24*60/PI())*Dados!$C$28*Q1116*(P1116*SIN(Dados!$C$31)*SIN(O1116)+COS(Dados!$C$31)*COS(O1116)*SIN(P1116))</f>
        <v>38.66569810212836</v>
      </c>
      <c r="S1116" s="17">
        <f t="shared" si="261"/>
        <v>303.36</v>
      </c>
      <c r="T1116" s="17">
        <f t="shared" si="262"/>
        <v>292.66000000000003</v>
      </c>
      <c r="U1116" s="17">
        <f t="shared" si="263"/>
        <v>20.236608376105256</v>
      </c>
      <c r="V1116" s="25">
        <f>(0.75+2*10^(-5)*Dados!$B$7)*R1116</f>
        <v>29.188820561832522</v>
      </c>
      <c r="W1116" s="23">
        <f t="shared" si="264"/>
        <v>2.726027135305749</v>
      </c>
      <c r="X1116" s="25">
        <f>(1-Dados!$C$20)*U1116</f>
        <v>15.582188449601047</v>
      </c>
      <c r="Y1116" s="18">
        <f t="shared" si="265"/>
        <v>12.856161314295298</v>
      </c>
      <c r="Z1116" s="27">
        <f>((0.408*I1116*(Y1116-0)+Dados!$C$35*(900/(H1116+273))*J1116*(M1116-N1116))/(I1116+Dados!$C$35*(1+(0.34*J1116))))</f>
        <v>4.1112421761979725</v>
      </c>
    </row>
    <row r="1117" spans="1:26" x14ac:dyDescent="0.25">
      <c r="A1117" s="1">
        <v>40962</v>
      </c>
      <c r="B1117">
        <v>19.7</v>
      </c>
      <c r="C1117">
        <v>34.200000000000003</v>
      </c>
      <c r="D1117">
        <v>54</v>
      </c>
      <c r="E1117">
        <v>1.8</v>
      </c>
      <c r="F1117">
        <v>58</v>
      </c>
      <c r="H1117" s="22">
        <f t="shared" si="252"/>
        <v>26.950000000000003</v>
      </c>
      <c r="I1117" s="23">
        <f t="shared" si="253"/>
        <v>0.2086261534780407</v>
      </c>
      <c r="J1117" s="24">
        <f t="shared" si="254"/>
        <v>1.3463119353022994</v>
      </c>
      <c r="K1117" s="25">
        <f t="shared" si="255"/>
        <v>5.3787812129973753</v>
      </c>
      <c r="L1117" s="25">
        <f t="shared" si="256"/>
        <v>2.2952083710657747</v>
      </c>
      <c r="M1117" s="25">
        <f t="shared" si="257"/>
        <v>3.8369947920315752</v>
      </c>
      <c r="N1117" s="25">
        <f t="shared" si="258"/>
        <v>2.2254569793783134</v>
      </c>
      <c r="O1117" s="25">
        <f t="shared" si="259"/>
        <v>-0.18173339514492348</v>
      </c>
      <c r="P1117" s="26">
        <f>ACOS(-TAN(Dados!$C$31)*TAN(O1117))</f>
        <v>1.6703196821423145</v>
      </c>
      <c r="Q1117" s="25">
        <f t="shared" si="260"/>
        <v>1.0197399701753953</v>
      </c>
      <c r="R1117" s="25">
        <f>(24*60/PI())*Dados!$C$28*Q1117*(P1117*SIN(Dados!$C$31)*SIN(O1117)+COS(Dados!$C$31)*COS(O1117)*SIN(P1117))</f>
        <v>38.499111448304127</v>
      </c>
      <c r="S1117" s="17">
        <f t="shared" si="261"/>
        <v>307.36</v>
      </c>
      <c r="T1117" s="17">
        <f t="shared" si="262"/>
        <v>292.86</v>
      </c>
      <c r="U1117" s="17">
        <f t="shared" si="263"/>
        <v>23.456039805412153</v>
      </c>
      <c r="V1117" s="25">
        <f>(0.75+2*10^(-5)*Dados!$B$7)*R1117</f>
        <v>29.063063930369971</v>
      </c>
      <c r="W1117" s="23">
        <f t="shared" si="264"/>
        <v>3.8710843216919715</v>
      </c>
      <c r="X1117" s="25">
        <f>(1-Dados!$C$20)*U1117</f>
        <v>18.06115065016736</v>
      </c>
      <c r="Y1117" s="18">
        <f t="shared" si="265"/>
        <v>14.190066328475389</v>
      </c>
      <c r="Z1117" s="27">
        <f>((0.408*I1117*(Y1117-0)+Dados!$C$35*(900/(H1117+273))*J1117*(M1117-N1117))/(I1117+Dados!$C$35*(1+(0.34*J1117))))</f>
        <v>5.3740942343744269</v>
      </c>
    </row>
    <row r="1118" spans="1:26" x14ac:dyDescent="0.25">
      <c r="A1118" s="1">
        <v>40963</v>
      </c>
      <c r="B1118">
        <v>18.7</v>
      </c>
      <c r="C1118">
        <v>36.4</v>
      </c>
      <c r="D1118">
        <v>55</v>
      </c>
      <c r="E1118">
        <v>2.4666670000000002</v>
      </c>
      <c r="F1118">
        <v>53.5</v>
      </c>
      <c r="H1118" s="22">
        <f t="shared" si="252"/>
        <v>27.549999999999997</v>
      </c>
      <c r="I1118" s="23">
        <f t="shared" si="253"/>
        <v>0.21510833905626101</v>
      </c>
      <c r="J1118" s="24">
        <f t="shared" si="254"/>
        <v>1.8449462347312873</v>
      </c>
      <c r="K1118" s="25">
        <f t="shared" si="255"/>
        <v>6.0726299897773925</v>
      </c>
      <c r="L1118" s="25">
        <f t="shared" si="256"/>
        <v>2.1566019800756622</v>
      </c>
      <c r="M1118" s="25">
        <f t="shared" si="257"/>
        <v>4.1146159849265276</v>
      </c>
      <c r="N1118" s="25">
        <f t="shared" si="258"/>
        <v>2.2013195519356925</v>
      </c>
      <c r="O1118" s="25">
        <f t="shared" si="259"/>
        <v>-0.1753993779302998</v>
      </c>
      <c r="P1118" s="26">
        <f>ACOS(-TAN(Dados!$C$31)*TAN(O1118))</f>
        <v>1.6667663487559339</v>
      </c>
      <c r="Q1118" s="25">
        <f t="shared" si="260"/>
        <v>1.0192818397297361</v>
      </c>
      <c r="R1118" s="25">
        <f>(24*60/PI())*Dados!$C$28*Q1118*(P1118*SIN(Dados!$C$31)*SIN(O1118)+COS(Dados!$C$31)*COS(O1118)*SIN(P1118))</f>
        <v>38.330034943789961</v>
      </c>
      <c r="S1118" s="17">
        <f t="shared" si="261"/>
        <v>309.56</v>
      </c>
      <c r="T1118" s="17">
        <f t="shared" si="262"/>
        <v>291.86</v>
      </c>
      <c r="U1118" s="17">
        <f t="shared" si="263"/>
        <v>25.801552049872956</v>
      </c>
      <c r="V1118" s="25">
        <f>(0.75+2*10^(-5)*Dados!$B$7)*R1118</f>
        <v>28.935427705143915</v>
      </c>
      <c r="W1118" s="23">
        <f t="shared" si="264"/>
        <v>4.5515815456452922</v>
      </c>
      <c r="X1118" s="25">
        <f>(1-Dados!$C$20)*U1118</f>
        <v>19.867195078402176</v>
      </c>
      <c r="Y1118" s="18">
        <f t="shared" si="265"/>
        <v>15.315613532756885</v>
      </c>
      <c r="Z1118" s="27">
        <f>((0.408*I1118*(Y1118-0)+Dados!$C$35*(900/(H1118+273))*J1118*(M1118-N1118))/(I1118+Dados!$C$35*(1+(0.34*J1118))))</f>
        <v>6.3305669020045459</v>
      </c>
    </row>
    <row r="1119" spans="1:26" x14ac:dyDescent="0.25">
      <c r="A1119" s="1">
        <v>40964</v>
      </c>
      <c r="B1119">
        <v>23.2</v>
      </c>
      <c r="C1119">
        <v>28</v>
      </c>
      <c r="D1119">
        <v>56</v>
      </c>
      <c r="E1119">
        <v>1.766667</v>
      </c>
      <c r="F1119">
        <v>89.75</v>
      </c>
      <c r="H1119" s="22">
        <f t="shared" si="252"/>
        <v>25.6</v>
      </c>
      <c r="I1119" s="23">
        <f t="shared" si="253"/>
        <v>0.19463968475425519</v>
      </c>
      <c r="J1119" s="24">
        <f t="shared" si="254"/>
        <v>1.3213804821137263</v>
      </c>
      <c r="K1119" s="25">
        <f t="shared" si="255"/>
        <v>3.7799303639952631</v>
      </c>
      <c r="L1119" s="25">
        <f t="shared" si="256"/>
        <v>2.8436029029276386</v>
      </c>
      <c r="M1119" s="25">
        <f t="shared" si="257"/>
        <v>3.3117666334614508</v>
      </c>
      <c r="N1119" s="25">
        <f t="shared" si="258"/>
        <v>2.9723105535316519</v>
      </c>
      <c r="O1119" s="25">
        <f t="shared" si="259"/>
        <v>-0.16901338609456681</v>
      </c>
      <c r="P1119" s="26">
        <f>ACOS(-TAN(Dados!$C$31)*TAN(O1119))</f>
        <v>1.6631931498354087</v>
      </c>
      <c r="Q1119" s="25">
        <f t="shared" si="260"/>
        <v>1.018817995658829</v>
      </c>
      <c r="R1119" s="25">
        <f>(24*60/PI())*Dados!$C$28*Q1119*(P1119*SIN(Dados!$C$31)*SIN(O1119)+COS(Dados!$C$31)*COS(O1119)*SIN(P1119))</f>
        <v>38.158500837577961</v>
      </c>
      <c r="S1119" s="17">
        <f t="shared" si="261"/>
        <v>301.16000000000003</v>
      </c>
      <c r="T1119" s="17">
        <f t="shared" si="262"/>
        <v>296.36</v>
      </c>
      <c r="U1119" s="17">
        <f t="shared" si="263"/>
        <v>13.376173868365585</v>
      </c>
      <c r="V1119" s="25">
        <f>(0.75+2*10^(-5)*Dados!$B$7)*R1119</f>
        <v>28.805936230989445</v>
      </c>
      <c r="W1119" s="23">
        <f t="shared" si="264"/>
        <v>1.0671826405096758</v>
      </c>
      <c r="X1119" s="25">
        <f>(1-Dados!$C$20)*U1119</f>
        <v>10.2996538786415</v>
      </c>
      <c r="Y1119" s="18">
        <f t="shared" si="265"/>
        <v>9.2324712381318239</v>
      </c>
      <c r="Z1119" s="27">
        <f>((0.408*I1119*(Y1119-0)+Dados!$C$35*(900/(H1119+273))*J1119*(M1119-N1119))/(I1119+Dados!$C$35*(1+(0.34*J1119))))</f>
        <v>2.8381780714329863</v>
      </c>
    </row>
    <row r="1120" spans="1:26" x14ac:dyDescent="0.25">
      <c r="A1120" s="1">
        <v>40965</v>
      </c>
      <c r="B1120">
        <v>22.3</v>
      </c>
      <c r="C1120">
        <v>33.5</v>
      </c>
      <c r="D1120">
        <v>57</v>
      </c>
      <c r="E1120">
        <v>1.4666669999999999</v>
      </c>
      <c r="F1120">
        <v>68.75</v>
      </c>
      <c r="H1120" s="22">
        <f t="shared" si="252"/>
        <v>27.9</v>
      </c>
      <c r="I1120" s="23">
        <f t="shared" si="253"/>
        <v>0.21896719002536724</v>
      </c>
      <c r="J1120" s="24">
        <f t="shared" si="254"/>
        <v>1.0969951595633431</v>
      </c>
      <c r="K1120" s="25">
        <f t="shared" si="255"/>
        <v>5.1729513859624818</v>
      </c>
      <c r="L1120" s="25">
        <f t="shared" si="256"/>
        <v>2.6926645530366384</v>
      </c>
      <c r="M1120" s="25">
        <f t="shared" si="257"/>
        <v>3.9328079694995601</v>
      </c>
      <c r="N1120" s="25">
        <f t="shared" si="258"/>
        <v>2.7038054790309474</v>
      </c>
      <c r="O1120" s="25">
        <f t="shared" si="259"/>
        <v>-0.16257731194492642</v>
      </c>
      <c r="P1120" s="26">
        <f>ACOS(-TAN(Dados!$C$31)*TAN(O1120))</f>
        <v>1.6596009906988067</v>
      </c>
      <c r="Q1120" s="25">
        <f t="shared" si="260"/>
        <v>1.0183485754096824</v>
      </c>
      <c r="R1120" s="25">
        <f>(24*60/PI())*Dados!$C$28*Q1120*(P1120*SIN(Dados!$C$31)*SIN(O1120)+COS(Dados!$C$31)*COS(O1120)*SIN(P1120))</f>
        <v>37.98454322101324</v>
      </c>
      <c r="S1120" s="17">
        <f t="shared" si="261"/>
        <v>306.66000000000003</v>
      </c>
      <c r="T1120" s="17">
        <f t="shared" si="262"/>
        <v>295.46000000000004</v>
      </c>
      <c r="U1120" s="17">
        <f t="shared" si="263"/>
        <v>20.339295321073717</v>
      </c>
      <c r="V1120" s="25">
        <f>(0.75+2*10^(-5)*Dados!$B$7)*R1120</f>
        <v>28.674615243537978</v>
      </c>
      <c r="W1120" s="23">
        <f t="shared" si="264"/>
        <v>2.6924895478496649</v>
      </c>
      <c r="X1120" s="25">
        <f>(1-Dados!$C$20)*U1120</f>
        <v>15.661257397226763</v>
      </c>
      <c r="Y1120" s="18">
        <f t="shared" si="265"/>
        <v>12.968767849377098</v>
      </c>
      <c r="Z1120" s="27">
        <f>((0.408*I1120*(Y1120-0)+Dados!$C$35*(900/(H1120+273))*J1120*(M1120-N1120))/(I1120+Dados!$C$35*(1+(0.34*J1120))))</f>
        <v>4.6061732985240553</v>
      </c>
    </row>
    <row r="1121" spans="1:26" x14ac:dyDescent="0.25">
      <c r="A1121" s="1">
        <v>40966</v>
      </c>
      <c r="B1121">
        <v>19.399999999999999</v>
      </c>
      <c r="C1121">
        <v>35.700000000000003</v>
      </c>
      <c r="D1121">
        <v>58</v>
      </c>
      <c r="E1121">
        <v>3.3333330000000001</v>
      </c>
      <c r="F1121">
        <v>47.5</v>
      </c>
      <c r="H1121" s="22">
        <f t="shared" si="252"/>
        <v>27.55</v>
      </c>
      <c r="I1121" s="23">
        <f t="shared" si="253"/>
        <v>0.21510833905626109</v>
      </c>
      <c r="J1121" s="24">
        <f t="shared" si="254"/>
        <v>2.4931700012427886</v>
      </c>
      <c r="K1121" s="25">
        <f t="shared" si="255"/>
        <v>5.8439030830807326</v>
      </c>
      <c r="L1121" s="25">
        <f t="shared" si="256"/>
        <v>2.2528310020993629</v>
      </c>
      <c r="M1121" s="25">
        <f t="shared" si="257"/>
        <v>4.0483670425900478</v>
      </c>
      <c r="N1121" s="25">
        <f t="shared" si="258"/>
        <v>1.9229743452302726</v>
      </c>
      <c r="O1121" s="25">
        <f t="shared" si="259"/>
        <v>-0.1560930626290509</v>
      </c>
      <c r="P1121" s="26">
        <f>ACOS(-TAN(Dados!$C$31)*TAN(O1121))</f>
        <v>1.655990762218486</v>
      </c>
      <c r="Q1121" s="25">
        <f t="shared" si="260"/>
        <v>1.0178737180816473</v>
      </c>
      <c r="R1121" s="25">
        <f>(24*60/PI())*Dados!$C$28*Q1121*(P1121*SIN(Dados!$C$31)*SIN(O1121)+COS(Dados!$C$31)*COS(O1121)*SIN(P1121))</f>
        <v>37.808198041549083</v>
      </c>
      <c r="S1121" s="17">
        <f t="shared" si="261"/>
        <v>308.86</v>
      </c>
      <c r="T1121" s="17">
        <f t="shared" si="262"/>
        <v>292.56</v>
      </c>
      <c r="U1121" s="17">
        <f t="shared" si="263"/>
        <v>24.423042432917594</v>
      </c>
      <c r="V1121" s="25">
        <f>(0.75+2*10^(-5)*Dados!$B$7)*R1121</f>
        <v>28.541491879601093</v>
      </c>
      <c r="W1121" s="23">
        <f t="shared" si="264"/>
        <v>4.7293701515279736</v>
      </c>
      <c r="X1121" s="25">
        <f>(1-Dados!$C$20)*U1121</f>
        <v>18.805742673346547</v>
      </c>
      <c r="Y1121" s="18">
        <f t="shared" si="265"/>
        <v>14.076372521818573</v>
      </c>
      <c r="Z1121" s="27">
        <f>((0.408*I1121*(Y1121-0)+Dados!$C$35*(900/(H1121+273))*J1121*(M1121-N1121))/(I1121+Dados!$C$35*(1+(0.34*J1121))))</f>
        <v>6.7670237654406922</v>
      </c>
    </row>
    <row r="1122" spans="1:26" x14ac:dyDescent="0.25">
      <c r="A1122" s="1">
        <v>40967</v>
      </c>
      <c r="B1122">
        <v>23.2</v>
      </c>
      <c r="C1122">
        <v>34.6</v>
      </c>
      <c r="D1122">
        <v>59</v>
      </c>
      <c r="E1122">
        <v>3.4</v>
      </c>
      <c r="F1122">
        <v>69</v>
      </c>
      <c r="H1122" s="22">
        <f t="shared" si="252"/>
        <v>28.9</v>
      </c>
      <c r="I1122" s="23">
        <f t="shared" si="253"/>
        <v>0.23031442615975278</v>
      </c>
      <c r="J1122" s="24">
        <f t="shared" si="254"/>
        <v>2.5430336555710098</v>
      </c>
      <c r="K1122" s="25">
        <f t="shared" si="255"/>
        <v>5.4995586494348254</v>
      </c>
      <c r="L1122" s="25">
        <f t="shared" si="256"/>
        <v>2.8436029029276386</v>
      </c>
      <c r="M1122" s="25">
        <f t="shared" si="257"/>
        <v>4.1715807761812318</v>
      </c>
      <c r="N1122" s="25">
        <f t="shared" si="258"/>
        <v>2.8783907355650498</v>
      </c>
      <c r="O1122" s="25">
        <f t="shared" si="259"/>
        <v>-0.14956255956995423</v>
      </c>
      <c r="P1122" s="26">
        <f>ACOS(-TAN(Dados!$C$31)*TAN(O1122))</f>
        <v>1.652363341105423</v>
      </c>
      <c r="Q1122" s="25">
        <f t="shared" si="260"/>
        <v>1.0173935643851983</v>
      </c>
      <c r="R1122" s="25">
        <f>(24*60/PI())*Dados!$C$28*Q1122*(P1122*SIN(Dados!$C$31)*SIN(O1122)+COS(Dados!$C$31)*COS(O1122)*SIN(P1122))</f>
        <v>37.629503113658799</v>
      </c>
      <c r="S1122" s="17">
        <f t="shared" si="261"/>
        <v>307.76000000000005</v>
      </c>
      <c r="T1122" s="17">
        <f t="shared" si="262"/>
        <v>296.36</v>
      </c>
      <c r="U1122" s="17">
        <f t="shared" si="263"/>
        <v>20.328292073287351</v>
      </c>
      <c r="V1122" s="25">
        <f>(0.75+2*10^(-5)*Dados!$B$7)*R1122</f>
        <v>28.406594685407878</v>
      </c>
      <c r="W1122" s="23">
        <f t="shared" si="264"/>
        <v>2.5824706307762106</v>
      </c>
      <c r="X1122" s="25">
        <f>(1-Dados!$C$20)*U1122</f>
        <v>15.65278489643126</v>
      </c>
      <c r="Y1122" s="18">
        <f t="shared" si="265"/>
        <v>13.07031426565505</v>
      </c>
      <c r="Z1122" s="27">
        <f>((0.408*I1122*(Y1122-0)+Dados!$C$35*(900/(H1122+273))*J1122*(M1122-N1122))/(I1122+Dados!$C$35*(1+(0.34*J1122))))</f>
        <v>5.3067341967337462</v>
      </c>
    </row>
    <row r="1123" spans="1:26" x14ac:dyDescent="0.25">
      <c r="A1123" s="1">
        <v>40968</v>
      </c>
      <c r="B1123">
        <v>20.7</v>
      </c>
      <c r="C1123">
        <v>33.200000000000003</v>
      </c>
      <c r="D1123">
        <v>60</v>
      </c>
      <c r="E1123">
        <v>3.733333</v>
      </c>
      <c r="F1123">
        <v>77.25</v>
      </c>
      <c r="H1123" s="22">
        <f t="shared" si="252"/>
        <v>26.950000000000003</v>
      </c>
      <c r="I1123" s="23">
        <f t="shared" si="253"/>
        <v>0.2086261534780407</v>
      </c>
      <c r="J1123" s="24">
        <f t="shared" si="254"/>
        <v>2.7923504313099663</v>
      </c>
      <c r="K1123" s="25">
        <f t="shared" si="255"/>
        <v>5.0868531413725142</v>
      </c>
      <c r="L1123" s="25">
        <f t="shared" si="256"/>
        <v>2.4415438714941016</v>
      </c>
      <c r="M1123" s="25">
        <f t="shared" si="257"/>
        <v>3.7641985064333081</v>
      </c>
      <c r="N1123" s="25">
        <f t="shared" si="258"/>
        <v>2.9078433462197304</v>
      </c>
      <c r="O1123" s="25">
        <f t="shared" si="259"/>
        <v>-0.14298773789663263</v>
      </c>
      <c r="P1123" s="26">
        <f>ACOS(-TAN(Dados!$C$31)*TAN(O1123))</f>
        <v>1.6487195902323588</v>
      </c>
      <c r="Q1123" s="25">
        <f t="shared" si="260"/>
        <v>1.0169082566002381</v>
      </c>
      <c r="R1123" s="25">
        <f>(24*60/PI())*Dados!$C$28*Q1123*(P1123*SIN(Dados!$C$31)*SIN(O1123)+COS(Dados!$C$31)*COS(O1123)*SIN(P1123))</f>
        <v>37.448498126852733</v>
      </c>
      <c r="S1123" s="17">
        <f t="shared" si="261"/>
        <v>306.36</v>
      </c>
      <c r="T1123" s="17">
        <f t="shared" si="262"/>
        <v>293.86</v>
      </c>
      <c r="U1123" s="17">
        <f t="shared" si="263"/>
        <v>21.184069576599438</v>
      </c>
      <c r="V1123" s="25">
        <f>(0.75+2*10^(-5)*Dados!$B$7)*R1123</f>
        <v>28.269953622657006</v>
      </c>
      <c r="W1123" s="23">
        <f t="shared" si="264"/>
        <v>2.6716991049256937</v>
      </c>
      <c r="X1123" s="25">
        <f>(1-Dados!$C$20)*U1123</f>
        <v>16.311733573981567</v>
      </c>
      <c r="Y1123" s="18">
        <f t="shared" si="265"/>
        <v>13.640034469055873</v>
      </c>
      <c r="Z1123" s="27">
        <f>((0.408*I1123*(Y1123-0)+Dados!$C$35*(900/(H1123+273))*J1123*(M1123-N1123))/(I1123+Dados!$C$35*(1+(0.34*J1123))))</f>
        <v>4.8499087745671892</v>
      </c>
    </row>
    <row r="1124" spans="1:26" x14ac:dyDescent="0.25">
      <c r="A1124" s="1">
        <v>41306</v>
      </c>
      <c r="B1124">
        <v>24.4</v>
      </c>
      <c r="C1124">
        <v>39.5</v>
      </c>
      <c r="D1124">
        <v>32</v>
      </c>
      <c r="E1124">
        <v>2.266667</v>
      </c>
      <c r="F1124">
        <v>51.25</v>
      </c>
      <c r="H1124" s="22">
        <f t="shared" si="252"/>
        <v>31.95</v>
      </c>
      <c r="I1124" s="23">
        <f t="shared" si="253"/>
        <v>0.26801754968627306</v>
      </c>
      <c r="J1124" s="24">
        <f t="shared" si="254"/>
        <v>1.6953560196976984</v>
      </c>
      <c r="K1124" s="25">
        <f t="shared" si="255"/>
        <v>7.1813201064569121</v>
      </c>
      <c r="L1124" s="25">
        <f t="shared" si="256"/>
        <v>3.0563126530167612</v>
      </c>
      <c r="M1124" s="25">
        <f t="shared" si="257"/>
        <v>5.1188163797368365</v>
      </c>
      <c r="N1124" s="25">
        <f t="shared" si="258"/>
        <v>2.6233933946151287</v>
      </c>
      <c r="O1124" s="25">
        <f t="shared" si="259"/>
        <v>-0.30432562504334304</v>
      </c>
      <c r="P1124" s="26">
        <f>ACOS(-TAN(Dados!$C$31)*TAN(O1124))</f>
        <v>1.7414469882911801</v>
      </c>
      <c r="Q1124" s="25">
        <f t="shared" si="260"/>
        <v>1.0281185581963432</v>
      </c>
      <c r="R1124" s="25">
        <f>(24*60/PI())*Dados!$C$28*Q1124*(P1124*SIN(Dados!$C$31)*SIN(O1124)+COS(Dados!$C$31)*COS(O1124)*SIN(P1124))</f>
        <v>41.550006134893529</v>
      </c>
      <c r="S1124" s="17">
        <f t="shared" si="261"/>
        <v>312.66000000000003</v>
      </c>
      <c r="T1124" s="17">
        <f t="shared" si="262"/>
        <v>297.56</v>
      </c>
      <c r="U1124" s="17">
        <f t="shared" si="263"/>
        <v>25.833279843489365</v>
      </c>
      <c r="V1124" s="25">
        <f>(0.75+2*10^(-5)*Dados!$B$7)*R1124</f>
        <v>31.366191041244619</v>
      </c>
      <c r="W1124" s="23">
        <f t="shared" si="264"/>
        <v>3.6793492082955463</v>
      </c>
      <c r="X1124" s="25">
        <f>(1-Dados!$C$20)*U1124</f>
        <v>19.891625479486812</v>
      </c>
      <c r="Y1124" s="18">
        <f t="shared" si="265"/>
        <v>16.212276271191264</v>
      </c>
      <c r="Z1124" s="27">
        <f>((0.408*I1124*(Y1124-0)+Dados!$C$35*(900/(H1124+273))*J1124*(M1124-N1124))/(I1124+Dados!$C$35*(1+(0.34*J1124))))</f>
        <v>6.9776028733369557</v>
      </c>
    </row>
    <row r="1125" spans="1:26" x14ac:dyDescent="0.25">
      <c r="A1125" s="1">
        <v>41307</v>
      </c>
      <c r="B1125">
        <v>20.5</v>
      </c>
      <c r="C1125">
        <v>33.4</v>
      </c>
      <c r="D1125">
        <v>33</v>
      </c>
      <c r="E1125">
        <v>2.6666669999999999</v>
      </c>
      <c r="F1125">
        <v>77</v>
      </c>
      <c r="H1125" s="22">
        <f t="shared" si="252"/>
        <v>26.95</v>
      </c>
      <c r="I1125" s="23">
        <f t="shared" si="253"/>
        <v>0.20862615347804067</v>
      </c>
      <c r="J1125" s="24">
        <f t="shared" si="254"/>
        <v>1.9945364497648759</v>
      </c>
      <c r="K1125" s="25">
        <f t="shared" si="255"/>
        <v>5.1441125216319277</v>
      </c>
      <c r="L1125" s="25">
        <f t="shared" si="256"/>
        <v>2.4116412804606884</v>
      </c>
      <c r="M1125" s="25">
        <f t="shared" si="257"/>
        <v>3.7778769010463078</v>
      </c>
      <c r="N1125" s="25">
        <f t="shared" si="258"/>
        <v>2.908965213805657</v>
      </c>
      <c r="O1125" s="25">
        <f t="shared" si="259"/>
        <v>-0.2995769437816857</v>
      </c>
      <c r="P1125" s="26">
        <f>ACOS(-TAN(Dados!$C$31)*TAN(O1125))</f>
        <v>1.7385894603864445</v>
      </c>
      <c r="Q1125" s="25">
        <f t="shared" si="260"/>
        <v>1.0278170707327079</v>
      </c>
      <c r="R1125" s="25">
        <f>(24*60/PI())*Dados!$C$28*Q1125*(P1125*SIN(Dados!$C$31)*SIN(O1125)+COS(Dados!$C$31)*COS(O1125)*SIN(P1125))</f>
        <v>41.440172896841275</v>
      </c>
      <c r="S1125" s="17">
        <f t="shared" si="261"/>
        <v>306.56</v>
      </c>
      <c r="T1125" s="17">
        <f t="shared" si="262"/>
        <v>293.66000000000003</v>
      </c>
      <c r="U1125" s="17">
        <f t="shared" si="263"/>
        <v>23.814221925369829</v>
      </c>
      <c r="V1125" s="25">
        <f>(0.75+2*10^(-5)*Dados!$B$7)*R1125</f>
        <v>31.28327768820585</v>
      </c>
      <c r="W1125" s="23">
        <f t="shared" si="264"/>
        <v>2.7357623480317921</v>
      </c>
      <c r="X1125" s="25">
        <f>(1-Dados!$C$20)*U1125</f>
        <v>18.336950882534769</v>
      </c>
      <c r="Y1125" s="18">
        <f t="shared" si="265"/>
        <v>15.601188534502977</v>
      </c>
      <c r="Z1125" s="27">
        <f>((0.408*I1125*(Y1125-0)+Dados!$C$35*(900/(H1125+273))*J1125*(M1125-N1125))/(I1125+Dados!$C$35*(1+(0.34*J1125))))</f>
        <v>5.2385618558420184</v>
      </c>
    </row>
    <row r="1126" spans="1:26" x14ac:dyDescent="0.25">
      <c r="A1126" s="1">
        <v>41308</v>
      </c>
      <c r="B1126">
        <v>21.2</v>
      </c>
      <c r="C1126">
        <v>31.4</v>
      </c>
      <c r="D1126">
        <v>34</v>
      </c>
      <c r="E1126">
        <v>3.1333329999999999</v>
      </c>
      <c r="F1126">
        <v>72.75</v>
      </c>
      <c r="H1126" s="22">
        <f t="shared" si="252"/>
        <v>26.299999999999997</v>
      </c>
      <c r="I1126" s="23">
        <f t="shared" si="253"/>
        <v>0.20178995726388813</v>
      </c>
      <c r="J1126" s="24">
        <f t="shared" si="254"/>
        <v>2.3435797862091996</v>
      </c>
      <c r="K1126" s="25">
        <f t="shared" si="255"/>
        <v>4.5959173166475438</v>
      </c>
      <c r="L1126" s="25">
        <f t="shared" si="256"/>
        <v>2.5177224920902961</v>
      </c>
      <c r="M1126" s="25">
        <f t="shared" si="257"/>
        <v>3.5568199043689201</v>
      </c>
      <c r="N1126" s="25">
        <f t="shared" si="258"/>
        <v>2.5875864804283895</v>
      </c>
      <c r="O1126" s="25">
        <f t="shared" si="259"/>
        <v>-0.29473949140618588</v>
      </c>
      <c r="P1126" s="26">
        <f>ACOS(-TAN(Dados!$C$31)*TAN(O1126))</f>
        <v>1.7356885346921167</v>
      </c>
      <c r="Q1126" s="25">
        <f t="shared" si="260"/>
        <v>1.0275073404706727</v>
      </c>
      <c r="R1126" s="25">
        <f>(24*60/PI())*Dados!$C$28*Q1126*(P1126*SIN(Dados!$C$31)*SIN(O1126)+COS(Dados!$C$31)*COS(O1126)*SIN(P1126))</f>
        <v>41.327547732870002</v>
      </c>
      <c r="S1126" s="17">
        <f t="shared" si="261"/>
        <v>304.56</v>
      </c>
      <c r="T1126" s="17">
        <f t="shared" si="262"/>
        <v>294.36</v>
      </c>
      <c r="U1126" s="17">
        <f t="shared" si="263"/>
        <v>21.11833645354422</v>
      </c>
      <c r="V1126" s="25">
        <f>(0.75+2*10^(-5)*Dados!$B$7)*R1126</f>
        <v>31.198256704148577</v>
      </c>
      <c r="W1126" s="23">
        <f t="shared" si="264"/>
        <v>2.5564943315205935</v>
      </c>
      <c r="X1126" s="25">
        <f>(1-Dados!$C$20)*U1126</f>
        <v>16.26111906922905</v>
      </c>
      <c r="Y1126" s="18">
        <f t="shared" si="265"/>
        <v>13.704624737708457</v>
      </c>
      <c r="Z1126" s="27">
        <f>((0.408*I1126*(Y1126-0)+Dados!$C$35*(900/(H1126+273))*J1126*(M1126-N1126))/(I1126+Dados!$C$35*(1+(0.34*J1126))))</f>
        <v>4.932292851299775</v>
      </c>
    </row>
    <row r="1127" spans="1:26" x14ac:dyDescent="0.25">
      <c r="A1127" s="1">
        <v>41309</v>
      </c>
      <c r="B1127">
        <v>14.8</v>
      </c>
      <c r="C1127">
        <v>30.4</v>
      </c>
      <c r="D1127">
        <v>35</v>
      </c>
      <c r="E1127">
        <v>2.4</v>
      </c>
      <c r="F1127">
        <v>61.25</v>
      </c>
      <c r="H1127" s="22">
        <f t="shared" si="252"/>
        <v>22.6</v>
      </c>
      <c r="I1127" s="23">
        <f t="shared" si="253"/>
        <v>0.16636250114300036</v>
      </c>
      <c r="J1127" s="24">
        <f t="shared" si="254"/>
        <v>1.7950825804030659</v>
      </c>
      <c r="K1127" s="25">
        <f t="shared" si="255"/>
        <v>4.3413906376622462</v>
      </c>
      <c r="L1127" s="25">
        <f t="shared" si="256"/>
        <v>1.6835115280330897</v>
      </c>
      <c r="M1127" s="25">
        <f t="shared" si="257"/>
        <v>3.0124510828476678</v>
      </c>
      <c r="N1127" s="25">
        <f t="shared" si="258"/>
        <v>1.8451262882441968</v>
      </c>
      <c r="O1127" s="25">
        <f t="shared" si="259"/>
        <v>-0.28981470135838328</v>
      </c>
      <c r="P1127" s="26">
        <f>ACOS(-TAN(Dados!$C$31)*TAN(O1127))</f>
        <v>1.7327454042581727</v>
      </c>
      <c r="Q1127" s="25">
        <f t="shared" si="260"/>
        <v>1.0271894591899993</v>
      </c>
      <c r="R1127" s="25">
        <f>(24*60/PI())*Dados!$C$28*Q1127*(P1127*SIN(Dados!$C$31)*SIN(O1127)+COS(Dados!$C$31)*COS(O1127)*SIN(P1127))</f>
        <v>41.21213155165799</v>
      </c>
      <c r="S1127" s="17">
        <f t="shared" si="261"/>
        <v>303.56</v>
      </c>
      <c r="T1127" s="17">
        <f t="shared" si="262"/>
        <v>287.96000000000004</v>
      </c>
      <c r="U1127" s="17">
        <f t="shared" si="263"/>
        <v>26.043980366848029</v>
      </c>
      <c r="V1127" s="25">
        <f>(0.75+2*10^(-5)*Dados!$B$7)*R1127</f>
        <v>31.111128775036029</v>
      </c>
      <c r="W1127" s="23">
        <f t="shared" si="264"/>
        <v>4.4034286815498564</v>
      </c>
      <c r="X1127" s="25">
        <f>(1-Dados!$C$20)*U1127</f>
        <v>20.053864882472983</v>
      </c>
      <c r="Y1127" s="18">
        <f t="shared" si="265"/>
        <v>15.650436200923126</v>
      </c>
      <c r="Z1127" s="27">
        <f>((0.408*I1127*(Y1127-0)+Dados!$C$35*(900/(H1127+273))*J1127*(M1127-N1127))/(I1127+Dados!$C$35*(1+(0.34*J1127))))</f>
        <v>5.4453812259401282</v>
      </c>
    </row>
    <row r="1128" spans="1:26" x14ac:dyDescent="0.25">
      <c r="A1128" s="1">
        <v>41310</v>
      </c>
      <c r="B1128">
        <v>14.6</v>
      </c>
      <c r="C1128">
        <v>31.7</v>
      </c>
      <c r="D1128">
        <v>36</v>
      </c>
      <c r="E1128">
        <v>2.733333</v>
      </c>
      <c r="F1128">
        <v>63.75</v>
      </c>
      <c r="H1128" s="22">
        <f t="shared" ref="H1128:H1129" si="266">(C1128+B1128)/2</f>
        <v>23.15</v>
      </c>
      <c r="I1128" s="23">
        <f t="shared" ref="I1128:I1129" si="267">4098*(0.6108*EXP(17.27*H1128/(H1128+237.3)))/(H1128+237.3)^2</f>
        <v>0.17126970375880821</v>
      </c>
      <c r="J1128" s="24">
        <f t="shared" ref="J1128:J1129" si="268">E1128*(4.87/(LN(67.8*10-5.42)))</f>
        <v>2.0443993561420224</v>
      </c>
      <c r="K1128" s="25">
        <f t="shared" ref="K1128:K1129" si="269">0.6108*EXP((17.27*C1128)/(C1128+237.3))</f>
        <v>4.6747601804976453</v>
      </c>
      <c r="L1128" s="25">
        <f t="shared" ref="L1128:L1129" si="270">0.6108*EXP((17.27*B1128)/(B1128+237.3))</f>
        <v>1.6619223807933985</v>
      </c>
      <c r="M1128" s="25">
        <f t="shared" ref="M1128:M1129" si="271">(K1128+L1128)/2</f>
        <v>3.1683412806455218</v>
      </c>
      <c r="N1128" s="25">
        <f t="shared" ref="N1128:N1129" si="272">F1128/100*((K1128+L1128)/2)</f>
        <v>2.0198175664115201</v>
      </c>
      <c r="O1128" s="25">
        <f t="shared" ref="O1128:O1129" si="273">0.409*SIN((2*PI()/365*D1128)-1.39)</f>
        <v>-0.28480403295985462</v>
      </c>
      <c r="P1128" s="26">
        <f>ACOS(-TAN(Dados!$C$31)*TAN(O1128))</f>
        <v>1.7297612548880501</v>
      </c>
      <c r="Q1128" s="25">
        <f t="shared" ref="Q1128:Q1129" si="274">1+0.033*COS((2*PI()/365)*D1128)</f>
        <v>1.0268635210857713</v>
      </c>
      <c r="R1128" s="25">
        <f>(24*60/PI())*Dados!$C$28*Q1128*(P1128*SIN(Dados!$C$31)*SIN(O1128)+COS(Dados!$C$31)*COS(O1128)*SIN(P1128))</f>
        <v>41.093926310782344</v>
      </c>
      <c r="S1128" s="17">
        <f t="shared" ref="S1128:S1129" si="275">C1128+273.16</f>
        <v>304.86</v>
      </c>
      <c r="T1128" s="17">
        <f t="shared" ref="T1128:T1129" si="276">B1128+273.16</f>
        <v>287.76000000000005</v>
      </c>
      <c r="U1128" s="17">
        <f t="shared" ref="U1128:U1129" si="277">0.16*SQRT(C1128-B1128)*R1128</f>
        <v>27.189152816766093</v>
      </c>
      <c r="V1128" s="25">
        <f>(0.75+2*10^(-5)*Dados!$B$7)*R1128</f>
        <v>31.021895378647475</v>
      </c>
      <c r="W1128" s="23">
        <f t="shared" ref="W1128:W1129" si="278">(4.903*10^-9)*((S1128^4+T1128^4)/2)*(0.34-0.14*SQRT(N1128))*(1.35*(U1128/V1128)-0.35)</f>
        <v>4.4635611805433522</v>
      </c>
      <c r="X1128" s="25">
        <f>(1-Dados!$C$20)*U1128</f>
        <v>20.93564766890989</v>
      </c>
      <c r="Y1128" s="18">
        <f t="shared" ref="Y1128:Y1129" si="279">X1128-W1128</f>
        <v>16.472086488366539</v>
      </c>
      <c r="Z1128" s="27">
        <f>((0.408*I1128*(Y1128-0)+Dados!$C$35*(900/(H1128+273))*J1128*(M1128-N1128))/(I1128+Dados!$C$35*(1+(0.34*J1128))))</f>
        <v>5.7333954484460472</v>
      </c>
    </row>
    <row r="1129" spans="1:26" x14ac:dyDescent="0.25">
      <c r="A1129" s="1">
        <v>41311</v>
      </c>
      <c r="B1129">
        <v>16.399999999999999</v>
      </c>
      <c r="C1129">
        <v>35.6</v>
      </c>
      <c r="D1129">
        <v>37</v>
      </c>
      <c r="E1129">
        <v>2.8666670000000001</v>
      </c>
      <c r="F1129">
        <v>67.75</v>
      </c>
      <c r="H1129" s="22">
        <f t="shared" si="266"/>
        <v>26</v>
      </c>
      <c r="I1129" s="23">
        <f t="shared" si="267"/>
        <v>0.19869895242110683</v>
      </c>
      <c r="J1129" s="24">
        <f t="shared" si="268"/>
        <v>2.1441266647984651</v>
      </c>
      <c r="K1129" s="25">
        <f t="shared" si="269"/>
        <v>5.8118453382797011</v>
      </c>
      <c r="L1129" s="25">
        <f t="shared" si="270"/>
        <v>1.8652661127239329</v>
      </c>
      <c r="M1129" s="25">
        <f t="shared" si="271"/>
        <v>3.8385557255018172</v>
      </c>
      <c r="N1129" s="25">
        <f t="shared" si="272"/>
        <v>2.6006215040274809</v>
      </c>
      <c r="O1129" s="25">
        <f t="shared" si="273"/>
        <v>-0.27970897097978548</v>
      </c>
      <c r="P1129" s="26">
        <f>ACOS(-TAN(Dados!$C$31)*TAN(O1129))</f>
        <v>1.7267372641461627</v>
      </c>
      <c r="Q1129" s="25">
        <f t="shared" si="274"/>
        <v>1.0265296227404832</v>
      </c>
      <c r="R1129" s="25">
        <f>(24*60/PI())*Dados!$C$28*Q1129*(P1129*SIN(Dados!$C$31)*SIN(O1129)+COS(Dados!$C$31)*COS(O1129)*SIN(P1129))</f>
        <v>40.972935068714811</v>
      </c>
      <c r="S1129" s="17">
        <f t="shared" si="275"/>
        <v>308.76000000000005</v>
      </c>
      <c r="T1129" s="17">
        <f t="shared" si="276"/>
        <v>289.56</v>
      </c>
      <c r="U1129" s="17">
        <f t="shared" si="277"/>
        <v>28.725505003941876</v>
      </c>
      <c r="V1129" s="25">
        <f>(0.75+2*10^(-5)*Dados!$B$7)*R1129</f>
        <v>30.930558823829962</v>
      </c>
      <c r="W1129" s="23">
        <f t="shared" si="278"/>
        <v>4.079275441571661</v>
      </c>
      <c r="X1129" s="25">
        <f>(1-Dados!$C$20)*U1129</f>
        <v>22.118638853035247</v>
      </c>
      <c r="Y1129" s="18">
        <f t="shared" si="279"/>
        <v>18.039363411463587</v>
      </c>
      <c r="Z1129" s="27">
        <f>((0.408*I1129*(Y1129-0)+Dados!$C$35*(900/(H1129+273))*J1129*(M1129-N1129))/(I1129+Dados!$C$35*(1+(0.34*J1129))))</f>
        <v>6.3660125951399289</v>
      </c>
    </row>
    <row r="1130" spans="1:26" x14ac:dyDescent="0.25">
      <c r="A1130" s="1">
        <v>41312</v>
      </c>
      <c r="B1130">
        <v>18</v>
      </c>
      <c r="C1130">
        <v>33.5</v>
      </c>
      <c r="D1130">
        <v>38</v>
      </c>
      <c r="E1130">
        <v>3.3666670000000001</v>
      </c>
      <c r="F1130">
        <v>60.25</v>
      </c>
      <c r="H1130" s="22">
        <f t="shared" ref="H1130:H1179" si="280">(C1130+B1130)/2</f>
        <v>25.75</v>
      </c>
      <c r="I1130" s="23">
        <f t="shared" ref="I1130:I1179" si="281">4098*(0.6108*EXP(17.27*H1130/(H1130+237.3)))/(H1130+237.3)^2</f>
        <v>0.19615364917180653</v>
      </c>
      <c r="J1130" s="24">
        <f t="shared" ref="J1130:J1179" si="282">E1130*(4.87/(LN(67.8*10-5.42)))</f>
        <v>2.5181022023824369</v>
      </c>
      <c r="K1130" s="25">
        <f t="shared" ref="K1130:K1179" si="283">0.6108*EXP((17.27*C1130)/(C1130+237.3))</f>
        <v>5.1729513859624818</v>
      </c>
      <c r="L1130" s="25">
        <f t="shared" ref="L1130:L1179" si="284">0.6108*EXP((17.27*B1130)/(B1130+237.3))</f>
        <v>2.0639892026604851</v>
      </c>
      <c r="M1130" s="25">
        <f t="shared" ref="M1130:M1179" si="285">(K1130+L1130)/2</f>
        <v>3.6184702943114835</v>
      </c>
      <c r="N1130" s="25">
        <f t="shared" ref="N1130:N1179" si="286">F1130/100*((K1130+L1130)/2)</f>
        <v>2.1801283523226691</v>
      </c>
      <c r="O1130" s="25">
        <f t="shared" ref="O1130:O1179" si="287">0.409*SIN((2*PI()/365*D1130)-1.39)</f>
        <v>-0.27453102519500105</v>
      </c>
      <c r="P1130" s="26">
        <f>ACOS(-TAN(Dados!$C$31)*TAN(O1130))</f>
        <v>1.7236746004336272</v>
      </c>
      <c r="Q1130" s="25">
        <f t="shared" ref="Q1130:Q1179" si="288">1+0.033*COS((2*PI()/365)*D1130)</f>
        <v>1.0261878630954209</v>
      </c>
      <c r="R1130" s="25">
        <f>(24*60/PI())*Dados!$C$28*Q1130*(P1130*SIN(Dados!$C$31)*SIN(O1130)+COS(Dados!$C$31)*COS(O1130)*SIN(P1130))</f>
        <v>40.849162036170263</v>
      </c>
      <c r="S1130" s="17">
        <f t="shared" ref="S1130:S1179" si="289">C1130+273.16</f>
        <v>306.66000000000003</v>
      </c>
      <c r="T1130" s="17">
        <f t="shared" ref="T1130:T1179" si="290">B1130+273.16</f>
        <v>291.16000000000003</v>
      </c>
      <c r="U1130" s="17">
        <f t="shared" ref="U1130:U1179" si="291">0.16*SQRT(C1130-B1130)*R1130</f>
        <v>25.731729881567119</v>
      </c>
      <c r="V1130" s="25">
        <f>(0.75+2*10^(-5)*Dados!$B$7)*R1130</f>
        <v>30.837122289261409</v>
      </c>
      <c r="W1130" s="23">
        <f t="shared" ref="W1130:W1179" si="292">(4.903*10^-9)*((S1130^4+T1130^4)/2)*(0.34-0.14*SQRT(N1130))*(1.35*(U1130/V1130)-0.35)</f>
        <v>4.0672043343335451</v>
      </c>
      <c r="X1130" s="25">
        <f>(1-Dados!$C$20)*U1130</f>
        <v>19.813432008806682</v>
      </c>
      <c r="Y1130" s="18">
        <f t="shared" ref="Y1130:Y1179" si="293">X1130-W1130</f>
        <v>15.746227674473136</v>
      </c>
      <c r="Z1130" s="27">
        <f>((0.408*I1130*(Y1130-0)+Dados!$C$35*(900/(H1130+273))*J1130*(M1130-N1130))/(I1130+Dados!$C$35*(1+(0.34*J1130))))</f>
        <v>6.2155762352262816</v>
      </c>
    </row>
    <row r="1131" spans="1:26" x14ac:dyDescent="0.25">
      <c r="A1131" s="1">
        <v>41313</v>
      </c>
      <c r="B1131">
        <v>19</v>
      </c>
      <c r="C1131">
        <v>30.2</v>
      </c>
      <c r="D1131">
        <v>39</v>
      </c>
      <c r="E1131">
        <v>2.266667</v>
      </c>
      <c r="F1131">
        <v>62.5</v>
      </c>
      <c r="H1131" s="22">
        <f t="shared" si="280"/>
        <v>24.6</v>
      </c>
      <c r="I1131" s="23">
        <f t="shared" si="281"/>
        <v>0.1847958852166231</v>
      </c>
      <c r="J1131" s="24">
        <f t="shared" si="282"/>
        <v>1.6953560196976984</v>
      </c>
      <c r="K1131" s="25">
        <f t="shared" si="283"/>
        <v>4.2919830424837384</v>
      </c>
      <c r="L1131" s="25">
        <f t="shared" si="284"/>
        <v>2.1973933238855259</v>
      </c>
      <c r="M1131" s="25">
        <f t="shared" si="285"/>
        <v>3.2446881831846319</v>
      </c>
      <c r="N1131" s="25">
        <f t="shared" si="286"/>
        <v>2.027930114490395</v>
      </c>
      <c r="O1131" s="25">
        <f t="shared" si="287"/>
        <v>-0.26927172994258658</v>
      </c>
      <c r="P1131" s="26">
        <f>ACOS(-TAN(Dados!$C$31)*TAN(O1131))</f>
        <v>1.720574422132332</v>
      </c>
      <c r="Q1131" s="25">
        <f t="shared" si="288"/>
        <v>1.0258383434213432</v>
      </c>
      <c r="R1131" s="25">
        <f>(24*60/PI())*Dados!$C$28*Q1131*(P1131*SIN(Dados!$C$31)*SIN(O1131)+COS(Dados!$C$31)*COS(O1131)*SIN(P1131))</f>
        <v>40.722612626680473</v>
      </c>
      <c r="S1131" s="17">
        <f t="shared" si="289"/>
        <v>303.36</v>
      </c>
      <c r="T1131" s="17">
        <f t="shared" si="290"/>
        <v>292.16000000000003</v>
      </c>
      <c r="U1131" s="17">
        <f t="shared" si="291"/>
        <v>21.805428582896237</v>
      </c>
      <c r="V1131" s="25">
        <f>(0.75+2*10^(-5)*Dados!$B$7)*R1131</f>
        <v>30.741589861628867</v>
      </c>
      <c r="W1131" s="23">
        <f t="shared" si="292"/>
        <v>3.3001393866591964</v>
      </c>
      <c r="X1131" s="25">
        <f>(1-Dados!$C$20)*U1131</f>
        <v>16.790180008830102</v>
      </c>
      <c r="Y1131" s="18">
        <f t="shared" si="293"/>
        <v>13.490040622170905</v>
      </c>
      <c r="Z1131" s="27">
        <f>((0.408*I1131*(Y1131-0)+Dados!$C$35*(900/(H1131+273))*J1131*(M1131-N1131))/(I1131+Dados!$C$35*(1+(0.34*J1131))))</f>
        <v>4.9497548291469577</v>
      </c>
    </row>
    <row r="1132" spans="1:26" x14ac:dyDescent="0.25">
      <c r="A1132" s="1">
        <v>41314</v>
      </c>
      <c r="B1132">
        <v>20.2</v>
      </c>
      <c r="C1132">
        <v>31.7</v>
      </c>
      <c r="D1132">
        <v>40</v>
      </c>
      <c r="E1132">
        <v>3.3333330000000001</v>
      </c>
      <c r="F1132">
        <v>67.25</v>
      </c>
      <c r="H1132" s="22">
        <f t="shared" si="280"/>
        <v>25.95</v>
      </c>
      <c r="I1132" s="23">
        <f t="shared" si="281"/>
        <v>0.19818767999703066</v>
      </c>
      <c r="J1132" s="24">
        <f t="shared" si="282"/>
        <v>2.4931700012427886</v>
      </c>
      <c r="K1132" s="25">
        <f t="shared" si="283"/>
        <v>4.6747601804976453</v>
      </c>
      <c r="L1132" s="25">
        <f t="shared" si="284"/>
        <v>2.3673876975032684</v>
      </c>
      <c r="M1132" s="25">
        <f t="shared" si="285"/>
        <v>3.5210739390004568</v>
      </c>
      <c r="N1132" s="25">
        <f t="shared" si="286"/>
        <v>2.3679222239778071</v>
      </c>
      <c r="O1132" s="25">
        <f t="shared" si="287"/>
        <v>-0.26393264366523028</v>
      </c>
      <c r="P1132" s="26">
        <f>ACOS(-TAN(Dados!$C$31)*TAN(O1132))</f>
        <v>1.7174378768172527</v>
      </c>
      <c r="Q1132" s="25">
        <f t="shared" si="288"/>
        <v>1.0254811672884725</v>
      </c>
      <c r="R1132" s="25">
        <f>(24*60/PI())*Dados!$C$28*Q1132*(P1132*SIN(Dados!$C$31)*SIN(O1132)+COS(Dados!$C$31)*COS(O1132)*SIN(P1132))</f>
        <v>40.593293506266015</v>
      </c>
      <c r="S1132" s="17">
        <f t="shared" si="289"/>
        <v>304.86</v>
      </c>
      <c r="T1132" s="17">
        <f t="shared" si="290"/>
        <v>293.36</v>
      </c>
      <c r="U1132" s="17">
        <f t="shared" si="291"/>
        <v>22.025368932908179</v>
      </c>
      <c r="V1132" s="25">
        <f>(0.75+2*10^(-5)*Dados!$B$7)*R1132</f>
        <v>30.643966573125926</v>
      </c>
      <c r="W1132" s="23">
        <f t="shared" si="292"/>
        <v>3.0392225071290757</v>
      </c>
      <c r="X1132" s="25">
        <f>(1-Dados!$C$20)*U1132</f>
        <v>16.959534078339299</v>
      </c>
      <c r="Y1132" s="18">
        <f t="shared" si="293"/>
        <v>13.920311571210224</v>
      </c>
      <c r="Z1132" s="27">
        <f>((0.408*I1132*(Y1132-0)+Dados!$C$35*(900/(H1132+273))*J1132*(M1132-N1132))/(I1132+Dados!$C$35*(1+(0.34*J1132))))</f>
        <v>5.3023696895925152</v>
      </c>
    </row>
    <row r="1133" spans="1:26" x14ac:dyDescent="0.25">
      <c r="A1133" s="1">
        <v>41315</v>
      </c>
      <c r="B1133">
        <v>20.6</v>
      </c>
      <c r="C1133">
        <v>31</v>
      </c>
      <c r="D1133">
        <v>41</v>
      </c>
      <c r="E1133">
        <v>2.8</v>
      </c>
      <c r="F1133">
        <v>90</v>
      </c>
      <c r="H1133" s="22">
        <f t="shared" si="280"/>
        <v>25.8</v>
      </c>
      <c r="I1133" s="23">
        <f t="shared" si="281"/>
        <v>0.19666050184576003</v>
      </c>
      <c r="J1133" s="24">
        <f t="shared" si="282"/>
        <v>2.0942630104702435</v>
      </c>
      <c r="K1133" s="25">
        <f t="shared" si="283"/>
        <v>4.492592251118583</v>
      </c>
      <c r="L1133" s="25">
        <f t="shared" si="284"/>
        <v>2.4265523121060211</v>
      </c>
      <c r="M1133" s="25">
        <f t="shared" si="285"/>
        <v>3.459572281612302</v>
      </c>
      <c r="N1133" s="25">
        <f t="shared" si="286"/>
        <v>3.1136150534510718</v>
      </c>
      <c r="O1133" s="25">
        <f t="shared" si="287"/>
        <v>-0.25851534844942292</v>
      </c>
      <c r="P1133" s="26">
        <f>ACOS(-TAN(Dados!$C$31)*TAN(O1133))</f>
        <v>1.7142661005366917</v>
      </c>
      <c r="Q1133" s="25">
        <f t="shared" si="288"/>
        <v>1.0251164405358055</v>
      </c>
      <c r="R1133" s="25">
        <f>(24*60/PI())*Dados!$C$28*Q1133*(P1133*SIN(Dados!$C$31)*SIN(O1133)+COS(Dados!$C$31)*COS(O1133)*SIN(P1133))</f>
        <v>40.461212642078735</v>
      </c>
      <c r="S1133" s="17">
        <f t="shared" si="289"/>
        <v>304.16000000000003</v>
      </c>
      <c r="T1133" s="17">
        <f t="shared" si="290"/>
        <v>293.76000000000005</v>
      </c>
      <c r="U1133" s="17">
        <f t="shared" si="291"/>
        <v>20.877358408265888</v>
      </c>
      <c r="V1133" s="25">
        <f>(0.75+2*10^(-5)*Dados!$B$7)*R1133</f>
        <v>30.544258438173049</v>
      </c>
      <c r="W1133" s="23">
        <f t="shared" si="292"/>
        <v>2.089171901089149</v>
      </c>
      <c r="X1133" s="25">
        <f>(1-Dados!$C$20)*U1133</f>
        <v>16.075565974364736</v>
      </c>
      <c r="Y1133" s="18">
        <f t="shared" si="293"/>
        <v>13.986394073275587</v>
      </c>
      <c r="Z1133" s="27">
        <f>((0.408*I1133*(Y1133-0)+Dados!$C$35*(900/(H1133+273))*J1133*(M1133-N1133))/(I1133+Dados!$C$35*(1+(0.34*J1133))))</f>
        <v>4.0976967837944063</v>
      </c>
    </row>
    <row r="1134" spans="1:26" x14ac:dyDescent="0.25">
      <c r="A1134" s="1">
        <v>41316</v>
      </c>
      <c r="B1134">
        <v>20.8</v>
      </c>
      <c r="C1134">
        <v>25.1</v>
      </c>
      <c r="D1134">
        <v>42</v>
      </c>
      <c r="E1134">
        <v>2.1333329999999999</v>
      </c>
      <c r="F1134">
        <v>87.25</v>
      </c>
      <c r="H1134" s="22">
        <f t="shared" si="280"/>
        <v>22.950000000000003</v>
      </c>
      <c r="I1134" s="23">
        <f t="shared" si="281"/>
        <v>0.16947132392254768</v>
      </c>
      <c r="J1134" s="24">
        <f t="shared" si="282"/>
        <v>1.5956287110412557</v>
      </c>
      <c r="K1134" s="25">
        <f t="shared" si="283"/>
        <v>3.1866957622050229</v>
      </c>
      <c r="L1134" s="25">
        <f t="shared" si="284"/>
        <v>2.4566163260716172</v>
      </c>
      <c r="M1134" s="25">
        <f t="shared" si="285"/>
        <v>2.8216560441383201</v>
      </c>
      <c r="N1134" s="25">
        <f t="shared" si="286"/>
        <v>2.4618948985106845</v>
      </c>
      <c r="O1134" s="25">
        <f t="shared" si="287"/>
        <v>-0.2530214495566519</v>
      </c>
      <c r="P1134" s="26">
        <f>ACOS(-TAN(Dados!$C$31)*TAN(O1134))</f>
        <v>1.7110602171599187</v>
      </c>
      <c r="Q1134" s="25">
        <f t="shared" si="288"/>
        <v>1.0247442712397508</v>
      </c>
      <c r="R1134" s="25">
        <f>(24*60/PI())*Dados!$C$28*Q1134*(P1134*SIN(Dados!$C$31)*SIN(O1134)+COS(Dados!$C$31)*COS(O1134)*SIN(P1134))</f>
        <v>40.326379349888064</v>
      </c>
      <c r="S1134" s="17">
        <f t="shared" si="289"/>
        <v>298.26000000000005</v>
      </c>
      <c r="T1134" s="17">
        <f t="shared" si="290"/>
        <v>293.96000000000004</v>
      </c>
      <c r="U1134" s="17">
        <f t="shared" si="291"/>
        <v>13.379609606096</v>
      </c>
      <c r="V1134" s="25">
        <f>(0.75+2*10^(-5)*Dados!$B$7)*R1134</f>
        <v>30.442472489265068</v>
      </c>
      <c r="W1134" s="23">
        <f t="shared" si="292"/>
        <v>1.1040736339421597</v>
      </c>
      <c r="X1134" s="25">
        <f>(1-Dados!$C$20)*U1134</f>
        <v>10.30229939669392</v>
      </c>
      <c r="Y1134" s="18">
        <f t="shared" si="293"/>
        <v>9.1982257627517612</v>
      </c>
      <c r="Z1134" s="27">
        <f>((0.408*I1134*(Y1134-0)+Dados!$C$35*(900/(H1134+273))*J1134*(M1134-N1134))/(I1134+Dados!$C$35*(1+(0.34*J1134))))</f>
        <v>2.7742451725140804</v>
      </c>
    </row>
    <row r="1135" spans="1:26" x14ac:dyDescent="0.25">
      <c r="A1135" s="1">
        <v>41317</v>
      </c>
      <c r="B1135">
        <v>22</v>
      </c>
      <c r="C1135">
        <v>32.5</v>
      </c>
      <c r="D1135">
        <v>43</v>
      </c>
      <c r="E1135">
        <v>1.4666669999999999</v>
      </c>
      <c r="F1135">
        <v>72.25</v>
      </c>
      <c r="H1135" s="22">
        <f t="shared" si="280"/>
        <v>27.25</v>
      </c>
      <c r="I1135" s="23">
        <f t="shared" si="281"/>
        <v>0.21184640181521044</v>
      </c>
      <c r="J1135" s="24">
        <f t="shared" si="282"/>
        <v>1.0969951595633431</v>
      </c>
      <c r="K1135" s="25">
        <f t="shared" si="283"/>
        <v>4.8907789302521092</v>
      </c>
      <c r="L1135" s="25">
        <f t="shared" si="284"/>
        <v>2.6439311922105757</v>
      </c>
      <c r="M1135" s="25">
        <f t="shared" si="285"/>
        <v>3.7673550612313425</v>
      </c>
      <c r="N1135" s="25">
        <f t="shared" si="286"/>
        <v>2.7219140317396451</v>
      </c>
      <c r="O1135" s="25">
        <f t="shared" si="287"/>
        <v>-0.24745257494772704</v>
      </c>
      <c r="P1135" s="26">
        <f>ACOS(-TAN(Dados!$C$31)*TAN(O1135))</f>
        <v>1.7078213377914966</v>
      </c>
      <c r="Q1135" s="25">
        <f t="shared" si="288"/>
        <v>1.0243647696821025</v>
      </c>
      <c r="R1135" s="25">
        <f>(24*60/PI())*Dados!$C$28*Q1135*(P1135*SIN(Dados!$C$31)*SIN(O1135)+COS(Dados!$C$31)*COS(O1135)*SIN(P1135))</f>
        <v>40.188804340285415</v>
      </c>
      <c r="S1135" s="17">
        <f t="shared" si="289"/>
        <v>305.66000000000003</v>
      </c>
      <c r="T1135" s="17">
        <f t="shared" si="290"/>
        <v>295.16000000000003</v>
      </c>
      <c r="U1135" s="17">
        <f t="shared" si="291"/>
        <v>20.836257592675054</v>
      </c>
      <c r="V1135" s="25">
        <f>(0.75+2*10^(-5)*Dados!$B$7)*R1135</f>
        <v>30.338616811851008</v>
      </c>
      <c r="W1135" s="23">
        <f t="shared" si="292"/>
        <v>2.5173361159693393</v>
      </c>
      <c r="X1135" s="25">
        <f>(1-Dados!$C$20)*U1135</f>
        <v>16.043918346359792</v>
      </c>
      <c r="Y1135" s="18">
        <f t="shared" si="293"/>
        <v>13.526582230390453</v>
      </c>
      <c r="Z1135" s="27">
        <f>((0.408*I1135*(Y1135-0)+Dados!$C$35*(900/(H1135+273))*J1135*(M1135-N1135))/(I1135+Dados!$C$35*(1+(0.34*J1135))))</f>
        <v>4.6207416152287699</v>
      </c>
    </row>
    <row r="1136" spans="1:26" x14ac:dyDescent="0.25">
      <c r="A1136" s="1">
        <v>41318</v>
      </c>
      <c r="B1136">
        <v>22.6</v>
      </c>
      <c r="C1136">
        <v>35</v>
      </c>
      <c r="D1136">
        <v>44</v>
      </c>
      <c r="E1136">
        <v>1.6333329999999999</v>
      </c>
      <c r="F1136">
        <v>71.25</v>
      </c>
      <c r="H1136" s="22">
        <f t="shared" si="280"/>
        <v>28.8</v>
      </c>
      <c r="I1136" s="23">
        <f t="shared" si="281"/>
        <v>0.2291579380125682</v>
      </c>
      <c r="J1136" s="24">
        <f t="shared" si="282"/>
        <v>1.2216531734572835</v>
      </c>
      <c r="K1136" s="25">
        <f t="shared" si="283"/>
        <v>5.6226812384961216</v>
      </c>
      <c r="L1136" s="25">
        <f t="shared" si="284"/>
        <v>2.7421805492514406</v>
      </c>
      <c r="M1136" s="25">
        <f t="shared" si="285"/>
        <v>4.1824308938737813</v>
      </c>
      <c r="N1136" s="25">
        <f t="shared" si="286"/>
        <v>2.9799820118850691</v>
      </c>
      <c r="O1136" s="25">
        <f t="shared" si="287"/>
        <v>-0.24181037480038128</v>
      </c>
      <c r="P1136" s="26">
        <f>ACOS(-TAN(Dados!$C$31)*TAN(O1136))</f>
        <v>1.7045505602514042</v>
      </c>
      <c r="Q1136" s="25">
        <f t="shared" si="288"/>
        <v>1.0239780483173626</v>
      </c>
      <c r="R1136" s="25">
        <f>(24*60/PI())*Dados!$C$28*Q1136*(P1136*SIN(Dados!$C$31)*SIN(O1136)+COS(Dados!$C$31)*COS(O1136)*SIN(P1136))</f>
        <v>40.048499763481836</v>
      </c>
      <c r="S1136" s="17">
        <f t="shared" si="289"/>
        <v>308.16000000000003</v>
      </c>
      <c r="T1136" s="17">
        <f t="shared" si="290"/>
        <v>295.76000000000005</v>
      </c>
      <c r="U1136" s="17">
        <f t="shared" si="291"/>
        <v>22.564051229434202</v>
      </c>
      <c r="V1136" s="25">
        <f>(0.75+2*10^(-5)*Dados!$B$7)*R1136</f>
        <v>30.232700578151917</v>
      </c>
      <c r="W1136" s="23">
        <f t="shared" si="292"/>
        <v>2.6421229516159785</v>
      </c>
      <c r="X1136" s="25">
        <f>(1-Dados!$C$20)*U1136</f>
        <v>17.374319446664337</v>
      </c>
      <c r="Y1136" s="18">
        <f t="shared" si="293"/>
        <v>14.73219649504836</v>
      </c>
      <c r="Z1136" s="27">
        <f>((0.408*I1136*(Y1136-0)+Dados!$C$35*(900/(H1136+273))*J1136*(M1136-N1136))/(I1136+Dados!$C$35*(1+(0.34*J1136))))</f>
        <v>5.1713050120326045</v>
      </c>
    </row>
    <row r="1137" spans="1:26" x14ac:dyDescent="0.25">
      <c r="A1137" s="1">
        <v>41319</v>
      </c>
      <c r="B1137">
        <v>21.6</v>
      </c>
      <c r="C1137">
        <v>30.2</v>
      </c>
      <c r="D1137">
        <v>45</v>
      </c>
      <c r="E1137">
        <v>2.0333329999999998</v>
      </c>
      <c r="F1137">
        <v>92.5</v>
      </c>
      <c r="H1137" s="22">
        <f t="shared" si="280"/>
        <v>25.9</v>
      </c>
      <c r="I1137" s="23">
        <f t="shared" si="281"/>
        <v>0.19767751536034411</v>
      </c>
      <c r="J1137" s="24">
        <f t="shared" si="282"/>
        <v>1.5208336035244612</v>
      </c>
      <c r="K1137" s="25">
        <f t="shared" si="283"/>
        <v>4.2919830424837384</v>
      </c>
      <c r="L1137" s="25">
        <f t="shared" si="284"/>
        <v>2.5801527260359443</v>
      </c>
      <c r="M1137" s="25">
        <f t="shared" si="285"/>
        <v>3.4360678842598413</v>
      </c>
      <c r="N1137" s="25">
        <f t="shared" si="286"/>
        <v>3.1783627929403533</v>
      </c>
      <c r="O1137" s="25">
        <f t="shared" si="287"/>
        <v>-0.23609652102028686</v>
      </c>
      <c r="P1137" s="26">
        <f>ACOS(-TAN(Dados!$C$31)*TAN(O1137))</f>
        <v>1.701248968619907</v>
      </c>
      <c r="Q1137" s="25">
        <f t="shared" si="288"/>
        <v>1.0235842217394178</v>
      </c>
      <c r="R1137" s="25">
        <f>(24*60/PI())*Dados!$C$28*Q1137*(P1137*SIN(Dados!$C$31)*SIN(O1137)+COS(Dados!$C$31)*COS(O1137)*SIN(P1137))</f>
        <v>39.905479252576548</v>
      </c>
      <c r="S1137" s="17">
        <f t="shared" si="289"/>
        <v>303.36</v>
      </c>
      <c r="T1137" s="17">
        <f t="shared" si="290"/>
        <v>294.76000000000005</v>
      </c>
      <c r="U1137" s="17">
        <f t="shared" si="291"/>
        <v>18.724133943310175</v>
      </c>
      <c r="V1137" s="25">
        <f>(0.75+2*10^(-5)*Dados!$B$7)*R1137</f>
        <v>30.124734079824389</v>
      </c>
      <c r="W1137" s="23">
        <f t="shared" si="292"/>
        <v>1.7363534244572165</v>
      </c>
      <c r="X1137" s="25">
        <f>(1-Dados!$C$20)*U1137</f>
        <v>14.417583136348835</v>
      </c>
      <c r="Y1137" s="18">
        <f t="shared" si="293"/>
        <v>12.681229711891618</v>
      </c>
      <c r="Z1137" s="27">
        <f>((0.408*I1137*(Y1137-0)+Dados!$C$35*(900/(H1137+273))*J1137*(M1137-N1137))/(I1137+Dados!$C$35*(1+(0.34*J1137))))</f>
        <v>3.7039548778844735</v>
      </c>
    </row>
    <row r="1138" spans="1:26" x14ac:dyDescent="0.25">
      <c r="A1138" s="1">
        <v>41320</v>
      </c>
      <c r="B1138">
        <v>21.6</v>
      </c>
      <c r="C1138">
        <v>33</v>
      </c>
      <c r="D1138">
        <v>46</v>
      </c>
      <c r="E1138">
        <v>1.433333</v>
      </c>
      <c r="F1138">
        <v>79.25</v>
      </c>
      <c r="H1138" s="22">
        <f t="shared" si="280"/>
        <v>27.3</v>
      </c>
      <c r="I1138" s="23">
        <f t="shared" si="281"/>
        <v>0.21238715151384185</v>
      </c>
      <c r="J1138" s="24">
        <f t="shared" si="282"/>
        <v>1.0720629584236949</v>
      </c>
      <c r="K1138" s="25">
        <f t="shared" si="283"/>
        <v>5.030147795606851</v>
      </c>
      <c r="L1138" s="25">
        <f t="shared" si="284"/>
        <v>2.5801527260359443</v>
      </c>
      <c r="M1138" s="25">
        <f t="shared" si="285"/>
        <v>3.8051502608213976</v>
      </c>
      <c r="N1138" s="25">
        <f t="shared" si="286"/>
        <v>3.0155815817009577</v>
      </c>
      <c r="O1138" s="25">
        <f t="shared" si="287"/>
        <v>-0.23031270674563392</v>
      </c>
      <c r="P1138" s="26">
        <f>ACOS(-TAN(Dados!$C$31)*TAN(O1138))</f>
        <v>1.6979176328459811</v>
      </c>
      <c r="Q1138" s="25">
        <f t="shared" si="288"/>
        <v>1.0231834066475822</v>
      </c>
      <c r="R1138" s="25">
        <f>(24*60/PI())*Dados!$C$28*Q1138*(P1138*SIN(Dados!$C$31)*SIN(O1138)+COS(Dados!$C$31)*COS(O1138)*SIN(P1138))</f>
        <v>39.759757965175694</v>
      </c>
      <c r="S1138" s="17">
        <f t="shared" si="289"/>
        <v>306.16000000000003</v>
      </c>
      <c r="T1138" s="17">
        <f t="shared" si="290"/>
        <v>294.76000000000005</v>
      </c>
      <c r="U1138" s="17">
        <f t="shared" si="291"/>
        <v>21.479102985708199</v>
      </c>
      <c r="V1138" s="25">
        <f>(0.75+2*10^(-5)*Dados!$B$7)*R1138</f>
        <v>30.014728759378652</v>
      </c>
      <c r="W1138" s="23">
        <f t="shared" si="292"/>
        <v>2.3902219580206809</v>
      </c>
      <c r="X1138" s="25">
        <f>(1-Dados!$C$20)*U1138</f>
        <v>16.538909298995314</v>
      </c>
      <c r="Y1138" s="18">
        <f t="shared" si="293"/>
        <v>14.148687340974632</v>
      </c>
      <c r="Z1138" s="27">
        <f>((0.408*I1138*(Y1138-0)+Dados!$C$35*(900/(H1138+273))*J1138*(M1138-N1138))/(I1138+Dados!$C$35*(1+(0.34*J1138))))</f>
        <v>4.6140833908009702</v>
      </c>
    </row>
    <row r="1139" spans="1:26" x14ac:dyDescent="0.25">
      <c r="A1139" s="1">
        <v>41321</v>
      </c>
      <c r="B1139">
        <v>22.3</v>
      </c>
      <c r="C1139">
        <v>35</v>
      </c>
      <c r="D1139">
        <v>47</v>
      </c>
      <c r="E1139">
        <v>1.4666669999999999</v>
      </c>
      <c r="F1139">
        <v>63</v>
      </c>
      <c r="H1139" s="22">
        <f t="shared" si="280"/>
        <v>28.65</v>
      </c>
      <c r="I1139" s="23">
        <f t="shared" si="281"/>
        <v>0.22743235016149782</v>
      </c>
      <c r="J1139" s="24">
        <f t="shared" si="282"/>
        <v>1.0969951595633431</v>
      </c>
      <c r="K1139" s="25">
        <f t="shared" si="283"/>
        <v>5.6226812384961216</v>
      </c>
      <c r="L1139" s="25">
        <f t="shared" si="284"/>
        <v>2.6926645530366384</v>
      </c>
      <c r="M1139" s="25">
        <f t="shared" si="285"/>
        <v>4.15767289576638</v>
      </c>
      <c r="N1139" s="25">
        <f t="shared" si="286"/>
        <v>2.6193339243328193</v>
      </c>
      <c r="O1139" s="25">
        <f t="shared" si="287"/>
        <v>-0.22446064584541689</v>
      </c>
      <c r="P1139" s="26">
        <f>ACOS(-TAN(Dados!$C$31)*TAN(O1139))</f>
        <v>1.6945576084179677</v>
      </c>
      <c r="Q1139" s="25">
        <f t="shared" si="288"/>
        <v>1.0227757218120181</v>
      </c>
      <c r="R1139" s="25">
        <f>(24*60/PI())*Dados!$C$28*Q1139*(P1139*SIN(Dados!$C$31)*SIN(O1139)+COS(Dados!$C$31)*COS(O1139)*SIN(P1139))</f>
        <v>39.61135262324327</v>
      </c>
      <c r="S1139" s="17">
        <f t="shared" si="289"/>
        <v>308.16000000000003</v>
      </c>
      <c r="T1139" s="17">
        <f t="shared" si="290"/>
        <v>295.46000000000004</v>
      </c>
      <c r="U1139" s="17">
        <f t="shared" si="291"/>
        <v>22.586113997758595</v>
      </c>
      <c r="V1139" s="25">
        <f>(0.75+2*10^(-5)*Dados!$B$7)*R1139</f>
        <v>29.902697240262114</v>
      </c>
      <c r="W1139" s="23">
        <f t="shared" si="292"/>
        <v>3.0981552720166752</v>
      </c>
      <c r="X1139" s="25">
        <f>(1-Dados!$C$20)*U1139</f>
        <v>17.391307778274118</v>
      </c>
      <c r="Y1139" s="18">
        <f t="shared" si="293"/>
        <v>14.293152506257442</v>
      </c>
      <c r="Z1139" s="27">
        <f>((0.408*I1139*(Y1139-0)+Dados!$C$35*(900/(H1139+273))*J1139*(M1139-N1139))/(I1139+Dados!$C$35*(1+(0.34*J1139))))</f>
        <v>5.2185478601704061</v>
      </c>
    </row>
    <row r="1140" spans="1:26" x14ac:dyDescent="0.25">
      <c r="A1140" s="1">
        <v>41322</v>
      </c>
      <c r="B1140">
        <v>21.6</v>
      </c>
      <c r="C1140">
        <v>35.200000000000003</v>
      </c>
      <c r="D1140">
        <v>48</v>
      </c>
      <c r="E1140">
        <v>2.8333330000000001</v>
      </c>
      <c r="F1140">
        <v>77.5</v>
      </c>
      <c r="H1140" s="22">
        <f t="shared" si="280"/>
        <v>28.400000000000002</v>
      </c>
      <c r="I1140" s="23">
        <f t="shared" si="281"/>
        <v>0.22458062023104683</v>
      </c>
      <c r="J1140" s="24">
        <f t="shared" si="282"/>
        <v>2.1191944636588169</v>
      </c>
      <c r="K1140" s="25">
        <f t="shared" si="283"/>
        <v>5.6851337931165737</v>
      </c>
      <c r="L1140" s="25">
        <f t="shared" si="284"/>
        <v>2.5801527260359443</v>
      </c>
      <c r="M1140" s="25">
        <f t="shared" si="285"/>
        <v>4.132643259576259</v>
      </c>
      <c r="N1140" s="25">
        <f t="shared" si="286"/>
        <v>3.202798526171601</v>
      </c>
      <c r="O1140" s="25">
        <f t="shared" si="287"/>
        <v>-0.21854207241157836</v>
      </c>
      <c r="P1140" s="26">
        <f>ACOS(-TAN(Dados!$C$31)*TAN(O1140))</f>
        <v>1.6911699360950152</v>
      </c>
      <c r="Q1140" s="25">
        <f t="shared" si="288"/>
        <v>1.0223612880385406</v>
      </c>
      <c r="R1140" s="25">
        <f>(24*60/PI())*Dados!$C$28*Q1140*(P1140*SIN(Dados!$C$31)*SIN(O1140)+COS(Dados!$C$31)*COS(O1140)*SIN(P1140))</f>
        <v>39.460281551069606</v>
      </c>
      <c r="S1140" s="17">
        <f t="shared" si="289"/>
        <v>308.36</v>
      </c>
      <c r="T1140" s="17">
        <f t="shared" si="290"/>
        <v>294.76000000000005</v>
      </c>
      <c r="U1140" s="17">
        <f t="shared" si="291"/>
        <v>23.283572483672355</v>
      </c>
      <c r="V1140" s="25">
        <f>(0.75+2*10^(-5)*Dados!$B$7)*R1140</f>
        <v>29.788653355521856</v>
      </c>
      <c r="W1140" s="23">
        <f t="shared" si="292"/>
        <v>2.5655088925286904</v>
      </c>
      <c r="X1140" s="25">
        <f>(1-Dados!$C$20)*U1140</f>
        <v>17.928350812427713</v>
      </c>
      <c r="Y1140" s="18">
        <f t="shared" si="293"/>
        <v>15.362841919899022</v>
      </c>
      <c r="Z1140" s="27">
        <f>((0.408*I1140*(Y1140-0)+Dados!$C$35*(900/(H1140+273))*J1140*(M1140-N1140))/(I1140+Dados!$C$35*(1+(0.34*J1140))))</f>
        <v>5.3167873735540674</v>
      </c>
    </row>
    <row r="1141" spans="1:26" x14ac:dyDescent="0.25">
      <c r="A1141" s="1">
        <v>41323</v>
      </c>
      <c r="B1141">
        <v>20.100000000000001</v>
      </c>
      <c r="C1141">
        <v>25</v>
      </c>
      <c r="D1141">
        <v>49</v>
      </c>
      <c r="E1141">
        <v>2.6666669999999999</v>
      </c>
      <c r="F1141">
        <v>92.25</v>
      </c>
      <c r="H1141" s="22">
        <f t="shared" si="280"/>
        <v>22.55</v>
      </c>
      <c r="I1141" s="23">
        <f t="shared" si="281"/>
        <v>0.16592233897104031</v>
      </c>
      <c r="J1141" s="24">
        <f t="shared" si="282"/>
        <v>1.9945364497648759</v>
      </c>
      <c r="K1141" s="25">
        <f t="shared" si="283"/>
        <v>3.1677777175068473</v>
      </c>
      <c r="L1141" s="25">
        <f t="shared" si="284"/>
        <v>2.3527951289901101</v>
      </c>
      <c r="M1141" s="25">
        <f t="shared" si="285"/>
        <v>2.7602864232484787</v>
      </c>
      <c r="N1141" s="25">
        <f t="shared" si="286"/>
        <v>2.5463642254467218</v>
      </c>
      <c r="O1141" s="25">
        <f t="shared" si="287"/>
        <v>-0.21255874024516014</v>
      </c>
      <c r="P1141" s="26">
        <f>ACOS(-TAN(Dados!$C$31)*TAN(O1141))</f>
        <v>1.6877556416977701</v>
      </c>
      <c r="Q1141" s="25">
        <f t="shared" si="288"/>
        <v>1.0219402281328214</v>
      </c>
      <c r="R1141" s="25">
        <f>(24*60/PI())*Dados!$C$28*Q1141*(P1141*SIN(Dados!$C$31)*SIN(O1141)+COS(Dados!$C$31)*COS(O1141)*SIN(P1141))</f>
        <v>39.30656471124577</v>
      </c>
      <c r="S1141" s="17">
        <f t="shared" si="289"/>
        <v>298.16000000000003</v>
      </c>
      <c r="T1141" s="17">
        <f t="shared" si="290"/>
        <v>293.26000000000005</v>
      </c>
      <c r="U1141" s="17">
        <f t="shared" si="291"/>
        <v>13.921406406245547</v>
      </c>
      <c r="V1141" s="25">
        <f>(0.75+2*10^(-5)*Dados!$B$7)*R1141</f>
        <v>29.672612174961795</v>
      </c>
      <c r="W1141" s="23">
        <f t="shared" si="292"/>
        <v>1.2392400426473129</v>
      </c>
      <c r="X1141" s="25">
        <f>(1-Dados!$C$20)*U1141</f>
        <v>10.719482932809072</v>
      </c>
      <c r="Y1141" s="18">
        <f t="shared" si="293"/>
        <v>9.4802428901617581</v>
      </c>
      <c r="Z1141" s="27">
        <f>((0.408*I1141*(Y1141-0)+Dados!$C$35*(900/(H1141+273))*J1141*(M1141-N1141))/(I1141+Dados!$C$35*(1+(0.34*J1141))))</f>
        <v>2.6356040135885448</v>
      </c>
    </row>
    <row r="1142" spans="1:26" x14ac:dyDescent="0.25">
      <c r="A1142" s="1">
        <v>41324</v>
      </c>
      <c r="B1142">
        <v>21.2</v>
      </c>
      <c r="C1142">
        <v>29</v>
      </c>
      <c r="D1142">
        <v>50</v>
      </c>
      <c r="E1142">
        <v>1.433333</v>
      </c>
      <c r="F1142">
        <v>82.25</v>
      </c>
      <c r="H1142" s="22">
        <f t="shared" si="280"/>
        <v>25.1</v>
      </c>
      <c r="I1142" s="23">
        <f t="shared" si="281"/>
        <v>0.18966399559757055</v>
      </c>
      <c r="J1142" s="24">
        <f t="shared" si="282"/>
        <v>1.0720629584236949</v>
      </c>
      <c r="K1142" s="25">
        <f t="shared" si="283"/>
        <v>4.0056776000859209</v>
      </c>
      <c r="L1142" s="25">
        <f t="shared" si="284"/>
        <v>2.5177224920902961</v>
      </c>
      <c r="M1142" s="25">
        <f t="shared" si="285"/>
        <v>3.2617000460881087</v>
      </c>
      <c r="N1142" s="25">
        <f t="shared" si="286"/>
        <v>2.6827482879074696</v>
      </c>
      <c r="O1142" s="25">
        <f t="shared" si="287"/>
        <v>-0.2065124223366139</v>
      </c>
      <c r="P1142" s="26">
        <f>ACOS(-TAN(Dados!$C$31)*TAN(O1142))</f>
        <v>1.6843157359566781</v>
      </c>
      <c r="Q1142" s="25">
        <f t="shared" si="288"/>
        <v>1.0215126668639976</v>
      </c>
      <c r="R1142" s="25">
        <f>(24*60/PI())*Dados!$C$28*Q1142*(P1142*SIN(Dados!$C$31)*SIN(O1142)+COS(Dados!$C$31)*COS(O1142)*SIN(P1142))</f>
        <v>39.150223738536113</v>
      </c>
      <c r="S1142" s="17">
        <f t="shared" si="289"/>
        <v>302.16000000000003</v>
      </c>
      <c r="T1142" s="17">
        <f t="shared" si="290"/>
        <v>294.36</v>
      </c>
      <c r="U1142" s="17">
        <f t="shared" si="291"/>
        <v>17.494499905669741</v>
      </c>
      <c r="V1142" s="25">
        <f>(0.75+2*10^(-5)*Dados!$B$7)*R1142</f>
        <v>29.554590030713136</v>
      </c>
      <c r="W1142" s="23">
        <f t="shared" si="292"/>
        <v>1.930925309522646</v>
      </c>
      <c r="X1142" s="25">
        <f>(1-Dados!$C$20)*U1142</f>
        <v>13.470764927365702</v>
      </c>
      <c r="Y1142" s="18">
        <f t="shared" si="293"/>
        <v>11.539839617843056</v>
      </c>
      <c r="Z1142" s="27">
        <f>((0.408*I1142*(Y1142-0)+Dados!$C$35*(900/(H1142+273))*J1142*(M1142-N1142))/(I1142+Dados!$C$35*(1+(0.34*J1142))))</f>
        <v>3.640532079386567</v>
      </c>
    </row>
    <row r="1143" spans="1:26" x14ac:dyDescent="0.25">
      <c r="A1143" s="1">
        <v>41325</v>
      </c>
      <c r="B1143">
        <v>22.5</v>
      </c>
      <c r="C1143">
        <v>30.2</v>
      </c>
      <c r="D1143">
        <v>51</v>
      </c>
      <c r="E1143">
        <v>2.2000000000000002</v>
      </c>
      <c r="F1143">
        <v>86.25</v>
      </c>
      <c r="H1143" s="22">
        <f t="shared" si="280"/>
        <v>26.35</v>
      </c>
      <c r="I1143" s="23">
        <f t="shared" si="281"/>
        <v>0.20230903762868171</v>
      </c>
      <c r="J1143" s="24">
        <f t="shared" si="282"/>
        <v>1.6454923653694773</v>
      </c>
      <c r="K1143" s="25">
        <f t="shared" si="283"/>
        <v>4.2919830424837384</v>
      </c>
      <c r="L1143" s="25">
        <f t="shared" si="284"/>
        <v>2.7255876066054592</v>
      </c>
      <c r="M1143" s="25">
        <f t="shared" si="285"/>
        <v>3.5087853245445988</v>
      </c>
      <c r="N1143" s="25">
        <f t="shared" si="286"/>
        <v>3.0263273424197168</v>
      </c>
      <c r="O1143" s="25">
        <f t="shared" si="287"/>
        <v>-0.20040491034042626</v>
      </c>
      <c r="P1143" s="26">
        <f>ACOS(-TAN(Dados!$C$31)*TAN(O1143))</f>
        <v>1.6808512144161913</v>
      </c>
      <c r="Q1143" s="25">
        <f t="shared" si="288"/>
        <v>1.0210787309277003</v>
      </c>
      <c r="R1143" s="25">
        <f>(24*60/PI())*Dados!$C$28*Q1143*(P1143*SIN(Dados!$C$31)*SIN(O1143)+COS(Dados!$C$31)*COS(O1143)*SIN(P1143))</f>
        <v>38.991281971545753</v>
      </c>
      <c r="S1143" s="17">
        <f t="shared" si="289"/>
        <v>303.36</v>
      </c>
      <c r="T1143" s="17">
        <f t="shared" si="290"/>
        <v>295.66000000000003</v>
      </c>
      <c r="U1143" s="17">
        <f t="shared" si="291"/>
        <v>17.311426635489582</v>
      </c>
      <c r="V1143" s="25">
        <f>(0.75+2*10^(-5)*Dados!$B$7)*R1143</f>
        <v>29.434604541140224</v>
      </c>
      <c r="W1143" s="23">
        <f t="shared" si="292"/>
        <v>1.6912452244951546</v>
      </c>
      <c r="X1143" s="25">
        <f>(1-Dados!$C$20)*U1143</f>
        <v>13.329798509326979</v>
      </c>
      <c r="Y1143" s="18">
        <f t="shared" si="293"/>
        <v>11.638553284831824</v>
      </c>
      <c r="Z1143" s="27">
        <f>((0.408*I1143*(Y1143-0)+Dados!$C$35*(900/(H1143+273))*J1143*(M1143-N1143))/(I1143+Dados!$C$35*(1+(0.34*J1143))))</f>
        <v>3.6693223307789173</v>
      </c>
    </row>
    <row r="1144" spans="1:26" x14ac:dyDescent="0.25">
      <c r="A1144" s="1">
        <v>41326</v>
      </c>
      <c r="B1144">
        <v>22.3</v>
      </c>
      <c r="C1144">
        <v>27.5</v>
      </c>
      <c r="D1144">
        <v>52</v>
      </c>
      <c r="E1144">
        <v>2.0666669999999998</v>
      </c>
      <c r="F1144">
        <v>88.5</v>
      </c>
      <c r="H1144" s="22">
        <f t="shared" si="280"/>
        <v>24.9</v>
      </c>
      <c r="I1144" s="23">
        <f t="shared" si="281"/>
        <v>0.18770394627061798</v>
      </c>
      <c r="J1144" s="24">
        <f t="shared" si="282"/>
        <v>1.5457658046641094</v>
      </c>
      <c r="K1144" s="25">
        <f t="shared" si="283"/>
        <v>3.671270209291702</v>
      </c>
      <c r="L1144" s="25">
        <f t="shared" si="284"/>
        <v>2.6926645530366384</v>
      </c>
      <c r="M1144" s="25">
        <f t="shared" si="285"/>
        <v>3.1819673811641702</v>
      </c>
      <c r="N1144" s="25">
        <f t="shared" si="286"/>
        <v>2.8160411323302905</v>
      </c>
      <c r="O1144" s="25">
        <f t="shared" si="287"/>
        <v>-0.19423801404421251</v>
      </c>
      <c r="P1144" s="26">
        <f>ACOS(-TAN(Dados!$C$31)*TAN(O1144))</f>
        <v>1.677363057393106</v>
      </c>
      <c r="Q1144" s="25">
        <f t="shared" si="288"/>
        <v>1.0206385489085132</v>
      </c>
      <c r="R1144" s="25">
        <f>(24*60/PI())*Dados!$C$28*Q1144*(P1144*SIN(Dados!$C$31)*SIN(O1144)+COS(Dados!$C$31)*COS(O1144)*SIN(P1144))</f>
        <v>38.829764482083824</v>
      </c>
      <c r="S1144" s="17">
        <f t="shared" si="289"/>
        <v>300.66000000000003</v>
      </c>
      <c r="T1144" s="17">
        <f t="shared" si="290"/>
        <v>295.46000000000004</v>
      </c>
      <c r="U1144" s="17">
        <f t="shared" si="291"/>
        <v>14.167277831954985</v>
      </c>
      <c r="V1144" s="25">
        <f>(0.75+2*10^(-5)*Dados!$B$7)*R1144</f>
        <v>29.312674633006939</v>
      </c>
      <c r="W1144" s="23">
        <f t="shared" si="292"/>
        <v>1.2303388453784765</v>
      </c>
      <c r="X1144" s="25">
        <f>(1-Dados!$C$20)*U1144</f>
        <v>10.908803930605339</v>
      </c>
      <c r="Y1144" s="18">
        <f t="shared" si="293"/>
        <v>9.678465085226863</v>
      </c>
      <c r="Z1144" s="27">
        <f>((0.408*I1144*(Y1144-0)+Dados!$C$35*(900/(H1144+273))*J1144*(M1144-N1144))/(I1144+Dados!$C$35*(1+(0.34*J1144))))</f>
        <v>2.96651006337158</v>
      </c>
    </row>
    <row r="1145" spans="1:26" x14ac:dyDescent="0.25">
      <c r="A1145" s="1">
        <v>41327</v>
      </c>
      <c r="B1145">
        <v>17.7</v>
      </c>
      <c r="C1145">
        <v>29</v>
      </c>
      <c r="D1145">
        <v>53</v>
      </c>
      <c r="E1145">
        <v>3</v>
      </c>
      <c r="F1145">
        <v>74.75</v>
      </c>
      <c r="H1145" s="22">
        <f t="shared" si="280"/>
        <v>23.35</v>
      </c>
      <c r="I1145" s="23">
        <f t="shared" si="281"/>
        <v>0.1730841596541125</v>
      </c>
      <c r="J1145" s="24">
        <f t="shared" si="282"/>
        <v>2.2438532255038321</v>
      </c>
      <c r="K1145" s="25">
        <f t="shared" si="283"/>
        <v>4.0056776000859209</v>
      </c>
      <c r="L1145" s="25">
        <f t="shared" si="284"/>
        <v>2.0253762197498539</v>
      </c>
      <c r="M1145" s="25">
        <f t="shared" si="285"/>
        <v>3.0155269099178872</v>
      </c>
      <c r="N1145" s="25">
        <f t="shared" si="286"/>
        <v>2.2541063651636208</v>
      </c>
      <c r="O1145" s="25">
        <f t="shared" si="287"/>
        <v>-0.18801356083243781</v>
      </c>
      <c r="P1145" s="26">
        <f>ACOS(-TAN(Dados!$C$31)*TAN(O1145))</f>
        <v>1.6738522299872023</v>
      </c>
      <c r="Q1145" s="25">
        <f t="shared" si="288"/>
        <v>1.020192251241868</v>
      </c>
      <c r="R1145" s="25">
        <f>(24*60/PI())*Dados!$C$28*Q1145*(P1145*SIN(Dados!$C$31)*SIN(O1145)+COS(Dados!$C$31)*COS(O1145)*SIN(P1145))</f>
        <v>38.66569810212836</v>
      </c>
      <c r="S1145" s="17">
        <f t="shared" si="289"/>
        <v>302.16000000000003</v>
      </c>
      <c r="T1145" s="17">
        <f t="shared" si="290"/>
        <v>290.86</v>
      </c>
      <c r="U1145" s="17">
        <f t="shared" si="291"/>
        <v>20.796251459078594</v>
      </c>
      <c r="V1145" s="25">
        <f>(0.75+2*10^(-5)*Dados!$B$7)*R1145</f>
        <v>29.188820561832522</v>
      </c>
      <c r="W1145" s="23">
        <f t="shared" si="292"/>
        <v>3.0165075916172159</v>
      </c>
      <c r="X1145" s="25">
        <f>(1-Dados!$C$20)*U1145</f>
        <v>16.013113623490518</v>
      </c>
      <c r="Y1145" s="18">
        <f t="shared" si="293"/>
        <v>12.996606031873302</v>
      </c>
      <c r="Z1145" s="27">
        <f>((0.408*I1145*(Y1145-0)+Dados!$C$35*(900/(H1145+273))*J1145*(M1145-N1145))/(I1145+Dados!$C$35*(1+(0.34*J1145))))</f>
        <v>4.3588154646421895</v>
      </c>
    </row>
    <row r="1146" spans="1:26" x14ac:dyDescent="0.25">
      <c r="A1146" s="1">
        <v>41328</v>
      </c>
      <c r="B1146">
        <v>16.7</v>
      </c>
      <c r="C1146">
        <v>32.299999999999997</v>
      </c>
      <c r="D1146">
        <v>54</v>
      </c>
      <c r="E1146">
        <v>2.95</v>
      </c>
      <c r="F1146">
        <v>67</v>
      </c>
      <c r="H1146" s="22">
        <f t="shared" si="280"/>
        <v>24.5</v>
      </c>
      <c r="I1146" s="23">
        <f t="shared" si="281"/>
        <v>0.18383500912050901</v>
      </c>
      <c r="J1146" s="24">
        <f t="shared" si="282"/>
        <v>2.2064556717454353</v>
      </c>
      <c r="K1146" s="25">
        <f t="shared" si="283"/>
        <v>4.8359775257467401</v>
      </c>
      <c r="L1146" s="25">
        <f t="shared" si="284"/>
        <v>1.9011953088739362</v>
      </c>
      <c r="M1146" s="25">
        <f t="shared" si="285"/>
        <v>3.3685864173103379</v>
      </c>
      <c r="N1146" s="25">
        <f t="shared" si="286"/>
        <v>2.2569528995979264</v>
      </c>
      <c r="O1146" s="25">
        <f t="shared" si="287"/>
        <v>-0.18173339514492348</v>
      </c>
      <c r="P1146" s="26">
        <f>ACOS(-TAN(Dados!$C$31)*TAN(O1146))</f>
        <v>1.6703196821423145</v>
      </c>
      <c r="Q1146" s="25">
        <f t="shared" si="288"/>
        <v>1.0197399701753953</v>
      </c>
      <c r="R1146" s="25">
        <f>(24*60/PI())*Dados!$C$28*Q1146*(P1146*SIN(Dados!$C$31)*SIN(O1146)+COS(Dados!$C$31)*COS(O1146)*SIN(P1146))</f>
        <v>38.499111448304127</v>
      </c>
      <c r="S1146" s="17">
        <f t="shared" si="289"/>
        <v>305.46000000000004</v>
      </c>
      <c r="T1146" s="17">
        <f t="shared" si="290"/>
        <v>289.86</v>
      </c>
      <c r="U1146" s="17">
        <f t="shared" si="291"/>
        <v>24.329489035137975</v>
      </c>
      <c r="V1146" s="25">
        <f>(0.75+2*10^(-5)*Dados!$B$7)*R1146</f>
        <v>29.063063930369971</v>
      </c>
      <c r="W1146" s="23">
        <f t="shared" si="292"/>
        <v>3.9097688025376316</v>
      </c>
      <c r="X1146" s="25">
        <f>(1-Dados!$C$20)*U1146</f>
        <v>18.733706557056241</v>
      </c>
      <c r="Y1146" s="18">
        <f t="shared" si="293"/>
        <v>14.82393775451861</v>
      </c>
      <c r="Z1146" s="27">
        <f>((0.408*I1146*(Y1146-0)+Dados!$C$35*(900/(H1146+273))*J1146*(M1146-N1146))/(I1146+Dados!$C$35*(1+(0.34*J1146))))</f>
        <v>5.3537960043646464</v>
      </c>
    </row>
    <row r="1147" spans="1:26" x14ac:dyDescent="0.25">
      <c r="A1147" s="1">
        <v>41329</v>
      </c>
      <c r="B1147">
        <v>22.2</v>
      </c>
      <c r="C1147">
        <v>33.4</v>
      </c>
      <c r="D1147">
        <v>55</v>
      </c>
      <c r="E1147">
        <v>2.8666670000000001</v>
      </c>
      <c r="F1147">
        <v>66</v>
      </c>
      <c r="H1147" s="22">
        <f t="shared" si="280"/>
        <v>27.799999999999997</v>
      </c>
      <c r="I1147" s="23">
        <f t="shared" si="281"/>
        <v>0.21785877242715074</v>
      </c>
      <c r="J1147" s="24">
        <f t="shared" si="282"/>
        <v>2.1441266647984651</v>
      </c>
      <c r="K1147" s="25">
        <f t="shared" si="283"/>
        <v>5.1441125216319277</v>
      </c>
      <c r="L1147" s="25">
        <f t="shared" si="284"/>
        <v>2.6763336594163714</v>
      </c>
      <c r="M1147" s="25">
        <f t="shared" si="285"/>
        <v>3.9102230905241493</v>
      </c>
      <c r="N1147" s="25">
        <f t="shared" si="286"/>
        <v>2.5807472397459388</v>
      </c>
      <c r="O1147" s="25">
        <f t="shared" si="287"/>
        <v>-0.1753993779302998</v>
      </c>
      <c r="P1147" s="26">
        <f>ACOS(-TAN(Dados!$C$31)*TAN(O1147))</f>
        <v>1.6667663487559339</v>
      </c>
      <c r="Q1147" s="25">
        <f t="shared" si="288"/>
        <v>1.0192818397297361</v>
      </c>
      <c r="R1147" s="25">
        <f>(24*60/PI())*Dados!$C$28*Q1147*(P1147*SIN(Dados!$C$31)*SIN(O1147)+COS(Dados!$C$31)*COS(O1147)*SIN(P1147))</f>
        <v>38.330034943789961</v>
      </c>
      <c r="S1147" s="17">
        <f t="shared" si="289"/>
        <v>306.56</v>
      </c>
      <c r="T1147" s="17">
        <f t="shared" si="290"/>
        <v>295.36</v>
      </c>
      <c r="U1147" s="17">
        <f t="shared" si="291"/>
        <v>20.524293153998947</v>
      </c>
      <c r="V1147" s="25">
        <f>(0.75+2*10^(-5)*Dados!$B$7)*R1147</f>
        <v>28.935427705143915</v>
      </c>
      <c r="W1147" s="23">
        <f t="shared" si="292"/>
        <v>2.818709145326693</v>
      </c>
      <c r="X1147" s="25">
        <f>(1-Dados!$C$20)*U1147</f>
        <v>15.803705728579189</v>
      </c>
      <c r="Y1147" s="18">
        <f t="shared" si="293"/>
        <v>12.984996583252496</v>
      </c>
      <c r="Z1147" s="27">
        <f>((0.408*I1147*(Y1147-0)+Dados!$C$35*(900/(H1147+273))*J1147*(M1147-N1147))/(I1147+Dados!$C$35*(1+(0.34*J1147))))</f>
        <v>5.1730847444372756</v>
      </c>
    </row>
    <row r="1148" spans="1:26" x14ac:dyDescent="0.25">
      <c r="A1148" s="1">
        <v>41330</v>
      </c>
      <c r="B1148">
        <v>20</v>
      </c>
      <c r="C1148">
        <v>28.6</v>
      </c>
      <c r="D1148">
        <v>56</v>
      </c>
      <c r="E1148">
        <v>1.2</v>
      </c>
      <c r="F1148">
        <v>89</v>
      </c>
      <c r="H1148" s="22">
        <f t="shared" si="280"/>
        <v>24.3</v>
      </c>
      <c r="I1148" s="23">
        <f t="shared" si="281"/>
        <v>0.18192588494728229</v>
      </c>
      <c r="J1148" s="24">
        <f t="shared" si="282"/>
        <v>0.89754129020153295</v>
      </c>
      <c r="K1148" s="25">
        <f t="shared" si="283"/>
        <v>3.9140092986798436</v>
      </c>
      <c r="L1148" s="25">
        <f t="shared" si="284"/>
        <v>2.3382812709274461</v>
      </c>
      <c r="M1148" s="25">
        <f t="shared" si="285"/>
        <v>3.1261452848036448</v>
      </c>
      <c r="N1148" s="25">
        <f t="shared" si="286"/>
        <v>2.7822693034752439</v>
      </c>
      <c r="O1148" s="25">
        <f t="shared" si="287"/>
        <v>-0.16901338609456681</v>
      </c>
      <c r="P1148" s="26">
        <f>ACOS(-TAN(Dados!$C$31)*TAN(O1148))</f>
        <v>1.6631931498354087</v>
      </c>
      <c r="Q1148" s="25">
        <f t="shared" si="288"/>
        <v>1.018817995658829</v>
      </c>
      <c r="R1148" s="25">
        <f>(24*60/PI())*Dados!$C$28*Q1148*(P1148*SIN(Dados!$C$31)*SIN(O1148)+COS(Dados!$C$31)*COS(O1148)*SIN(P1148))</f>
        <v>38.158500837577961</v>
      </c>
      <c r="S1148" s="17">
        <f t="shared" si="289"/>
        <v>301.76000000000005</v>
      </c>
      <c r="T1148" s="17">
        <f t="shared" si="290"/>
        <v>293.16000000000003</v>
      </c>
      <c r="U1148" s="17">
        <f t="shared" si="291"/>
        <v>17.904430522848354</v>
      </c>
      <c r="V1148" s="25">
        <f>(0.75+2*10^(-5)*Dados!$B$7)*R1148</f>
        <v>28.805936230989445</v>
      </c>
      <c r="W1148" s="23">
        <f t="shared" si="292"/>
        <v>2.0015934709881895</v>
      </c>
      <c r="X1148" s="25">
        <f>(1-Dados!$C$20)*U1148</f>
        <v>13.786411502593234</v>
      </c>
      <c r="Y1148" s="18">
        <f t="shared" si="293"/>
        <v>11.784818031605045</v>
      </c>
      <c r="Z1148" s="27">
        <f>((0.408*I1148*(Y1148-0)+Dados!$C$35*(900/(H1148+273))*J1148*(M1148-N1148))/(I1148+Dados!$C$35*(1+(0.34*J1148))))</f>
        <v>3.5004948893094219</v>
      </c>
    </row>
    <row r="1149" spans="1:26" x14ac:dyDescent="0.25">
      <c r="A1149" s="1">
        <v>41331</v>
      </c>
      <c r="B1149">
        <v>15</v>
      </c>
      <c r="C1149">
        <v>27.5</v>
      </c>
      <c r="D1149">
        <v>57</v>
      </c>
      <c r="E1149">
        <v>2.233333</v>
      </c>
      <c r="F1149">
        <v>69</v>
      </c>
      <c r="H1149" s="22">
        <f t="shared" si="280"/>
        <v>21.25</v>
      </c>
      <c r="I1149" s="23">
        <f t="shared" si="281"/>
        <v>0.15481827486152347</v>
      </c>
      <c r="J1149" s="24">
        <f t="shared" si="282"/>
        <v>1.6704238185580502</v>
      </c>
      <c r="K1149" s="25">
        <f t="shared" si="283"/>
        <v>3.671270209291702</v>
      </c>
      <c r="L1149" s="25">
        <f t="shared" si="284"/>
        <v>1.7053462321157722</v>
      </c>
      <c r="M1149" s="25">
        <f t="shared" si="285"/>
        <v>2.6883082207037372</v>
      </c>
      <c r="N1149" s="25">
        <f t="shared" si="286"/>
        <v>1.8549326722855786</v>
      </c>
      <c r="O1149" s="25">
        <f t="shared" si="287"/>
        <v>-0.16257731194492642</v>
      </c>
      <c r="P1149" s="26">
        <f>ACOS(-TAN(Dados!$C$31)*TAN(O1149))</f>
        <v>1.6596009906988067</v>
      </c>
      <c r="Q1149" s="25">
        <f t="shared" si="288"/>
        <v>1.0183485754096824</v>
      </c>
      <c r="R1149" s="25">
        <f>(24*60/PI())*Dados!$C$28*Q1149*(P1149*SIN(Dados!$C$31)*SIN(O1149)+COS(Dados!$C$31)*COS(O1149)*SIN(P1149))</f>
        <v>37.98454322101324</v>
      </c>
      <c r="S1149" s="17">
        <f t="shared" si="289"/>
        <v>300.66000000000003</v>
      </c>
      <c r="T1149" s="17">
        <f t="shared" si="290"/>
        <v>288.16000000000003</v>
      </c>
      <c r="U1149" s="17">
        <f t="shared" si="291"/>
        <v>21.487302473481574</v>
      </c>
      <c r="V1149" s="25">
        <f>(0.75+2*10^(-5)*Dados!$B$7)*R1149</f>
        <v>28.674615243537978</v>
      </c>
      <c r="W1149" s="23">
        <f t="shared" si="292"/>
        <v>3.6491289689891917</v>
      </c>
      <c r="X1149" s="25">
        <f>(1-Dados!$C$20)*U1149</f>
        <v>16.545222904580811</v>
      </c>
      <c r="Y1149" s="18">
        <f t="shared" si="293"/>
        <v>12.896093935591619</v>
      </c>
      <c r="Z1149" s="27">
        <f>((0.408*I1149*(Y1149-0)+Dados!$C$35*(900/(H1149+273))*J1149*(M1149-N1149))/(I1149+Dados!$C$35*(1+(0.34*J1149))))</f>
        <v>4.2466062272887752</v>
      </c>
    </row>
    <row r="1150" spans="1:26" x14ac:dyDescent="0.25">
      <c r="A1150" s="1">
        <v>41332</v>
      </c>
      <c r="B1150">
        <v>11.8</v>
      </c>
      <c r="C1150">
        <v>27</v>
      </c>
      <c r="D1150">
        <v>58</v>
      </c>
      <c r="E1150">
        <v>2.0666669999999998</v>
      </c>
      <c r="F1150">
        <v>66</v>
      </c>
      <c r="H1150" s="22">
        <f t="shared" si="280"/>
        <v>19.399999999999999</v>
      </c>
      <c r="I1150" s="23">
        <f t="shared" si="281"/>
        <v>0.14010345030704491</v>
      </c>
      <c r="J1150" s="24">
        <f t="shared" si="282"/>
        <v>1.5457658046641094</v>
      </c>
      <c r="K1150" s="25">
        <f t="shared" si="283"/>
        <v>3.5653401758108458</v>
      </c>
      <c r="L1150" s="25">
        <f t="shared" si="284"/>
        <v>1.3841737831842924</v>
      </c>
      <c r="M1150" s="25">
        <f t="shared" si="285"/>
        <v>2.474756979497569</v>
      </c>
      <c r="N1150" s="25">
        <f t="shared" si="286"/>
        <v>1.6333396064683956</v>
      </c>
      <c r="O1150" s="25">
        <f t="shared" si="287"/>
        <v>-0.1560930626290509</v>
      </c>
      <c r="P1150" s="26">
        <f>ACOS(-TAN(Dados!$C$31)*TAN(O1150))</f>
        <v>1.655990762218486</v>
      </c>
      <c r="Q1150" s="25">
        <f t="shared" si="288"/>
        <v>1.0178737180816473</v>
      </c>
      <c r="R1150" s="25">
        <f>(24*60/PI())*Dados!$C$28*Q1150*(P1150*SIN(Dados!$C$31)*SIN(O1150)+COS(Dados!$C$31)*COS(O1150)*SIN(P1150))</f>
        <v>37.808198041549083</v>
      </c>
      <c r="S1150" s="17">
        <f t="shared" si="289"/>
        <v>300.16000000000003</v>
      </c>
      <c r="T1150" s="17">
        <f t="shared" si="290"/>
        <v>284.96000000000004</v>
      </c>
      <c r="U1150" s="17">
        <f t="shared" si="291"/>
        <v>23.584558774962428</v>
      </c>
      <c r="V1150" s="25">
        <f>(0.75+2*10^(-5)*Dados!$B$7)*R1150</f>
        <v>28.541491879601093</v>
      </c>
      <c r="W1150" s="23">
        <f t="shared" si="292"/>
        <v>4.4471078311457743</v>
      </c>
      <c r="X1150" s="25">
        <f>(1-Dados!$C$20)*U1150</f>
        <v>18.160110256721069</v>
      </c>
      <c r="Y1150" s="18">
        <f t="shared" si="293"/>
        <v>13.713002425575294</v>
      </c>
      <c r="Z1150" s="27">
        <f>((0.408*I1150*(Y1150-0)+Dados!$C$35*(900/(H1150+273))*J1150*(M1150-N1150))/(I1150+Dados!$C$35*(1+(0.34*J1150))))</f>
        <v>4.3586183905861811</v>
      </c>
    </row>
    <row r="1151" spans="1:26" x14ac:dyDescent="0.25">
      <c r="A1151" s="1">
        <v>41333</v>
      </c>
      <c r="B1151">
        <v>12.8</v>
      </c>
      <c r="C1151">
        <v>31</v>
      </c>
      <c r="D1151">
        <v>59</v>
      </c>
      <c r="E1151">
        <v>2.5333329999999998</v>
      </c>
      <c r="F1151">
        <v>64.25</v>
      </c>
      <c r="H1151" s="22">
        <f t="shared" si="280"/>
        <v>21.9</v>
      </c>
      <c r="I1151" s="23">
        <f t="shared" si="281"/>
        <v>0.1602891009586542</v>
      </c>
      <c r="J1151" s="24">
        <f t="shared" si="282"/>
        <v>1.8948091411084333</v>
      </c>
      <c r="K1151" s="25">
        <f t="shared" si="283"/>
        <v>4.492592251118583</v>
      </c>
      <c r="L1151" s="25">
        <f t="shared" si="284"/>
        <v>1.4782881252432811</v>
      </c>
      <c r="M1151" s="25">
        <f t="shared" si="285"/>
        <v>2.9854401881809318</v>
      </c>
      <c r="N1151" s="25">
        <f t="shared" si="286"/>
        <v>1.9181453209062487</v>
      </c>
      <c r="O1151" s="25">
        <f t="shared" si="287"/>
        <v>-0.14956255956995423</v>
      </c>
      <c r="P1151" s="26">
        <f>ACOS(-TAN(Dados!$C$31)*TAN(O1151))</f>
        <v>1.652363341105423</v>
      </c>
      <c r="Q1151" s="25">
        <f t="shared" si="288"/>
        <v>1.0173935643851983</v>
      </c>
      <c r="R1151" s="25">
        <f>(24*60/PI())*Dados!$C$28*Q1151*(P1151*SIN(Dados!$C$31)*SIN(O1151)+COS(Dados!$C$31)*COS(O1151)*SIN(P1151))</f>
        <v>37.629503113658799</v>
      </c>
      <c r="S1151" s="17">
        <f t="shared" si="289"/>
        <v>304.16000000000003</v>
      </c>
      <c r="T1151" s="17">
        <f t="shared" si="290"/>
        <v>285.96000000000004</v>
      </c>
      <c r="U1151" s="17">
        <f t="shared" si="291"/>
        <v>25.685271475581356</v>
      </c>
      <c r="V1151" s="25">
        <f>(0.75+2*10^(-5)*Dados!$B$7)*R1151</f>
        <v>28.406594685407878</v>
      </c>
      <c r="W1151" s="23">
        <f t="shared" si="292"/>
        <v>4.7543547599483817</v>
      </c>
      <c r="X1151" s="25">
        <f>(1-Dados!$C$20)*U1151</f>
        <v>19.777659036197644</v>
      </c>
      <c r="Y1151" s="18">
        <f t="shared" si="293"/>
        <v>15.023304276249263</v>
      </c>
      <c r="Z1151" s="27">
        <f>((0.408*I1151*(Y1151-0)+Dados!$C$35*(900/(H1151+273))*J1151*(M1151-N1151))/(I1151+Dados!$C$35*(1+(0.34*J1151))))</f>
        <v>5.1750564015279563</v>
      </c>
    </row>
    <row r="1152" spans="1:26" x14ac:dyDescent="0.25">
      <c r="A1152" s="1">
        <v>41671</v>
      </c>
      <c r="B1152">
        <v>22.8</v>
      </c>
      <c r="C1152">
        <v>36.5</v>
      </c>
      <c r="D1152">
        <v>32</v>
      </c>
      <c r="E1152">
        <v>3.5666669999999998</v>
      </c>
      <c r="F1152">
        <v>54.75</v>
      </c>
      <c r="H1152" s="22">
        <f t="shared" si="280"/>
        <v>29.65</v>
      </c>
      <c r="I1152" s="23">
        <f t="shared" si="281"/>
        <v>0.23914527717516107</v>
      </c>
      <c r="J1152" s="24">
        <f t="shared" si="282"/>
        <v>2.6676924174160255</v>
      </c>
      <c r="K1152" s="25">
        <f t="shared" si="283"/>
        <v>6.1059301791053064</v>
      </c>
      <c r="L1152" s="25">
        <f t="shared" si="284"/>
        <v>2.7756312335019815</v>
      </c>
      <c r="M1152" s="25">
        <f t="shared" si="285"/>
        <v>4.4407807063036442</v>
      </c>
      <c r="N1152" s="25">
        <f t="shared" si="286"/>
        <v>2.431327436701245</v>
      </c>
      <c r="O1152" s="25">
        <f t="shared" si="287"/>
        <v>-0.30432562504334304</v>
      </c>
      <c r="P1152" s="26">
        <f>ACOS(-TAN(Dados!$C$31)*TAN(O1152))</f>
        <v>1.7414469882911801</v>
      </c>
      <c r="Q1152" s="25">
        <f t="shared" si="288"/>
        <v>1.0281185581963432</v>
      </c>
      <c r="R1152" s="25">
        <f>(24*60/PI())*Dados!$C$28*Q1152*(P1152*SIN(Dados!$C$31)*SIN(O1152)+COS(Dados!$C$31)*COS(O1152)*SIN(P1152))</f>
        <v>41.550006134893529</v>
      </c>
      <c r="S1152" s="17">
        <f t="shared" si="289"/>
        <v>309.66000000000003</v>
      </c>
      <c r="T1152" s="17">
        <f t="shared" si="290"/>
        <v>295.96000000000004</v>
      </c>
      <c r="U1152" s="17">
        <f t="shared" si="291"/>
        <v>24.606585776991786</v>
      </c>
      <c r="V1152" s="25">
        <f>(0.75+2*10^(-5)*Dados!$B$7)*R1152</f>
        <v>31.366191041244619</v>
      </c>
      <c r="W1152" s="23">
        <f t="shared" si="292"/>
        <v>3.5682815035406379</v>
      </c>
      <c r="X1152" s="25">
        <f>(1-Dados!$C$20)*U1152</f>
        <v>18.947071048283675</v>
      </c>
      <c r="Y1152" s="18">
        <f t="shared" si="293"/>
        <v>15.378789544743038</v>
      </c>
      <c r="Z1152" s="27">
        <f>((0.408*I1152*(Y1152-0)+Dados!$C$35*(900/(H1152+273))*J1152*(M1152-N1152))/(I1152+Dados!$C$35*(1+(0.34*J1152))))</f>
        <v>6.9894941035457894</v>
      </c>
    </row>
    <row r="1153" spans="1:26" x14ac:dyDescent="0.25">
      <c r="A1153" s="1">
        <v>41672</v>
      </c>
      <c r="B1153">
        <v>25.1</v>
      </c>
      <c r="C1153">
        <v>37.200000000000003</v>
      </c>
      <c r="D1153">
        <v>33</v>
      </c>
      <c r="E1153">
        <v>2.2999999999999998</v>
      </c>
      <c r="F1153">
        <v>62.5</v>
      </c>
      <c r="H1153" s="22">
        <f t="shared" si="280"/>
        <v>31.150000000000002</v>
      </c>
      <c r="I1153" s="23">
        <f t="shared" si="281"/>
        <v>0.25766106114040077</v>
      </c>
      <c r="J1153" s="24">
        <f t="shared" si="282"/>
        <v>1.7202874728862714</v>
      </c>
      <c r="K1153" s="25">
        <f t="shared" si="283"/>
        <v>6.3434932017398573</v>
      </c>
      <c r="L1153" s="25">
        <f t="shared" si="284"/>
        <v>3.1866957622050229</v>
      </c>
      <c r="M1153" s="25">
        <f t="shared" si="285"/>
        <v>4.7650944819724401</v>
      </c>
      <c r="N1153" s="25">
        <f t="shared" si="286"/>
        <v>2.9781840512327751</v>
      </c>
      <c r="O1153" s="25">
        <f t="shared" si="287"/>
        <v>-0.2995769437816857</v>
      </c>
      <c r="P1153" s="26">
        <f>ACOS(-TAN(Dados!$C$31)*TAN(O1153))</f>
        <v>1.7385894603864445</v>
      </c>
      <c r="Q1153" s="25">
        <f t="shared" si="288"/>
        <v>1.0278170707327079</v>
      </c>
      <c r="R1153" s="25">
        <f>(24*60/PI())*Dados!$C$28*Q1153*(P1153*SIN(Dados!$C$31)*SIN(O1153)+COS(Dados!$C$31)*COS(O1153)*SIN(P1153))</f>
        <v>41.440172896841275</v>
      </c>
      <c r="S1153" s="17">
        <f t="shared" si="289"/>
        <v>310.36</v>
      </c>
      <c r="T1153" s="17">
        <f t="shared" si="290"/>
        <v>298.26000000000005</v>
      </c>
      <c r="U1153" s="17">
        <f t="shared" si="291"/>
        <v>23.063978605394553</v>
      </c>
      <c r="V1153" s="25">
        <f>(0.75+2*10^(-5)*Dados!$B$7)*R1153</f>
        <v>31.28327768820585</v>
      </c>
      <c r="W1153" s="23">
        <f t="shared" si="292"/>
        <v>2.6760742372092596</v>
      </c>
      <c r="X1153" s="25">
        <f>(1-Dados!$C$20)*U1153</f>
        <v>17.759263526153806</v>
      </c>
      <c r="Y1153" s="18">
        <f t="shared" si="293"/>
        <v>15.083189288944546</v>
      </c>
      <c r="Z1153" s="27">
        <f>((0.408*I1153*(Y1153-0)+Dados!$C$35*(900/(H1153+273))*J1153*(M1153-N1153))/(I1153+Dados!$C$35*(1+(0.34*J1153))))</f>
        <v>6.0349063343411125</v>
      </c>
    </row>
    <row r="1154" spans="1:26" x14ac:dyDescent="0.25">
      <c r="A1154" s="1">
        <v>41673</v>
      </c>
      <c r="B1154">
        <v>25.1</v>
      </c>
      <c r="C1154">
        <v>37</v>
      </c>
      <c r="D1154">
        <v>34</v>
      </c>
      <c r="E1154">
        <v>3.233333</v>
      </c>
      <c r="F1154">
        <v>45.25</v>
      </c>
      <c r="H1154" s="22">
        <f t="shared" si="280"/>
        <v>31.05</v>
      </c>
      <c r="I1154" s="23">
        <f t="shared" si="281"/>
        <v>0.25639040530938639</v>
      </c>
      <c r="J1154" s="24">
        <f t="shared" si="282"/>
        <v>2.4183748937259941</v>
      </c>
      <c r="K1154" s="25">
        <f t="shared" si="283"/>
        <v>6.2748150241265215</v>
      </c>
      <c r="L1154" s="25">
        <f t="shared" si="284"/>
        <v>3.1866957622050229</v>
      </c>
      <c r="M1154" s="25">
        <f t="shared" si="285"/>
        <v>4.7307553931657722</v>
      </c>
      <c r="N1154" s="25">
        <f t="shared" si="286"/>
        <v>2.1406668154075121</v>
      </c>
      <c r="O1154" s="25">
        <f t="shared" si="287"/>
        <v>-0.29473949140618588</v>
      </c>
      <c r="P1154" s="26">
        <f>ACOS(-TAN(Dados!$C$31)*TAN(O1154))</f>
        <v>1.7356885346921167</v>
      </c>
      <c r="Q1154" s="25">
        <f t="shared" si="288"/>
        <v>1.0275073404706727</v>
      </c>
      <c r="R1154" s="25">
        <f>(24*60/PI())*Dados!$C$28*Q1154*(P1154*SIN(Dados!$C$31)*SIN(O1154)+COS(Dados!$C$31)*COS(O1154)*SIN(P1154))</f>
        <v>41.327547732870002</v>
      </c>
      <c r="S1154" s="17">
        <f t="shared" si="289"/>
        <v>310.16000000000003</v>
      </c>
      <c r="T1154" s="17">
        <f t="shared" si="290"/>
        <v>298.26000000000005</v>
      </c>
      <c r="U1154" s="17">
        <f t="shared" si="291"/>
        <v>22.810410422859057</v>
      </c>
      <c r="V1154" s="25">
        <f>(0.75+2*10^(-5)*Dados!$B$7)*R1154</f>
        <v>31.198256704148577</v>
      </c>
      <c r="W1154" s="23">
        <f t="shared" si="292"/>
        <v>3.6239961412075856</v>
      </c>
      <c r="X1154" s="25">
        <f>(1-Dados!$C$20)*U1154</f>
        <v>17.564016025601475</v>
      </c>
      <c r="Y1154" s="18">
        <f t="shared" si="293"/>
        <v>13.940019884393889</v>
      </c>
      <c r="Z1154" s="27">
        <f>((0.408*I1154*(Y1154-0)+Dados!$C$35*(900/(H1154+273))*J1154*(M1154-N1154))/(I1154+Dados!$C$35*(1+(0.34*J1154))))</f>
        <v>7.1123454416256786</v>
      </c>
    </row>
    <row r="1155" spans="1:26" x14ac:dyDescent="0.25">
      <c r="A1155" s="1">
        <v>41674</v>
      </c>
      <c r="B1155">
        <v>25</v>
      </c>
      <c r="C1155">
        <v>37.700000000000003</v>
      </c>
      <c r="D1155">
        <v>35</v>
      </c>
      <c r="E1155">
        <v>2.6</v>
      </c>
      <c r="F1155">
        <v>49.5</v>
      </c>
      <c r="H1155" s="22">
        <f t="shared" si="280"/>
        <v>31.35</v>
      </c>
      <c r="I1155" s="23">
        <f t="shared" si="281"/>
        <v>0.26021820629367171</v>
      </c>
      <c r="J1155" s="24">
        <f t="shared" si="282"/>
        <v>1.9446727954366547</v>
      </c>
      <c r="K1155" s="25">
        <f t="shared" si="283"/>
        <v>6.5180437616532609</v>
      </c>
      <c r="L1155" s="25">
        <f t="shared" si="284"/>
        <v>3.1677777175068473</v>
      </c>
      <c r="M1155" s="25">
        <f t="shared" si="285"/>
        <v>4.8429107395800539</v>
      </c>
      <c r="N1155" s="25">
        <f t="shared" si="286"/>
        <v>2.3972408160921268</v>
      </c>
      <c r="O1155" s="25">
        <f t="shared" si="287"/>
        <v>-0.28981470135838328</v>
      </c>
      <c r="P1155" s="26">
        <f>ACOS(-TAN(Dados!$C$31)*TAN(O1155))</f>
        <v>1.7327454042581727</v>
      </c>
      <c r="Q1155" s="25">
        <f t="shared" si="288"/>
        <v>1.0271894591899993</v>
      </c>
      <c r="R1155" s="25">
        <f>(24*60/PI())*Dados!$C$28*Q1155*(P1155*SIN(Dados!$C$31)*SIN(O1155)+COS(Dados!$C$31)*COS(O1155)*SIN(P1155))</f>
        <v>41.21213155165799</v>
      </c>
      <c r="S1155" s="17">
        <f t="shared" si="289"/>
        <v>310.86</v>
      </c>
      <c r="T1155" s="17">
        <f t="shared" si="290"/>
        <v>298.16000000000003</v>
      </c>
      <c r="U1155" s="17">
        <f t="shared" si="291"/>
        <v>23.498866856926785</v>
      </c>
      <c r="V1155" s="25">
        <f>(0.75+2*10^(-5)*Dados!$B$7)*R1155</f>
        <v>31.111128775036029</v>
      </c>
      <c r="W1155" s="23">
        <f t="shared" si="292"/>
        <v>3.4882863378266307</v>
      </c>
      <c r="X1155" s="25">
        <f>(1-Dados!$C$20)*U1155</f>
        <v>18.094127479833624</v>
      </c>
      <c r="Y1155" s="18">
        <f t="shared" si="293"/>
        <v>14.605841142006993</v>
      </c>
      <c r="Z1155" s="27">
        <f>((0.408*I1155*(Y1155-0)+Dados!$C$35*(900/(H1155+273))*J1155*(M1155-N1155))/(I1155+Dados!$C$35*(1+(0.34*J1155))))</f>
        <v>6.6980967656273558</v>
      </c>
    </row>
    <row r="1156" spans="1:26" x14ac:dyDescent="0.25">
      <c r="A1156" s="1">
        <v>41675</v>
      </c>
      <c r="B1156">
        <v>25.8</v>
      </c>
      <c r="C1156">
        <v>38.1</v>
      </c>
      <c r="D1156">
        <v>36</v>
      </c>
      <c r="E1156">
        <v>1.9666669999999999</v>
      </c>
      <c r="F1156">
        <v>53</v>
      </c>
      <c r="H1156" s="22">
        <f t="shared" si="280"/>
        <v>31.950000000000003</v>
      </c>
      <c r="I1156" s="23">
        <f t="shared" si="281"/>
        <v>0.26801754968627323</v>
      </c>
      <c r="J1156" s="24">
        <f t="shared" si="282"/>
        <v>1.4709706971473151</v>
      </c>
      <c r="K1156" s="25">
        <f t="shared" si="283"/>
        <v>6.6606633879406205</v>
      </c>
      <c r="L1156" s="25">
        <f t="shared" si="284"/>
        <v>3.3219025283483368</v>
      </c>
      <c r="M1156" s="25">
        <f t="shared" si="285"/>
        <v>4.9912829581444784</v>
      </c>
      <c r="N1156" s="25">
        <f t="shared" si="286"/>
        <v>2.6453799678165737</v>
      </c>
      <c r="O1156" s="25">
        <f t="shared" si="287"/>
        <v>-0.28480403295985462</v>
      </c>
      <c r="P1156" s="26">
        <f>ACOS(-TAN(Dados!$C$31)*TAN(O1156))</f>
        <v>1.7297612548880501</v>
      </c>
      <c r="Q1156" s="25">
        <f t="shared" si="288"/>
        <v>1.0268635210857713</v>
      </c>
      <c r="R1156" s="25">
        <f>(24*60/PI())*Dados!$C$28*Q1156*(P1156*SIN(Dados!$C$31)*SIN(O1156)+COS(Dados!$C$31)*COS(O1156)*SIN(P1156))</f>
        <v>41.093926310782344</v>
      </c>
      <c r="S1156" s="17">
        <f t="shared" si="289"/>
        <v>311.26000000000005</v>
      </c>
      <c r="T1156" s="17">
        <f t="shared" si="290"/>
        <v>298.96000000000004</v>
      </c>
      <c r="U1156" s="17">
        <f t="shared" si="291"/>
        <v>23.059515395857446</v>
      </c>
      <c r="V1156" s="25">
        <f>(0.75+2*10^(-5)*Dados!$B$7)*R1156</f>
        <v>31.021895378647475</v>
      </c>
      <c r="W1156" s="23">
        <f t="shared" si="292"/>
        <v>3.1257156517963365</v>
      </c>
      <c r="X1156" s="25">
        <f>(1-Dados!$C$20)*U1156</f>
        <v>17.755826854810234</v>
      </c>
      <c r="Y1156" s="18">
        <f t="shared" si="293"/>
        <v>14.630111203013897</v>
      </c>
      <c r="Z1156" s="27">
        <f>((0.408*I1156*(Y1156-0)+Dados!$C$35*(900/(H1156+273))*J1156*(M1156-N1156))/(I1156+Dados!$C$35*(1+(0.34*J1156))))</f>
        <v>6.1889117381551584</v>
      </c>
    </row>
    <row r="1157" spans="1:26" x14ac:dyDescent="0.25">
      <c r="A1157" s="1">
        <v>41676</v>
      </c>
      <c r="B1157">
        <v>27.6</v>
      </c>
      <c r="C1157">
        <v>39.1</v>
      </c>
      <c r="D1157">
        <v>37</v>
      </c>
      <c r="E1157">
        <v>2.9</v>
      </c>
      <c r="F1157">
        <v>50.25</v>
      </c>
      <c r="H1157" s="22">
        <f t="shared" si="280"/>
        <v>33.35</v>
      </c>
      <c r="I1157" s="23">
        <f t="shared" si="281"/>
        <v>0.286980051678346</v>
      </c>
      <c r="J1157" s="24">
        <f t="shared" si="282"/>
        <v>2.1690581179870381</v>
      </c>
      <c r="K1157" s="25">
        <f t="shared" si="283"/>
        <v>7.029088129589752</v>
      </c>
      <c r="L1157" s="25">
        <f t="shared" si="284"/>
        <v>3.6927819602923044</v>
      </c>
      <c r="M1157" s="25">
        <f t="shared" si="285"/>
        <v>5.3609350449410282</v>
      </c>
      <c r="N1157" s="25">
        <f t="shared" si="286"/>
        <v>2.6938698600828666</v>
      </c>
      <c r="O1157" s="25">
        <f t="shared" si="287"/>
        <v>-0.27970897097978548</v>
      </c>
      <c r="P1157" s="26">
        <f>ACOS(-TAN(Dados!$C$31)*TAN(O1157))</f>
        <v>1.7267372641461627</v>
      </c>
      <c r="Q1157" s="25">
        <f t="shared" si="288"/>
        <v>1.0265296227404832</v>
      </c>
      <c r="R1157" s="25">
        <f>(24*60/PI())*Dados!$C$28*Q1157*(P1157*SIN(Dados!$C$31)*SIN(O1157)+COS(Dados!$C$31)*COS(O1157)*SIN(P1157))</f>
        <v>40.972935068714811</v>
      </c>
      <c r="S1157" s="17">
        <f t="shared" si="289"/>
        <v>312.26000000000005</v>
      </c>
      <c r="T1157" s="17">
        <f t="shared" si="290"/>
        <v>300.76000000000005</v>
      </c>
      <c r="U1157" s="17">
        <f t="shared" si="291"/>
        <v>22.231357281055139</v>
      </c>
      <c r="V1157" s="25">
        <f>(0.75+2*10^(-5)*Dados!$B$7)*R1157</f>
        <v>30.930558823829962</v>
      </c>
      <c r="W1157" s="23">
        <f t="shared" si="292"/>
        <v>2.9649645909171789</v>
      </c>
      <c r="X1157" s="25">
        <f>(1-Dados!$C$20)*U1157</f>
        <v>17.118145106412456</v>
      </c>
      <c r="Y1157" s="18">
        <f t="shared" si="293"/>
        <v>14.153180515495277</v>
      </c>
      <c r="Z1157" s="27">
        <f>((0.408*I1157*(Y1157-0)+Dados!$C$35*(900/(H1157+273))*J1157*(M1157-N1157))/(I1157+Dados!$C$35*(1+(0.34*J1157))))</f>
        <v>6.9118349621402171</v>
      </c>
    </row>
    <row r="1158" spans="1:26" x14ac:dyDescent="0.25">
      <c r="A1158" s="1">
        <v>41677</v>
      </c>
      <c r="B1158">
        <v>25.9</v>
      </c>
      <c r="C1158">
        <v>39.4</v>
      </c>
      <c r="D1158">
        <v>38</v>
      </c>
      <c r="E1158">
        <v>3.1333329999999999</v>
      </c>
      <c r="F1158">
        <v>50.5</v>
      </c>
      <c r="H1158" s="22">
        <f t="shared" si="280"/>
        <v>32.65</v>
      </c>
      <c r="I1158" s="23">
        <f t="shared" si="281"/>
        <v>0.27736322816644154</v>
      </c>
      <c r="J1158" s="24">
        <f t="shared" si="282"/>
        <v>2.3435797862091996</v>
      </c>
      <c r="K1158" s="25">
        <f t="shared" si="283"/>
        <v>7.1429972622472837</v>
      </c>
      <c r="L1158" s="25">
        <f t="shared" si="284"/>
        <v>3.3416202151479171</v>
      </c>
      <c r="M1158" s="25">
        <f t="shared" si="285"/>
        <v>5.2423087386976004</v>
      </c>
      <c r="N1158" s="25">
        <f t="shared" si="286"/>
        <v>2.6473659130422882</v>
      </c>
      <c r="O1158" s="25">
        <f t="shared" si="287"/>
        <v>-0.27453102519500105</v>
      </c>
      <c r="P1158" s="26">
        <f>ACOS(-TAN(Dados!$C$31)*TAN(O1158))</f>
        <v>1.7236746004336272</v>
      </c>
      <c r="Q1158" s="25">
        <f t="shared" si="288"/>
        <v>1.0261878630954209</v>
      </c>
      <c r="R1158" s="25">
        <f>(24*60/PI())*Dados!$C$28*Q1158*(P1158*SIN(Dados!$C$31)*SIN(O1158)+COS(Dados!$C$31)*COS(O1158)*SIN(P1158))</f>
        <v>40.849162036170263</v>
      </c>
      <c r="S1158" s="17">
        <f t="shared" si="289"/>
        <v>312.56</v>
      </c>
      <c r="T1158" s="17">
        <f t="shared" si="290"/>
        <v>299.06</v>
      </c>
      <c r="U1158" s="17">
        <f t="shared" si="291"/>
        <v>24.014304818132896</v>
      </c>
      <c r="V1158" s="25">
        <f>(0.75+2*10^(-5)*Dados!$B$7)*R1158</f>
        <v>30.837122289261409</v>
      </c>
      <c r="W1158" s="23">
        <f t="shared" si="292"/>
        <v>3.3843554376955942</v>
      </c>
      <c r="X1158" s="25">
        <f>(1-Dados!$C$20)*U1158</f>
        <v>18.491014709962329</v>
      </c>
      <c r="Y1158" s="18">
        <f t="shared" si="293"/>
        <v>15.106659272266734</v>
      </c>
      <c r="Z1158" s="27">
        <f>((0.408*I1158*(Y1158-0)+Dados!$C$35*(900/(H1158+273))*J1158*(M1158-N1158))/(I1158+Dados!$C$35*(1+(0.34*J1158))))</f>
        <v>7.2958415829387349</v>
      </c>
    </row>
    <row r="1159" spans="1:26" x14ac:dyDescent="0.25">
      <c r="A1159" s="1">
        <v>41678</v>
      </c>
      <c r="B1159">
        <v>26.7</v>
      </c>
      <c r="C1159">
        <v>39.200000000000003</v>
      </c>
      <c r="D1159">
        <v>39</v>
      </c>
      <c r="E1159">
        <v>3.266667</v>
      </c>
      <c r="F1159">
        <v>49.75</v>
      </c>
      <c r="H1159" s="22">
        <f t="shared" si="280"/>
        <v>32.950000000000003</v>
      </c>
      <c r="I1159" s="23">
        <f t="shared" si="281"/>
        <v>0.28145116786303437</v>
      </c>
      <c r="J1159" s="24">
        <f t="shared" si="282"/>
        <v>2.4433070948656423</v>
      </c>
      <c r="K1159" s="25">
        <f t="shared" si="283"/>
        <v>7.0668819534275658</v>
      </c>
      <c r="L1159" s="25">
        <f t="shared" si="284"/>
        <v>3.5030684848343494</v>
      </c>
      <c r="M1159" s="25">
        <f t="shared" si="285"/>
        <v>5.284975219130958</v>
      </c>
      <c r="N1159" s="25">
        <f t="shared" si="286"/>
        <v>2.6292751715176514</v>
      </c>
      <c r="O1159" s="25">
        <f t="shared" si="287"/>
        <v>-0.26927172994258658</v>
      </c>
      <c r="P1159" s="26">
        <f>ACOS(-TAN(Dados!$C$31)*TAN(O1159))</f>
        <v>1.720574422132332</v>
      </c>
      <c r="Q1159" s="25">
        <f t="shared" si="288"/>
        <v>1.0258383434213432</v>
      </c>
      <c r="R1159" s="25">
        <f>(24*60/PI())*Dados!$C$28*Q1159*(P1159*SIN(Dados!$C$31)*SIN(O1159)+COS(Dados!$C$31)*COS(O1159)*SIN(P1159))</f>
        <v>40.722612626680473</v>
      </c>
      <c r="S1159" s="17">
        <f t="shared" si="289"/>
        <v>312.36</v>
      </c>
      <c r="T1159" s="17">
        <f t="shared" si="290"/>
        <v>299.86</v>
      </c>
      <c r="U1159" s="17">
        <f t="shared" si="291"/>
        <v>23.036188428766952</v>
      </c>
      <c r="V1159" s="25">
        <f>(0.75+2*10^(-5)*Dados!$B$7)*R1159</f>
        <v>30.741589861628867</v>
      </c>
      <c r="W1159" s="23">
        <f t="shared" si="292"/>
        <v>3.2262978366976518</v>
      </c>
      <c r="X1159" s="25">
        <f>(1-Dados!$C$20)*U1159</f>
        <v>17.737865090150553</v>
      </c>
      <c r="Y1159" s="18">
        <f t="shared" si="293"/>
        <v>14.511567253452901</v>
      </c>
      <c r="Z1159" s="27">
        <f>((0.408*I1159*(Y1159-0)+Dados!$C$35*(900/(H1159+273))*J1159*(M1159-N1159))/(I1159+Dados!$C$35*(1+(0.34*J1159))))</f>
        <v>7.2662120293488428</v>
      </c>
    </row>
    <row r="1160" spans="1:26" x14ac:dyDescent="0.25">
      <c r="A1160" s="1">
        <v>41679</v>
      </c>
      <c r="B1160">
        <v>26</v>
      </c>
      <c r="C1160">
        <v>40.1</v>
      </c>
      <c r="D1160">
        <v>40</v>
      </c>
      <c r="E1160">
        <v>2.5333329999999998</v>
      </c>
      <c r="F1160">
        <v>56</v>
      </c>
      <c r="H1160" s="22">
        <f t="shared" si="280"/>
        <v>33.049999999999997</v>
      </c>
      <c r="I1160" s="23">
        <f t="shared" si="281"/>
        <v>0.2828249641180226</v>
      </c>
      <c r="J1160" s="24">
        <f t="shared" si="282"/>
        <v>1.8948091411084333</v>
      </c>
      <c r="K1160" s="25">
        <f t="shared" si="283"/>
        <v>7.415012964967123</v>
      </c>
      <c r="L1160" s="25">
        <f t="shared" si="284"/>
        <v>3.3614398286025637</v>
      </c>
      <c r="M1160" s="25">
        <f t="shared" si="285"/>
        <v>5.3882263967848436</v>
      </c>
      <c r="N1160" s="25">
        <f t="shared" si="286"/>
        <v>3.0174067821995125</v>
      </c>
      <c r="O1160" s="25">
        <f t="shared" si="287"/>
        <v>-0.26393264366523028</v>
      </c>
      <c r="P1160" s="26">
        <f>ACOS(-TAN(Dados!$C$31)*TAN(O1160))</f>
        <v>1.7174378768172527</v>
      </c>
      <c r="Q1160" s="25">
        <f t="shared" si="288"/>
        <v>1.0254811672884725</v>
      </c>
      <c r="R1160" s="25">
        <f>(24*60/PI())*Dados!$C$28*Q1160*(P1160*SIN(Dados!$C$31)*SIN(O1160)+COS(Dados!$C$31)*COS(O1160)*SIN(P1160))</f>
        <v>40.593293506266015</v>
      </c>
      <c r="S1160" s="17">
        <f t="shared" si="289"/>
        <v>313.26000000000005</v>
      </c>
      <c r="T1160" s="17">
        <f t="shared" si="290"/>
        <v>299.16000000000003</v>
      </c>
      <c r="U1160" s="17">
        <f t="shared" si="291"/>
        <v>24.388429117626409</v>
      </c>
      <c r="V1160" s="25">
        <f>(0.75+2*10^(-5)*Dados!$B$7)*R1160</f>
        <v>30.643966573125926</v>
      </c>
      <c r="W1160" s="23">
        <f t="shared" si="292"/>
        <v>3.0326962143007212</v>
      </c>
      <c r="X1160" s="25">
        <f>(1-Dados!$C$20)*U1160</f>
        <v>18.779090420572334</v>
      </c>
      <c r="Y1160" s="18">
        <f t="shared" si="293"/>
        <v>15.746394206271614</v>
      </c>
      <c r="Z1160" s="27">
        <f>((0.408*I1160*(Y1160-0)+Dados!$C$35*(900/(H1160+273))*J1160*(M1160-N1160))/(I1160+Dados!$C$35*(1+(0.34*J1160))))</f>
        <v>6.8682822810601216</v>
      </c>
    </row>
    <row r="1161" spans="1:26" x14ac:dyDescent="0.25">
      <c r="A1161" s="1">
        <v>41680</v>
      </c>
      <c r="B1161">
        <v>22.9</v>
      </c>
      <c r="C1161">
        <v>39.6</v>
      </c>
      <c r="D1161">
        <v>41</v>
      </c>
      <c r="E1161">
        <v>2.4333330000000002</v>
      </c>
      <c r="F1161">
        <v>60.25</v>
      </c>
      <c r="H1161" s="22">
        <f t="shared" si="280"/>
        <v>31.25</v>
      </c>
      <c r="I1161" s="23">
        <f t="shared" si="281"/>
        <v>0.2589369890830428</v>
      </c>
      <c r="J1161" s="24">
        <f t="shared" si="282"/>
        <v>1.820014033591639</v>
      </c>
      <c r="K1161" s="25">
        <f t="shared" si="283"/>
        <v>7.2198206534019427</v>
      </c>
      <c r="L1161" s="25">
        <f t="shared" si="284"/>
        <v>2.7924897662121242</v>
      </c>
      <c r="M1161" s="25">
        <f t="shared" si="285"/>
        <v>5.0061552098070337</v>
      </c>
      <c r="N1161" s="25">
        <f t="shared" si="286"/>
        <v>3.016208513908738</v>
      </c>
      <c r="O1161" s="25">
        <f t="shared" si="287"/>
        <v>-0.25851534844942292</v>
      </c>
      <c r="P1161" s="26">
        <f>ACOS(-TAN(Dados!$C$31)*TAN(O1161))</f>
        <v>1.7142661005366917</v>
      </c>
      <c r="Q1161" s="25">
        <f t="shared" si="288"/>
        <v>1.0251164405358055</v>
      </c>
      <c r="R1161" s="25">
        <f>(24*60/PI())*Dados!$C$28*Q1161*(P1161*SIN(Dados!$C$31)*SIN(O1161)+COS(Dados!$C$31)*COS(O1161)*SIN(P1161))</f>
        <v>40.461212642078735</v>
      </c>
      <c r="S1161" s="17">
        <f t="shared" si="289"/>
        <v>312.76000000000005</v>
      </c>
      <c r="T1161" s="17">
        <f t="shared" si="290"/>
        <v>296.06</v>
      </c>
      <c r="U1161" s="17">
        <f t="shared" si="291"/>
        <v>26.455569378004903</v>
      </c>
      <c r="V1161" s="25">
        <f>(0.75+2*10^(-5)*Dados!$B$7)*R1161</f>
        <v>30.544258438173049</v>
      </c>
      <c r="W1161" s="23">
        <f t="shared" si="292"/>
        <v>3.3560543646942209</v>
      </c>
      <c r="X1161" s="25">
        <f>(1-Dados!$C$20)*U1161</f>
        <v>20.370788421063775</v>
      </c>
      <c r="Y1161" s="18">
        <f t="shared" si="293"/>
        <v>17.014734056369555</v>
      </c>
      <c r="Z1161" s="27">
        <f>((0.408*I1161*(Y1161-0)+Dados!$C$35*(900/(H1161+273))*J1161*(M1161-N1161))/(I1161+Dados!$C$35*(1+(0.34*J1161))))</f>
        <v>6.8479500083851423</v>
      </c>
    </row>
    <row r="1162" spans="1:26" x14ac:dyDescent="0.25">
      <c r="A1162" s="1">
        <v>41681</v>
      </c>
      <c r="B1162">
        <v>22.6</v>
      </c>
      <c r="C1162">
        <v>39.4</v>
      </c>
      <c r="D1162">
        <v>42</v>
      </c>
      <c r="E1162">
        <v>1.8666670000000001</v>
      </c>
      <c r="F1162">
        <v>52.75</v>
      </c>
      <c r="H1162" s="22">
        <f t="shared" si="280"/>
        <v>31</v>
      </c>
      <c r="I1162" s="23">
        <f t="shared" si="281"/>
        <v>0.25575704908466146</v>
      </c>
      <c r="J1162" s="24">
        <f t="shared" si="282"/>
        <v>1.3961755896305208</v>
      </c>
      <c r="K1162" s="25">
        <f t="shared" si="283"/>
        <v>7.1429972622472837</v>
      </c>
      <c r="L1162" s="25">
        <f t="shared" si="284"/>
        <v>2.7421805492514406</v>
      </c>
      <c r="M1162" s="25">
        <f t="shared" si="285"/>
        <v>4.9425889057493624</v>
      </c>
      <c r="N1162" s="25">
        <f t="shared" si="286"/>
        <v>2.6072156477827884</v>
      </c>
      <c r="O1162" s="25">
        <f t="shared" si="287"/>
        <v>-0.2530214495566519</v>
      </c>
      <c r="P1162" s="26">
        <f>ACOS(-TAN(Dados!$C$31)*TAN(O1162))</f>
        <v>1.7110602171599187</v>
      </c>
      <c r="Q1162" s="25">
        <f t="shared" si="288"/>
        <v>1.0247442712397508</v>
      </c>
      <c r="R1162" s="25">
        <f>(24*60/PI())*Dados!$C$28*Q1162*(P1162*SIN(Dados!$C$31)*SIN(O1162)+COS(Dados!$C$31)*COS(O1162)*SIN(P1162))</f>
        <v>40.326379349888064</v>
      </c>
      <c r="S1162" s="17">
        <f t="shared" si="289"/>
        <v>312.56</v>
      </c>
      <c r="T1162" s="17">
        <f t="shared" si="290"/>
        <v>295.76000000000005</v>
      </c>
      <c r="U1162" s="17">
        <f t="shared" si="291"/>
        <v>26.446235121133618</v>
      </c>
      <c r="V1162" s="25">
        <f>(0.75+2*10^(-5)*Dados!$B$7)*R1162</f>
        <v>30.442472489265068</v>
      </c>
      <c r="W1162" s="23">
        <f t="shared" si="292"/>
        <v>3.9521126641530513</v>
      </c>
      <c r="X1162" s="25">
        <f>(1-Dados!$C$20)*U1162</f>
        <v>20.363601043272887</v>
      </c>
      <c r="Y1162" s="18">
        <f t="shared" si="293"/>
        <v>16.411488379119834</v>
      </c>
      <c r="Z1162" s="27">
        <f>((0.408*I1162*(Y1162-0)+Dados!$C$35*(900/(H1162+273))*J1162*(M1162-N1162))/(I1162+Dados!$C$35*(1+(0.34*J1162))))</f>
        <v>6.6547564061547924</v>
      </c>
    </row>
    <row r="1163" spans="1:26" x14ac:dyDescent="0.25">
      <c r="A1163" s="1">
        <v>41682</v>
      </c>
      <c r="B1163">
        <v>21.4</v>
      </c>
      <c r="C1163">
        <v>37</v>
      </c>
      <c r="D1163">
        <v>43</v>
      </c>
      <c r="E1163">
        <v>3.3</v>
      </c>
      <c r="F1163">
        <v>82</v>
      </c>
      <c r="H1163" s="22">
        <f t="shared" si="280"/>
        <v>29.2</v>
      </c>
      <c r="I1163" s="23">
        <f t="shared" si="281"/>
        <v>0.23381333181455968</v>
      </c>
      <c r="J1163" s="24">
        <f t="shared" si="282"/>
        <v>2.4682385480542153</v>
      </c>
      <c r="K1163" s="25">
        <f t="shared" si="283"/>
        <v>6.2748150241265215</v>
      </c>
      <c r="L1163" s="25">
        <f t="shared" si="284"/>
        <v>2.548770598472057</v>
      </c>
      <c r="M1163" s="25">
        <f t="shared" si="285"/>
        <v>4.4117928112992892</v>
      </c>
      <c r="N1163" s="25">
        <f t="shared" si="286"/>
        <v>3.6176701052654168</v>
      </c>
      <c r="O1163" s="25">
        <f t="shared" si="287"/>
        <v>-0.24745257494772704</v>
      </c>
      <c r="P1163" s="26">
        <f>ACOS(-TAN(Dados!$C$31)*TAN(O1163))</f>
        <v>1.7078213377914966</v>
      </c>
      <c r="Q1163" s="25">
        <f t="shared" si="288"/>
        <v>1.0243647696821025</v>
      </c>
      <c r="R1163" s="25">
        <f>(24*60/PI())*Dados!$C$28*Q1163*(P1163*SIN(Dados!$C$31)*SIN(O1163)+COS(Dados!$C$31)*COS(O1163)*SIN(P1163))</f>
        <v>40.188804340285415</v>
      </c>
      <c r="S1163" s="17">
        <f t="shared" si="289"/>
        <v>310.16000000000003</v>
      </c>
      <c r="T1163" s="17">
        <f t="shared" si="290"/>
        <v>294.56</v>
      </c>
      <c r="U1163" s="17">
        <f t="shared" si="291"/>
        <v>25.3972893853723</v>
      </c>
      <c r="V1163" s="25">
        <f>(0.75+2*10^(-5)*Dados!$B$7)*R1163</f>
        <v>30.338616811851008</v>
      </c>
      <c r="W1163" s="23">
        <f t="shared" si="292"/>
        <v>2.3660485348711422</v>
      </c>
      <c r="X1163" s="25">
        <f>(1-Dados!$C$20)*U1163</f>
        <v>19.555912826736673</v>
      </c>
      <c r="Y1163" s="18">
        <f t="shared" si="293"/>
        <v>17.189864291865533</v>
      </c>
      <c r="Z1163" s="27">
        <f>((0.408*I1163*(Y1163-0)+Dados!$C$35*(900/(H1163+273))*J1163*(M1163-N1163))/(I1163+Dados!$C$35*(1+(0.34*J1163))))</f>
        <v>5.708409082033592</v>
      </c>
    </row>
    <row r="1164" spans="1:26" x14ac:dyDescent="0.25">
      <c r="A1164" s="1">
        <v>41683</v>
      </c>
      <c r="B1164">
        <v>20.399999999999999</v>
      </c>
      <c r="C1164">
        <v>25.6</v>
      </c>
      <c r="D1164">
        <v>44</v>
      </c>
      <c r="E1164">
        <v>3.1333329999999999</v>
      </c>
      <c r="F1164">
        <v>93.75</v>
      </c>
      <c r="H1164" s="22">
        <f t="shared" si="280"/>
        <v>23</v>
      </c>
      <c r="I1164" s="23">
        <f t="shared" si="281"/>
        <v>0.16991941796793744</v>
      </c>
      <c r="J1164" s="24">
        <f t="shared" si="282"/>
        <v>2.3435797862091996</v>
      </c>
      <c r="K1164" s="25">
        <f t="shared" si="283"/>
        <v>3.2827711697769288</v>
      </c>
      <c r="L1164" s="25">
        <f t="shared" si="284"/>
        <v>2.3968104104453793</v>
      </c>
      <c r="M1164" s="25">
        <f t="shared" si="285"/>
        <v>2.8397907901111541</v>
      </c>
      <c r="N1164" s="25">
        <f t="shared" si="286"/>
        <v>2.6623038657292071</v>
      </c>
      <c r="O1164" s="25">
        <f t="shared" si="287"/>
        <v>-0.24181037480038128</v>
      </c>
      <c r="P1164" s="26">
        <f>ACOS(-TAN(Dados!$C$31)*TAN(O1164))</f>
        <v>1.7045505602514042</v>
      </c>
      <c r="Q1164" s="25">
        <f t="shared" si="288"/>
        <v>1.0239780483173626</v>
      </c>
      <c r="R1164" s="25">
        <f>(24*60/PI())*Dados!$C$28*Q1164*(P1164*SIN(Dados!$C$31)*SIN(O1164)+COS(Dados!$C$31)*COS(O1164)*SIN(P1164))</f>
        <v>40.048499763481836</v>
      </c>
      <c r="S1164" s="17">
        <f t="shared" si="289"/>
        <v>298.76000000000005</v>
      </c>
      <c r="T1164" s="17">
        <f t="shared" si="290"/>
        <v>293.56</v>
      </c>
      <c r="U1164" s="17">
        <f t="shared" si="291"/>
        <v>14.611940877571405</v>
      </c>
      <c r="V1164" s="25">
        <f>(0.75+2*10^(-5)*Dados!$B$7)*R1164</f>
        <v>30.232700578151917</v>
      </c>
      <c r="W1164" s="23">
        <f t="shared" si="292"/>
        <v>1.2735014965968374</v>
      </c>
      <c r="X1164" s="25">
        <f>(1-Dados!$C$20)*U1164</f>
        <v>11.251194475729982</v>
      </c>
      <c r="Y1164" s="18">
        <f t="shared" si="293"/>
        <v>9.9776929791331437</v>
      </c>
      <c r="Z1164" s="27">
        <f>((0.408*I1164*(Y1164-0)+Dados!$C$35*(900/(H1164+273))*J1164*(M1164-N1164))/(I1164+Dados!$C$35*(1+(0.34*J1164))))</f>
        <v>2.6935957262330423</v>
      </c>
    </row>
    <row r="1165" spans="1:26" x14ac:dyDescent="0.25">
      <c r="A1165" s="1">
        <v>41684</v>
      </c>
      <c r="B1165">
        <v>18.100000000000001</v>
      </c>
      <c r="C1165">
        <v>24.2</v>
      </c>
      <c r="D1165">
        <v>45</v>
      </c>
      <c r="E1165">
        <v>5.4666670000000002</v>
      </c>
      <c r="F1165">
        <v>80.75</v>
      </c>
      <c r="H1165" s="22">
        <f t="shared" si="280"/>
        <v>21.15</v>
      </c>
      <c r="I1165" s="23">
        <f t="shared" si="281"/>
        <v>0.15399078443272174</v>
      </c>
      <c r="J1165" s="24">
        <f t="shared" si="282"/>
        <v>4.0887994602351201</v>
      </c>
      <c r="K1165" s="25">
        <f t="shared" si="283"/>
        <v>3.0199258182559934</v>
      </c>
      <c r="L1165" s="25">
        <f t="shared" si="284"/>
        <v>2.0770026187312354</v>
      </c>
      <c r="M1165" s="25">
        <f t="shared" si="285"/>
        <v>2.5484642184936144</v>
      </c>
      <c r="N1165" s="25">
        <f t="shared" si="286"/>
        <v>2.0578848564335934</v>
      </c>
      <c r="O1165" s="25">
        <f t="shared" si="287"/>
        <v>-0.23609652102028686</v>
      </c>
      <c r="P1165" s="26">
        <f>ACOS(-TAN(Dados!$C$31)*TAN(O1165))</f>
        <v>1.701248968619907</v>
      </c>
      <c r="Q1165" s="25">
        <f t="shared" si="288"/>
        <v>1.0235842217394178</v>
      </c>
      <c r="R1165" s="25">
        <f>(24*60/PI())*Dados!$C$28*Q1165*(P1165*SIN(Dados!$C$31)*SIN(O1165)+COS(Dados!$C$31)*COS(O1165)*SIN(P1165))</f>
        <v>39.905479252576548</v>
      </c>
      <c r="S1165" s="17">
        <f t="shared" si="289"/>
        <v>297.36</v>
      </c>
      <c r="T1165" s="17">
        <f t="shared" si="290"/>
        <v>291.26000000000005</v>
      </c>
      <c r="U1165" s="17">
        <f t="shared" si="291"/>
        <v>15.769482121072963</v>
      </c>
      <c r="V1165" s="25">
        <f>(0.75+2*10^(-5)*Dados!$B$7)*R1165</f>
        <v>30.124734079824389</v>
      </c>
      <c r="W1165" s="23">
        <f t="shared" si="292"/>
        <v>1.8271826766883899</v>
      </c>
      <c r="X1165" s="25">
        <f>(1-Dados!$C$20)*U1165</f>
        <v>12.142501233226183</v>
      </c>
      <c r="Y1165" s="18">
        <f t="shared" si="293"/>
        <v>10.315318556537793</v>
      </c>
      <c r="Z1165" s="27">
        <f>((0.408*I1165*(Y1165-0)+Dados!$C$35*(900/(H1165+273))*J1165*(M1165-N1165))/(I1165+Dados!$C$35*(1+(0.34*J1165))))</f>
        <v>3.381649533310195</v>
      </c>
    </row>
    <row r="1166" spans="1:26" x14ac:dyDescent="0.25">
      <c r="A1166" s="1">
        <v>41685</v>
      </c>
      <c r="B1166">
        <v>15.6</v>
      </c>
      <c r="C1166">
        <v>29.2</v>
      </c>
      <c r="D1166">
        <v>46</v>
      </c>
      <c r="E1166">
        <v>5.233333</v>
      </c>
      <c r="F1166">
        <v>63</v>
      </c>
      <c r="H1166" s="22">
        <f t="shared" si="280"/>
        <v>22.4</v>
      </c>
      <c r="I1166" s="23">
        <f t="shared" si="281"/>
        <v>0.16460774689933025</v>
      </c>
      <c r="J1166" s="24">
        <f t="shared" si="282"/>
        <v>3.9142770440618824</v>
      </c>
      <c r="K1166" s="25">
        <f t="shared" si="283"/>
        <v>4.0522081272490516</v>
      </c>
      <c r="L1166" s="25">
        <f t="shared" si="284"/>
        <v>1.7723474716742158</v>
      </c>
      <c r="M1166" s="25">
        <f t="shared" si="285"/>
        <v>2.9122777994616338</v>
      </c>
      <c r="N1166" s="25">
        <f t="shared" si="286"/>
        <v>1.8347350136608294</v>
      </c>
      <c r="O1166" s="25">
        <f t="shared" si="287"/>
        <v>-0.23031270674563392</v>
      </c>
      <c r="P1166" s="26">
        <f>ACOS(-TAN(Dados!$C$31)*TAN(O1166))</f>
        <v>1.6979176328459811</v>
      </c>
      <c r="Q1166" s="25">
        <f t="shared" si="288"/>
        <v>1.0231834066475822</v>
      </c>
      <c r="R1166" s="25">
        <f>(24*60/PI())*Dados!$C$28*Q1166*(P1166*SIN(Dados!$C$31)*SIN(O1166)+COS(Dados!$C$31)*COS(O1166)*SIN(P1166))</f>
        <v>39.759757965175694</v>
      </c>
      <c r="S1166" s="17">
        <f t="shared" si="289"/>
        <v>302.36</v>
      </c>
      <c r="T1166" s="17">
        <f t="shared" si="290"/>
        <v>288.76000000000005</v>
      </c>
      <c r="U1166" s="17">
        <f t="shared" si="291"/>
        <v>23.460278794953108</v>
      </c>
      <c r="V1166" s="25">
        <f>(0.75+2*10^(-5)*Dados!$B$7)*R1166</f>
        <v>30.014728759378652</v>
      </c>
      <c r="W1166" s="23">
        <f t="shared" si="292"/>
        <v>3.9799921338472846</v>
      </c>
      <c r="X1166" s="25">
        <f>(1-Dados!$C$20)*U1166</f>
        <v>18.064414672113895</v>
      </c>
      <c r="Y1166" s="18">
        <f t="shared" si="293"/>
        <v>14.08442253826661</v>
      </c>
      <c r="Z1166" s="27">
        <f>((0.408*I1166*(Y1166-0)+Dados!$C$35*(900/(H1166+273))*J1166*(M1166-N1166))/(I1166+Dados!$C$35*(1+(0.34*J1166))))</f>
        <v>5.634240838608906</v>
      </c>
    </row>
    <row r="1167" spans="1:26" x14ac:dyDescent="0.25">
      <c r="A1167" s="1">
        <v>41686</v>
      </c>
      <c r="B1167">
        <v>17</v>
      </c>
      <c r="C1167">
        <v>30.4</v>
      </c>
      <c r="D1167">
        <v>47</v>
      </c>
      <c r="E1167">
        <v>4.733333</v>
      </c>
      <c r="F1167">
        <v>64.5</v>
      </c>
      <c r="H1167" s="22">
        <f t="shared" si="280"/>
        <v>23.7</v>
      </c>
      <c r="I1167" s="23">
        <f t="shared" si="281"/>
        <v>0.17629848389579808</v>
      </c>
      <c r="J1167" s="24">
        <f t="shared" si="282"/>
        <v>3.5403015064779106</v>
      </c>
      <c r="K1167" s="25">
        <f t="shared" si="283"/>
        <v>4.3413906376622462</v>
      </c>
      <c r="L1167" s="25">
        <f t="shared" si="284"/>
        <v>1.9377293518704448</v>
      </c>
      <c r="M1167" s="25">
        <f t="shared" si="285"/>
        <v>3.1395599947663455</v>
      </c>
      <c r="N1167" s="25">
        <f t="shared" si="286"/>
        <v>2.0250161966242928</v>
      </c>
      <c r="O1167" s="25">
        <f t="shared" si="287"/>
        <v>-0.22446064584541689</v>
      </c>
      <c r="P1167" s="26">
        <f>ACOS(-TAN(Dados!$C$31)*TAN(O1167))</f>
        <v>1.6945576084179677</v>
      </c>
      <c r="Q1167" s="25">
        <f t="shared" si="288"/>
        <v>1.0227757218120181</v>
      </c>
      <c r="R1167" s="25">
        <f>(24*60/PI())*Dados!$C$28*Q1167*(P1167*SIN(Dados!$C$31)*SIN(O1167)+COS(Dados!$C$31)*COS(O1167)*SIN(P1167))</f>
        <v>39.61135262324327</v>
      </c>
      <c r="S1167" s="17">
        <f t="shared" si="289"/>
        <v>303.56</v>
      </c>
      <c r="T1167" s="17">
        <f t="shared" si="290"/>
        <v>290.16000000000003</v>
      </c>
      <c r="U1167" s="17">
        <f t="shared" si="291"/>
        <v>23.200217399817351</v>
      </c>
      <c r="V1167" s="25">
        <f>(0.75+2*10^(-5)*Dados!$B$7)*R1167</f>
        <v>29.902697240262114</v>
      </c>
      <c r="W1167" s="23">
        <f t="shared" si="292"/>
        <v>3.7497996494155141</v>
      </c>
      <c r="X1167" s="25">
        <f>(1-Dados!$C$20)*U1167</f>
        <v>17.864167397859362</v>
      </c>
      <c r="Y1167" s="18">
        <f t="shared" si="293"/>
        <v>14.114367748443847</v>
      </c>
      <c r="Z1167" s="27">
        <f>((0.408*I1167*(Y1167-0)+Dados!$C$35*(900/(H1167+273))*J1167*(M1167-N1167))/(I1167+Dados!$C$35*(1+(0.34*J1167))))</f>
        <v>5.6113749746772221</v>
      </c>
    </row>
    <row r="1168" spans="1:26" x14ac:dyDescent="0.25">
      <c r="A1168" s="1">
        <v>41687</v>
      </c>
      <c r="B1168">
        <v>18.7</v>
      </c>
      <c r="C1168">
        <v>32.4</v>
      </c>
      <c r="D1168">
        <v>48</v>
      </c>
      <c r="E1168">
        <v>3.4</v>
      </c>
      <c r="F1168">
        <v>64.25</v>
      </c>
      <c r="H1168" s="22">
        <f t="shared" si="280"/>
        <v>25.549999999999997</v>
      </c>
      <c r="I1168" s="23">
        <f t="shared" si="281"/>
        <v>0.19413722151601151</v>
      </c>
      <c r="J1168" s="24">
        <f t="shared" si="282"/>
        <v>2.5430336555710098</v>
      </c>
      <c r="K1168" s="25">
        <f t="shared" si="283"/>
        <v>4.8633111980528723</v>
      </c>
      <c r="L1168" s="25">
        <f t="shared" si="284"/>
        <v>2.1566019800756622</v>
      </c>
      <c r="M1168" s="25">
        <f t="shared" si="285"/>
        <v>3.5099565890642674</v>
      </c>
      <c r="N1168" s="25">
        <f t="shared" si="286"/>
        <v>2.2551471084737917</v>
      </c>
      <c r="O1168" s="25">
        <f t="shared" si="287"/>
        <v>-0.21854207241157836</v>
      </c>
      <c r="P1168" s="26">
        <f>ACOS(-TAN(Dados!$C$31)*TAN(O1168))</f>
        <v>1.6911699360950152</v>
      </c>
      <c r="Q1168" s="25">
        <f t="shared" si="288"/>
        <v>1.0223612880385406</v>
      </c>
      <c r="R1168" s="25">
        <f>(24*60/PI())*Dados!$C$28*Q1168*(P1168*SIN(Dados!$C$31)*SIN(O1168)+COS(Dados!$C$31)*COS(O1168)*SIN(P1168))</f>
        <v>39.460281551069606</v>
      </c>
      <c r="S1168" s="17">
        <f t="shared" si="289"/>
        <v>305.56</v>
      </c>
      <c r="T1168" s="17">
        <f t="shared" si="290"/>
        <v>291.86</v>
      </c>
      <c r="U1168" s="17">
        <f t="shared" si="291"/>
        <v>23.369017073506836</v>
      </c>
      <c r="V1168" s="25">
        <f>(0.75+2*10^(-5)*Dados!$B$7)*R1168</f>
        <v>29.788653355521856</v>
      </c>
      <c r="W1168" s="23">
        <f t="shared" si="292"/>
        <v>3.6029395541506517</v>
      </c>
      <c r="X1168" s="25">
        <f>(1-Dados!$C$20)*U1168</f>
        <v>17.994143146600265</v>
      </c>
      <c r="Y1168" s="18">
        <f t="shared" si="293"/>
        <v>14.391203592449614</v>
      </c>
      <c r="Z1168" s="27">
        <f>((0.408*I1168*(Y1168-0)+Dados!$C$35*(900/(H1168+273))*J1168*(M1168-N1168))/(I1168+Dados!$C$35*(1+(0.34*J1168))))</f>
        <v>5.596512632427614</v>
      </c>
    </row>
    <row r="1169" spans="1:27" x14ac:dyDescent="0.25">
      <c r="A1169" s="1">
        <v>41688</v>
      </c>
      <c r="B1169">
        <v>21.1</v>
      </c>
      <c r="C1169">
        <v>33.799999999999997</v>
      </c>
      <c r="D1169">
        <v>49</v>
      </c>
      <c r="E1169">
        <v>2.8</v>
      </c>
      <c r="F1169">
        <v>62.25</v>
      </c>
      <c r="H1169" s="22">
        <f t="shared" si="280"/>
        <v>27.45</v>
      </c>
      <c r="I1169" s="23">
        <f t="shared" si="281"/>
        <v>0.21401636835832163</v>
      </c>
      <c r="J1169" s="24">
        <f t="shared" si="282"/>
        <v>2.0942630104702435</v>
      </c>
      <c r="K1169" s="25">
        <f t="shared" si="283"/>
        <v>5.2603114929926225</v>
      </c>
      <c r="L1169" s="25">
        <f t="shared" si="284"/>
        <v>2.5023227554890153</v>
      </c>
      <c r="M1169" s="25">
        <f t="shared" si="285"/>
        <v>3.8813171242408187</v>
      </c>
      <c r="N1169" s="25">
        <f t="shared" si="286"/>
        <v>2.4161199098399098</v>
      </c>
      <c r="O1169" s="25">
        <f t="shared" si="287"/>
        <v>-0.21255874024516014</v>
      </c>
      <c r="P1169" s="26">
        <f>ACOS(-TAN(Dados!$C$31)*TAN(O1169))</f>
        <v>1.6877556416977701</v>
      </c>
      <c r="Q1169" s="25">
        <f t="shared" si="288"/>
        <v>1.0219402281328214</v>
      </c>
      <c r="R1169" s="25">
        <f>(24*60/PI())*Dados!$C$28*Q1169*(P1169*SIN(Dados!$C$31)*SIN(O1169)+COS(Dados!$C$31)*COS(O1169)*SIN(P1169))</f>
        <v>39.30656471124577</v>
      </c>
      <c r="S1169" s="17">
        <f t="shared" si="289"/>
        <v>306.96000000000004</v>
      </c>
      <c r="T1169" s="17">
        <f t="shared" si="290"/>
        <v>294.26000000000005</v>
      </c>
      <c r="U1169" s="17">
        <f t="shared" si="291"/>
        <v>22.412326079153786</v>
      </c>
      <c r="V1169" s="25">
        <f>(0.75+2*10^(-5)*Dados!$B$7)*R1169</f>
        <v>29.672612174961795</v>
      </c>
      <c r="W1169" s="23">
        <f t="shared" si="292"/>
        <v>3.2903088990870919</v>
      </c>
      <c r="X1169" s="25">
        <f>(1-Dados!$C$20)*U1169</f>
        <v>17.257491080948416</v>
      </c>
      <c r="Y1169" s="18">
        <f t="shared" si="293"/>
        <v>13.967182181861324</v>
      </c>
      <c r="Z1169" s="27">
        <f>((0.408*I1169*(Y1169-0)+Dados!$C$35*(900/(H1169+273))*J1169*(M1169-N1169))/(I1169+Dados!$C$35*(1+(0.34*J1169))))</f>
        <v>5.5852773877514563</v>
      </c>
    </row>
    <row r="1170" spans="1:27" x14ac:dyDescent="0.25">
      <c r="A1170" s="1">
        <v>41689</v>
      </c>
      <c r="B1170">
        <v>21</v>
      </c>
      <c r="C1170">
        <v>32.200000000000003</v>
      </c>
      <c r="D1170">
        <v>50</v>
      </c>
      <c r="E1170">
        <v>3.6</v>
      </c>
      <c r="F1170">
        <v>61.75</v>
      </c>
      <c r="H1170" s="22">
        <f t="shared" si="280"/>
        <v>26.6</v>
      </c>
      <c r="I1170" s="23">
        <f t="shared" si="281"/>
        <v>0.20492132412027941</v>
      </c>
      <c r="J1170" s="24">
        <f t="shared" si="282"/>
        <v>2.6926238706045988</v>
      </c>
      <c r="K1170" s="25">
        <f t="shared" si="283"/>
        <v>4.8087773652629577</v>
      </c>
      <c r="L1170" s="25">
        <f t="shared" si="284"/>
        <v>2.4870053972720654</v>
      </c>
      <c r="M1170" s="25">
        <f t="shared" si="285"/>
        <v>3.6478913812675113</v>
      </c>
      <c r="N1170" s="25">
        <f t="shared" si="286"/>
        <v>2.2525729279326883</v>
      </c>
      <c r="O1170" s="25">
        <f t="shared" si="287"/>
        <v>-0.2065124223366139</v>
      </c>
      <c r="P1170" s="26">
        <f>ACOS(-TAN(Dados!$C$31)*TAN(O1170))</f>
        <v>1.6843157359566781</v>
      </c>
      <c r="Q1170" s="25">
        <f t="shared" si="288"/>
        <v>1.0215126668639976</v>
      </c>
      <c r="R1170" s="25">
        <f>(24*60/PI())*Dados!$C$28*Q1170*(P1170*SIN(Dados!$C$31)*SIN(O1170)+COS(Dados!$C$31)*COS(O1170)*SIN(P1170))</f>
        <v>39.150223738536113</v>
      </c>
      <c r="S1170" s="17">
        <f t="shared" si="289"/>
        <v>305.36</v>
      </c>
      <c r="T1170" s="17">
        <f t="shared" si="290"/>
        <v>294.16000000000003</v>
      </c>
      <c r="U1170" s="17">
        <f t="shared" si="291"/>
        <v>20.963473428415117</v>
      </c>
      <c r="V1170" s="25">
        <f>(0.75+2*10^(-5)*Dados!$B$7)*R1170</f>
        <v>29.554590030713136</v>
      </c>
      <c r="W1170" s="23">
        <f t="shared" si="292"/>
        <v>3.1304447584351007</v>
      </c>
      <c r="X1170" s="25">
        <f>(1-Dados!$C$20)*U1170</f>
        <v>16.141874539879641</v>
      </c>
      <c r="Y1170" s="18">
        <f t="shared" si="293"/>
        <v>13.011429781444541</v>
      </c>
      <c r="Z1170" s="27">
        <f>((0.408*I1170*(Y1170-0)+Dados!$C$35*(900/(H1170+273))*J1170*(M1170-N1170))/(I1170+Dados!$C$35*(1+(0.34*J1170))))</f>
        <v>5.5301366121048448</v>
      </c>
    </row>
    <row r="1171" spans="1:27" x14ac:dyDescent="0.25">
      <c r="A1171" s="1">
        <v>41690</v>
      </c>
      <c r="B1171">
        <v>21.2</v>
      </c>
      <c r="C1171">
        <v>28</v>
      </c>
      <c r="D1171">
        <v>51</v>
      </c>
      <c r="E1171">
        <v>3.1333329999999999</v>
      </c>
      <c r="F1171">
        <v>92.5</v>
      </c>
      <c r="H1171" s="22">
        <f t="shared" si="280"/>
        <v>24.6</v>
      </c>
      <c r="I1171" s="23">
        <f t="shared" si="281"/>
        <v>0.1847958852166231</v>
      </c>
      <c r="J1171" s="24">
        <f t="shared" si="282"/>
        <v>2.3435797862091996</v>
      </c>
      <c r="K1171" s="25">
        <f t="shared" si="283"/>
        <v>3.7799303639952631</v>
      </c>
      <c r="L1171" s="25">
        <f t="shared" si="284"/>
        <v>2.5177224920902961</v>
      </c>
      <c r="M1171" s="25">
        <f t="shared" si="285"/>
        <v>3.1488264280427796</v>
      </c>
      <c r="N1171" s="25">
        <f t="shared" si="286"/>
        <v>2.9126644459395714</v>
      </c>
      <c r="O1171" s="25">
        <f t="shared" si="287"/>
        <v>-0.20040491034042626</v>
      </c>
      <c r="P1171" s="26">
        <f>ACOS(-TAN(Dados!$C$31)*TAN(O1171))</f>
        <v>1.6808512144161913</v>
      </c>
      <c r="Q1171" s="25">
        <f t="shared" si="288"/>
        <v>1.0210787309277003</v>
      </c>
      <c r="R1171" s="25">
        <f>(24*60/PI())*Dados!$C$28*Q1171*(P1171*SIN(Dados!$C$31)*SIN(O1171)+COS(Dados!$C$31)*COS(O1171)*SIN(P1171))</f>
        <v>38.991281971545753</v>
      </c>
      <c r="S1171" s="17">
        <f t="shared" si="289"/>
        <v>301.16000000000003</v>
      </c>
      <c r="T1171" s="17">
        <f t="shared" si="290"/>
        <v>294.36</v>
      </c>
      <c r="U1171" s="17">
        <f t="shared" si="291"/>
        <v>16.268291789493489</v>
      </c>
      <c r="V1171" s="25">
        <f>(0.75+2*10^(-5)*Dados!$B$7)*R1171</f>
        <v>29.434604541140224</v>
      </c>
      <c r="W1171" s="23">
        <f t="shared" si="292"/>
        <v>1.5442816828239581</v>
      </c>
      <c r="X1171" s="25">
        <f>(1-Dados!$C$20)*U1171</f>
        <v>12.526584677909987</v>
      </c>
      <c r="Y1171" s="18">
        <f t="shared" si="293"/>
        <v>10.98230299508603</v>
      </c>
      <c r="Z1171" s="27">
        <f>((0.408*I1171*(Y1171-0)+Dados!$C$35*(900/(H1171+273))*J1171*(M1171-N1171))/(I1171+Dados!$C$35*(1+(0.34*J1171))))</f>
        <v>3.1003557395984442</v>
      </c>
    </row>
    <row r="1172" spans="1:27" x14ac:dyDescent="0.25">
      <c r="A1172" s="1">
        <v>41691</v>
      </c>
      <c r="B1172">
        <v>20.100000000000001</v>
      </c>
      <c r="C1172">
        <v>33.4</v>
      </c>
      <c r="D1172">
        <v>52</v>
      </c>
      <c r="E1172">
        <v>1.8</v>
      </c>
      <c r="F1172">
        <v>77</v>
      </c>
      <c r="H1172" s="22">
        <f t="shared" si="280"/>
        <v>26.75</v>
      </c>
      <c r="I1172" s="23">
        <f t="shared" si="281"/>
        <v>0.20650227313586342</v>
      </c>
      <c r="J1172" s="24">
        <f t="shared" si="282"/>
        <v>1.3463119353022994</v>
      </c>
      <c r="K1172" s="25">
        <f t="shared" si="283"/>
        <v>5.1441125216319277</v>
      </c>
      <c r="L1172" s="25">
        <f t="shared" si="284"/>
        <v>2.3527951289901101</v>
      </c>
      <c r="M1172" s="25">
        <f t="shared" si="285"/>
        <v>3.7484538253110191</v>
      </c>
      <c r="N1172" s="25">
        <f t="shared" si="286"/>
        <v>2.8863094454894846</v>
      </c>
      <c r="O1172" s="25">
        <f t="shared" si="287"/>
        <v>-0.19423801404421251</v>
      </c>
      <c r="P1172" s="26">
        <f>ACOS(-TAN(Dados!$C$31)*TAN(O1172))</f>
        <v>1.677363057393106</v>
      </c>
      <c r="Q1172" s="25">
        <f t="shared" si="288"/>
        <v>1.0206385489085132</v>
      </c>
      <c r="R1172" s="25">
        <f>(24*60/PI())*Dados!$C$28*Q1172*(P1172*SIN(Dados!$C$31)*SIN(O1172)+COS(Dados!$C$31)*COS(O1172)*SIN(P1172))</f>
        <v>38.829764482083824</v>
      </c>
      <c r="S1172" s="17">
        <f t="shared" si="289"/>
        <v>306.56</v>
      </c>
      <c r="T1172" s="17">
        <f t="shared" si="290"/>
        <v>293.26000000000005</v>
      </c>
      <c r="U1172" s="17">
        <f t="shared" si="291"/>
        <v>22.657425440730588</v>
      </c>
      <c r="V1172" s="25">
        <f>(0.75+2*10^(-5)*Dados!$B$7)*R1172</f>
        <v>29.312674633006939</v>
      </c>
      <c r="W1172" s="23">
        <f t="shared" si="292"/>
        <v>2.8183378756867676</v>
      </c>
      <c r="X1172" s="25">
        <f>(1-Dados!$C$20)*U1172</f>
        <v>17.446217589362554</v>
      </c>
      <c r="Y1172" s="18">
        <f t="shared" si="293"/>
        <v>14.627879713675787</v>
      </c>
      <c r="Z1172" s="27">
        <f>((0.408*I1172*(Y1172-0)+Dados!$C$35*(900/(H1172+273))*J1172*(M1172-N1172))/(I1172+Dados!$C$35*(1+(0.34*J1172))))</f>
        <v>4.8375153907606663</v>
      </c>
    </row>
    <row r="1173" spans="1:27" x14ac:dyDescent="0.25">
      <c r="A1173" s="1">
        <v>41692</v>
      </c>
      <c r="B1173">
        <v>21.3</v>
      </c>
      <c r="C1173">
        <v>32.4</v>
      </c>
      <c r="D1173">
        <v>53</v>
      </c>
      <c r="E1173">
        <v>2.4</v>
      </c>
      <c r="F1173">
        <v>78.75</v>
      </c>
      <c r="H1173" s="22">
        <f t="shared" si="280"/>
        <v>26.85</v>
      </c>
      <c r="I1173" s="23">
        <f t="shared" si="281"/>
        <v>0.20756192850716065</v>
      </c>
      <c r="J1173" s="24">
        <f t="shared" si="282"/>
        <v>1.7950825804030659</v>
      </c>
      <c r="K1173" s="25">
        <f t="shared" si="283"/>
        <v>4.8633111980528723</v>
      </c>
      <c r="L1173" s="25">
        <f t="shared" si="284"/>
        <v>2.5332049812438213</v>
      </c>
      <c r="M1173" s="25">
        <f t="shared" si="285"/>
        <v>3.6982580896483466</v>
      </c>
      <c r="N1173" s="25">
        <f t="shared" si="286"/>
        <v>2.9123782455980729</v>
      </c>
      <c r="O1173" s="25">
        <f t="shared" si="287"/>
        <v>-0.18801356083243781</v>
      </c>
      <c r="P1173" s="26">
        <f>ACOS(-TAN(Dados!$C$31)*TAN(O1173))</f>
        <v>1.6738522299872023</v>
      </c>
      <c r="Q1173" s="25">
        <f t="shared" si="288"/>
        <v>1.020192251241868</v>
      </c>
      <c r="R1173" s="25">
        <f>(24*60/PI())*Dados!$C$28*Q1173*(P1173*SIN(Dados!$C$31)*SIN(O1173)+COS(Dados!$C$31)*COS(O1173)*SIN(P1173))</f>
        <v>38.66569810212836</v>
      </c>
      <c r="S1173" s="17">
        <f t="shared" si="289"/>
        <v>305.56</v>
      </c>
      <c r="T1173" s="17">
        <f t="shared" si="290"/>
        <v>294.46000000000004</v>
      </c>
      <c r="U1173" s="17">
        <f t="shared" si="291"/>
        <v>20.611392222638351</v>
      </c>
      <c r="V1173" s="25">
        <f>(0.75+2*10^(-5)*Dados!$B$7)*R1173</f>
        <v>29.188820561832522</v>
      </c>
      <c r="W1173" s="23">
        <f t="shared" si="292"/>
        <v>2.4271000582319013</v>
      </c>
      <c r="X1173" s="25">
        <f>(1-Dados!$C$20)*U1173</f>
        <v>15.87077201143153</v>
      </c>
      <c r="Y1173" s="18">
        <f t="shared" si="293"/>
        <v>13.44367195319963</v>
      </c>
      <c r="Z1173" s="27">
        <f>((0.408*I1173*(Y1173-0)+Dados!$C$35*(900/(H1173+273))*J1173*(M1173-N1173))/(I1173+Dados!$C$35*(1+(0.34*J1173))))</f>
        <v>4.5232406878627582</v>
      </c>
    </row>
    <row r="1174" spans="1:27" x14ac:dyDescent="0.25">
      <c r="A1174" s="1">
        <v>41693</v>
      </c>
      <c r="B1174">
        <v>20.8</v>
      </c>
      <c r="C1174">
        <v>31</v>
      </c>
      <c r="D1174">
        <v>54</v>
      </c>
      <c r="E1174">
        <v>1.9666669999999999</v>
      </c>
      <c r="F1174">
        <v>75</v>
      </c>
      <c r="H1174" s="22">
        <f t="shared" si="280"/>
        <v>25.9</v>
      </c>
      <c r="I1174" s="23">
        <f t="shared" si="281"/>
        <v>0.19767751536034411</v>
      </c>
      <c r="J1174" s="24">
        <f t="shared" si="282"/>
        <v>1.4709706971473151</v>
      </c>
      <c r="K1174" s="25">
        <f t="shared" si="283"/>
        <v>4.492592251118583</v>
      </c>
      <c r="L1174" s="25">
        <f t="shared" si="284"/>
        <v>2.4566163260716172</v>
      </c>
      <c r="M1174" s="25">
        <f t="shared" si="285"/>
        <v>3.4746042885951001</v>
      </c>
      <c r="N1174" s="25">
        <f t="shared" si="286"/>
        <v>2.6059532164463253</v>
      </c>
      <c r="O1174" s="25">
        <f t="shared" si="287"/>
        <v>-0.18173339514492348</v>
      </c>
      <c r="P1174" s="26">
        <f>ACOS(-TAN(Dados!$C$31)*TAN(O1174))</f>
        <v>1.6703196821423145</v>
      </c>
      <c r="Q1174" s="25">
        <f t="shared" si="288"/>
        <v>1.0197399701753953</v>
      </c>
      <c r="R1174" s="25">
        <f>(24*60/PI())*Dados!$C$28*Q1174*(P1174*SIN(Dados!$C$31)*SIN(O1174)+COS(Dados!$C$31)*COS(O1174)*SIN(P1174))</f>
        <v>38.499111448304127</v>
      </c>
      <c r="S1174" s="17">
        <f t="shared" si="289"/>
        <v>304.16000000000003</v>
      </c>
      <c r="T1174" s="17">
        <f t="shared" si="290"/>
        <v>293.96000000000004</v>
      </c>
      <c r="U1174" s="17">
        <f t="shared" si="291"/>
        <v>19.673008279683888</v>
      </c>
      <c r="V1174" s="25">
        <f>(0.75+2*10^(-5)*Dados!$B$7)*R1174</f>
        <v>29.063063930369971</v>
      </c>
      <c r="W1174" s="23">
        <f t="shared" si="292"/>
        <v>2.5252012537312263</v>
      </c>
      <c r="X1174" s="25">
        <f>(1-Dados!$C$20)*U1174</f>
        <v>15.148216375356593</v>
      </c>
      <c r="Y1174" s="18">
        <f t="shared" si="293"/>
        <v>12.623015121625368</v>
      </c>
      <c r="Z1174" s="27">
        <f>((0.408*I1174*(Y1174-0)+Dados!$C$35*(900/(H1174+273))*J1174*(M1174-N1174))/(I1174+Dados!$C$35*(1+(0.34*J1174))))</f>
        <v>4.2920914187625137</v>
      </c>
    </row>
    <row r="1175" spans="1:27" x14ac:dyDescent="0.25">
      <c r="A1175" s="1">
        <v>41694</v>
      </c>
      <c r="B1175">
        <v>22.6</v>
      </c>
      <c r="C1175">
        <v>34</v>
      </c>
      <c r="D1175">
        <v>55</v>
      </c>
      <c r="E1175">
        <v>2.233333</v>
      </c>
      <c r="F1175">
        <v>77.5</v>
      </c>
      <c r="H1175" s="22">
        <f t="shared" si="280"/>
        <v>28.3</v>
      </c>
      <c r="I1175" s="23">
        <f t="shared" si="281"/>
        <v>0.22344836855018341</v>
      </c>
      <c r="J1175" s="24">
        <f t="shared" si="282"/>
        <v>1.6704238185580502</v>
      </c>
      <c r="K1175" s="25">
        <f t="shared" si="283"/>
        <v>5.3192602098598769</v>
      </c>
      <c r="L1175" s="25">
        <f t="shared" si="284"/>
        <v>2.7421805492514406</v>
      </c>
      <c r="M1175" s="25">
        <f t="shared" si="285"/>
        <v>4.0307203795556585</v>
      </c>
      <c r="N1175" s="25">
        <f t="shared" si="286"/>
        <v>3.1238082941556353</v>
      </c>
      <c r="O1175" s="25">
        <f t="shared" si="287"/>
        <v>-0.1753993779302998</v>
      </c>
      <c r="P1175" s="26">
        <f>ACOS(-TAN(Dados!$C$31)*TAN(O1175))</f>
        <v>1.6667663487559339</v>
      </c>
      <c r="Q1175" s="25">
        <f t="shared" si="288"/>
        <v>1.0192818397297361</v>
      </c>
      <c r="R1175" s="25">
        <f>(24*60/PI())*Dados!$C$28*Q1175*(P1175*SIN(Dados!$C$31)*SIN(O1175)+COS(Dados!$C$31)*COS(O1175)*SIN(P1175))</f>
        <v>38.330034943789961</v>
      </c>
      <c r="S1175" s="17">
        <f t="shared" si="289"/>
        <v>307.16000000000003</v>
      </c>
      <c r="T1175" s="17">
        <f t="shared" si="290"/>
        <v>295.76000000000005</v>
      </c>
      <c r="U1175" s="17">
        <f t="shared" si="291"/>
        <v>20.706734903279749</v>
      </c>
      <c r="V1175" s="25">
        <f>(0.75+2*10^(-5)*Dados!$B$7)*R1175</f>
        <v>28.935427705143915</v>
      </c>
      <c r="W1175" s="23">
        <f t="shared" si="292"/>
        <v>2.3140603978042376</v>
      </c>
      <c r="X1175" s="25">
        <f>(1-Dados!$C$20)*U1175</f>
        <v>15.944185875525408</v>
      </c>
      <c r="Y1175" s="18">
        <f t="shared" si="293"/>
        <v>13.630125477721171</v>
      </c>
      <c r="Z1175" s="27">
        <f>((0.408*I1175*(Y1175-0)+Dados!$C$35*(900/(H1175+273))*J1175*(M1175-N1175))/(I1175+Dados!$C$35*(1+(0.34*J1175))))</f>
        <v>4.7191073322687096</v>
      </c>
    </row>
    <row r="1176" spans="1:27" x14ac:dyDescent="0.25">
      <c r="A1176" s="1">
        <v>41695</v>
      </c>
      <c r="B1176">
        <v>20.8</v>
      </c>
      <c r="C1176">
        <v>28.1</v>
      </c>
      <c r="D1176">
        <v>56</v>
      </c>
      <c r="E1176">
        <v>3.1333329999999999</v>
      </c>
      <c r="F1176">
        <v>93.25</v>
      </c>
      <c r="H1176" s="22">
        <f t="shared" si="280"/>
        <v>24.450000000000003</v>
      </c>
      <c r="I1176" s="23">
        <f t="shared" si="281"/>
        <v>0.18335615232868385</v>
      </c>
      <c r="J1176" s="24">
        <f t="shared" si="282"/>
        <v>2.3435797862091996</v>
      </c>
      <c r="K1176" s="25">
        <f t="shared" si="283"/>
        <v>3.8019951744225149</v>
      </c>
      <c r="L1176" s="25">
        <f t="shared" si="284"/>
        <v>2.4566163260716172</v>
      </c>
      <c r="M1176" s="25">
        <f t="shared" si="285"/>
        <v>3.1293057502470658</v>
      </c>
      <c r="N1176" s="25">
        <f t="shared" si="286"/>
        <v>2.9180776121053889</v>
      </c>
      <c r="O1176" s="25">
        <f t="shared" si="287"/>
        <v>-0.16901338609456681</v>
      </c>
      <c r="P1176" s="26">
        <f>ACOS(-TAN(Dados!$C$31)*TAN(O1176))</f>
        <v>1.6631931498354087</v>
      </c>
      <c r="Q1176" s="25">
        <f t="shared" si="288"/>
        <v>1.018817995658829</v>
      </c>
      <c r="R1176" s="25">
        <f>(24*60/PI())*Dados!$C$28*Q1176*(P1176*SIN(Dados!$C$31)*SIN(O1176)+COS(Dados!$C$31)*COS(O1176)*SIN(P1176))</f>
        <v>38.158500837577961</v>
      </c>
      <c r="S1176" s="17">
        <f t="shared" si="289"/>
        <v>301.26000000000005</v>
      </c>
      <c r="T1176" s="17">
        <f t="shared" si="290"/>
        <v>293.96000000000004</v>
      </c>
      <c r="U1176" s="17">
        <f t="shared" si="291"/>
        <v>16.495774709655752</v>
      </c>
      <c r="V1176" s="25">
        <f>(0.75+2*10^(-5)*Dados!$B$7)*R1176</f>
        <v>28.805936230989445</v>
      </c>
      <c r="W1176" s="23">
        <f t="shared" si="292"/>
        <v>1.6425849958597754</v>
      </c>
      <c r="X1176" s="25">
        <f>(1-Dados!$C$20)*U1176</f>
        <v>12.701746526434929</v>
      </c>
      <c r="Y1176" s="18">
        <f t="shared" si="293"/>
        <v>11.059161530575153</v>
      </c>
      <c r="Z1176" s="27">
        <f>((0.408*I1176*(Y1176-0)+Dados!$C$35*(900/(H1176+273))*J1176*(M1176-N1176))/(I1176+Dados!$C$35*(1+(0.34*J1176))))</f>
        <v>3.0745856209611824</v>
      </c>
    </row>
    <row r="1177" spans="1:27" x14ac:dyDescent="0.25">
      <c r="A1177" s="1">
        <v>41696</v>
      </c>
      <c r="B1177">
        <v>19.399999999999999</v>
      </c>
      <c r="C1177">
        <v>24.5</v>
      </c>
      <c r="D1177">
        <v>57</v>
      </c>
      <c r="E1177">
        <v>2</v>
      </c>
      <c r="F1177">
        <v>96</v>
      </c>
      <c r="H1177" s="22">
        <f t="shared" si="280"/>
        <v>21.95</v>
      </c>
      <c r="I1177" s="23">
        <f t="shared" si="281"/>
        <v>0.16071661258687947</v>
      </c>
      <c r="J1177" s="24">
        <f t="shared" si="282"/>
        <v>1.4959021503358882</v>
      </c>
      <c r="K1177" s="25">
        <f t="shared" si="283"/>
        <v>3.07464905088159</v>
      </c>
      <c r="L1177" s="25">
        <f t="shared" si="284"/>
        <v>2.2528310020993629</v>
      </c>
      <c r="M1177" s="25">
        <f t="shared" si="285"/>
        <v>2.6637400264904763</v>
      </c>
      <c r="N1177" s="25">
        <f t="shared" si="286"/>
        <v>2.5571904254308571</v>
      </c>
      <c r="O1177" s="25">
        <f t="shared" si="287"/>
        <v>-0.16257731194492642</v>
      </c>
      <c r="P1177" s="26">
        <f>ACOS(-TAN(Dados!$C$31)*TAN(O1177))</f>
        <v>1.6596009906988067</v>
      </c>
      <c r="Q1177" s="25">
        <f t="shared" si="288"/>
        <v>1.0183485754096824</v>
      </c>
      <c r="R1177" s="25">
        <f>(24*60/PI())*Dados!$C$28*Q1177*(P1177*SIN(Dados!$C$31)*SIN(O1177)+COS(Dados!$C$31)*COS(O1177)*SIN(P1177))</f>
        <v>37.98454322101324</v>
      </c>
      <c r="S1177" s="17">
        <f t="shared" si="289"/>
        <v>297.66000000000003</v>
      </c>
      <c r="T1177" s="17">
        <f t="shared" si="290"/>
        <v>292.56</v>
      </c>
      <c r="U1177" s="17">
        <f t="shared" si="291"/>
        <v>13.724988173963942</v>
      </c>
      <c r="V1177" s="25">
        <f>(0.75+2*10^(-5)*Dados!$B$7)*R1177</f>
        <v>28.674615243537978</v>
      </c>
      <c r="W1177" s="23">
        <f t="shared" si="292"/>
        <v>1.2795410118998571</v>
      </c>
      <c r="X1177" s="25">
        <f>(1-Dados!$C$20)*U1177</f>
        <v>10.568240893952236</v>
      </c>
      <c r="Y1177" s="18">
        <f t="shared" si="293"/>
        <v>9.288699882052379</v>
      </c>
      <c r="Z1177" s="27">
        <f>((0.408*I1177*(Y1177-0)+Dados!$C$35*(900/(H1177+273))*J1177*(M1177-N1177))/(I1177+Dados!$C$35*(1+(0.34*J1177))))</f>
        <v>2.4701074887217267</v>
      </c>
    </row>
    <row r="1178" spans="1:27" x14ac:dyDescent="0.25">
      <c r="A1178" s="1">
        <v>41697</v>
      </c>
      <c r="B1178">
        <v>16.600000000000001</v>
      </c>
      <c r="C1178">
        <v>25.5</v>
      </c>
      <c r="D1178">
        <v>58</v>
      </c>
      <c r="E1178">
        <v>1.766667</v>
      </c>
      <c r="F1178">
        <v>78.25</v>
      </c>
      <c r="H1178" s="22">
        <f t="shared" si="280"/>
        <v>21.05</v>
      </c>
      <c r="I1178" s="23">
        <f t="shared" si="281"/>
        <v>0.1531670355255037</v>
      </c>
      <c r="J1178" s="24">
        <f t="shared" si="282"/>
        <v>1.3213804821137263</v>
      </c>
      <c r="K1178" s="25">
        <f t="shared" si="283"/>
        <v>3.263356619324485</v>
      </c>
      <c r="L1178" s="25">
        <f t="shared" si="284"/>
        <v>1.889152127641528</v>
      </c>
      <c r="M1178" s="25">
        <f t="shared" si="285"/>
        <v>2.5762543734830063</v>
      </c>
      <c r="N1178" s="25">
        <f t="shared" si="286"/>
        <v>2.0159190472504522</v>
      </c>
      <c r="O1178" s="25">
        <f t="shared" si="287"/>
        <v>-0.1560930626290509</v>
      </c>
      <c r="P1178" s="26">
        <f>ACOS(-TAN(Dados!$C$31)*TAN(O1178))</f>
        <v>1.655990762218486</v>
      </c>
      <c r="Q1178" s="25">
        <f t="shared" si="288"/>
        <v>1.0178737180816473</v>
      </c>
      <c r="R1178" s="25">
        <f>(24*60/PI())*Dados!$C$28*Q1178*(P1178*SIN(Dados!$C$31)*SIN(O1178)+COS(Dados!$C$31)*COS(O1178)*SIN(P1178))</f>
        <v>37.808198041549083</v>
      </c>
      <c r="S1178" s="17">
        <f t="shared" si="289"/>
        <v>298.66000000000003</v>
      </c>
      <c r="T1178" s="17">
        <f t="shared" si="290"/>
        <v>289.76000000000005</v>
      </c>
      <c r="U1178" s="17">
        <f t="shared" si="291"/>
        <v>18.046831570990715</v>
      </c>
      <c r="V1178" s="25">
        <f>(0.75+2*10^(-5)*Dados!$B$7)*R1178</f>
        <v>28.541491879601093</v>
      </c>
      <c r="W1178" s="23">
        <f t="shared" si="292"/>
        <v>2.6162961037354591</v>
      </c>
      <c r="X1178" s="25">
        <f>(1-Dados!$C$20)*U1178</f>
        <v>13.89606030966285</v>
      </c>
      <c r="Y1178" s="18">
        <f t="shared" si="293"/>
        <v>11.279764205927391</v>
      </c>
      <c r="Z1178" s="27">
        <f>((0.408*I1178*(Y1178-0)+Dados!$C$35*(900/(H1178+273))*J1178*(M1178-N1178))/(I1178+Dados!$C$35*(1+(0.34*J1178))))</f>
        <v>3.4399896311032201</v>
      </c>
    </row>
    <row r="1179" spans="1:27" x14ac:dyDescent="0.25">
      <c r="A1179" s="1">
        <v>41698</v>
      </c>
      <c r="B1179">
        <v>14.6</v>
      </c>
      <c r="C1179">
        <v>28</v>
      </c>
      <c r="D1179">
        <v>59</v>
      </c>
      <c r="E1179">
        <v>1.1000000000000001</v>
      </c>
      <c r="F1179">
        <v>76.5</v>
      </c>
      <c r="H1179" s="22">
        <f t="shared" si="280"/>
        <v>21.3</v>
      </c>
      <c r="I1179" s="23">
        <f t="shared" si="281"/>
        <v>0.15523342737796864</v>
      </c>
      <c r="J1179" s="24">
        <f t="shared" si="282"/>
        <v>0.82274618268473865</v>
      </c>
      <c r="K1179" s="25">
        <f t="shared" si="283"/>
        <v>3.7799303639952631</v>
      </c>
      <c r="L1179" s="25">
        <f t="shared" si="284"/>
        <v>1.6619223807933985</v>
      </c>
      <c r="M1179" s="25">
        <f t="shared" si="285"/>
        <v>2.7209263723943309</v>
      </c>
      <c r="N1179" s="25">
        <f t="shared" si="286"/>
        <v>2.0815086748816634</v>
      </c>
      <c r="O1179" s="25">
        <f t="shared" si="287"/>
        <v>-0.14956255956995423</v>
      </c>
      <c r="P1179" s="26">
        <f>ACOS(-TAN(Dados!$C$31)*TAN(O1179))</f>
        <v>1.652363341105423</v>
      </c>
      <c r="Q1179" s="25">
        <f t="shared" si="288"/>
        <v>1.0173935643851983</v>
      </c>
      <c r="R1179" s="25">
        <f>(24*60/PI())*Dados!$C$28*Q1179*(P1179*SIN(Dados!$C$31)*SIN(O1179)+COS(Dados!$C$31)*COS(O1179)*SIN(P1179))</f>
        <v>37.629503113658799</v>
      </c>
      <c r="S1179" s="17">
        <f t="shared" si="289"/>
        <v>301.16000000000003</v>
      </c>
      <c r="T1179" s="17">
        <f t="shared" si="290"/>
        <v>287.76000000000005</v>
      </c>
      <c r="U1179" s="17">
        <f t="shared" si="291"/>
        <v>22.039455738548021</v>
      </c>
      <c r="V1179" s="25">
        <f>(0.75+2*10^(-5)*Dados!$B$7)*R1179</f>
        <v>28.406594685407878</v>
      </c>
      <c r="W1179" s="23">
        <f t="shared" si="292"/>
        <v>3.5590137815609184</v>
      </c>
      <c r="X1179" s="25">
        <f>(1-Dados!$C$20)*U1179</f>
        <v>16.970380918681975</v>
      </c>
      <c r="Y1179" s="18">
        <f t="shared" si="293"/>
        <v>13.411367137121058</v>
      </c>
      <c r="Z1179" s="27">
        <f>((0.408*I1179*(Y1179-0)+Dados!$C$35*(900/(H1179+273))*J1179*(M1179-N1179))/(I1179+Dados!$C$35*(1+(0.34*J1179))))</f>
        <v>3.9945832782951802</v>
      </c>
    </row>
    <row r="1181" spans="1:27" x14ac:dyDescent="0.25">
      <c r="Y1181" s="29" t="s">
        <v>65</v>
      </c>
      <c r="Z1181" s="31">
        <f>SUM(Z2:Z1179)</f>
        <v>5579.7144301224771</v>
      </c>
      <c r="AA1181" s="11" t="s">
        <v>68</v>
      </c>
    </row>
    <row r="1182" spans="1:27" x14ac:dyDescent="0.25">
      <c r="Y1182" s="30" t="s">
        <v>64</v>
      </c>
      <c r="Z1182" s="32">
        <f>COUNT(Z2:Z1179)</f>
        <v>1178</v>
      </c>
      <c r="AA1182" s="11"/>
    </row>
    <row r="1183" spans="1:27" x14ac:dyDescent="0.25">
      <c r="Y1183" s="30" t="s">
        <v>66</v>
      </c>
      <c r="Z1183" s="33">
        <f>Z1181/Z1182</f>
        <v>4.7365996860122896</v>
      </c>
      <c r="AA1183" s="11" t="s">
        <v>68</v>
      </c>
    </row>
    <row r="1184" spans="1:27" x14ac:dyDescent="0.25">
      <c r="Y1184" s="17" t="s">
        <v>67</v>
      </c>
      <c r="Z1184" s="34">
        <f>Z1183*28</f>
        <v>132.62479120834411</v>
      </c>
      <c r="AA1184" s="11" t="s">
        <v>68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JAN</vt:lpstr>
      <vt:lpstr>FEB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2020-06-05T00:50:19Z</dcterms:modified>
</cp:coreProperties>
</file>