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12 AGOSTO\romario\WORK\CREATEX\"/>
    </mc:Choice>
  </mc:AlternateContent>
  <xr:revisionPtr revIDLastSave="0" documentId="13_ncr:1_{094BF896-757C-4E3A-BEF3-F711AA3D65C5}" xr6:coauthVersionLast="47" xr6:coauthVersionMax="47" xr10:uidLastSave="{00000000-0000-0000-0000-000000000000}"/>
  <bookViews>
    <workbookView xWindow="-120" yWindow="-120" windowWidth="29040" windowHeight="15720" activeTab="1" xr2:uid="{462F5410-CE02-43F9-92E5-2E7C2A7617DD}"/>
  </bookViews>
  <sheets>
    <sheet name="NO TOCAR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17" i="1"/>
  <c r="E17" i="1"/>
  <c r="D17" i="1"/>
  <c r="C22" i="2"/>
  <c r="C8" i="1"/>
  <c r="D8" i="1" s="1"/>
  <c r="C17" i="1"/>
  <c r="J19" i="2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H22" i="2"/>
  <c r="H20" i="2"/>
  <c r="H21" i="2"/>
  <c r="H19" i="2"/>
  <c r="O45" i="2"/>
  <c r="O46" i="2"/>
  <c r="O47" i="2"/>
  <c r="L45" i="2"/>
  <c r="L46" i="2"/>
  <c r="L47" i="2"/>
  <c r="I45" i="2"/>
  <c r="I46" i="2"/>
  <c r="I47" i="2"/>
  <c r="F45" i="2"/>
  <c r="F46" i="2"/>
  <c r="F47" i="2"/>
  <c r="C45" i="2"/>
  <c r="C46" i="2"/>
  <c r="C47" i="2"/>
  <c r="O44" i="2"/>
  <c r="L44" i="2"/>
  <c r="I44" i="2"/>
  <c r="F44" i="2"/>
  <c r="C44" i="2"/>
  <c r="E44" i="2" s="1"/>
  <c r="D45" i="2" s="1"/>
  <c r="E45" i="2" s="1"/>
  <c r="G45" i="2" s="1"/>
  <c r="G29" i="1"/>
  <c r="H29" i="1" s="1"/>
  <c r="G28" i="1"/>
  <c r="H28" i="1" s="1"/>
  <c r="G27" i="1"/>
  <c r="H27" i="1" s="1"/>
  <c r="G26" i="1"/>
  <c r="H26" i="1" s="1"/>
  <c r="H25" i="1"/>
  <c r="C21" i="1"/>
  <c r="G21" i="1" s="1"/>
  <c r="C20" i="1"/>
  <c r="G20" i="1" s="1"/>
  <c r="C19" i="1"/>
  <c r="G19" i="1" s="1"/>
  <c r="C18" i="1"/>
  <c r="D18" i="1" s="1"/>
  <c r="C12" i="1"/>
  <c r="C11" i="1"/>
  <c r="C10" i="1"/>
  <c r="C9" i="1"/>
  <c r="H45" i="2" l="1"/>
  <c r="J45" i="2" s="1"/>
  <c r="K45" i="2" s="1"/>
  <c r="M45" i="2" s="1"/>
  <c r="N45" i="2" s="1"/>
  <c r="P45" i="2" s="1"/>
  <c r="Q45" i="2" s="1"/>
  <c r="R45" i="2" s="1"/>
  <c r="S45" i="2" s="1"/>
  <c r="I20" i="2"/>
  <c r="J20" i="2" s="1"/>
  <c r="D12" i="1"/>
  <c r="D19" i="1"/>
  <c r="G44" i="2"/>
  <c r="H44" i="2" s="1"/>
  <c r="J44" i="2" s="1"/>
  <c r="K44" i="2" s="1"/>
  <c r="M44" i="2" s="1"/>
  <c r="N44" i="2" s="1"/>
  <c r="P44" i="2" s="1"/>
  <c r="Q44" i="2" s="1"/>
  <c r="R44" i="2" s="1"/>
  <c r="S44" i="2" s="1"/>
  <c r="F19" i="1"/>
  <c r="D10" i="1"/>
  <c r="E19" i="1"/>
  <c r="D9" i="1"/>
  <c r="D11" i="1"/>
  <c r="D46" i="2"/>
  <c r="E46" i="2" s="1"/>
  <c r="G46" i="2" s="1"/>
  <c r="H46" i="2" s="1"/>
  <c r="J46" i="2" s="1"/>
  <c r="F17" i="1"/>
  <c r="F20" i="1"/>
  <c r="E18" i="1"/>
  <c r="F18" i="1"/>
  <c r="G18" i="1"/>
  <c r="G22" i="1" s="1"/>
  <c r="F22" i="2" s="1"/>
  <c r="E21" i="1"/>
  <c r="F21" i="1"/>
  <c r="D20" i="1"/>
  <c r="E20" i="1"/>
  <c r="D21" i="1"/>
  <c r="D13" i="1" l="1"/>
  <c r="B22" i="2" s="1"/>
  <c r="K20" i="2"/>
  <c r="L20" i="2" s="1"/>
  <c r="M20" i="2" s="1"/>
  <c r="N20" i="2" s="1"/>
  <c r="O20" i="2" s="1"/>
  <c r="P20" i="2" s="1"/>
  <c r="Q20" i="2" s="1"/>
  <c r="R20" i="2" s="1"/>
  <c r="S20" i="2" s="1"/>
  <c r="T20" i="2" s="1"/>
  <c r="I21" i="2"/>
  <c r="J21" i="2" s="1"/>
  <c r="H21" i="1"/>
  <c r="H19" i="1"/>
  <c r="H18" i="1"/>
  <c r="E22" i="1"/>
  <c r="D22" i="2" s="1"/>
  <c r="H20" i="1"/>
  <c r="K46" i="2"/>
  <c r="M46" i="2" s="1"/>
  <c r="N46" i="2" s="1"/>
  <c r="P46" i="2" s="1"/>
  <c r="Q46" i="2" s="1"/>
  <c r="R46" i="2" s="1"/>
  <c r="S46" i="2" s="1"/>
  <c r="D47" i="2"/>
  <c r="E47" i="2" s="1"/>
  <c r="F22" i="1"/>
  <c r="E22" i="2" s="1"/>
  <c r="H17" i="1"/>
  <c r="D22" i="1"/>
  <c r="I22" i="2" l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K21" i="2"/>
  <c r="L21" i="2" s="1"/>
  <c r="M21" i="2" s="1"/>
  <c r="N21" i="2" s="1"/>
  <c r="O21" i="2" s="1"/>
  <c r="P21" i="2" s="1"/>
  <c r="Q21" i="2" s="1"/>
  <c r="R21" i="2" s="1"/>
  <c r="S21" i="2" s="1"/>
  <c r="T21" i="2" s="1"/>
  <c r="H22" i="1"/>
  <c r="I18" i="1" s="1"/>
  <c r="O9" i="2" s="1"/>
  <c r="G47" i="2"/>
  <c r="H47" i="2" s="1"/>
  <c r="J47" i="2" s="1"/>
  <c r="K47" i="2" s="1"/>
  <c r="M47" i="2" s="1"/>
  <c r="N47" i="2" s="1"/>
  <c r="P47" i="2" s="1"/>
  <c r="Q47" i="2" s="1"/>
  <c r="R47" i="2" s="1"/>
  <c r="S47" i="2" s="1"/>
</calcChain>
</file>

<file path=xl/sharedStrings.xml><?xml version="1.0" encoding="utf-8"?>
<sst xmlns="http://schemas.openxmlformats.org/spreadsheetml/2006/main" count="116" uniqueCount="57">
  <si>
    <t>POLO</t>
  </si>
  <si>
    <t>POLO MANGA LARGA</t>
  </si>
  <si>
    <t>SHORT</t>
  </si>
  <si>
    <t>FALDASHORT</t>
  </si>
  <si>
    <t>PANTALONETA</t>
  </si>
  <si>
    <t>DISEÑO</t>
  </si>
  <si>
    <t>IMPRESIÓN</t>
  </si>
  <si>
    <t>CORTADO DE PAPEL</t>
  </si>
  <si>
    <t>PLANCHADO</t>
  </si>
  <si>
    <t>CONTROL DE CALIDAD</t>
  </si>
  <si>
    <t>PRENDA</t>
  </si>
  <si>
    <t>DISEÑO (HORAS)</t>
  </si>
  <si>
    <t>DISEÑO+CUADRAR</t>
  </si>
  <si>
    <t xml:space="preserve">SHORT </t>
  </si>
  <si>
    <t>TOTAL  DE HORAS</t>
  </si>
  <si>
    <t>CANTIDAD</t>
  </si>
  <si>
    <t>IMPREVISTO ( 10%)</t>
  </si>
  <si>
    <t>MINUTOS</t>
  </si>
  <si>
    <t>TIEMPO ESTIMADO</t>
  </si>
  <si>
    <t>TOTAL</t>
  </si>
  <si>
    <t>TIEMPO POR PRENDA</t>
  </si>
  <si>
    <t>¿Antes de 6pm?</t>
  </si>
  <si>
    <t>Pedido</t>
  </si>
  <si>
    <t>Tiempo Diseño (min)</t>
  </si>
  <si>
    <t>Diseño Inicio</t>
  </si>
  <si>
    <t>Diseño Fin</t>
  </si>
  <si>
    <t>Tiempo Impresión (min)</t>
  </si>
  <si>
    <t>Impresión Inicio</t>
  </si>
  <si>
    <t>Impresión Fin</t>
  </si>
  <si>
    <t>Tiempo Cortado Papel (min)</t>
  </si>
  <si>
    <t>Tiempo Cortado Inicio</t>
  </si>
  <si>
    <t xml:space="preserve"> Cortado Papel Fin</t>
  </si>
  <si>
    <t>Tiempo Planchado (min)</t>
  </si>
  <si>
    <t>Planchado Inicio</t>
  </si>
  <si>
    <t>Planchado Fin</t>
  </si>
  <si>
    <t>Tiempo Control (min)</t>
  </si>
  <si>
    <t>Control Inicio</t>
  </si>
  <si>
    <t>Control Fin</t>
  </si>
  <si>
    <t>Hora Entrega (1h extra)</t>
  </si>
  <si>
    <t>PEDIDO 1</t>
  </si>
  <si>
    <t>PEDIDO 2</t>
  </si>
  <si>
    <t>PEDIDO 3</t>
  </si>
  <si>
    <t>PEDIDO 4</t>
  </si>
  <si>
    <t>CORTADO</t>
  </si>
  <si>
    <t>¿CUANTO TIEMPO VA A TOMAR EL DISEÑO EN HORAS?</t>
  </si>
  <si>
    <t>CANTIDAD DE PRENDAS</t>
  </si>
  <si>
    <t>CONTROL</t>
  </si>
  <si>
    <t>ORDEN DE PEDIDOS</t>
  </si>
  <si>
    <t>RESULTADO</t>
  </si>
  <si>
    <t>INICIO</t>
  </si>
  <si>
    <t>FIN</t>
  </si>
  <si>
    <t>Planchado</t>
  </si>
  <si>
    <t xml:space="preserve">CONTROL   </t>
  </si>
  <si>
    <t>NO MODIFICAR, NI ELIMINAR LA PAGINA</t>
  </si>
  <si>
    <t>CRONOGRAMA DE PEDIDOS</t>
  </si>
  <si>
    <t>SOLO LLENAR CELDAS EN BLANCO</t>
  </si>
  <si>
    <t>CUADRE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</si>
</sst>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b/>
      <sz val="36"/>
      <color theme="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164" fontId="0" fillId="3" borderId="1" xfId="0" applyNumberFormat="1" applyFill="1" applyBorder="1"/>
    <xf numFmtId="164" fontId="2" fillId="2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2" fontId="0" fillId="3" borderId="1" xfId="0" applyNumberFormat="1" applyFill="1" applyBorder="1" applyAlignment="1">
      <alignment vertical="center"/>
    </xf>
    <xf numFmtId="1" fontId="0" fillId="3" borderId="1" xfId="0" applyNumberFormat="1" applyFill="1" applyBorder="1"/>
    <xf numFmtId="2" fontId="0" fillId="3" borderId="1" xfId="0" applyNumberFormat="1" applyFill="1" applyBorder="1"/>
    <xf numFmtId="10" fontId="0" fillId="0" borderId="0" xfId="1" applyNumberFormat="1" applyFont="1"/>
    <xf numFmtId="2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165" fontId="0" fillId="0" borderId="0" xfId="0" applyNumberFormat="1"/>
    <xf numFmtId="0" fontId="0" fillId="3" borderId="0" xfId="0" applyFill="1"/>
    <xf numFmtId="0" fontId="0" fillId="6" borderId="0" xfId="0" applyFill="1"/>
    <xf numFmtId="165" fontId="0" fillId="3" borderId="0" xfId="0" applyNumberFormat="1" applyFill="1"/>
    <xf numFmtId="165" fontId="0" fillId="7" borderId="0" xfId="0" applyNumberFormat="1" applyFill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165" fontId="5" fillId="9" borderId="7" xfId="0" applyNumberFormat="1" applyFont="1" applyFill="1" applyBorder="1" applyAlignment="1">
      <alignment horizontal="center" vertical="center"/>
    </xf>
    <xf numFmtId="165" fontId="0" fillId="10" borderId="7" xfId="0" applyNumberForma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/>
    <xf numFmtId="0" fontId="0" fillId="0" borderId="3" xfId="0" applyBorder="1" applyAlignment="1"/>
    <xf numFmtId="0" fontId="8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165" fontId="11" fillId="9" borderId="7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C602-3B61-4F52-AED4-9B51E389C9C8}">
  <dimension ref="B2:K40"/>
  <sheetViews>
    <sheetView zoomScale="130" zoomScaleNormal="130" workbookViewId="0">
      <selection activeCell="G14" sqref="G14"/>
    </sheetView>
  </sheetViews>
  <sheetFormatPr baseColWidth="10" defaultRowHeight="14.25"/>
  <cols>
    <col min="1" max="1" width="6" customWidth="1"/>
    <col min="2" max="2" width="19.875" bestFit="1" customWidth="1"/>
    <col min="3" max="3" width="18.5" bestFit="1" customWidth="1"/>
    <col min="4" max="4" width="18.5" customWidth="1"/>
    <col min="5" max="5" width="17.625" bestFit="1" customWidth="1"/>
    <col min="6" max="6" width="19.625" bestFit="1" customWidth="1"/>
    <col min="7" max="7" width="19.5" bestFit="1" customWidth="1"/>
    <col min="8" max="8" width="20.25" bestFit="1" customWidth="1"/>
    <col min="9" max="9" width="21.5" bestFit="1" customWidth="1"/>
    <col min="10" max="10" width="18.5" customWidth="1"/>
    <col min="11" max="11" width="11.875" bestFit="1" customWidth="1"/>
  </cols>
  <sheetData>
    <row r="2" spans="2:11">
      <c r="B2" s="34" t="s">
        <v>53</v>
      </c>
      <c r="C2" s="34"/>
      <c r="D2" s="34"/>
      <c r="E2" s="34"/>
      <c r="F2" s="34"/>
      <c r="G2" s="34"/>
      <c r="H2" s="34"/>
    </row>
    <row r="3" spans="2:11">
      <c r="B3" s="34"/>
      <c r="C3" s="34"/>
      <c r="D3" s="34"/>
      <c r="E3" s="34"/>
      <c r="F3" s="34"/>
      <c r="G3" s="34"/>
      <c r="H3" s="34"/>
    </row>
    <row r="4" spans="2:11">
      <c r="B4" s="34"/>
      <c r="C4" s="34"/>
      <c r="D4" s="34"/>
      <c r="E4" s="34"/>
      <c r="F4" s="34"/>
      <c r="G4" s="34"/>
      <c r="H4" s="34"/>
    </row>
    <row r="5" spans="2:11">
      <c r="B5" s="34"/>
      <c r="C5" s="34"/>
      <c r="D5" s="34"/>
      <c r="E5" s="34"/>
      <c r="F5" s="34"/>
      <c r="G5" s="34"/>
      <c r="H5" s="34"/>
    </row>
    <row r="6" spans="2:11" ht="15" thickBot="1"/>
    <row r="7" spans="2:11" ht="15.75" thickBot="1">
      <c r="B7" s="3" t="s">
        <v>10</v>
      </c>
      <c r="C7" s="3" t="s">
        <v>11</v>
      </c>
      <c r="D7" s="3" t="s">
        <v>12</v>
      </c>
      <c r="E7" s="33"/>
      <c r="F7" s="32"/>
    </row>
    <row r="8" spans="2:11" ht="15" thickBot="1">
      <c r="B8" s="4" t="s">
        <v>0</v>
      </c>
      <c r="C8" s="5">
        <f>Hoja2!B9</f>
        <v>6</v>
      </c>
      <c r="D8" s="6">
        <f>C8+( (C17*4)/60)</f>
        <v>9.3333333333333339</v>
      </c>
      <c r="E8" s="33"/>
      <c r="F8" s="32" t="s">
        <v>56</v>
      </c>
      <c r="G8">
        <v>20</v>
      </c>
      <c r="K8" s="1"/>
    </row>
    <row r="9" spans="2:11" ht="15" thickBot="1">
      <c r="B9" s="4" t="s">
        <v>1</v>
      </c>
      <c r="C9" s="5">
        <f>Hoja2!C9</f>
        <v>0</v>
      </c>
      <c r="D9" s="6">
        <f>C9+( (C18*4)/60)</f>
        <v>0</v>
      </c>
      <c r="E9" s="33"/>
      <c r="F9" s="32"/>
      <c r="G9">
        <v>30</v>
      </c>
    </row>
    <row r="10" spans="2:11" ht="15" thickBot="1">
      <c r="B10" s="4" t="s">
        <v>13</v>
      </c>
      <c r="C10" s="5">
        <f>Hoja2!D9</f>
        <v>0</v>
      </c>
      <c r="D10" s="4">
        <f>C10+( (C19*3)/60)</f>
        <v>0</v>
      </c>
      <c r="E10" s="33"/>
      <c r="F10" s="32"/>
      <c r="G10">
        <v>40</v>
      </c>
    </row>
    <row r="11" spans="2:11" ht="15" thickBot="1">
      <c r="B11" s="4" t="s">
        <v>3</v>
      </c>
      <c r="C11" s="5">
        <f>Hoja2!E9</f>
        <v>0</v>
      </c>
      <c r="D11" s="4">
        <f>C11+( (C20*3)/60)</f>
        <v>0</v>
      </c>
      <c r="E11" s="33"/>
      <c r="F11" s="32"/>
    </row>
    <row r="12" spans="2:11" ht="15" customHeight="1" thickBot="1">
      <c r="B12" s="4" t="s">
        <v>4</v>
      </c>
      <c r="C12" s="5">
        <f>Hoja2!F9</f>
        <v>0</v>
      </c>
      <c r="D12" s="4">
        <f>C12+( (C21*3)/60)</f>
        <v>0</v>
      </c>
      <c r="E12" s="33"/>
      <c r="F12" s="32"/>
    </row>
    <row r="13" spans="2:11" ht="15" customHeight="1" thickBot="1">
      <c r="B13" s="38" t="s">
        <v>14</v>
      </c>
      <c r="C13" s="38"/>
      <c r="D13" s="6">
        <f>D8+D10+D11+D12</f>
        <v>9.3333333333333339</v>
      </c>
      <c r="E13" s="33"/>
      <c r="F13" s="32"/>
    </row>
    <row r="14" spans="2:11" ht="15" customHeight="1" thickBot="1"/>
    <row r="15" spans="2:11" ht="15" customHeight="1" thickBot="1">
      <c r="B15" s="2" t="s">
        <v>10</v>
      </c>
      <c r="C15" s="2" t="s">
        <v>15</v>
      </c>
      <c r="D15" s="2" t="s">
        <v>6</v>
      </c>
      <c r="E15" s="2" t="s">
        <v>7</v>
      </c>
      <c r="F15" s="2" t="s">
        <v>8</v>
      </c>
      <c r="G15" s="2" t="s">
        <v>9</v>
      </c>
      <c r="H15" s="7" t="s">
        <v>16</v>
      </c>
    </row>
    <row r="16" spans="2:11" ht="15" customHeight="1" thickBot="1">
      <c r="B16" s="2"/>
      <c r="C16" s="2"/>
      <c r="D16" s="2" t="s">
        <v>17</v>
      </c>
      <c r="E16" s="2" t="s">
        <v>17</v>
      </c>
      <c r="F16" s="2" t="s">
        <v>17</v>
      </c>
      <c r="G16" s="2" t="s">
        <v>17</v>
      </c>
      <c r="H16" s="2" t="s">
        <v>17</v>
      </c>
      <c r="I16" s="35" t="s">
        <v>18</v>
      </c>
    </row>
    <row r="17" spans="2:9" ht="14.25" customHeight="1" thickBot="1">
      <c r="B17" s="4" t="s">
        <v>0</v>
      </c>
      <c r="C17" s="5">
        <f>Hoja2!B15</f>
        <v>50</v>
      </c>
      <c r="D17" s="4">
        <f>C25*C17</f>
        <v>400</v>
      </c>
      <c r="E17" s="6">
        <f>D25*C17</f>
        <v>50</v>
      </c>
      <c r="F17" s="4">
        <f>E25*C17</f>
        <v>125</v>
      </c>
      <c r="G17" s="4">
        <f>F25*C17</f>
        <v>50</v>
      </c>
      <c r="H17" s="4">
        <f>(D17+E17+F17+G17)*0.1</f>
        <v>62.5</v>
      </c>
      <c r="I17" s="36"/>
    </row>
    <row r="18" spans="2:9" ht="14.45" customHeight="1" thickBot="1">
      <c r="B18" s="4" t="s">
        <v>1</v>
      </c>
      <c r="C18" s="5">
        <f>Hoja2!C15</f>
        <v>0</v>
      </c>
      <c r="D18" s="4">
        <f>C26*C18</f>
        <v>0</v>
      </c>
      <c r="E18" s="6">
        <f>D26*C18</f>
        <v>0</v>
      </c>
      <c r="F18" s="4">
        <f>E26*C18</f>
        <v>0</v>
      </c>
      <c r="G18" s="4">
        <f>F26*C18</f>
        <v>0</v>
      </c>
      <c r="H18" s="4">
        <f t="shared" ref="H18:H20" si="0">(D18+E18+F18+G18)*0.1</f>
        <v>0</v>
      </c>
      <c r="I18" s="39">
        <f>(((D22+E22+F22+G22+H22)/60)+D13)/24</f>
        <v>0.86631944444444453</v>
      </c>
    </row>
    <row r="19" spans="2:9" ht="14.45" customHeight="1" thickBot="1">
      <c r="B19" s="4" t="s">
        <v>2</v>
      </c>
      <c r="C19" s="5">
        <f>Hoja2!D15</f>
        <v>0</v>
      </c>
      <c r="D19" s="4">
        <f>C27*C19</f>
        <v>0</v>
      </c>
      <c r="E19" s="6">
        <f>D27*C19</f>
        <v>0</v>
      </c>
      <c r="F19" s="4">
        <f>E27*C19</f>
        <v>0</v>
      </c>
      <c r="G19" s="4">
        <f>F27*C19</f>
        <v>0</v>
      </c>
      <c r="H19" s="4">
        <f t="shared" si="0"/>
        <v>0</v>
      </c>
      <c r="I19" s="40"/>
    </row>
    <row r="20" spans="2:9" ht="14.45" customHeight="1" thickBot="1">
      <c r="B20" s="4" t="s">
        <v>3</v>
      </c>
      <c r="C20" s="5">
        <f>Hoja2!E15</f>
        <v>0</v>
      </c>
      <c r="D20" s="4">
        <f>C28*C20</f>
        <v>0</v>
      </c>
      <c r="E20" s="6">
        <f>D28*C20</f>
        <v>0</v>
      </c>
      <c r="F20" s="4">
        <f>E28*C20</f>
        <v>0</v>
      </c>
      <c r="G20" s="4">
        <f>F28*C20</f>
        <v>0</v>
      </c>
      <c r="H20" s="4">
        <f t="shared" si="0"/>
        <v>0</v>
      </c>
      <c r="I20" s="40"/>
    </row>
    <row r="21" spans="2:9" ht="14.45" customHeight="1" thickBot="1">
      <c r="B21" s="4" t="s">
        <v>4</v>
      </c>
      <c r="C21" s="5">
        <f>Hoja2!F15</f>
        <v>0</v>
      </c>
      <c r="D21" s="4">
        <f>C29*C21</f>
        <v>0</v>
      </c>
      <c r="E21" s="6">
        <f>D29*C21</f>
        <v>0</v>
      </c>
      <c r="F21" s="4">
        <f>E29*C21</f>
        <v>0</v>
      </c>
      <c r="G21" s="4">
        <f>F29*C21</f>
        <v>0</v>
      </c>
      <c r="H21" s="4">
        <f>(D21+E21+F21+G21)*0.1</f>
        <v>0</v>
      </c>
      <c r="I21" s="40"/>
    </row>
    <row r="22" spans="2:9" ht="14.45" customHeight="1" thickBot="1">
      <c r="B22" s="38" t="s">
        <v>19</v>
      </c>
      <c r="C22" s="38"/>
      <c r="D22" s="4">
        <f>SUM(D17:D21)</f>
        <v>400</v>
      </c>
      <c r="E22" s="6">
        <f>SUM(E17:E21)</f>
        <v>50</v>
      </c>
      <c r="F22" s="4">
        <f t="shared" ref="F22:G22" si="1">SUM(F17:F21)</f>
        <v>125</v>
      </c>
      <c r="G22" s="4">
        <f t="shared" si="1"/>
        <v>50</v>
      </c>
      <c r="H22" s="4">
        <f>SUM(H17:H21)</f>
        <v>62.5</v>
      </c>
      <c r="I22" s="41"/>
    </row>
    <row r="23" spans="2:9" ht="15" thickBot="1"/>
    <row r="24" spans="2:9" ht="15" thickBot="1">
      <c r="B24" s="8" t="s">
        <v>10</v>
      </c>
      <c r="C24" s="8" t="s">
        <v>6</v>
      </c>
      <c r="D24" s="8" t="s">
        <v>7</v>
      </c>
      <c r="E24" s="8" t="s">
        <v>8</v>
      </c>
      <c r="F24" s="8" t="s">
        <v>9</v>
      </c>
      <c r="G24" s="9" t="s">
        <v>16</v>
      </c>
      <c r="H24" s="8" t="s">
        <v>20</v>
      </c>
    </row>
    <row r="25" spans="2:9" ht="15" thickBot="1">
      <c r="B25" s="4" t="s">
        <v>0</v>
      </c>
      <c r="C25" s="6">
        <v>8</v>
      </c>
      <c r="D25" s="4">
        <v>1</v>
      </c>
      <c r="E25" s="6">
        <v>2.5</v>
      </c>
      <c r="F25" s="10">
        <v>1</v>
      </c>
      <c r="G25" s="4">
        <f>(C25+D25+E25+F25)*0.1</f>
        <v>1.25</v>
      </c>
      <c r="H25" s="11">
        <f>SUM(C25:G25)</f>
        <v>13.75</v>
      </c>
    </row>
    <row r="26" spans="2:9" ht="15" thickBot="1">
      <c r="B26" s="4" t="s">
        <v>1</v>
      </c>
      <c r="C26" s="6">
        <v>10</v>
      </c>
      <c r="D26" s="4">
        <v>1</v>
      </c>
      <c r="E26" s="6">
        <v>3</v>
      </c>
      <c r="F26" s="10">
        <v>1</v>
      </c>
      <c r="G26" s="4">
        <f t="shared" ref="G26:G29" si="2">(C26+D26+E26+F26)*0.1</f>
        <v>1.5</v>
      </c>
      <c r="H26" s="11">
        <f>SUM(C26:G26)</f>
        <v>16.5</v>
      </c>
    </row>
    <row r="27" spans="2:9" ht="15" thickBot="1">
      <c r="B27" s="4" t="s">
        <v>2</v>
      </c>
      <c r="C27" s="6">
        <v>6.5</v>
      </c>
      <c r="D27" s="4">
        <v>1</v>
      </c>
      <c r="E27" s="6">
        <v>2</v>
      </c>
      <c r="F27" s="10">
        <v>1</v>
      </c>
      <c r="G27" s="4">
        <f t="shared" si="2"/>
        <v>1.05</v>
      </c>
      <c r="H27" s="11">
        <f t="shared" ref="H27:H29" si="3">SUM(C27:G27)</f>
        <v>11.55</v>
      </c>
    </row>
    <row r="28" spans="2:9" ht="15" thickBot="1">
      <c r="B28" s="4" t="s">
        <v>3</v>
      </c>
      <c r="C28" s="6">
        <v>7</v>
      </c>
      <c r="D28" s="4">
        <v>1</v>
      </c>
      <c r="E28" s="6">
        <v>2</v>
      </c>
      <c r="F28" s="12">
        <v>1</v>
      </c>
      <c r="G28" s="4">
        <f t="shared" si="2"/>
        <v>1.1000000000000001</v>
      </c>
      <c r="H28" s="11">
        <f t="shared" si="3"/>
        <v>12.1</v>
      </c>
    </row>
    <row r="29" spans="2:9" ht="15" thickBot="1">
      <c r="B29" s="4" t="s">
        <v>4</v>
      </c>
      <c r="C29" s="6">
        <v>6.5</v>
      </c>
      <c r="D29" s="4">
        <v>1</v>
      </c>
      <c r="E29" s="6">
        <v>2</v>
      </c>
      <c r="F29" s="12">
        <v>1</v>
      </c>
      <c r="G29" s="4">
        <f t="shared" si="2"/>
        <v>1.05</v>
      </c>
      <c r="H29" s="11">
        <f t="shared" si="3"/>
        <v>11.55</v>
      </c>
    </row>
    <row r="30" spans="2:9">
      <c r="C30" s="37" t="s">
        <v>17</v>
      </c>
      <c r="D30" s="37"/>
      <c r="E30" s="37"/>
      <c r="F30" s="37"/>
      <c r="G30" s="37"/>
      <c r="H30" s="37"/>
    </row>
    <row r="35" spans="10:11">
      <c r="J35" s="13"/>
      <c r="K35" s="14"/>
    </row>
    <row r="36" spans="10:11">
      <c r="J36" s="13"/>
    </row>
    <row r="39" spans="10:11">
      <c r="J39" s="13"/>
    </row>
    <row r="40" spans="10:11">
      <c r="J40" s="13"/>
    </row>
  </sheetData>
  <mergeCells count="6">
    <mergeCell ref="B2:H5"/>
    <mergeCell ref="I16:I17"/>
    <mergeCell ref="C30:H30"/>
    <mergeCell ref="B13:C13"/>
    <mergeCell ref="I18:I22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A9F0-99E1-45CA-9BCE-B68DCCDE9215}">
  <dimension ref="B2:T47"/>
  <sheetViews>
    <sheetView tabSelected="1" topLeftCell="F1" zoomScale="130" zoomScaleNormal="130" workbookViewId="0">
      <selection activeCell="N8" sqref="N8"/>
    </sheetView>
  </sheetViews>
  <sheetFormatPr baseColWidth="10" defaultRowHeight="14.25"/>
  <cols>
    <col min="1" max="1" width="2.5" customWidth="1"/>
    <col min="2" max="2" width="11.25" customWidth="1"/>
    <col min="3" max="3" width="20.875" customWidth="1"/>
    <col min="4" max="4" width="18.5" bestFit="1" customWidth="1"/>
    <col min="5" max="5" width="12.125" bestFit="1" customWidth="1"/>
    <col min="6" max="6" width="19.5" bestFit="1" customWidth="1"/>
    <col min="7" max="7" width="7.375" customWidth="1"/>
    <col min="8" max="8" width="9.625" bestFit="1" customWidth="1"/>
    <col min="9" max="9" width="13.5" customWidth="1"/>
    <col min="10" max="10" width="14.125" customWidth="1"/>
    <col min="11" max="13" width="13.5" customWidth="1"/>
    <col min="15" max="15" width="16.375" bestFit="1" customWidth="1"/>
    <col min="19" max="19" width="12.625" customWidth="1"/>
  </cols>
  <sheetData>
    <row r="2" spans="2:20">
      <c r="C2" s="42" t="s">
        <v>54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2:20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20"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6" spans="2:20">
      <c r="B6" s="44" t="s">
        <v>44</v>
      </c>
      <c r="C6" s="44"/>
      <c r="D6" s="44"/>
      <c r="E6" s="44"/>
      <c r="F6" s="44"/>
      <c r="H6" s="44" t="s">
        <v>47</v>
      </c>
      <c r="I6" s="44"/>
      <c r="J6" s="44"/>
      <c r="K6" s="44"/>
      <c r="L6" s="44"/>
      <c r="M6" s="44"/>
      <c r="N6" s="21"/>
      <c r="O6" s="21"/>
      <c r="P6" s="21"/>
      <c r="Q6" s="21"/>
      <c r="R6" s="21"/>
      <c r="S6" s="21"/>
      <c r="T6" s="21"/>
    </row>
    <row r="7" spans="2:20" ht="16.149999999999999" customHeight="1">
      <c r="B7" s="44"/>
      <c r="C7" s="44"/>
      <c r="D7" s="44"/>
      <c r="E7" s="44"/>
      <c r="F7" s="44"/>
      <c r="H7" s="44"/>
      <c r="I7" s="44"/>
      <c r="J7" s="44"/>
      <c r="K7" s="44"/>
      <c r="L7" s="44"/>
      <c r="M7" s="44"/>
      <c r="N7" s="21"/>
      <c r="O7" s="50" t="s">
        <v>18</v>
      </c>
      <c r="P7" s="50"/>
      <c r="Q7" s="21"/>
      <c r="R7" s="21"/>
      <c r="S7" s="21"/>
      <c r="T7" s="21"/>
    </row>
    <row r="8" spans="2:20" ht="18.600000000000001" customHeight="1">
      <c r="B8" s="24" t="s">
        <v>0</v>
      </c>
      <c r="C8" s="24" t="s">
        <v>1</v>
      </c>
      <c r="D8" s="24" t="s">
        <v>2</v>
      </c>
      <c r="E8" s="24" t="s">
        <v>3</v>
      </c>
      <c r="F8" s="24" t="s">
        <v>4</v>
      </c>
      <c r="H8" s="23" t="s">
        <v>22</v>
      </c>
      <c r="I8" s="23" t="s">
        <v>5</v>
      </c>
      <c r="J8" s="23" t="s">
        <v>6</v>
      </c>
      <c r="K8" s="23" t="s">
        <v>43</v>
      </c>
      <c r="L8" s="23" t="s">
        <v>8</v>
      </c>
      <c r="M8" s="23" t="s">
        <v>46</v>
      </c>
      <c r="N8" s="21"/>
      <c r="O8" s="50"/>
      <c r="P8" s="50"/>
      <c r="Q8" s="21"/>
      <c r="R8" s="21"/>
      <c r="S8" s="21"/>
      <c r="T8" s="21"/>
    </row>
    <row r="9" spans="2:20" ht="14.45" customHeight="1">
      <c r="B9" s="26">
        <v>6</v>
      </c>
      <c r="C9" s="26">
        <v>0</v>
      </c>
      <c r="D9" s="26">
        <v>0</v>
      </c>
      <c r="E9" s="26">
        <v>0</v>
      </c>
      <c r="F9" s="26">
        <v>0</v>
      </c>
      <c r="G9" s="31"/>
      <c r="H9" s="24" t="s">
        <v>39</v>
      </c>
      <c r="I9" s="25">
        <v>148</v>
      </c>
      <c r="J9" s="25">
        <v>176</v>
      </c>
      <c r="K9" s="25">
        <v>22</v>
      </c>
      <c r="L9" s="25">
        <v>55</v>
      </c>
      <c r="M9" s="25">
        <v>22</v>
      </c>
      <c r="N9" s="21"/>
      <c r="O9" s="49">
        <f>'NO TOCAR'!I18</f>
        <v>0.86631944444444453</v>
      </c>
      <c r="P9" s="49"/>
      <c r="Q9" s="21"/>
      <c r="R9" s="21"/>
      <c r="S9" s="21"/>
      <c r="T9" s="21"/>
    </row>
    <row r="10" spans="2:20" ht="14.45" customHeight="1">
      <c r="C10" s="21"/>
      <c r="E10" s="21"/>
      <c r="F10" s="21"/>
      <c r="H10" s="24" t="s">
        <v>40</v>
      </c>
      <c r="I10" s="25">
        <v>120</v>
      </c>
      <c r="J10" s="25">
        <v>120</v>
      </c>
      <c r="K10" s="25">
        <v>15</v>
      </c>
      <c r="L10" s="25">
        <v>37.5</v>
      </c>
      <c r="M10" s="25">
        <v>15</v>
      </c>
      <c r="N10" s="21"/>
      <c r="O10" s="49"/>
      <c r="P10" s="49"/>
      <c r="Q10" s="21"/>
      <c r="R10" s="22"/>
      <c r="S10" s="21"/>
      <c r="T10" s="21"/>
    </row>
    <row r="11" spans="2:20" ht="14.45" customHeight="1">
      <c r="B11" s="21"/>
      <c r="C11" s="21"/>
      <c r="D11" s="21"/>
      <c r="E11" s="21"/>
      <c r="F11" s="21"/>
      <c r="H11" s="24" t="s">
        <v>41</v>
      </c>
      <c r="I11" s="25">
        <v>140</v>
      </c>
      <c r="J11" s="25">
        <v>160</v>
      </c>
      <c r="K11" s="25">
        <v>20</v>
      </c>
      <c r="L11" s="25">
        <v>50</v>
      </c>
      <c r="M11" s="25">
        <v>20</v>
      </c>
      <c r="N11" s="21"/>
      <c r="O11" s="49"/>
      <c r="P11" s="49"/>
      <c r="Q11" s="21"/>
      <c r="R11" s="21"/>
      <c r="S11" s="21"/>
      <c r="T11" s="21"/>
    </row>
    <row r="12" spans="2:20" ht="14.45" customHeight="1">
      <c r="B12" s="44" t="s">
        <v>45</v>
      </c>
      <c r="C12" s="44"/>
      <c r="D12" s="44"/>
      <c r="E12" s="44"/>
      <c r="F12" s="44"/>
      <c r="H12" s="24" t="s">
        <v>42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1"/>
      <c r="O12" s="49"/>
      <c r="P12" s="49"/>
      <c r="Q12" s="21"/>
      <c r="R12" s="21"/>
      <c r="S12" s="21"/>
      <c r="T12" s="21"/>
    </row>
    <row r="13" spans="2:20" ht="14.45" customHeight="1">
      <c r="B13" s="44"/>
      <c r="C13" s="44"/>
      <c r="D13" s="44"/>
      <c r="E13" s="44"/>
      <c r="F13" s="44"/>
      <c r="H13" s="21"/>
      <c r="I13" s="21"/>
      <c r="J13" s="21"/>
      <c r="K13" s="21"/>
      <c r="L13" s="21"/>
      <c r="M13" s="21"/>
      <c r="N13" s="21"/>
      <c r="O13" s="49"/>
      <c r="P13" s="49"/>
      <c r="Q13" s="21"/>
      <c r="R13" s="21"/>
      <c r="S13" s="21"/>
      <c r="T13" s="21"/>
    </row>
    <row r="14" spans="2:20" ht="14.45" customHeight="1">
      <c r="B14" s="24" t="s">
        <v>0</v>
      </c>
      <c r="C14" s="24" t="s">
        <v>1</v>
      </c>
      <c r="D14" s="24" t="s">
        <v>2</v>
      </c>
      <c r="E14" s="24" t="s">
        <v>3</v>
      </c>
      <c r="F14" s="24" t="s">
        <v>4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2:20" ht="14.45" customHeight="1">
      <c r="B15" s="26">
        <v>50</v>
      </c>
      <c r="C15" s="26">
        <v>0</v>
      </c>
      <c r="D15" s="26">
        <v>0</v>
      </c>
      <c r="E15" s="26">
        <v>0</v>
      </c>
      <c r="F15" s="26"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2:20" ht="14.45" customHeight="1">
      <c r="B16" s="51"/>
      <c r="C16" s="51"/>
      <c r="D16" s="51"/>
      <c r="E16" s="51"/>
      <c r="F16" s="5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2:20" ht="14.45" customHeight="1">
      <c r="B17" s="21"/>
      <c r="C17" s="21"/>
      <c r="D17" s="21"/>
      <c r="E17" s="21"/>
      <c r="F17" s="21"/>
      <c r="H17" s="27"/>
      <c r="I17" s="46" t="s">
        <v>5</v>
      </c>
      <c r="J17" s="46"/>
      <c r="K17" s="46" t="s">
        <v>6</v>
      </c>
      <c r="L17" s="46"/>
      <c r="M17" s="46" t="s">
        <v>43</v>
      </c>
      <c r="N17" s="46"/>
      <c r="O17" s="46" t="s">
        <v>51</v>
      </c>
      <c r="P17" s="46"/>
      <c r="Q17" s="46" t="s">
        <v>52</v>
      </c>
      <c r="R17" s="46"/>
      <c r="S17" s="45" t="s">
        <v>38</v>
      </c>
      <c r="T17" s="45" t="s">
        <v>21</v>
      </c>
    </row>
    <row r="18" spans="2:20" ht="14.45" customHeight="1">
      <c r="B18" s="21"/>
      <c r="C18" s="21"/>
      <c r="D18" s="21"/>
      <c r="E18" s="21"/>
      <c r="F18" s="21"/>
      <c r="H18" s="23" t="s">
        <v>22</v>
      </c>
      <c r="I18" s="23" t="s">
        <v>49</v>
      </c>
      <c r="J18" s="23" t="s">
        <v>50</v>
      </c>
      <c r="K18" s="23" t="s">
        <v>49</v>
      </c>
      <c r="L18" s="23" t="s">
        <v>50</v>
      </c>
      <c r="M18" s="23" t="s">
        <v>49</v>
      </c>
      <c r="N18" s="23" t="s">
        <v>50</v>
      </c>
      <c r="O18" s="23" t="s">
        <v>49</v>
      </c>
      <c r="P18" s="23" t="s">
        <v>50</v>
      </c>
      <c r="Q18" s="23" t="s">
        <v>49</v>
      </c>
      <c r="R18" s="23" t="s">
        <v>50</v>
      </c>
      <c r="S18" s="45"/>
      <c r="T18" s="45"/>
    </row>
    <row r="19" spans="2:20" ht="15" customHeight="1">
      <c r="B19" s="47" t="s">
        <v>48</v>
      </c>
      <c r="C19" s="47"/>
      <c r="D19" s="47"/>
      <c r="E19" s="47"/>
      <c r="F19" s="47"/>
      <c r="H19" s="24" t="str">
        <f>H9</f>
        <v>PEDIDO 1</v>
      </c>
      <c r="I19" s="29">
        <v>9.375</v>
      </c>
      <c r="J19" s="29">
        <f>IF(I19+I9/1440&lt;=HOUR(13),I19+I9/1440,IF(I19&lt;HOUR(13),HOUR(14)+(I19+I9/1440-HOUR(13)),I19+I9/1440))</f>
        <v>9.4777777777777779</v>
      </c>
      <c r="K19" s="29">
        <f>J19</f>
        <v>9.4777777777777779</v>
      </c>
      <c r="L19" s="29">
        <f>IF(K19+J9/1440&lt;=HOUR(13),K19+J9/1440,IF(K19&lt;HOUR(13),HOUR(14)+(K19+J9/1440-HOUR(13)),K19+J9/1440))</f>
        <v>9.6</v>
      </c>
      <c r="M19" s="29">
        <f>L19</f>
        <v>9.6</v>
      </c>
      <c r="N19" s="29">
        <f>IF(M19+K9/1440&lt;=HOUR(13),M19+K9/1440,IF(M19&lt;HOUR(13),HOUR(14)+(M19+K9/1440-HOUR(13)),M19+K9/1440))</f>
        <v>9.6152777777777771</v>
      </c>
      <c r="O19" s="29">
        <f>N19</f>
        <v>9.6152777777777771</v>
      </c>
      <c r="P19" s="29">
        <f>IF(O19+L9/1440&lt;=HOUR(13),O19+L9/1440,IF(O19&lt;HOUR(13),HOUR(14)+(O19+L9/1440-HOUR(13)),O19+L9/1440))</f>
        <v>9.6534722222222218</v>
      </c>
      <c r="Q19" s="29">
        <f>P19</f>
        <v>9.6534722222222218</v>
      </c>
      <c r="R19" s="29">
        <f>IF(Q19+M9/1440&lt;=HOUR(13),Q19+M9/1440,IF(Q19&lt;HOUR(13),HOUR(14)+(Q19+M9/1440-HOUR(13)),Q19+M9/1440))</f>
        <v>9.6687499999999993</v>
      </c>
      <c r="S19" s="28">
        <f>R19+(60/1440)</f>
        <v>9.7104166666666654</v>
      </c>
      <c r="T19" s="28" t="str">
        <f>IF(HOUR(S19)&lt;18,"Sí","No")</f>
        <v>Sí</v>
      </c>
    </row>
    <row r="20" spans="2:20" ht="15">
      <c r="B20" s="47"/>
      <c r="C20" s="47"/>
      <c r="D20" s="47"/>
      <c r="E20" s="47"/>
      <c r="F20" s="47"/>
      <c r="H20" s="24" t="str">
        <f t="shared" ref="H20:H21" si="0">H10</f>
        <v>PEDIDO 2</v>
      </c>
      <c r="I20" s="29">
        <f>J19</f>
        <v>9.4777777777777779</v>
      </c>
      <c r="J20" s="29">
        <f>IF(I20+I10/1440&lt;=HOUR(13),I20+I10/1440,IF(I20&lt;HOUR(13),HOUR(14)+(I20+I10/1440-HOUR(13)),I20+I10/1440))</f>
        <v>9.5611111111111118</v>
      </c>
      <c r="K20" s="29">
        <f>J20</f>
        <v>9.5611111111111118</v>
      </c>
      <c r="L20" s="29">
        <f>IF(K20+J10/1440&lt;=HOUR(13),K20+J10/1440,IF(K20&lt;HOUR(13),HOUR(14)+(K20+J10/1440-HOUR(13)),K20+J10/1440))</f>
        <v>9.6444444444444457</v>
      </c>
      <c r="M20" s="29">
        <f>L20</f>
        <v>9.6444444444444457</v>
      </c>
      <c r="N20" s="29">
        <f>IF(M20+K10/1440&lt;=HOUR(13),M20+K10/1440,IF(M20&lt;HOUR(13),HOUR(14)+(M20+K10/1440-HOUR(13)),M20+K10/1440))</f>
        <v>9.6548611111111118</v>
      </c>
      <c r="O20" s="29">
        <f>N20</f>
        <v>9.6548611111111118</v>
      </c>
      <c r="P20" s="29">
        <f>IF(O20+L10/1440&lt;=HOUR(13),O20+L10/1440,IF(O20&lt;HOUR(13),HOUR(14)+(O20+L10/1440-HOUR(13)),O20+L10/1440))</f>
        <v>9.6809027777777779</v>
      </c>
      <c r="Q20" s="29">
        <f>P20</f>
        <v>9.6809027777777779</v>
      </c>
      <c r="R20" s="29">
        <f>IF(Q20+M10/1440&lt;=HOUR(13),Q20+M10/1440,IF(Q20&lt;HOUR(13),HOUR(14)+(Q20+M10/1440-HOUR(13)),Q20+M10/1440))</f>
        <v>9.6913194444444439</v>
      </c>
      <c r="S20" s="28">
        <f>R20+(60/1440)</f>
        <v>9.73298611111111</v>
      </c>
      <c r="T20" s="28" t="str">
        <f>IF(HOUR(S20)&lt;18,"Sí","No")</f>
        <v>Sí</v>
      </c>
    </row>
    <row r="21" spans="2:20" ht="15">
      <c r="B21" s="24" t="s">
        <v>5</v>
      </c>
      <c r="C21" s="24" t="s">
        <v>6</v>
      </c>
      <c r="D21" s="24" t="s">
        <v>7</v>
      </c>
      <c r="E21" s="24" t="s">
        <v>8</v>
      </c>
      <c r="F21" s="24" t="s">
        <v>9</v>
      </c>
      <c r="H21" s="24" t="str">
        <f t="shared" si="0"/>
        <v>PEDIDO 3</v>
      </c>
      <c r="I21" s="29">
        <f>J20</f>
        <v>9.5611111111111118</v>
      </c>
      <c r="J21" s="29">
        <f>IF(I21+I11/1440&lt;=HOUR(13),I21+I11/1440,IF(I21&lt;HOUR(13),HOUR(14)+(I21+I11/1440-HOUR(13)),I21+I11/1440))</f>
        <v>9.6583333333333332</v>
      </c>
      <c r="K21" s="29">
        <f>J21</f>
        <v>9.6583333333333332</v>
      </c>
      <c r="L21" s="29">
        <f>IF(K21+J11/1440&lt;=HOUR(13),K21+J11/1440,IF(K21&lt;HOUR(13),HOUR(14)+(K21+J11/1440-HOUR(13)),K21+J11/1440))</f>
        <v>9.7694444444444439</v>
      </c>
      <c r="M21" s="29">
        <f>L21</f>
        <v>9.7694444444444439</v>
      </c>
      <c r="N21" s="29">
        <f>IF(M21+K11/1440&lt;=HOUR(13),M21+K11/1440,IF(M21&lt;HOUR(13),HOUR(14)+(M21+K11/1440-HOUR(13)),M21+K11/1440))</f>
        <v>9.7833333333333332</v>
      </c>
      <c r="O21" s="29">
        <f>N21</f>
        <v>9.7833333333333332</v>
      </c>
      <c r="P21" s="29">
        <f>IF(O21+L11/1440&lt;=HOUR(13),O21+L11/1440,IF(O21&lt;HOUR(13),HOUR(14)+(O21+L11/1440-HOUR(13)),O21+L11/1440))</f>
        <v>9.8180555555555546</v>
      </c>
      <c r="Q21" s="29">
        <f>P21</f>
        <v>9.8180555555555546</v>
      </c>
      <c r="R21" s="29">
        <f>IF(Q21+M11/1440&lt;=HOUR(13),Q21+M11/1440,IF(Q21&lt;HOUR(13),HOUR(14)+(Q21+M11/1440-HOUR(13)),Q21+M11/1440))</f>
        <v>9.8319444444444439</v>
      </c>
      <c r="S21" s="28">
        <f>R21+(60/1440)</f>
        <v>9.87361111111111</v>
      </c>
      <c r="T21" s="28" t="str">
        <f>IF(HOUR(S21)&lt;18,"Sí","No")</f>
        <v>No</v>
      </c>
    </row>
    <row r="22" spans="2:20" ht="15">
      <c r="B22" s="30">
        <f>'NO TOCAR'!D13*60</f>
        <v>560</v>
      </c>
      <c r="C22" s="30">
        <f>'NO TOCAR'!D22</f>
        <v>400</v>
      </c>
      <c r="D22" s="30">
        <f>'NO TOCAR'!E22</f>
        <v>50</v>
      </c>
      <c r="E22" s="30">
        <f>'NO TOCAR'!F22</f>
        <v>125</v>
      </c>
      <c r="F22" s="30">
        <f>'NO TOCAR'!G22</f>
        <v>50</v>
      </c>
      <c r="H22" s="24" t="str">
        <f>H12</f>
        <v>PEDIDO 4</v>
      </c>
      <c r="I22" s="29">
        <f>J21</f>
        <v>9.6583333333333332</v>
      </c>
      <c r="J22" s="29">
        <f>IF(I22+I12/1440&lt;=HOUR(13),I22+I12/1440,IF(I22&lt;HOUR(13),HOUR(14)+(I22+I12/1440-HOUR(13)),I22+I12/1440))</f>
        <v>9.6583333333333332</v>
      </c>
      <c r="K22" s="29">
        <f>J22</f>
        <v>9.6583333333333332</v>
      </c>
      <c r="L22" s="29">
        <f>IF(K22+J12/1440&lt;=HOUR(13),K22+J12/1440,IF(K22&lt;HOUR(13),HOUR(14)+(K22+J12/1440-HOUR(13)),K22+J12/1440))</f>
        <v>9.6583333333333332</v>
      </c>
      <c r="M22" s="29">
        <f>L22</f>
        <v>9.6583333333333332</v>
      </c>
      <c r="N22" s="29">
        <f>IF(M22+K12/1440&lt;=HOUR(13),M22+K12/1440,IF(M22&lt;HOUR(13),HOUR(14)+(M22+K12/1440-HOUR(13)),M22+K12/1440))</f>
        <v>9.6583333333333332</v>
      </c>
      <c r="O22" s="29">
        <f>N22</f>
        <v>9.6583333333333332</v>
      </c>
      <c r="P22" s="29">
        <f>IF(O22+L12/1440&lt;=HOUR(13),O22+L12/1440,IF(O22&lt;HOUR(13),HOUR(14)+(O22+L12/1440-HOUR(13)),O22+L12/1440))</f>
        <v>9.6583333333333332</v>
      </c>
      <c r="Q22" s="29">
        <f>P22</f>
        <v>9.6583333333333332</v>
      </c>
      <c r="R22" s="29">
        <f>IF(Q22+M12/1440&lt;=HOUR(13),Q22+M12/1440,IF(Q22&lt;HOUR(13),HOUR(14)+(Q22+M12/1440-HOUR(13)),Q22+M12/1440))</f>
        <v>9.6583333333333332</v>
      </c>
      <c r="S22" s="28">
        <f>R22+(60/1440)</f>
        <v>9.6999999999999993</v>
      </c>
      <c r="T22" s="28" t="str">
        <f>IF(HOUR(S22)&lt;18,"Sí","No")</f>
        <v>Sí</v>
      </c>
    </row>
    <row r="23" spans="2:20">
      <c r="B23" s="48" t="s">
        <v>17</v>
      </c>
      <c r="C23" s="48"/>
      <c r="D23" s="48"/>
      <c r="E23" s="48"/>
      <c r="F23" s="48"/>
    </row>
    <row r="25" spans="2:20" ht="14.45" customHeight="1">
      <c r="B25" s="43" t="s">
        <v>55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</row>
    <row r="26" spans="2:20" ht="14.45" customHeight="1"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2:20" ht="14.4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2:20" ht="14.45" customHeight="1"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43" spans="2:19" ht="45">
      <c r="B43" s="15" t="s">
        <v>22</v>
      </c>
      <c r="C43" s="15" t="s">
        <v>23</v>
      </c>
      <c r="D43" s="15" t="s">
        <v>24</v>
      </c>
      <c r="E43" s="15" t="s">
        <v>25</v>
      </c>
      <c r="F43" s="15" t="s">
        <v>26</v>
      </c>
      <c r="G43" s="15" t="s">
        <v>27</v>
      </c>
      <c r="H43" s="15" t="s">
        <v>28</v>
      </c>
      <c r="I43" s="15" t="s">
        <v>29</v>
      </c>
      <c r="J43" s="15" t="s">
        <v>30</v>
      </c>
      <c r="K43" s="15" t="s">
        <v>31</v>
      </c>
      <c r="L43" s="15" t="s">
        <v>32</v>
      </c>
      <c r="M43" s="15" t="s">
        <v>33</v>
      </c>
      <c r="N43" s="15" t="s">
        <v>34</v>
      </c>
      <c r="O43" s="15" t="s">
        <v>35</v>
      </c>
      <c r="P43" s="15" t="s">
        <v>36</v>
      </c>
      <c r="Q43" s="15" t="s">
        <v>37</v>
      </c>
      <c r="R43" s="15" t="s">
        <v>38</v>
      </c>
      <c r="S43" s="15" t="s">
        <v>21</v>
      </c>
    </row>
    <row r="44" spans="2:19">
      <c r="B44" s="17" t="s">
        <v>39</v>
      </c>
      <c r="C44" s="18">
        <f>I9</f>
        <v>148</v>
      </c>
      <c r="D44" s="19">
        <v>9.375</v>
      </c>
      <c r="E44" s="19">
        <f>IF(D44+C44/1440&lt;=HOUR(13),D44+C44/1440,IF(D44&lt;HOUR(13),HOUR(14)+(D44+C44/1440-HOUR(13)),D44+C44/1440))</f>
        <v>9.4777777777777779</v>
      </c>
      <c r="F44" s="18">
        <f>J9</f>
        <v>176</v>
      </c>
      <c r="G44" s="19">
        <f>E44</f>
        <v>9.4777777777777779</v>
      </c>
      <c r="H44" s="19">
        <f>IF(G44+F44/1440&lt;=HOUR(13),G44+F44/1440,IF(G44&lt;HOUR(13),HOUR(14)+(G44+F44/1440-HOUR(13)),G44+F44/1440))</f>
        <v>9.6</v>
      </c>
      <c r="I44" s="18">
        <f>K9</f>
        <v>22</v>
      </c>
      <c r="J44" s="19">
        <f>H44</f>
        <v>9.6</v>
      </c>
      <c r="K44" s="19">
        <f>IF(J44+I44/1440&lt;=HOUR(13),J44+I44/1440,IF(J44&lt;HOUR(13),HOUR(14)+(J44+I44/1440-HOUR(13)),J44+I44/1440))</f>
        <v>9.6152777777777771</v>
      </c>
      <c r="L44" s="18">
        <f>L9</f>
        <v>55</v>
      </c>
      <c r="M44" s="19">
        <f>K44</f>
        <v>9.6152777777777771</v>
      </c>
      <c r="N44" s="19">
        <f>IF(M44+L44/1440&lt;=HOUR(13),M44+L44/1440,IF(M44&lt;HOUR(13),HOUR(14)+(M44+L44/1440-HOUR(13)),M44+L44/1440))</f>
        <v>9.6534722222222218</v>
      </c>
      <c r="O44" s="18">
        <f>M9</f>
        <v>22</v>
      </c>
      <c r="P44" s="19">
        <f>N44</f>
        <v>9.6534722222222218</v>
      </c>
      <c r="Q44" s="19">
        <f>IF(P44+O44/1440&lt;=HOUR(13),P44+O44/1440,IF(P44&lt;HOUR(13),HOUR(14)+(P44+O44/1440-HOUR(13)),P44+O44/1440))</f>
        <v>9.6687499999999993</v>
      </c>
      <c r="R44" s="20">
        <f>Q44+(60/1440)</f>
        <v>9.7104166666666654</v>
      </c>
      <c r="S44" s="16" t="str">
        <f>IF(HOUR(R44)&lt;18,"Sí","No")</f>
        <v>Sí</v>
      </c>
    </row>
    <row r="45" spans="2:19">
      <c r="B45" s="17" t="s">
        <v>40</v>
      </c>
      <c r="C45" s="18">
        <f t="shared" ref="C45:C47" si="1">I10</f>
        <v>120</v>
      </c>
      <c r="D45" s="19">
        <f>E44</f>
        <v>9.4777777777777779</v>
      </c>
      <c r="E45" s="19">
        <f>IF(D45+C45/1440&lt;=HOUR(13),D45+C45/1440,IF(D45&lt;HOUR(13),HOUR(14)+(D45+C45/1440-HOUR(13)),D45+C45/1440))</f>
        <v>9.5611111111111118</v>
      </c>
      <c r="F45" s="18">
        <f t="shared" ref="F45:F47" si="2">J10</f>
        <v>120</v>
      </c>
      <c r="G45" s="19">
        <f>E45</f>
        <v>9.5611111111111118</v>
      </c>
      <c r="H45" s="19">
        <f>IF(G45+F45/1440&lt;=HOUR(13),G45+F45/1440,IF(G45&lt;HOUR(13),HOUR(14)+(G45+F45/1440-HOUR(13)),G45+F45/1440))</f>
        <v>9.6444444444444457</v>
      </c>
      <c r="I45" s="18">
        <f t="shared" ref="I45:I47" si="3">K10</f>
        <v>15</v>
      </c>
      <c r="J45" s="19">
        <f>H45</f>
        <v>9.6444444444444457</v>
      </c>
      <c r="K45" s="19">
        <f>IF(J45+I45/1440&lt;=HOUR(13),J45+I45/1440,IF(J45&lt;HOUR(13),HOUR(14)+(J45+I45/1440-HOUR(13)),J45+I45/1440))</f>
        <v>9.6548611111111118</v>
      </c>
      <c r="L45" s="18">
        <f t="shared" ref="L45:L47" si="4">L10</f>
        <v>37.5</v>
      </c>
      <c r="M45" s="19">
        <f>K45</f>
        <v>9.6548611111111118</v>
      </c>
      <c r="N45" s="19">
        <f>IF(M45+L45/1440&lt;=HOUR(13),M45+L45/1440,IF(M45&lt;HOUR(13),HOUR(14)+(M45+L45/1440-HOUR(13)),M45+L45/1440))</f>
        <v>9.6809027777777779</v>
      </c>
      <c r="O45" s="18">
        <f t="shared" ref="O45:O47" si="5">M10</f>
        <v>15</v>
      </c>
      <c r="P45" s="19">
        <f>N45</f>
        <v>9.6809027777777779</v>
      </c>
      <c r="Q45" s="19">
        <f>IF(P45+O45/1440&lt;=HOUR(13),P45+O45/1440,IF(P45&lt;HOUR(13),HOUR(14)+(P45+O45/1440-HOUR(13)),P45+O45/1440))</f>
        <v>9.6913194444444439</v>
      </c>
      <c r="R45" s="20">
        <f>Q45+(60/1440)</f>
        <v>9.73298611111111</v>
      </c>
      <c r="S45" s="16" t="str">
        <f>IF(HOUR(R45)&lt;18,"Sí","No")</f>
        <v>Sí</v>
      </c>
    </row>
    <row r="46" spans="2:19">
      <c r="B46" s="17" t="s">
        <v>41</v>
      </c>
      <c r="C46" s="18">
        <f t="shared" si="1"/>
        <v>140</v>
      </c>
      <c r="D46" s="19">
        <f>E45</f>
        <v>9.5611111111111118</v>
      </c>
      <c r="E46" s="19">
        <f>IF(D46+C46/1440&lt;=HOUR(13),D46+C46/1440,IF(D46&lt;HOUR(13),HOUR(14)+(D46+C46/1440-HOUR(13)),D46+C46/1440))</f>
        <v>9.6583333333333332</v>
      </c>
      <c r="F46" s="18">
        <f t="shared" si="2"/>
        <v>160</v>
      </c>
      <c r="G46" s="19">
        <f>E46</f>
        <v>9.6583333333333332</v>
      </c>
      <c r="H46" s="19">
        <f>IF(G46+F46/1440&lt;=HOUR(13),G46+F46/1440,IF(G46&lt;HOUR(13),HOUR(14)+(G46+F46/1440-HOUR(13)),G46+F46/1440))</f>
        <v>9.7694444444444439</v>
      </c>
      <c r="I46" s="18">
        <f t="shared" si="3"/>
        <v>20</v>
      </c>
      <c r="J46" s="19">
        <f t="shared" ref="J46:J47" si="6">H46</f>
        <v>9.7694444444444439</v>
      </c>
      <c r="K46" s="19">
        <f>IF(J46+I46/1440&lt;=HOUR(13),J46+I46/1440,IF(J46&lt;HOUR(13),HOUR(14)+(J46+I46/1440-HOUR(13)),J46+I46/1440))</f>
        <v>9.7833333333333332</v>
      </c>
      <c r="L46" s="18">
        <f t="shared" si="4"/>
        <v>50</v>
      </c>
      <c r="M46" s="19">
        <f>K46</f>
        <v>9.7833333333333332</v>
      </c>
      <c r="N46" s="19">
        <f>IF(M46+L46/1440&lt;=HOUR(13),M46+L46/1440,IF(M46&lt;HOUR(13),HOUR(14)+(M46+L46/1440-HOUR(13)),M46+L46/1440))</f>
        <v>9.8180555555555546</v>
      </c>
      <c r="O46" s="18">
        <f t="shared" si="5"/>
        <v>20</v>
      </c>
      <c r="P46" s="19">
        <f>N46</f>
        <v>9.8180555555555546</v>
      </c>
      <c r="Q46" s="19">
        <f>IF(P46+O46/1440&lt;=HOUR(13),P46+O46/1440,IF(P46&lt;HOUR(13),HOUR(14)+(P46+O46/1440-HOUR(13)),P46+O46/1440))</f>
        <v>9.8319444444444439</v>
      </c>
      <c r="R46" s="20">
        <f>Q46+(60/1440)</f>
        <v>9.87361111111111</v>
      </c>
      <c r="S46" s="16" t="str">
        <f>IF(HOUR(R46)&lt;18,"Sí","No")</f>
        <v>No</v>
      </c>
    </row>
    <row r="47" spans="2:19">
      <c r="B47" s="17" t="s">
        <v>42</v>
      </c>
      <c r="C47" s="18">
        <f t="shared" si="1"/>
        <v>0</v>
      </c>
      <c r="D47" s="19">
        <f>E46</f>
        <v>9.6583333333333332</v>
      </c>
      <c r="E47" s="19">
        <f>IF(D47+C47/1440&lt;=HOUR(13),D47+C47/1440,IF(D47&lt;HOUR(13),HOUR(14)+(D47+C47/1440-HOUR(13)),D47+C47/1440))</f>
        <v>9.6583333333333332</v>
      </c>
      <c r="F47" s="18">
        <f t="shared" si="2"/>
        <v>0</v>
      </c>
      <c r="G47" s="19">
        <f>E47</f>
        <v>9.6583333333333332</v>
      </c>
      <c r="H47" s="19">
        <f>IF(G47+F47/1440&lt;=HOUR(13),G47+F47/1440,IF(G47&lt;HOUR(13),HOUR(14)+(G47+F47/1440-HOUR(13)),G47+F47/1440))</f>
        <v>9.6583333333333332</v>
      </c>
      <c r="I47" s="18">
        <f t="shared" si="3"/>
        <v>0</v>
      </c>
      <c r="J47" s="19">
        <f t="shared" si="6"/>
        <v>9.6583333333333332</v>
      </c>
      <c r="K47" s="19">
        <f>IF(J47+I47/1440&lt;=HOUR(13),J47+I47/1440,IF(J47&lt;HOUR(13),HOUR(14)+(J47+I47/1440-HOUR(13)),J47+I47/1440))</f>
        <v>9.6583333333333332</v>
      </c>
      <c r="L47" s="18">
        <f t="shared" si="4"/>
        <v>0</v>
      </c>
      <c r="M47" s="19">
        <f>K47</f>
        <v>9.6583333333333332</v>
      </c>
      <c r="N47" s="19">
        <f>IF(M47+L47/1440&lt;=HOUR(13),M47+L47/1440,IF(M47&lt;HOUR(13),HOUR(14)+(M47+L47/1440-HOUR(13)),M47+L47/1440))</f>
        <v>9.6583333333333332</v>
      </c>
      <c r="O47" s="18">
        <f t="shared" si="5"/>
        <v>0</v>
      </c>
      <c r="P47" s="19">
        <f>N47</f>
        <v>9.6583333333333332</v>
      </c>
      <c r="Q47" s="19">
        <f>IF(P47+O47/1440&lt;=HOUR(13),P47+O47/1440,IF(P47&lt;HOUR(13),HOUR(14)+(P47+O47/1440-HOUR(13)),P47+O47/1440))</f>
        <v>9.6583333333333332</v>
      </c>
      <c r="R47" s="20">
        <f>Q47+(60/1440)</f>
        <v>9.6999999999999993</v>
      </c>
      <c r="S47" s="16" t="str">
        <f>IF(HOUR(R47)&lt;18,"Sí","No")</f>
        <v>Sí</v>
      </c>
    </row>
  </sheetData>
  <mergeCells count="17">
    <mergeCell ref="T17:T18"/>
    <mergeCell ref="O9:P13"/>
    <mergeCell ref="O7:P8"/>
    <mergeCell ref="B6:F7"/>
    <mergeCell ref="B12:F13"/>
    <mergeCell ref="B16:F16"/>
    <mergeCell ref="C2:O4"/>
    <mergeCell ref="B25:R28"/>
    <mergeCell ref="H6:M7"/>
    <mergeCell ref="S17:S18"/>
    <mergeCell ref="Q17:R17"/>
    <mergeCell ref="O17:P17"/>
    <mergeCell ref="M17:N17"/>
    <mergeCell ref="K17:L17"/>
    <mergeCell ref="I17:J17"/>
    <mergeCell ref="B19:F20"/>
    <mergeCell ref="B23:F23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 TOCAR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ROMARIO MILOSEVIC PINTADO SIRHUA</dc:creator>
  <cp:lastModifiedBy>USUARIO</cp:lastModifiedBy>
  <dcterms:created xsi:type="dcterms:W3CDTF">2025-05-14T12:49:05Z</dcterms:created>
  <dcterms:modified xsi:type="dcterms:W3CDTF">2025-09-29T00:39:33Z</dcterms:modified>
</cp:coreProperties>
</file>