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сводная" sheetId="1" state="visible" r:id="rId1"/>
    <sheet name="электро" sheetId="2" state="visible" r:id="rId2"/>
    <sheet name="газ" sheetId="3" state="visible" r:id="rId3"/>
    <sheet name="вода" sheetId="4" state="visible" r:id="rId4"/>
    <sheet name="канализация" sheetId="5" state="visible" r:id="rId5"/>
  </sheets>
  <calcPr/>
</workbook>
</file>

<file path=xl/sharedStrings.xml><?xml version="1.0" encoding="utf-8"?>
<sst xmlns="http://schemas.openxmlformats.org/spreadsheetml/2006/main" count="26" uniqueCount="26">
  <si>
    <t>газ</t>
  </si>
  <si>
    <t>вода</t>
  </si>
  <si>
    <t>канализация</t>
  </si>
  <si>
    <t>дороги</t>
  </si>
  <si>
    <t>электро</t>
  </si>
  <si>
    <t>д-110</t>
  </si>
  <si>
    <t>д-400</t>
  </si>
  <si>
    <t>д-160</t>
  </si>
  <si>
    <t>ГРПШ</t>
  </si>
  <si>
    <t xml:space="preserve">насосная 1 подъема</t>
  </si>
  <si>
    <t xml:space="preserve">насосная 2 подъема</t>
  </si>
  <si>
    <t xml:space="preserve">станция обезжелезивания</t>
  </si>
  <si>
    <t>фильтры</t>
  </si>
  <si>
    <t>резервуары</t>
  </si>
  <si>
    <t>башни</t>
  </si>
  <si>
    <t>длина</t>
  </si>
  <si>
    <t xml:space="preserve">насосная станция</t>
  </si>
  <si>
    <t>променж</t>
  </si>
  <si>
    <t>решетки</t>
  </si>
  <si>
    <t>песколовки</t>
  </si>
  <si>
    <t>отстойники</t>
  </si>
  <si>
    <t xml:space="preserve">установки УФ</t>
  </si>
  <si>
    <t xml:space="preserve">мех обезв осадка</t>
  </si>
  <si>
    <t xml:space="preserve">нассока обратка</t>
  </si>
  <si>
    <t>воздуховодка</t>
  </si>
  <si>
    <t xml:space="preserve">длина насоски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</si>
</sst>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#,##0.00\ [$₽-19]"/>
  </numFmts>
  <fonts count="4">
    <font>
      <sz val="12.000000"/>
      <color theme="1"/>
      <name val="LiberationSans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4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</cellStyleXfs>
  <cellXfs count="3">
    <xf fontId="0" fillId="0" borderId="0" numFmtId="0" xfId="0"/>
    <xf fontId="0" fillId="0" borderId="0" numFmtId="160" xfId="0" applyNumberFormat="1"/>
    <xf fontId="0" fillId="0" borderId="0" numFmtId="0" xfId="0"/>
  </cellXfs>
  <cellStyles count="4">
    <cellStyle name="Обычный" xfId="0" builtinId="0"/>
    <cellStyle name="Neutral" xfId="1" builtinId="28"/>
    <cellStyle name="Bad" xfId="2" builtinId="27"/>
    <cellStyle name="Good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1.3359375"/>
    <col bestFit="1" min="2" max="2" width="12.6640625"/>
  </cols>
  <sheetData>
    <row r="1" ht="15">
      <c r="A1" t="s">
        <v>0</v>
      </c>
      <c r="B1" s="1">
        <v>190000</v>
      </c>
    </row>
    <row r="2" ht="15">
      <c r="A2" t="s">
        <v>1</v>
      </c>
      <c r="B2" s="1">
        <v>735500</v>
      </c>
    </row>
    <row r="3" ht="15">
      <c r="A3" t="s">
        <v>2</v>
      </c>
      <c r="B3" s="1">
        <v>597000</v>
      </c>
    </row>
    <row r="4" ht="15">
      <c r="A4" t="s">
        <v>3</v>
      </c>
      <c r="B4" s="1">
        <v>1299987</v>
      </c>
    </row>
    <row r="5" ht="15">
      <c r="A5" t="s">
        <v>4</v>
      </c>
      <c r="B5" s="1">
        <v>1227000</v>
      </c>
    </row>
    <row r="6" ht="15">
      <c r="B6" s="1"/>
    </row>
    <row r="7" ht="15">
      <c r="B7" s="1"/>
    </row>
    <row r="8" ht="15">
      <c r="B8" s="1"/>
    </row>
    <row r="9" ht="15">
      <c r="B9" s="1">
        <f>SUM(B1:B8)</f>
        <v>4049487</v>
      </c>
    </row>
    <row r="10" ht="15">
      <c r="B10" s="1"/>
    </row>
    <row r="11" ht="15">
      <c r="B11" s="1"/>
    </row>
    <row r="12" ht="15">
      <c r="B12" s="1"/>
    </row>
    <row r="13" ht="15">
      <c r="B13" s="1"/>
    </row>
    <row r="14" ht="15">
      <c r="B1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5"/>
  <sheetData>
    <row r="2" ht="15">
      <c r="B2">
        <v>1495</v>
      </c>
    </row>
    <row r="3" ht="15">
      <c r="B3">
        <v>757</v>
      </c>
    </row>
    <row r="4" ht="15">
      <c r="B4">
        <v>947</v>
      </c>
    </row>
    <row r="5" ht="15">
      <c r="B5">
        <v>435</v>
      </c>
    </row>
    <row r="6" ht="15">
      <c r="B6">
        <v>580</v>
      </c>
    </row>
    <row r="7" ht="15">
      <c r="B7">
        <v>3294</v>
      </c>
    </row>
    <row r="8" ht="15">
      <c r="B8">
        <v>2882</v>
      </c>
    </row>
    <row r="9" ht="15">
      <c r="B9">
        <v>3227</v>
      </c>
    </row>
    <row r="10" ht="15">
      <c r="B10">
        <v>2725</v>
      </c>
    </row>
    <row r="11" ht="15">
      <c r="B11">
        <v>2232</v>
      </c>
    </row>
    <row r="12" ht="15">
      <c r="B12">
        <v>2101</v>
      </c>
    </row>
    <row r="13" ht="15">
      <c r="B13">
        <v>1671</v>
      </c>
    </row>
    <row r="14" ht="15">
      <c r="B14">
        <v>265</v>
      </c>
    </row>
    <row r="15" ht="15">
      <c r="B15">
        <v>923</v>
      </c>
    </row>
    <row r="16" ht="15">
      <c r="B16">
        <v>321</v>
      </c>
    </row>
    <row r="17" ht="15">
      <c r="B17">
        <v>277</v>
      </c>
    </row>
    <row r="18" ht="15">
      <c r="B18">
        <v>523</v>
      </c>
    </row>
    <row r="19" ht="15">
      <c r="B19">
        <v>246</v>
      </c>
    </row>
    <row r="20" ht="15">
      <c r="B20">
        <v>801</v>
      </c>
    </row>
    <row r="21" ht="15">
      <c r="B21">
        <v>159</v>
      </c>
    </row>
    <row r="22" ht="15">
      <c r="B22">
        <v>677</v>
      </c>
    </row>
    <row r="23" ht="15">
      <c r="B23">
        <v>337</v>
      </c>
    </row>
    <row r="24" ht="15">
      <c r="B24">
        <v>330</v>
      </c>
    </row>
    <row r="25" ht="15">
      <c r="B25">
        <v>60</v>
      </c>
    </row>
    <row r="26" ht="15">
      <c r="B26">
        <v>312</v>
      </c>
    </row>
    <row r="27" ht="15">
      <c r="B27">
        <v>740</v>
      </c>
    </row>
    <row r="28" ht="15">
      <c r="B28">
        <v>747</v>
      </c>
    </row>
    <row r="29" ht="15">
      <c r="B29">
        <v>228</v>
      </c>
    </row>
    <row r="30" ht="15">
      <c r="B30">
        <v>551</v>
      </c>
    </row>
    <row r="31" ht="15">
      <c r="B31">
        <v>258</v>
      </c>
    </row>
    <row r="32" ht="15">
      <c r="B32">
        <v>207</v>
      </c>
    </row>
    <row r="33" ht="15">
      <c r="B33">
        <v>36</v>
      </c>
    </row>
    <row r="34" ht="15">
      <c r="B34">
        <v>145</v>
      </c>
    </row>
    <row r="35" ht="15">
      <c r="B35">
        <v>443</v>
      </c>
    </row>
    <row r="36" ht="15">
      <c r="B36">
        <v>33</v>
      </c>
    </row>
    <row r="37" ht="15">
      <c r="B37">
        <v>200</v>
      </c>
    </row>
    <row r="38" ht="15">
      <c r="B38">
        <v>179</v>
      </c>
    </row>
    <row r="39" ht="15">
      <c r="B39">
        <v>836</v>
      </c>
    </row>
    <row r="40" ht="15">
      <c r="B40">
        <v>41</v>
      </c>
    </row>
    <row r="41" ht="15">
      <c r="B41">
        <v>120</v>
      </c>
    </row>
    <row r="42" ht="15">
      <c r="B42">
        <v>802</v>
      </c>
    </row>
    <row r="43" ht="15">
      <c r="B43">
        <v>16</v>
      </c>
    </row>
    <row r="44" ht="15">
      <c r="B44">
        <f>SUM(B2:B43)</f>
        <v>33159</v>
      </c>
      <c r="C44">
        <f>3707*0.86*B44/1000</f>
        <v>105711.55518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6" activeCellId="0" sqref="C6"/>
    </sheetView>
  </sheetViews>
  <sheetFormatPr baseColWidth="10" defaultRowHeight="15"/>
  <sheetData>
    <row r="2" ht="15">
      <c r="E2" t="s">
        <v>5</v>
      </c>
      <c r="F2">
        <v>25108</v>
      </c>
      <c r="G2">
        <v>1993.8699999999999</v>
      </c>
      <c r="H2">
        <f t="shared" ref="H2:H4" si="0">G2*F2/1000</f>
        <v>50062.087960000004</v>
      </c>
    </row>
    <row r="3" ht="15">
      <c r="E3" t="s">
        <v>6</v>
      </c>
      <c r="F3">
        <v>6588</v>
      </c>
      <c r="G3">
        <v>12171.879999999999</v>
      </c>
      <c r="H3">
        <f t="shared" si="0"/>
        <v>80188.345440000005</v>
      </c>
    </row>
    <row r="4" ht="15">
      <c r="E4" t="s">
        <v>7</v>
      </c>
      <c r="F4">
        <v>7102</v>
      </c>
      <c r="G4">
        <v>2746.4299999999998</v>
      </c>
      <c r="H4">
        <f t="shared" si="0"/>
        <v>19505.145860000001</v>
      </c>
    </row>
    <row r="5" ht="15">
      <c r="H5">
        <f>SUM(H2:H4)</f>
        <v>149755.57926</v>
      </c>
    </row>
    <row r="6" ht="15"/>
    <row r="7" ht="15">
      <c r="E7" t="s">
        <v>8</v>
      </c>
      <c r="F7">
        <v>30</v>
      </c>
      <c r="G7">
        <v>280</v>
      </c>
      <c r="H7">
        <f>F7*G7</f>
        <v>8400</v>
      </c>
    </row>
    <row r="8" ht="15">
      <c r="H8">
        <f>H5+H7</f>
        <v>158155.57926</v>
      </c>
    </row>
    <row r="9" ht="15">
      <c r="H9">
        <f>H8*0.2</f>
        <v>31631.115852000003</v>
      </c>
    </row>
    <row r="10" ht="15">
      <c r="H10">
        <f>SUM(H8:H9)</f>
        <v>189786.69511199999</v>
      </c>
    </row>
    <row r="11" ht="15"/>
    <row r="12" ht="15"/>
    <row r="13" ht="15"/>
    <row r="14" ht="15"/>
    <row r="15" ht="15"/>
    <row r="16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" zoomScale="100" workbookViewId="0">
      <selection activeCell="A1" activeCellId="0" sqref="A1"/>
    </sheetView>
  </sheetViews>
  <sheetFormatPr defaultRowHeight="15"/>
  <cols>
    <col bestFit="1" min="1" max="1" width="22.6640625"/>
  </cols>
  <sheetData>
    <row r="1" ht="15">
      <c r="G1">
        <v>590</v>
      </c>
      <c r="I1">
        <v>1164</v>
      </c>
    </row>
    <row r="2" ht="15">
      <c r="A2" t="s">
        <v>9</v>
      </c>
      <c r="B2">
        <v>99157</v>
      </c>
      <c r="G2">
        <v>774</v>
      </c>
      <c r="I2">
        <v>475</v>
      </c>
    </row>
    <row r="3" ht="15">
      <c r="A3" t="s">
        <v>10</v>
      </c>
      <c r="B3">
        <v>102812</v>
      </c>
      <c r="G3">
        <v>55</v>
      </c>
      <c r="I3">
        <v>95</v>
      </c>
    </row>
    <row r="4" ht="15">
      <c r="A4" t="s">
        <v>11</v>
      </c>
      <c r="B4">
        <f>107697*0.86</f>
        <v>92619.419999999998</v>
      </c>
      <c r="G4">
        <v>1445</v>
      </c>
      <c r="I4">
        <v>80</v>
      </c>
    </row>
    <row r="5" ht="15">
      <c r="A5" t="s">
        <v>12</v>
      </c>
      <c r="B5">
        <f>17492*0.86</f>
        <v>15043.119999999999</v>
      </c>
      <c r="G5">
        <v>435</v>
      </c>
      <c r="I5">
        <v>62</v>
      </c>
    </row>
    <row r="6" ht="15">
      <c r="A6" t="s">
        <v>13</v>
      </c>
      <c r="B6">
        <v>144072</v>
      </c>
      <c r="G6">
        <v>245</v>
      </c>
      <c r="I6">
        <v>57</v>
      </c>
    </row>
    <row r="7" ht="15">
      <c r="A7" t="s">
        <v>14</v>
      </c>
      <c r="B7">
        <f>121485*0.86</f>
        <v>104477.09999999999</v>
      </c>
      <c r="G7">
        <v>50</v>
      </c>
      <c r="I7">
        <v>55</v>
      </c>
    </row>
    <row r="8" ht="15">
      <c r="B8">
        <f>SUM(B2:B7)</f>
        <v>558180.64000000001</v>
      </c>
      <c r="G8">
        <v>1369</v>
      </c>
      <c r="I8">
        <v>57</v>
      </c>
    </row>
    <row r="9" ht="15">
      <c r="G9">
        <v>45</v>
      </c>
      <c r="I9">
        <v>644</v>
      </c>
    </row>
    <row r="10" ht="15">
      <c r="D10">
        <f>SUM(B8,G28,I39)</f>
        <v>735487.92084000004</v>
      </c>
      <c r="G10">
        <v>926</v>
      </c>
      <c r="I10">
        <v>713</v>
      </c>
    </row>
    <row r="11" ht="15">
      <c r="G11">
        <v>339</v>
      </c>
      <c r="I11">
        <v>735</v>
      </c>
    </row>
    <row r="12" ht="15">
      <c r="G12">
        <v>197</v>
      </c>
      <c r="I12">
        <v>763</v>
      </c>
    </row>
    <row r="13" ht="15">
      <c r="G13">
        <v>238</v>
      </c>
      <c r="I13">
        <v>68</v>
      </c>
    </row>
    <row r="14" ht="15">
      <c r="G14">
        <v>257</v>
      </c>
      <c r="I14">
        <v>68</v>
      </c>
    </row>
    <row r="15" ht="15">
      <c r="G15">
        <v>196</v>
      </c>
      <c r="I15">
        <v>785</v>
      </c>
    </row>
    <row r="16" ht="15">
      <c r="G16">
        <v>970</v>
      </c>
      <c r="I16">
        <v>123</v>
      </c>
    </row>
    <row r="17" ht="15">
      <c r="G17">
        <v>909</v>
      </c>
      <c r="I17">
        <v>1136</v>
      </c>
    </row>
    <row r="18" ht="15">
      <c r="G18">
        <v>1310</v>
      </c>
      <c r="I18">
        <v>632</v>
      </c>
    </row>
    <row r="19" ht="15">
      <c r="G19">
        <v>198</v>
      </c>
      <c r="I19">
        <v>596</v>
      </c>
    </row>
    <row r="20" ht="15">
      <c r="G20">
        <v>387</v>
      </c>
      <c r="I20">
        <v>550</v>
      </c>
    </row>
    <row r="21" ht="15">
      <c r="G21">
        <v>199</v>
      </c>
      <c r="I21">
        <v>476</v>
      </c>
    </row>
    <row r="22" ht="15">
      <c r="G22">
        <v>130</v>
      </c>
      <c r="I22">
        <v>388</v>
      </c>
    </row>
    <row r="23" ht="15">
      <c r="G23">
        <v>68</v>
      </c>
      <c r="I23">
        <v>370</v>
      </c>
    </row>
    <row r="24" ht="15">
      <c r="G24">
        <v>199</v>
      </c>
      <c r="I24">
        <v>352</v>
      </c>
    </row>
    <row r="25" ht="15">
      <c r="G25">
        <v>199</v>
      </c>
      <c r="I25">
        <v>336</v>
      </c>
    </row>
    <row r="26" ht="15">
      <c r="G26">
        <v>53</v>
      </c>
      <c r="I26">
        <v>100</v>
      </c>
    </row>
    <row r="27" ht="15">
      <c r="F27">
        <f>12547*0.79</f>
        <v>9912.130000000001</v>
      </c>
      <c r="G27">
        <f>SUM(G1:G26)</f>
        <v>11783</v>
      </c>
      <c r="I27">
        <v>437</v>
      </c>
    </row>
    <row r="28" ht="15">
      <c r="G28">
        <f>F27*G27/1000</f>
        <v>116794.62779000001</v>
      </c>
      <c r="I28">
        <v>462</v>
      </c>
    </row>
    <row r="29" ht="15">
      <c r="I29">
        <v>487</v>
      </c>
    </row>
    <row r="30" ht="15">
      <c r="I30">
        <v>512</v>
      </c>
    </row>
    <row r="31" ht="15">
      <c r="I31">
        <v>537</v>
      </c>
    </row>
    <row r="32" ht="15">
      <c r="I32">
        <v>612</v>
      </c>
    </row>
    <row r="33" ht="15">
      <c r="I33">
        <v>381</v>
      </c>
    </row>
    <row r="34" ht="15">
      <c r="I34">
        <v>175</v>
      </c>
    </row>
    <row r="35" ht="15">
      <c r="I35">
        <v>576</v>
      </c>
    </row>
    <row r="36" ht="15">
      <c r="I36">
        <v>600</v>
      </c>
    </row>
    <row r="37" ht="15">
      <c r="I37">
        <v>450</v>
      </c>
    </row>
    <row r="38" ht="15">
      <c r="H38">
        <f>4755*0.79</f>
        <v>3756.4500000000003</v>
      </c>
      <c r="I38">
        <f>SUM(I1:I37)</f>
        <v>16109</v>
      </c>
    </row>
    <row r="39" ht="15">
      <c r="I39">
        <f>I38*H38/1000</f>
        <v>60512.653050000008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2.77734375"/>
    <col min="2" max="3" width="12.77734375"/>
    <col customWidth="1" min="5" max="5" width="24.88671875"/>
  </cols>
  <sheetData>
    <row r="1" ht="15">
      <c r="A1" t="s">
        <v>15</v>
      </c>
      <c r="B1" s="2"/>
      <c r="C1" s="2"/>
      <c r="E1" t="s">
        <v>16</v>
      </c>
      <c r="F1">
        <v>154626</v>
      </c>
    </row>
    <row r="2" ht="15">
      <c r="A2" t="s">
        <v>17</v>
      </c>
      <c r="B2" s="2"/>
      <c r="C2" s="2"/>
      <c r="E2" t="s">
        <v>18</v>
      </c>
      <c r="F2">
        <f>59026*0.86</f>
        <v>50762.360000000001</v>
      </c>
    </row>
    <row r="3" ht="15">
      <c r="A3">
        <v>1706</v>
      </c>
      <c r="B3" s="2"/>
      <c r="C3" s="2"/>
      <c r="E3" t="s">
        <v>19</v>
      </c>
      <c r="F3">
        <f>17384*0.86</f>
        <v>14950.24</v>
      </c>
    </row>
    <row r="4" ht="15">
      <c r="A4">
        <v>1242</v>
      </c>
      <c r="B4" s="2"/>
      <c r="C4" s="2"/>
      <c r="E4" t="s">
        <v>20</v>
      </c>
      <c r="F4">
        <f>55380*0.86</f>
        <v>47626.799999999996</v>
      </c>
    </row>
    <row r="5" ht="15">
      <c r="A5">
        <v>3843</v>
      </c>
      <c r="B5" s="2"/>
      <c r="C5" s="2"/>
      <c r="E5" t="s">
        <v>21</v>
      </c>
      <c r="F5">
        <f>61092*0.86</f>
        <v>52539.120000000003</v>
      </c>
    </row>
    <row r="6" ht="15">
      <c r="A6">
        <f>SUM(A3:A5)</f>
        <v>6791</v>
      </c>
      <c r="B6" s="2">
        <f>6608.84*0.79*A6/1000</f>
        <v>35455.699627600006</v>
      </c>
      <c r="C6" s="2"/>
      <c r="E6" t="s">
        <v>22</v>
      </c>
      <c r="F6">
        <f>12895*0.86</f>
        <v>11089.700000000001</v>
      </c>
    </row>
    <row r="7" ht="15">
      <c r="E7" t="s">
        <v>23</v>
      </c>
      <c r="F7">
        <f>13784*0.86</f>
        <v>11854.24</v>
      </c>
    </row>
    <row r="8" ht="15">
      <c r="E8" t="s">
        <v>24</v>
      </c>
      <c r="F8">
        <f>223440*0.86</f>
        <v>192158.39999999999</v>
      </c>
    </row>
    <row r="9" ht="15">
      <c r="A9" t="s">
        <v>25</v>
      </c>
      <c r="B9" s="2"/>
      <c r="C9" s="2"/>
      <c r="F9">
        <f>SUM(F1:F8)</f>
        <v>535606.85999999999</v>
      </c>
    </row>
    <row r="10" ht="15">
      <c r="A10">
        <v>974</v>
      </c>
    </row>
    <row r="11" ht="15">
      <c r="A11">
        <v>846</v>
      </c>
    </row>
    <row r="12" ht="15">
      <c r="A12">
        <v>285</v>
      </c>
    </row>
    <row r="13" ht="15">
      <c r="A13">
        <v>2400</v>
      </c>
    </row>
    <row r="14" ht="15">
      <c r="A14">
        <f>SUM(A10:A13)</f>
        <v>4505</v>
      </c>
      <c r="B14">
        <f>7140.57*0.79*A14/1000</f>
        <v>25412.9316015</v>
      </c>
    </row>
    <row r="16" ht="15">
      <c r="C16">
        <f>B6+B14+F9</f>
        <v>596475.49122910004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Роман Кунгурцев</cp:lastModifiedBy>
  <cp:revision>6</cp:revision>
  <dcterms:created xsi:type="dcterms:W3CDTF">2023-05-15T13:37:41Z</dcterms:created>
  <dcterms:modified xsi:type="dcterms:W3CDTF">2023-08-12T06:10:46Z</dcterms:modified>
  <cp:category/>
</cp:coreProperties>
</file>