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8195" windowHeight="6660"/>
  </bookViews>
  <sheets>
    <sheet name="Лист1" sheetId="1" r:id="rId1"/>
    <sheet name="Лист2" sheetId="2" r:id="rId2"/>
    <sheet name="Лист3" sheetId="3" r:id="rId3"/>
  </sheets>
  <definedNames>
    <definedName name="Так">Лист1!$R$19:$R$20</definedName>
  </definedNames>
  <calcPr calcId="145621" refMode="R1C1"/>
</workbook>
</file>

<file path=xl/calcChain.xml><?xml version="1.0" encoding="utf-8"?>
<calcChain xmlns="http://schemas.openxmlformats.org/spreadsheetml/2006/main">
  <c r="T29" i="1" l="1"/>
  <c r="O19" i="1" s="1"/>
  <c r="Q34" i="1"/>
  <c r="T34" i="1" s="1"/>
  <c r="N23" i="1" s="1"/>
  <c r="N27" i="1" s="1"/>
  <c r="Q29" i="1"/>
  <c r="S29" i="1" s="1"/>
  <c r="S30" i="1" l="1"/>
  <c r="K23" i="1" s="1"/>
  <c r="K27" i="1" s="1"/>
  <c r="S34" i="1"/>
  <c r="M23" i="1" s="1"/>
  <c r="M27" i="1" s="1"/>
  <c r="R34" i="1"/>
  <c r="L23" i="1" s="1"/>
  <c r="L27" i="1" s="1"/>
  <c r="R29" i="1"/>
  <c r="Q11" i="1"/>
  <c r="R30" i="1" l="1"/>
  <c r="J23" i="1" s="1"/>
  <c r="J27" i="1" s="1"/>
  <c r="T11" i="1"/>
  <c r="D23" i="1" s="1"/>
  <c r="D27" i="1" s="1"/>
  <c r="S11" i="1"/>
  <c r="S12" i="1" s="1"/>
  <c r="R11" i="1"/>
  <c r="R12" i="1" l="1"/>
  <c r="O18" i="1" s="1"/>
  <c r="G23" i="1"/>
  <c r="G27" i="1" s="1"/>
  <c r="F23" i="1"/>
  <c r="F27" i="1" s="1"/>
  <c r="O17" i="1"/>
  <c r="U11" i="1"/>
  <c r="O15" i="1" s="1"/>
  <c r="E23" i="1"/>
  <c r="E27" i="1" s="1"/>
  <c r="H23" i="1" l="1"/>
  <c r="H27" i="1" s="1"/>
  <c r="I23" i="1"/>
  <c r="I27" i="1" s="1"/>
  <c r="V17" i="1"/>
  <c r="O16" i="1" s="1"/>
  <c r="W17" i="1" l="1"/>
  <c r="X17" i="1" l="1"/>
  <c r="X18" i="1" s="1"/>
  <c r="C23" i="1" s="1"/>
  <c r="C27" i="1" l="1"/>
  <c r="O27" i="1" s="1"/>
  <c r="C28" i="1" s="1"/>
  <c r="O28" i="1" l="1"/>
  <c r="O29" i="1" s="1"/>
  <c r="O23" i="1" s="1"/>
  <c r="O12" i="1" s="1"/>
</calcChain>
</file>

<file path=xl/sharedStrings.xml><?xml version="1.0" encoding="utf-8"?>
<sst xmlns="http://schemas.openxmlformats.org/spreadsheetml/2006/main" count="108" uniqueCount="93">
  <si>
    <t>Число имеет 13 цифр, например 1234567890123.</t>
  </si>
  <si>
    <t>Что представляют цифры:</t>
  </si>
  <si>
    <t>▪️ Первая цифра - пол: муж или жен</t>
  </si>
  <si>
    <t>〰️1 или 2 - родился в период с 1 января 1900-го года по 31 декабря 1999-го года</t>
  </si>
  <si>
    <t>〰️3 или 4 – родился между 1 января 1800 и 31 декабря 1899-го года</t>
  </si>
  <si>
    <t>〰️5 или 6 лет рождения с 1 января 2000г. по 31 декабря 2099 г.</t>
  </si>
  <si>
    <t>〰️7 или 8 – иностранные резиденты Румынии.</t>
  </si>
  <si>
    <t>〰️9 - для нерезидентов</t>
  </si>
  <si>
    <t>1980-м году, то это будет 80)</t>
  </si>
  <si>
    <t>– Выписать первые 12 чисел CNP: 123456789012 и перемножить каждое число с</t>
  </si>
  <si>
    <t>таким образом: 1-ое*2 + 2-ое*7 + 3ье*9 + 4ое*1 +...+ 12ое*9 = Х</t>
  </si>
  <si>
    <t>– Разделить полученное значение Х на 11:</t>
  </si>
  <si>
    <t>Если полученное в результате число оканчивается на 10, то последняя цифра</t>
  </si>
  <si>
    <t>равна 1, иначе она равна остатку от деления нацело X на 11.</t>
  </si>
  <si>
    <t>Остаток или функция modulo(можно воспользоваться калькулятором или</t>
  </si>
  <si>
    <t>функцией в Google Sheet) вручную вычисляется если значение X разделить на 11 в</t>
  </si>
  <si>
    <t>столбик, остаток и будет искомым 13-ым (тринадцатым) числом.</t>
  </si>
  <si>
    <t>01.01.1800</t>
  </si>
  <si>
    <t>31.12.1899</t>
  </si>
  <si>
    <t>Пол</t>
  </si>
  <si>
    <t>Мужской</t>
  </si>
  <si>
    <t>Женский</t>
  </si>
  <si>
    <t>Резидент</t>
  </si>
  <si>
    <t>Резидентность</t>
  </si>
  <si>
    <t>Дата рождения:</t>
  </si>
  <si>
    <t>Пол:</t>
  </si>
  <si>
    <t>Иностранный резидент</t>
  </si>
  <si>
    <t>Нерезидент</t>
  </si>
  <si>
    <t>Резидентность:</t>
  </si>
  <si>
    <t>Месяц рождения:</t>
  </si>
  <si>
    <t>Год рождения:</t>
  </si>
  <si>
    <t>День рождения:</t>
  </si>
  <si>
    <t>День</t>
  </si>
  <si>
    <t>Год</t>
  </si>
  <si>
    <t>Дата текст</t>
  </si>
  <si>
    <t>Ин.рез-т</t>
  </si>
  <si>
    <t>Нерез</t>
  </si>
  <si>
    <t>Даты</t>
  </si>
  <si>
    <t>Контроль</t>
  </si>
  <si>
    <t>Статус</t>
  </si>
  <si>
    <t>Век</t>
  </si>
  <si>
    <t>День_текст</t>
  </si>
  <si>
    <t>Месяц_текст</t>
  </si>
  <si>
    <t>Год_текст</t>
  </si>
  <si>
    <t>Год_число</t>
  </si>
  <si>
    <t>Код_Пол_Рез</t>
  </si>
  <si>
    <t>№</t>
  </si>
  <si>
    <t>Код_Списка</t>
  </si>
  <si>
    <t>Вариант_Код_1</t>
  </si>
  <si>
    <t>Логическая схема выбора числа первой позиции</t>
  </si>
  <si>
    <t>ОТВЕТ</t>
  </si>
  <si>
    <t>▪ следующие 3 цифры-номер заказа</t>
  </si>
  <si>
    <t xml:space="preserve">▪ следующие 2 цифры - код города (действительные коды от 01 до 52) </t>
  </si>
  <si>
    <t>▪ следующие 2 цифры дата рождения (от 01 до 31 зависимости от месяца рождения)</t>
  </si>
  <si>
    <t>▪ следующие 2 цифры-месяц рождения (от 01 до 12)</t>
  </si>
  <si>
    <t>▪ следующие 2 цифры - последние 2 цифры года рождения (например, родился в</t>
  </si>
  <si>
    <t>▪ последнее(13-ое) значение вычисляется таким образом:</t>
  </si>
  <si>
    <t>Код города:</t>
  </si>
  <si>
    <t>ПРОГРАММА (эти ячейки можно скрыть)</t>
  </si>
  <si>
    <t>Преобразоване даты в тексторое значение и разбивка по частям</t>
  </si>
  <si>
    <t>Код_гор_текст</t>
  </si>
  <si>
    <t>Позиция_8</t>
  </si>
  <si>
    <t xml:space="preserve">Позиция_9 </t>
  </si>
  <si>
    <t>Диапазон</t>
  </si>
  <si>
    <t>Преобразование № заказа в текст и разбивка</t>
  </si>
  <si>
    <t>Позиция_10</t>
  </si>
  <si>
    <t>Позиция_11</t>
  </si>
  <si>
    <t>Позиция_12</t>
  </si>
  <si>
    <t>Поле</t>
  </si>
  <si>
    <t>Введ. знач полей списка</t>
  </si>
  <si>
    <t>№_заказ_текст</t>
  </si>
  <si>
    <t>Позиция_1</t>
  </si>
  <si>
    <t>Контроль_ОШ</t>
  </si>
  <si>
    <t>Век:</t>
  </si>
  <si>
    <t>Контрольные данные/ошибки:</t>
  </si>
  <si>
    <t>Позиция</t>
  </si>
  <si>
    <t>Код ИНН</t>
  </si>
  <si>
    <t>Сумма</t>
  </si>
  <si>
    <t>Произведения</t>
  </si>
  <si>
    <t>Вычисление контрольного значения:</t>
  </si>
  <si>
    <t>Контрольное занч. Позиция 13</t>
  </si>
  <si>
    <t>СПЕК</t>
  </si>
  <si>
    <t>КОД ИНН:</t>
  </si>
  <si>
    <r>
      <t>соответствующим по номеру позиции числом из строки:</t>
    </r>
    <r>
      <rPr>
        <b/>
        <i/>
        <u/>
        <sz val="10"/>
        <color rgb="FF202124"/>
        <rFont val="Arial"/>
        <family val="2"/>
        <charset val="204"/>
      </rPr>
      <t xml:space="preserve"> 279146358279</t>
    </r>
  </si>
  <si>
    <t>Таблица знач. рез-ти для списка</t>
  </si>
  <si>
    <t>Ключ</t>
  </si>
  <si>
    <t>К</t>
  </si>
  <si>
    <t>Мес</t>
  </si>
  <si>
    <t>Преобразование кода региона в текст и разбивка</t>
  </si>
  <si>
    <t>Код региона (от 1 до 52):</t>
  </si>
  <si>
    <t>Рег</t>
  </si>
  <si>
    <t>№ заказа</t>
  </si>
  <si>
    <t>Номер заказа (трехзначный):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</si>
</sst>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0" formatCode="00"/>
    <numFmt numFmtId="173" formatCode="000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rgb="FF202124"/>
      <name val="Arial"/>
      <family val="2"/>
      <charset val="204"/>
    </font>
    <font>
      <b/>
      <i/>
      <u/>
      <sz val="10"/>
      <color rgb="FF202124"/>
      <name val="Arial"/>
      <family val="2"/>
      <charset val="204"/>
    </font>
    <font>
      <b/>
      <sz val="11"/>
      <color rgb="FF009900"/>
      <name val="Calibri"/>
      <family val="2"/>
      <charset val="204"/>
      <scheme val="minor"/>
    </font>
    <font>
      <b/>
      <u/>
      <sz val="10"/>
      <color theme="1"/>
      <name val="Calibri"/>
      <family val="2"/>
      <charset val="204"/>
      <scheme val="minor"/>
    </font>
    <font>
      <u/>
      <sz val="10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14" fontId="0" fillId="3" borderId="2" xfId="0" applyNumberFormat="1" applyFill="1" applyBorder="1" applyAlignment="1">
      <alignment horizontal="center"/>
    </xf>
    <xf numFmtId="14" fontId="0" fillId="3" borderId="4" xfId="0" applyNumberFormat="1" applyFill="1" applyBorder="1" applyAlignment="1">
      <alignment horizontal="center"/>
    </xf>
    <xf numFmtId="14" fontId="0" fillId="3" borderId="3" xfId="0" applyNumberFormat="1" applyFill="1" applyBorder="1" applyAlignment="1">
      <alignment horizontal="center"/>
    </xf>
    <xf numFmtId="0" fontId="3" fillId="4" borderId="0" xfId="0" applyFont="1" applyFill="1"/>
    <xf numFmtId="0" fontId="0" fillId="4" borderId="0" xfId="0" applyFill="1"/>
    <xf numFmtId="0" fontId="0" fillId="4" borderId="0" xfId="0" applyFill="1" applyBorder="1"/>
    <xf numFmtId="0" fontId="1" fillId="4" borderId="0" xfId="0" applyFont="1" applyFill="1"/>
    <xf numFmtId="0" fontId="1" fillId="4" borderId="1" xfId="0" applyFont="1" applyFill="1" applyBorder="1"/>
    <xf numFmtId="0" fontId="0" fillId="4" borderId="1" xfId="0" applyFill="1" applyBorder="1"/>
    <xf numFmtId="2" fontId="0" fillId="4" borderId="0" xfId="0" applyNumberFormat="1" applyFill="1" applyBorder="1"/>
    <xf numFmtId="14" fontId="0" fillId="4" borderId="1" xfId="0" applyNumberFormat="1" applyFill="1" applyBorder="1" applyAlignment="1">
      <alignment horizontal="right"/>
    </xf>
    <xf numFmtId="2" fontId="0" fillId="4" borderId="1" xfId="0" applyNumberFormat="1" applyFill="1" applyBorder="1"/>
    <xf numFmtId="1" fontId="0" fillId="4" borderId="1" xfId="0" applyNumberFormat="1" applyFill="1" applyBorder="1" applyAlignment="1">
      <alignment horizontal="center"/>
    </xf>
    <xf numFmtId="170" fontId="0" fillId="4" borderId="0" xfId="0" applyNumberFormat="1" applyFill="1"/>
    <xf numFmtId="0" fontId="0" fillId="4" borderId="1" xfId="0" applyFill="1" applyBorder="1" applyAlignment="1">
      <alignment horizontal="center"/>
    </xf>
    <xf numFmtId="2" fontId="0" fillId="4" borderId="1" xfId="0" applyNumberFormat="1" applyFill="1" applyBorder="1" applyAlignment="1">
      <alignment horizontal="left"/>
    </xf>
    <xf numFmtId="1" fontId="0" fillId="4" borderId="1" xfId="0" applyNumberFormat="1" applyFill="1" applyBorder="1" applyAlignment="1">
      <alignment horizontal="right"/>
    </xf>
    <xf numFmtId="0" fontId="1" fillId="4" borderId="0" xfId="0" applyFont="1" applyFill="1" applyAlignment="1">
      <alignment horizontal="center"/>
    </xf>
    <xf numFmtId="14" fontId="0" fillId="4" borderId="1" xfId="0" applyNumberForma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4" fontId="0" fillId="4" borderId="1" xfId="0" applyNumberFormat="1" applyFill="1" applyBorder="1"/>
    <xf numFmtId="0" fontId="1" fillId="5" borderId="1" xfId="0" applyFont="1" applyFill="1" applyBorder="1"/>
    <xf numFmtId="170" fontId="0" fillId="3" borderId="2" xfId="0" applyNumberFormat="1" applyFill="1" applyBorder="1" applyAlignment="1">
      <alignment horizontal="center"/>
    </xf>
    <xf numFmtId="170" fontId="0" fillId="3" borderId="4" xfId="0" applyNumberFormat="1" applyFill="1" applyBorder="1" applyAlignment="1">
      <alignment horizontal="center"/>
    </xf>
    <xf numFmtId="170" fontId="0" fillId="3" borderId="3" xfId="0" applyNumberForma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applyFont="1" applyFill="1" applyBorder="1"/>
    <xf numFmtId="0" fontId="0" fillId="5" borderId="1" xfId="0" applyFill="1" applyBorder="1"/>
    <xf numFmtId="173" fontId="0" fillId="3" borderId="2" xfId="0" applyNumberFormat="1" applyFill="1" applyBorder="1" applyAlignment="1">
      <alignment horizontal="center"/>
    </xf>
    <xf numFmtId="173" fontId="0" fillId="3" borderId="4" xfId="0" applyNumberFormat="1" applyFill="1" applyBorder="1" applyAlignment="1">
      <alignment horizontal="center"/>
    </xf>
    <xf numFmtId="173" fontId="0" fillId="3" borderId="3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14" fontId="0" fillId="4" borderId="1" xfId="0" applyNumberFormat="1" applyFont="1" applyFill="1" applyBorder="1" applyAlignment="1">
      <alignment horizontal="center"/>
    </xf>
    <xf numFmtId="2" fontId="0" fillId="4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2" fontId="0" fillId="5" borderId="1" xfId="0" applyNumberFormat="1" applyFill="1" applyBorder="1" applyAlignment="1">
      <alignment horizontal="left"/>
    </xf>
    <xf numFmtId="0" fontId="0" fillId="6" borderId="1" xfId="0" applyFill="1" applyBorder="1"/>
    <xf numFmtId="0" fontId="0" fillId="0" borderId="1" xfId="0" applyBorder="1" applyAlignment="1">
      <alignment horizontal="center"/>
    </xf>
    <xf numFmtId="0" fontId="0" fillId="6" borderId="0" xfId="0" applyFill="1"/>
    <xf numFmtId="0" fontId="1" fillId="6" borderId="0" xfId="0" applyFont="1" applyFill="1"/>
    <xf numFmtId="14" fontId="0" fillId="6" borderId="0" xfId="0" applyNumberFormat="1" applyFill="1" applyBorder="1" applyAlignment="1">
      <alignment horizontal="center"/>
    </xf>
    <xf numFmtId="0" fontId="2" fillId="6" borderId="0" xfId="0" applyFont="1" applyFill="1"/>
    <xf numFmtId="1" fontId="0" fillId="6" borderId="0" xfId="0" applyNumberFormat="1" applyFill="1"/>
    <xf numFmtId="0" fontId="0" fillId="6" borderId="0" xfId="0" applyFill="1" applyAlignment="1">
      <alignment horizontal="right"/>
    </xf>
    <xf numFmtId="170" fontId="0" fillId="6" borderId="0" xfId="0" applyNumberFormat="1" applyFill="1" applyAlignment="1">
      <alignment horizontal="right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2" xfId="0" applyFont="1" applyFill="1" applyBorder="1" applyAlignment="1">
      <alignment horizontal="left"/>
    </xf>
    <xf numFmtId="0" fontId="1" fillId="6" borderId="4" xfId="0" applyFont="1" applyFill="1" applyBorder="1" applyAlignment="1">
      <alignment horizontal="left"/>
    </xf>
    <xf numFmtId="0" fontId="1" fillId="6" borderId="3" xfId="0" applyFont="1" applyFill="1" applyBorder="1" applyAlignment="1">
      <alignment horizontal="left"/>
    </xf>
    <xf numFmtId="0" fontId="0" fillId="6" borderId="2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5" fillId="6" borderId="0" xfId="0" applyFont="1" applyFill="1"/>
    <xf numFmtId="0" fontId="5" fillId="4" borderId="0" xfId="0" applyFont="1" applyFill="1"/>
    <xf numFmtId="0" fontId="6" fillId="6" borderId="0" xfId="0" applyFont="1" applyFill="1"/>
    <xf numFmtId="0" fontId="5" fillId="6" borderId="0" xfId="0" applyFont="1" applyFill="1" applyAlignment="1">
      <alignment horizontal="right"/>
    </xf>
    <xf numFmtId="0" fontId="0" fillId="4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/>
    <xf numFmtId="0" fontId="0" fillId="4" borderId="0" xfId="0" applyFont="1" applyFill="1"/>
    <xf numFmtId="0" fontId="0" fillId="5" borderId="1" xfId="0" applyFont="1" applyFill="1" applyBorder="1" applyAlignment="1">
      <alignment horizontal="left"/>
    </xf>
    <xf numFmtId="0" fontId="8" fillId="6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left"/>
    </xf>
    <xf numFmtId="0" fontId="0" fillId="6" borderId="4" xfId="0" applyFill="1" applyBorder="1" applyAlignment="1">
      <alignment horizontal="left"/>
    </xf>
    <xf numFmtId="0" fontId="0" fillId="6" borderId="3" xfId="0" applyFill="1" applyBorder="1" applyAlignment="1">
      <alignment horizontal="left"/>
    </xf>
    <xf numFmtId="0" fontId="9" fillId="6" borderId="0" xfId="0" applyFont="1" applyFill="1"/>
    <xf numFmtId="0" fontId="10" fillId="6" borderId="0" xfId="0" applyFont="1" applyFill="1"/>
    <xf numFmtId="0" fontId="1" fillId="6" borderId="5" xfId="0" applyFont="1" applyFill="1" applyBorder="1"/>
    <xf numFmtId="0" fontId="0" fillId="6" borderId="5" xfId="0" applyFill="1" applyBorder="1"/>
    <xf numFmtId="0" fontId="4" fillId="6" borderId="5" xfId="0" applyFont="1" applyFill="1" applyBorder="1" applyAlignment="1"/>
    <xf numFmtId="0" fontId="4" fillId="2" borderId="5" xfId="0" applyFont="1" applyFill="1" applyBorder="1" applyAlignment="1"/>
    <xf numFmtId="0" fontId="4" fillId="2" borderId="5" xfId="0" applyFont="1" applyFill="1" applyBorder="1" applyAlignment="1">
      <alignment horizontal="right"/>
    </xf>
  </cellXfs>
  <cellStyles count="1">
    <cellStyle name="Обычный" xfId="0" builtinId="0"/>
  </cellStyles>
  <dxfs count="2"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009900"/>
      <color rgb="FF00FF00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Lines="2" dropStyle="combo" dx="16" fmlaLink="$Q$6" fmlaRange="$R$19:$R$20" noThreeD="1" sel="2" val="0"/>
</file>

<file path=xl/ctrlProps/ctrlProp2.xml><?xml version="1.0" encoding="utf-8"?>
<formControlPr xmlns="http://schemas.microsoft.com/office/spreadsheetml/2009/9/main" objectType="Drop" dropLines="3" dropStyle="combo" dx="16" fmlaLink="$Q$7" fmlaRange="$U$5:$U$7" noThreeD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9525</xdr:colOff>
          <xdr:row>2</xdr:row>
          <xdr:rowOff>123825</xdr:rowOff>
        </xdr:from>
        <xdr:to>
          <xdr:col>14</xdr:col>
          <xdr:colOff>666750</xdr:colOff>
          <xdr:row>3</xdr:row>
          <xdr:rowOff>152400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0</xdr:colOff>
          <xdr:row>4</xdr:row>
          <xdr:rowOff>142875</xdr:rowOff>
        </xdr:from>
        <xdr:to>
          <xdr:col>14</xdr:col>
          <xdr:colOff>657225</xdr:colOff>
          <xdr:row>6</xdr:row>
          <xdr:rowOff>0</xdr:rowOff>
        </xdr:to>
        <xdr:sp macro="" textlink="">
          <xdr:nvSpPr>
            <xdr:cNvPr id="1028" name="Drop Dow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61"/>
  <sheetViews>
    <sheetView tabSelected="1" workbookViewId="0">
      <selection activeCell="S16" sqref="S16"/>
    </sheetView>
  </sheetViews>
  <sheetFormatPr defaultRowHeight="15" x14ac:dyDescent="0.25"/>
  <cols>
    <col min="1" max="1" width="2.85546875" customWidth="1"/>
    <col min="3" max="14" width="3.140625" customWidth="1"/>
    <col min="15" max="15" width="10.140625" bestFit="1" customWidth="1"/>
    <col min="17" max="17" width="14.42578125" customWidth="1"/>
    <col min="18" max="18" width="14.7109375" bestFit="1" customWidth="1"/>
    <col min="19" max="19" width="12.5703125" bestFit="1" customWidth="1"/>
    <col min="20" max="20" width="14.140625" bestFit="1" customWidth="1"/>
    <col min="21" max="21" width="22.85546875" bestFit="1" customWidth="1"/>
    <col min="22" max="22" width="10.140625" bestFit="1" customWidth="1"/>
    <col min="23" max="23" width="12.85546875" bestFit="1" customWidth="1"/>
    <col min="24" max="25" width="10.140625" bestFit="1" customWidth="1"/>
    <col min="26" max="26" width="10.140625" customWidth="1"/>
    <col min="28" max="28" width="13.28515625" bestFit="1" customWidth="1"/>
  </cols>
  <sheetData>
    <row r="1" spans="1:38" x14ac:dyDescent="0.2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spans="1:38" x14ac:dyDescent="0.25">
      <c r="A2" s="39"/>
      <c r="B2" s="40" t="s">
        <v>24</v>
      </c>
      <c r="C2" s="39"/>
      <c r="D2" s="39"/>
      <c r="E2" s="39"/>
      <c r="F2" s="39"/>
      <c r="G2" s="39"/>
      <c r="H2" s="39"/>
      <c r="I2" s="39"/>
      <c r="J2" s="39"/>
      <c r="K2" s="1">
        <v>31359</v>
      </c>
      <c r="L2" s="2"/>
      <c r="M2" s="2"/>
      <c r="N2" s="2"/>
      <c r="O2" s="3"/>
      <c r="P2" s="39"/>
      <c r="Q2" s="4" t="s">
        <v>58</v>
      </c>
      <c r="R2" s="5"/>
      <c r="S2" s="6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38" x14ac:dyDescent="0.25">
      <c r="A3" s="39"/>
      <c r="B3" s="40"/>
      <c r="C3" s="39"/>
      <c r="D3" s="39"/>
      <c r="E3" s="39"/>
      <c r="F3" s="39"/>
      <c r="G3" s="39"/>
      <c r="H3" s="39"/>
      <c r="I3" s="39"/>
      <c r="J3" s="39"/>
      <c r="K3" s="41"/>
      <c r="L3" s="41"/>
      <c r="M3" s="41"/>
      <c r="N3" s="41"/>
      <c r="O3" s="41"/>
      <c r="P3" s="39"/>
      <c r="Q3" s="7"/>
      <c r="R3" s="5"/>
      <c r="S3" s="6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</row>
    <row r="4" spans="1:38" x14ac:dyDescent="0.25">
      <c r="A4" s="39"/>
      <c r="B4" s="40" t="s">
        <v>25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8" t="s">
        <v>69</v>
      </c>
      <c r="R4" s="9"/>
      <c r="S4" s="10"/>
      <c r="T4" s="9" t="s">
        <v>46</v>
      </c>
      <c r="U4" s="8" t="s">
        <v>84</v>
      </c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 x14ac:dyDescent="0.25">
      <c r="A5" s="39"/>
      <c r="B5" s="40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3" t="s">
        <v>47</v>
      </c>
      <c r="R5" s="34" t="s">
        <v>68</v>
      </c>
      <c r="S5" s="10"/>
      <c r="T5" s="9">
        <v>1</v>
      </c>
      <c r="U5" s="9" t="s">
        <v>22</v>
      </c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spans="1:38" x14ac:dyDescent="0.25">
      <c r="A6" s="39"/>
      <c r="B6" s="40" t="s">
        <v>28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13">
        <v>2</v>
      </c>
      <c r="R6" s="32" t="s">
        <v>19</v>
      </c>
      <c r="S6" s="6"/>
      <c r="T6" s="9">
        <v>2</v>
      </c>
      <c r="U6" s="9" t="s">
        <v>26</v>
      </c>
      <c r="V6" s="5"/>
      <c r="W6" s="5"/>
      <c r="X6" s="14"/>
      <c r="Y6" s="14"/>
      <c r="Z6" s="14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 x14ac:dyDescent="0.25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15">
        <v>1</v>
      </c>
      <c r="R7" s="15" t="s">
        <v>23</v>
      </c>
      <c r="S7" s="5"/>
      <c r="T7" s="9">
        <v>3</v>
      </c>
      <c r="U7" s="9" t="s">
        <v>27</v>
      </c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38" x14ac:dyDescent="0.25">
      <c r="A8" s="39"/>
      <c r="B8" s="40" t="s">
        <v>89</v>
      </c>
      <c r="C8" s="39"/>
      <c r="D8" s="39"/>
      <c r="E8" s="39"/>
      <c r="F8" s="39"/>
      <c r="G8" s="39"/>
      <c r="H8" s="39"/>
      <c r="I8" s="39"/>
      <c r="J8" s="39"/>
      <c r="K8" s="23">
        <v>42</v>
      </c>
      <c r="L8" s="24"/>
      <c r="M8" s="24"/>
      <c r="N8" s="24"/>
      <c r="O8" s="25"/>
      <c r="P8" s="39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x14ac:dyDescent="0.25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7" t="s">
        <v>59</v>
      </c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spans="1:38" x14ac:dyDescent="0.25">
      <c r="A10" s="39"/>
      <c r="B10" s="40" t="s">
        <v>92</v>
      </c>
      <c r="C10" s="39"/>
      <c r="D10" s="39"/>
      <c r="E10" s="39"/>
      <c r="F10" s="39"/>
      <c r="G10" s="39"/>
      <c r="H10" s="39"/>
      <c r="I10" s="39"/>
      <c r="J10" s="39"/>
      <c r="K10" s="29">
        <v>77</v>
      </c>
      <c r="L10" s="30"/>
      <c r="M10" s="30"/>
      <c r="N10" s="30"/>
      <c r="O10" s="31"/>
      <c r="P10" s="39"/>
      <c r="Q10" s="15" t="s">
        <v>34</v>
      </c>
      <c r="R10" s="15" t="s">
        <v>41</v>
      </c>
      <c r="S10" s="15" t="s">
        <v>42</v>
      </c>
      <c r="T10" s="15" t="s">
        <v>43</v>
      </c>
      <c r="U10" s="15" t="s">
        <v>44</v>
      </c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spans="1:38" x14ac:dyDescent="0.25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26" t="str">
        <f>TEXT(K2,"ДД.ММ.ГГГГ")</f>
        <v>08.11.1985</v>
      </c>
      <c r="R11" s="26" t="str">
        <f>LEFT(Q11,2)</f>
        <v>08</v>
      </c>
      <c r="S11" s="26" t="str">
        <f>MID(Q11,4,2)</f>
        <v>11</v>
      </c>
      <c r="T11" s="16" t="str">
        <f>RIGHT(Q11,4)</f>
        <v>1985</v>
      </c>
      <c r="U11" s="17">
        <f>T11+0</f>
        <v>1985</v>
      </c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spans="1:38" ht="16.5" thickBot="1" x14ac:dyDescent="0.3">
      <c r="A12" s="39"/>
      <c r="B12" s="70" t="s">
        <v>82</v>
      </c>
      <c r="C12" s="71"/>
      <c r="D12" s="71"/>
      <c r="E12" s="71"/>
      <c r="F12" s="72"/>
      <c r="G12" s="72"/>
      <c r="H12" s="72"/>
      <c r="I12" s="72"/>
      <c r="J12" s="72"/>
      <c r="K12" s="73"/>
      <c r="L12" s="73"/>
      <c r="M12" s="73"/>
      <c r="N12" s="73"/>
      <c r="O12" s="74" t="str">
        <f>CONCATENATE(C23,D23,E23,F23,G23,H23,I23,J23,K23,L23,M23,N23,O23)</f>
        <v>2851108420777</v>
      </c>
      <c r="P12" s="39"/>
      <c r="Q12" s="9" t="s">
        <v>72</v>
      </c>
      <c r="R12" s="28" t="str">
        <f>IF(AND((R11+0)&gt;0,(R11+0)&lt;32),R11,"Ошибка день")</f>
        <v>08</v>
      </c>
      <c r="S12" s="28" t="str">
        <f>IF(AND((S11+0)&gt;0,(S11+0)&lt;13),S11,"Ошибка месяц")</f>
        <v>11</v>
      </c>
      <c r="T12" s="9"/>
      <c r="U12" s="9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1:38" ht="15.75" thickTop="1" x14ac:dyDescent="0.25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6"/>
      <c r="R13" s="5"/>
      <c r="S13" s="5"/>
      <c r="T13" s="6"/>
      <c r="U13" s="6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spans="1:38" x14ac:dyDescent="0.25">
      <c r="A14" s="39"/>
      <c r="B14" s="42" t="s">
        <v>74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spans="1:38" x14ac:dyDescent="0.25">
      <c r="A15" s="39"/>
      <c r="B15" s="39" t="s">
        <v>30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43">
        <f>U11</f>
        <v>1985</v>
      </c>
      <c r="P15" s="39"/>
      <c r="Q15" s="7" t="s">
        <v>49</v>
      </c>
      <c r="R15" s="5"/>
      <c r="S15" s="5"/>
      <c r="T15" s="5"/>
      <c r="U15" s="5"/>
      <c r="V15" s="5"/>
      <c r="W15" s="5"/>
      <c r="X15" s="18" t="s">
        <v>50</v>
      </c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spans="1:38" x14ac:dyDescent="0.25">
      <c r="A16" s="39"/>
      <c r="B16" s="39" t="s">
        <v>73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44">
        <f>V17</f>
        <v>20</v>
      </c>
      <c r="P16" s="39"/>
      <c r="Q16" s="15" t="s">
        <v>48</v>
      </c>
      <c r="R16" s="15" t="s">
        <v>19</v>
      </c>
      <c r="S16" s="15" t="s">
        <v>39</v>
      </c>
      <c r="T16" s="19" t="s">
        <v>37</v>
      </c>
      <c r="U16" s="15" t="s">
        <v>63</v>
      </c>
      <c r="V16" s="15" t="s">
        <v>40</v>
      </c>
      <c r="W16" s="15" t="s">
        <v>45</v>
      </c>
      <c r="X16" s="20" t="s">
        <v>71</v>
      </c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spans="1:38" x14ac:dyDescent="0.25">
      <c r="A17" s="39"/>
      <c r="B17" s="39" t="s">
        <v>29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45" t="str">
        <f>S12</f>
        <v>11</v>
      </c>
      <c r="P17" s="39"/>
      <c r="Q17" s="9">
        <v>3</v>
      </c>
      <c r="R17" s="9" t="s">
        <v>20</v>
      </c>
      <c r="S17" s="9" t="s">
        <v>22</v>
      </c>
      <c r="T17" s="11" t="s">
        <v>17</v>
      </c>
      <c r="U17" s="9">
        <v>1800</v>
      </c>
      <c r="V17" s="8">
        <f>IF(U11&gt;U20,"Ошибка: год &gt; 2099",IF(U11&gt;U19,21,IF(U11&gt;U18,20,IF(U11&gt;U17,19,"Ошибка: год &lt;1800"))))</f>
        <v>20</v>
      </c>
      <c r="W17" s="8">
        <f>IF(V17=19,IF(Q6=1,Q17,Q18),IF(V17=20,IF(Q6=1,Q19,Q20),IF(V17=21,IF(Q6=1,Q21,Q22),"Ошибка")))</f>
        <v>2</v>
      </c>
      <c r="X17" s="27">
        <f>IF(Q7=3,Q25,IF(Q7=2,IF(Q6=1,Q23,Q24),W17))</f>
        <v>2</v>
      </c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38" x14ac:dyDescent="0.25">
      <c r="A18" s="39"/>
      <c r="B18" s="39" t="s">
        <v>31</v>
      </c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45" t="str">
        <f>R12</f>
        <v>08</v>
      </c>
      <c r="P18" s="39"/>
      <c r="Q18" s="9">
        <v>4</v>
      </c>
      <c r="R18" s="9" t="s">
        <v>21</v>
      </c>
      <c r="S18" s="9" t="s">
        <v>22</v>
      </c>
      <c r="T18" s="11" t="s">
        <v>18</v>
      </c>
      <c r="U18" s="9">
        <v>1899</v>
      </c>
      <c r="V18" s="9"/>
      <c r="W18" s="9"/>
      <c r="X18" s="22">
        <f>IF(W17="Ошибка","Ошибка: неверный год рождения",X17)</f>
        <v>2</v>
      </c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spans="1:38" x14ac:dyDescent="0.25">
      <c r="A19" s="39"/>
      <c r="B19" s="39" t="s">
        <v>57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45" t="str">
        <f xml:space="preserve"> IF(T29=1,"ОК",T29)</f>
        <v>ОК</v>
      </c>
      <c r="P19" s="39"/>
      <c r="Q19" s="9">
        <v>1</v>
      </c>
      <c r="R19" s="9" t="s">
        <v>20</v>
      </c>
      <c r="S19" s="9" t="s">
        <v>22</v>
      </c>
      <c r="T19" s="11">
        <v>1</v>
      </c>
      <c r="U19" s="9">
        <v>1999</v>
      </c>
      <c r="V19" s="9"/>
      <c r="W19" s="9"/>
      <c r="X19" s="9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spans="1:38" x14ac:dyDescent="0.25">
      <c r="A20" s="39"/>
      <c r="B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9">
        <v>2</v>
      </c>
      <c r="R20" s="9" t="s">
        <v>21</v>
      </c>
      <c r="S20" s="9" t="s">
        <v>22</v>
      </c>
      <c r="T20" s="11">
        <v>36525</v>
      </c>
      <c r="U20" s="9">
        <v>2099</v>
      </c>
      <c r="V20" s="9"/>
      <c r="W20" s="9"/>
      <c r="X20" s="9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38" x14ac:dyDescent="0.25">
      <c r="A21" s="39"/>
      <c r="B21" s="40" t="s">
        <v>75</v>
      </c>
      <c r="C21" s="54">
        <v>1</v>
      </c>
      <c r="D21" s="54">
        <v>2</v>
      </c>
      <c r="E21" s="54">
        <v>3</v>
      </c>
      <c r="F21" s="54">
        <v>4</v>
      </c>
      <c r="G21" s="54">
        <v>5</v>
      </c>
      <c r="H21" s="54">
        <v>6</v>
      </c>
      <c r="I21" s="54">
        <v>7</v>
      </c>
      <c r="J21" s="54">
        <v>8</v>
      </c>
      <c r="K21" s="54">
        <v>9</v>
      </c>
      <c r="L21" s="54">
        <v>10</v>
      </c>
      <c r="M21" s="54">
        <v>11</v>
      </c>
      <c r="N21" s="54">
        <v>12</v>
      </c>
      <c r="O21" s="54">
        <v>13</v>
      </c>
      <c r="P21" s="39"/>
      <c r="Q21" s="9">
        <v>5</v>
      </c>
      <c r="R21" s="9" t="s">
        <v>20</v>
      </c>
      <c r="S21" s="9" t="s">
        <v>22</v>
      </c>
      <c r="T21" s="21">
        <v>36526</v>
      </c>
      <c r="U21" s="9"/>
      <c r="V21" s="9"/>
      <c r="W21" s="9"/>
      <c r="X21" s="9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spans="1:38" x14ac:dyDescent="0.25">
      <c r="A22" s="39"/>
      <c r="B22" s="40" t="s">
        <v>85</v>
      </c>
      <c r="C22" s="64">
        <v>2</v>
      </c>
      <c r="D22" s="64">
        <v>7</v>
      </c>
      <c r="E22" s="64">
        <v>9</v>
      </c>
      <c r="F22" s="64">
        <v>1</v>
      </c>
      <c r="G22" s="64">
        <v>4</v>
      </c>
      <c r="H22" s="64">
        <v>6</v>
      </c>
      <c r="I22" s="64">
        <v>3</v>
      </c>
      <c r="J22" s="64">
        <v>5</v>
      </c>
      <c r="K22" s="64">
        <v>8</v>
      </c>
      <c r="L22" s="64">
        <v>2</v>
      </c>
      <c r="M22" s="64">
        <v>7</v>
      </c>
      <c r="N22" s="64">
        <v>9</v>
      </c>
      <c r="O22" s="47"/>
      <c r="P22" s="39"/>
      <c r="Q22" s="9">
        <v>6</v>
      </c>
      <c r="R22" s="9" t="s">
        <v>21</v>
      </c>
      <c r="S22" s="9" t="s">
        <v>22</v>
      </c>
      <c r="T22" s="21">
        <v>73050</v>
      </c>
      <c r="U22" s="9"/>
      <c r="V22" s="9"/>
      <c r="W22" s="9"/>
      <c r="X22" s="9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</row>
    <row r="23" spans="1:38" x14ac:dyDescent="0.25">
      <c r="A23" s="39"/>
      <c r="B23" s="40" t="s">
        <v>76</v>
      </c>
      <c r="C23" s="47">
        <f>X18</f>
        <v>2</v>
      </c>
      <c r="D23" s="47">
        <f>MID(T11,3,1)+0</f>
        <v>8</v>
      </c>
      <c r="E23" s="47">
        <f>MID(T11,4,1)+0</f>
        <v>5</v>
      </c>
      <c r="F23" s="47">
        <f>MID(S12,1,1)+0</f>
        <v>1</v>
      </c>
      <c r="G23" s="47">
        <f>MID(S12,2,1)+0</f>
        <v>1</v>
      </c>
      <c r="H23" s="47">
        <f>MID(R12,1,1)+0</f>
        <v>0</v>
      </c>
      <c r="I23" s="47">
        <f>MID(R12,2,1)+0</f>
        <v>8</v>
      </c>
      <c r="J23" s="47">
        <f>R30+0</f>
        <v>4</v>
      </c>
      <c r="K23" s="47">
        <f>S30+0</f>
        <v>2</v>
      </c>
      <c r="L23" s="47">
        <f>R34+0</f>
        <v>0</v>
      </c>
      <c r="M23" s="47">
        <f>S34+0</f>
        <v>7</v>
      </c>
      <c r="N23" s="47">
        <f>T34+0</f>
        <v>7</v>
      </c>
      <c r="O23" s="47">
        <f>O29</f>
        <v>7</v>
      </c>
      <c r="P23" s="39"/>
      <c r="Q23" s="9">
        <v>7</v>
      </c>
      <c r="R23" s="9" t="s">
        <v>20</v>
      </c>
      <c r="S23" s="9" t="s">
        <v>35</v>
      </c>
      <c r="T23" s="11"/>
      <c r="U23" s="12"/>
      <c r="V23" s="9"/>
      <c r="W23" s="9"/>
      <c r="X23" s="9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 x14ac:dyDescent="0.25">
      <c r="A24" s="39"/>
      <c r="B24" s="39"/>
      <c r="C24" s="47" t="s">
        <v>86</v>
      </c>
      <c r="D24" s="46" t="s">
        <v>33</v>
      </c>
      <c r="E24" s="46"/>
      <c r="F24" s="46" t="s">
        <v>87</v>
      </c>
      <c r="G24" s="46"/>
      <c r="H24" s="46" t="s">
        <v>32</v>
      </c>
      <c r="I24" s="46"/>
      <c r="J24" s="38" t="s">
        <v>90</v>
      </c>
      <c r="K24" s="38"/>
      <c r="L24" s="46" t="s">
        <v>91</v>
      </c>
      <c r="M24" s="46"/>
      <c r="N24" s="46"/>
      <c r="O24" s="37" t="s">
        <v>38</v>
      </c>
      <c r="P24" s="39"/>
      <c r="Q24" s="9">
        <v>8</v>
      </c>
      <c r="R24" s="9" t="s">
        <v>21</v>
      </c>
      <c r="S24" s="9" t="s">
        <v>35</v>
      </c>
      <c r="T24" s="11"/>
      <c r="U24" s="12"/>
      <c r="V24" s="9"/>
      <c r="W24" s="9"/>
      <c r="X24" s="9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38" x14ac:dyDescent="0.25">
      <c r="A25" s="39"/>
      <c r="B25" s="39"/>
      <c r="C25" s="40" t="s">
        <v>79</v>
      </c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9">
        <v>9</v>
      </c>
      <c r="R25" s="9"/>
      <c r="S25" s="9" t="s">
        <v>36</v>
      </c>
      <c r="T25" s="11"/>
      <c r="U25" s="12"/>
      <c r="V25" s="9"/>
      <c r="W25" s="9"/>
      <c r="X25" s="9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spans="1:38" x14ac:dyDescent="0.25">
      <c r="A26" s="39"/>
      <c r="B26" s="39"/>
      <c r="C26" s="51" t="s">
        <v>78</v>
      </c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3"/>
      <c r="O26" s="47" t="s">
        <v>77</v>
      </c>
      <c r="P26" s="39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spans="1:38" x14ac:dyDescent="0.25">
      <c r="A27" s="39"/>
      <c r="B27" s="39"/>
      <c r="C27" s="47">
        <f>C22*C23</f>
        <v>4</v>
      </c>
      <c r="D27" s="47">
        <f t="shared" ref="D27:N27" si="0">D22*D23</f>
        <v>56</v>
      </c>
      <c r="E27" s="47">
        <f t="shared" si="0"/>
        <v>45</v>
      </c>
      <c r="F27" s="47">
        <f t="shared" si="0"/>
        <v>1</v>
      </c>
      <c r="G27" s="47">
        <f t="shared" si="0"/>
        <v>4</v>
      </c>
      <c r="H27" s="47">
        <f t="shared" si="0"/>
        <v>0</v>
      </c>
      <c r="I27" s="47">
        <f t="shared" si="0"/>
        <v>24</v>
      </c>
      <c r="J27" s="47">
        <f t="shared" si="0"/>
        <v>20</v>
      </c>
      <c r="K27" s="47">
        <f t="shared" si="0"/>
        <v>16</v>
      </c>
      <c r="L27" s="47">
        <f t="shared" si="0"/>
        <v>0</v>
      </c>
      <c r="M27" s="47">
        <f t="shared" si="0"/>
        <v>49</v>
      </c>
      <c r="N27" s="47">
        <f t="shared" si="0"/>
        <v>63</v>
      </c>
      <c r="O27" s="37">
        <f>SUM(C27:N27)</f>
        <v>282</v>
      </c>
      <c r="P27" s="39"/>
      <c r="Q27" s="7" t="s">
        <v>88</v>
      </c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spans="1:38" x14ac:dyDescent="0.25">
      <c r="A28" s="39"/>
      <c r="B28" s="39"/>
      <c r="C28" s="65" t="str">
        <f>CONCATENATE("Остаток от деления ",O27," /11")</f>
        <v>Остаток от деления 282 /11</v>
      </c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7"/>
      <c r="O28" s="37">
        <f>MOD(O27,11)</f>
        <v>7</v>
      </c>
      <c r="P28" s="39"/>
      <c r="Q28" s="59" t="s">
        <v>60</v>
      </c>
      <c r="R28" s="20" t="s">
        <v>61</v>
      </c>
      <c r="S28" s="20" t="s">
        <v>62</v>
      </c>
      <c r="T28" s="15" t="s">
        <v>72</v>
      </c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spans="1:38" x14ac:dyDescent="0.25">
      <c r="A29" s="39"/>
      <c r="B29" s="39"/>
      <c r="C29" s="48" t="s">
        <v>80</v>
      </c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50"/>
      <c r="O29" s="37">
        <f>IF(O28=10,1,O28)</f>
        <v>7</v>
      </c>
      <c r="P29" s="39"/>
      <c r="Q29" s="60" t="str">
        <f>TEXT(K8,"00")</f>
        <v>42</v>
      </c>
      <c r="R29" s="60" t="str">
        <f>LEFT(Q29,1)</f>
        <v>4</v>
      </c>
      <c r="S29" s="16" t="str">
        <f>RIGHT(Q29,1)</f>
        <v>2</v>
      </c>
      <c r="T29" s="9">
        <f>IF(AND(K8&gt;0,K8&lt;53),1,"Ошибка: Код региона вне диапазона 01-52")</f>
        <v>1</v>
      </c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spans="1:38" x14ac:dyDescent="0.25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27"/>
      <c r="R30" s="61" t="str">
        <f>IF(T29=1,R29,T29)</f>
        <v>4</v>
      </c>
      <c r="S30" s="28" t="str">
        <f>IF(T29=1,S29,T29)</f>
        <v>2</v>
      </c>
      <c r="T30" s="9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</row>
    <row r="31" spans="1:38" x14ac:dyDescent="0.25">
      <c r="A31" s="68" t="s">
        <v>81</v>
      </c>
      <c r="B31" s="69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62"/>
      <c r="R31" s="62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</row>
    <row r="32" spans="1:38" x14ac:dyDescent="0.25">
      <c r="A32" s="57" t="s">
        <v>0</v>
      </c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7" t="s">
        <v>64</v>
      </c>
      <c r="R32" s="62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spans="1:38" x14ac:dyDescent="0.25">
      <c r="A33" s="57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8"/>
      <c r="P33" s="55"/>
      <c r="Q33" s="59" t="s">
        <v>70</v>
      </c>
      <c r="R33" s="20" t="s">
        <v>65</v>
      </c>
      <c r="S33" s="20" t="s">
        <v>66</v>
      </c>
      <c r="T33" s="20" t="s">
        <v>67</v>
      </c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spans="1:38" x14ac:dyDescent="0.25">
      <c r="A34" s="57" t="s">
        <v>1</v>
      </c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60" t="str">
        <f>TEXT(K10,"000")</f>
        <v>077</v>
      </c>
      <c r="R34" s="63" t="str">
        <f>LEFT(Q34,1)</f>
        <v>0</v>
      </c>
      <c r="S34" s="35" t="str">
        <f>MID(Q34,2,1)</f>
        <v>7</v>
      </c>
      <c r="T34" s="36" t="str">
        <f>RIGHT(Q34,1)</f>
        <v>7</v>
      </c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spans="1:38" x14ac:dyDescent="0.25">
      <c r="A35" s="57" t="s">
        <v>2</v>
      </c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6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spans="1:38" x14ac:dyDescent="0.25">
      <c r="A36" s="57" t="s">
        <v>3</v>
      </c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6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1:38" x14ac:dyDescent="0.25">
      <c r="A37" s="57" t="s">
        <v>4</v>
      </c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6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 x14ac:dyDescent="0.25">
      <c r="A38" s="57" t="s">
        <v>5</v>
      </c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6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spans="1:38" x14ac:dyDescent="0.25">
      <c r="A39" s="57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6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spans="1:38" x14ac:dyDescent="0.25">
      <c r="A40" s="57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6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spans="1:38" x14ac:dyDescent="0.25">
      <c r="A41" s="57" t="s">
        <v>55</v>
      </c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6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spans="1:38" x14ac:dyDescent="0.25">
      <c r="A42" s="57" t="s">
        <v>8</v>
      </c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6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3" spans="1:38" x14ac:dyDescent="0.25">
      <c r="A43" s="57" t="s">
        <v>54</v>
      </c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6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</row>
    <row r="44" spans="1:38" x14ac:dyDescent="0.25">
      <c r="A44" s="57" t="s">
        <v>53</v>
      </c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6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spans="1:38" x14ac:dyDescent="0.25">
      <c r="A45" s="57" t="s">
        <v>52</v>
      </c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6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spans="1:38" x14ac:dyDescent="0.25">
      <c r="A46" s="57" t="s">
        <v>51</v>
      </c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6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spans="1:38" x14ac:dyDescent="0.25">
      <c r="A47" s="57" t="s">
        <v>56</v>
      </c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6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spans="1:38" x14ac:dyDescent="0.25">
      <c r="A48" s="57" t="s">
        <v>9</v>
      </c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6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x14ac:dyDescent="0.25">
      <c r="A49" s="57" t="s">
        <v>83</v>
      </c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6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x14ac:dyDescent="0.25">
      <c r="A50" s="57" t="s">
        <v>10</v>
      </c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6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x14ac:dyDescent="0.25">
      <c r="A51" s="57" t="s">
        <v>11</v>
      </c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6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spans="1:38" x14ac:dyDescent="0.25">
      <c r="A52" s="57" t="s">
        <v>12</v>
      </c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6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spans="1:38" x14ac:dyDescent="0.25">
      <c r="A53" s="57" t="s">
        <v>13</v>
      </c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6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spans="1:38" x14ac:dyDescent="0.25">
      <c r="A54" s="57" t="s">
        <v>14</v>
      </c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6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x14ac:dyDescent="0.25">
      <c r="A55" s="57" t="s">
        <v>15</v>
      </c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6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x14ac:dyDescent="0.25">
      <c r="A56" s="57" t="s">
        <v>16</v>
      </c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6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x14ac:dyDescent="0.25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x14ac:dyDescent="0.25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x14ac:dyDescent="0.25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x14ac:dyDescent="0.25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x14ac:dyDescent="0.25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</sheetData>
  <mergeCells count="10">
    <mergeCell ref="H24:I24"/>
    <mergeCell ref="F24:G24"/>
    <mergeCell ref="D24:E24"/>
    <mergeCell ref="J24:K24"/>
    <mergeCell ref="L24:N24"/>
    <mergeCell ref="K2:O2"/>
    <mergeCell ref="K8:O8"/>
    <mergeCell ref="K10:O10"/>
    <mergeCell ref="C29:N29"/>
    <mergeCell ref="C26:N26"/>
  </mergeCells>
  <conditionalFormatting sqref="O16:O18">
    <cfRule type="containsText" dxfId="1" priority="2" operator="containsText" text="Ошибка">
      <formula>NOT(ISERROR(SEARCH("Ошибка",O16)))</formula>
    </cfRule>
  </conditionalFormatting>
  <conditionalFormatting sqref="O19">
    <cfRule type="containsText" dxfId="0" priority="1" operator="containsText" text="Ошибка">
      <formula>NOT(ISERROR(SEARCH("Ошибка",O19)))</formula>
    </cfRule>
  </conditionalFormatting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Drop Down 3">
              <controlPr defaultSize="0" autoLine="0" autoPict="0">
                <anchor>
                  <from>
                    <xdr:col>10</xdr:col>
                    <xdr:colOff>9525</xdr:colOff>
                    <xdr:row>2</xdr:row>
                    <xdr:rowOff>123825</xdr:rowOff>
                  </from>
                  <to>
                    <xdr:col>14</xdr:col>
                    <xdr:colOff>666750</xdr:colOff>
                    <xdr:row>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Drop Down 4">
              <controlPr defaultSize="0" autoLine="0" autoPict="0">
                <anchor>
                  <from>
                    <xdr:col>10</xdr:col>
                    <xdr:colOff>0</xdr:colOff>
                    <xdr:row>4</xdr:row>
                    <xdr:rowOff>142875</xdr:rowOff>
                  </from>
                  <to>
                    <xdr:col>14</xdr:col>
                    <xdr:colOff>657225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Так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Romanchenko.V</dc:creator>
  <cp:lastModifiedBy>Romanchenko.V</cp:lastModifiedBy>
  <dcterms:created xsi:type="dcterms:W3CDTF">2022-11-08T12:16:00Z</dcterms:created>
  <dcterms:modified xsi:type="dcterms:W3CDTF">2022-11-08T23:57:15Z</dcterms:modified>
</cp:coreProperties>
</file>