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4ikk/Desktop/учёба/инфа/labainfa5:412902/"/>
    </mc:Choice>
  </mc:AlternateContent>
  <xr:revisionPtr revIDLastSave="0" documentId="13_ncr:1_{7EABB6C6-5593-4648-B580-8F3F8600DC9D}" xr6:coauthVersionLast="47" xr6:coauthVersionMax="47" xr10:uidLastSave="{00000000-0000-0000-0000-000000000000}"/>
  <bookViews>
    <workbookView xWindow="0" yWindow="0" windowWidth="33600" windowHeight="21000" xr2:uid="{7337428E-8B68-7948-8EB1-E6CFA25EC3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9" i="1" l="1"/>
  <c r="T69" i="1"/>
  <c r="Q69" i="1"/>
  <c r="N69" i="1"/>
  <c r="K69" i="1"/>
  <c r="W62" i="1"/>
  <c r="T62" i="1"/>
  <c r="Q62" i="1"/>
  <c r="N62" i="1"/>
  <c r="K62" i="1"/>
  <c r="T55" i="1"/>
  <c r="W55" i="1"/>
  <c r="N55" i="1"/>
  <c r="K55" i="1"/>
  <c r="Q55" i="1"/>
  <c r="K48" i="1"/>
  <c r="N48" i="1"/>
  <c r="Q48" i="1"/>
  <c r="T48" i="1"/>
  <c r="W48" i="1"/>
  <c r="W41" i="1" l="1"/>
  <c r="K41" i="1"/>
  <c r="N41" i="1"/>
  <c r="Q41" i="1"/>
  <c r="T41" i="1"/>
  <c r="W34" i="1"/>
  <c r="K34" i="1"/>
  <c r="T34" i="1"/>
  <c r="Q34" i="1"/>
  <c r="N34" i="1"/>
  <c r="Q26" i="1"/>
  <c r="W26" i="1"/>
  <c r="N26" i="1"/>
  <c r="K26" i="1"/>
  <c r="E5" i="1" l="1"/>
  <c r="AE28" i="1" s="1"/>
  <c r="E4" i="1"/>
  <c r="AE57" i="1" s="1"/>
  <c r="AE36" i="1" l="1"/>
  <c r="E10" i="1"/>
  <c r="V4" i="1"/>
  <c r="I4" i="1"/>
  <c r="U4" i="1"/>
  <c r="S4" i="1"/>
  <c r="Y4" i="1"/>
  <c r="X4" i="1"/>
  <c r="T4" i="1"/>
  <c r="AE23" i="1"/>
  <c r="AC23" i="1" s="1"/>
  <c r="K4" i="1"/>
  <c r="Q4" i="1"/>
  <c r="P4" i="1"/>
  <c r="Z4" i="1"/>
  <c r="AE20" i="1"/>
  <c r="N4" i="1"/>
  <c r="L4" i="1"/>
  <c r="O4" i="1"/>
  <c r="AA4" i="1"/>
  <c r="J4" i="1"/>
  <c r="J5" i="1"/>
  <c r="Y5" i="1"/>
  <c r="Z5" i="1"/>
  <c r="L5" i="1"/>
  <c r="I5" i="1"/>
  <c r="K5" i="1"/>
  <c r="O5" i="1"/>
  <c r="P5" i="1"/>
  <c r="V5" i="1"/>
  <c r="AA5" i="1"/>
  <c r="N5" i="1"/>
  <c r="U5" i="1"/>
  <c r="X5" i="1"/>
  <c r="T5" i="1"/>
  <c r="AE21" i="1"/>
  <c r="Q5" i="1"/>
  <c r="S5" i="1"/>
  <c r="E11" i="1"/>
  <c r="E6" i="1"/>
  <c r="E7" i="1"/>
  <c r="E8" i="1"/>
  <c r="AE29" i="1" l="1"/>
  <c r="AE31" i="1" s="1"/>
  <c r="Z34" i="1" s="1"/>
  <c r="AE65" i="1"/>
  <c r="AE43" i="1"/>
  <c r="AE51" i="1"/>
  <c r="AE58" i="1"/>
  <c r="AE60" i="1" s="1"/>
  <c r="Z62" i="1" s="1"/>
  <c r="AE42" i="1"/>
  <c r="AE46" i="1" s="1"/>
  <c r="Z48" i="1" s="1"/>
  <c r="AE37" i="1"/>
  <c r="AE39" i="1" s="1"/>
  <c r="Z41" i="1" s="1"/>
  <c r="T26" i="1"/>
  <c r="Z26" i="1"/>
  <c r="X10" i="1"/>
  <c r="Z10" i="1"/>
  <c r="Y10" i="1"/>
  <c r="AA10" i="1"/>
  <c r="Y11" i="1"/>
  <c r="X11" i="1"/>
  <c r="AA11" i="1"/>
  <c r="Z11" i="1"/>
  <c r="J8" i="1"/>
  <c r="Y8" i="1"/>
  <c r="Z8" i="1"/>
  <c r="N8" i="1"/>
  <c r="U8" i="1"/>
  <c r="K8" i="1"/>
  <c r="L8" i="1"/>
  <c r="AA8" i="1"/>
  <c r="X8" i="1"/>
  <c r="S8" i="1"/>
  <c r="O8" i="1"/>
  <c r="T8" i="1"/>
  <c r="P8" i="1"/>
  <c r="V8" i="1"/>
  <c r="I8" i="1"/>
  <c r="Q8" i="1"/>
  <c r="E14" i="1"/>
  <c r="AE64" i="1" s="1"/>
  <c r="AE67" i="1" s="1"/>
  <c r="Z69" i="1" s="1"/>
  <c r="E9" i="1"/>
  <c r="O7" i="1"/>
  <c r="P7" i="1"/>
  <c r="Q7" i="1"/>
  <c r="U7" i="1"/>
  <c r="AA7" i="1"/>
  <c r="S7" i="1"/>
  <c r="X7" i="1"/>
  <c r="J7" i="1"/>
  <c r="Y7" i="1"/>
  <c r="T7" i="1"/>
  <c r="L7" i="1"/>
  <c r="I7" i="1"/>
  <c r="Z7" i="1"/>
  <c r="V7" i="1"/>
  <c r="K7" i="1"/>
  <c r="N7" i="1"/>
  <c r="E13" i="1"/>
  <c r="T6" i="1"/>
  <c r="U6" i="1"/>
  <c r="I6" i="1"/>
  <c r="Y6" i="1"/>
  <c r="V6" i="1"/>
  <c r="J6" i="1"/>
  <c r="Z6" i="1"/>
  <c r="P6" i="1"/>
  <c r="Q6" i="1"/>
  <c r="X6" i="1"/>
  <c r="K6" i="1"/>
  <c r="S6" i="1"/>
  <c r="N6" i="1"/>
  <c r="L6" i="1"/>
  <c r="AA6" i="1"/>
  <c r="O6" i="1"/>
  <c r="E12" i="1"/>
  <c r="AE52" i="1" s="1"/>
  <c r="S11" i="1"/>
  <c r="T11" i="1"/>
  <c r="U11" i="1"/>
  <c r="L11" i="1"/>
  <c r="V11" i="1"/>
  <c r="I11" i="1"/>
  <c r="N11" i="1"/>
  <c r="P11" i="1"/>
  <c r="K11" i="1"/>
  <c r="Q11" i="1"/>
  <c r="O11" i="1"/>
  <c r="J11" i="1"/>
  <c r="J10" i="1"/>
  <c r="L10" i="1"/>
  <c r="T10" i="1"/>
  <c r="V10" i="1"/>
  <c r="U10" i="1"/>
  <c r="N10" i="1"/>
  <c r="O10" i="1"/>
  <c r="K10" i="1"/>
  <c r="S10" i="1"/>
  <c r="Q10" i="1"/>
  <c r="P10" i="1"/>
  <c r="I10" i="1"/>
  <c r="AE53" i="1" l="1"/>
  <c r="Z55" i="1" s="1"/>
  <c r="AA13" i="1"/>
  <c r="X13" i="1"/>
  <c r="Y13" i="1"/>
  <c r="Z13" i="1"/>
  <c r="AA14" i="1"/>
  <c r="X14" i="1"/>
  <c r="Y14" i="1"/>
  <c r="Z14" i="1"/>
  <c r="X12" i="1"/>
  <c r="Y12" i="1"/>
  <c r="AA12" i="1"/>
  <c r="Z12" i="1"/>
  <c r="T9" i="1"/>
  <c r="V9" i="1"/>
  <c r="O9" i="1"/>
  <c r="S9" i="1"/>
  <c r="U9" i="1"/>
  <c r="Y9" i="1"/>
  <c r="X9" i="1"/>
  <c r="J9" i="1"/>
  <c r="Z9" i="1"/>
  <c r="N9" i="1"/>
  <c r="I9" i="1"/>
  <c r="K9" i="1"/>
  <c r="P9" i="1"/>
  <c r="Q9" i="1"/>
  <c r="L9" i="1"/>
  <c r="AA9" i="1"/>
  <c r="E15" i="1"/>
  <c r="S14" i="1"/>
  <c r="T14" i="1"/>
  <c r="U14" i="1"/>
  <c r="L14" i="1"/>
  <c r="J14" i="1"/>
  <c r="P14" i="1"/>
  <c r="V14" i="1"/>
  <c r="N14" i="1"/>
  <c r="I14" i="1"/>
  <c r="Q14" i="1"/>
  <c r="K14" i="1"/>
  <c r="O14" i="1"/>
  <c r="S13" i="1"/>
  <c r="J13" i="1"/>
  <c r="U13" i="1"/>
  <c r="N13" i="1"/>
  <c r="T13" i="1"/>
  <c r="L13" i="1"/>
  <c r="V13" i="1"/>
  <c r="O13" i="1"/>
  <c r="P13" i="1"/>
  <c r="I13" i="1"/>
  <c r="Q13" i="1"/>
  <c r="K13" i="1"/>
  <c r="S12" i="1"/>
  <c r="L12" i="1"/>
  <c r="J12" i="1"/>
  <c r="P12" i="1"/>
  <c r="T12" i="1"/>
  <c r="U12" i="1"/>
  <c r="Q12" i="1"/>
  <c r="N12" i="1"/>
  <c r="V12" i="1"/>
  <c r="O12" i="1"/>
  <c r="K12" i="1"/>
  <c r="I12" i="1"/>
  <c r="S15" i="1" l="1"/>
  <c r="U15" i="1"/>
  <c r="L15" i="1"/>
  <c r="T15" i="1"/>
  <c r="V15" i="1"/>
  <c r="I15" i="1"/>
  <c r="O15" i="1"/>
  <c r="J15" i="1"/>
  <c r="K15" i="1"/>
  <c r="N15" i="1"/>
  <c r="P15" i="1"/>
  <c r="Q15" i="1"/>
  <c r="AA15" i="1"/>
  <c r="X15" i="1"/>
  <c r="Y15" i="1"/>
  <c r="Z15" i="1"/>
</calcChain>
</file>

<file path=xl/sharedStrings.xml><?xml version="1.0" encoding="utf-8"?>
<sst xmlns="http://schemas.openxmlformats.org/spreadsheetml/2006/main" count="376" uniqueCount="81">
  <si>
    <t xml:space="preserve">A = </t>
  </si>
  <si>
    <t xml:space="preserve">C = </t>
  </si>
  <si>
    <t>X1 =</t>
  </si>
  <si>
    <t>X2 =</t>
  </si>
  <si>
    <t xml:space="preserve">X3 = </t>
  </si>
  <si>
    <t xml:space="preserve">X4 = </t>
  </si>
  <si>
    <t xml:space="preserve">X5 = </t>
  </si>
  <si>
    <t xml:space="preserve">X6 = </t>
  </si>
  <si>
    <t>X7 =</t>
  </si>
  <si>
    <t xml:space="preserve">X8 = </t>
  </si>
  <si>
    <t>X9 =</t>
  </si>
  <si>
    <t>X10 =</t>
  </si>
  <si>
    <t xml:space="preserve">X11 = </t>
  </si>
  <si>
    <t>X12 =</t>
  </si>
  <si>
    <t xml:space="preserve">A + C = </t>
  </si>
  <si>
    <t xml:space="preserve">A + C + C = </t>
  </si>
  <si>
    <t>C - A =</t>
  </si>
  <si>
    <t>65536 - X4 =</t>
  </si>
  <si>
    <t>-X1 =</t>
  </si>
  <si>
    <t>-X2 =</t>
  </si>
  <si>
    <t>-X3 =</t>
  </si>
  <si>
    <t>-X4 =</t>
  </si>
  <si>
    <t>-X5 =</t>
  </si>
  <si>
    <t xml:space="preserve">-X6 = </t>
  </si>
  <si>
    <t xml:space="preserve">B1 = </t>
  </si>
  <si>
    <t>.</t>
  </si>
  <si>
    <t>B2 =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</si>
  <si>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</si>
  <si>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</si>
  <si>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</si>
  <si>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</si>
  <si>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</si>
  <si>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>B8 =</t>
  </si>
  <si>
    <t xml:space="preserve">B9 = </t>
  </si>
  <si>
    <t>B10 =</t>
  </si>
  <si>
    <t xml:space="preserve">B11 = </t>
  </si>
  <si>
    <t>B12 =</t>
  </si>
  <si>
    <t xml:space="preserve">-B1 = </t>
  </si>
  <si>
    <t>-B2 =</t>
  </si>
  <si>
    <t xml:space="preserve">-B3 = </t>
  </si>
  <si>
    <t>-B4 =</t>
  </si>
  <si>
    <t xml:space="preserve">-B5 = </t>
  </si>
  <si>
    <t xml:space="preserve">-B6 = </t>
  </si>
  <si>
    <t>B1</t>
  </si>
  <si>
    <t>+</t>
  </si>
  <si>
    <t>B2</t>
  </si>
  <si>
    <t>-</t>
  </si>
  <si>
    <t>=</t>
  </si>
  <si>
    <t>X1</t>
  </si>
  <si>
    <t>X2</t>
  </si>
  <si>
    <t>CF=</t>
  </si>
  <si>
    <t>PF=</t>
  </si>
  <si>
    <t>AF=</t>
  </si>
  <si>
    <t>ZF=</t>
  </si>
  <si>
    <t>SF=</t>
  </si>
  <si>
    <t>OF=</t>
  </si>
  <si>
    <t>B3</t>
  </si>
  <si>
    <t>x3</t>
  </si>
  <si>
    <t xml:space="preserve">B2 </t>
  </si>
  <si>
    <t>B7</t>
  </si>
  <si>
    <t>x2</t>
  </si>
  <si>
    <t>x7</t>
  </si>
  <si>
    <t>B8</t>
  </si>
  <si>
    <t>x8</t>
  </si>
  <si>
    <t>B9</t>
  </si>
  <si>
    <t>x9</t>
  </si>
  <si>
    <t>b1</t>
  </si>
  <si>
    <t>b8</t>
  </si>
  <si>
    <t>x1</t>
  </si>
  <si>
    <t>b11</t>
  </si>
  <si>
    <t>b3</t>
  </si>
  <si>
    <t>x11</t>
  </si>
  <si>
    <t>одз</t>
  </si>
  <si>
    <t xml:space="preserve">При сложении двух положительных слагаемых получено верное число.                                                     </t>
  </si>
  <si>
    <t xml:space="preserve"> Результат операции верный и корректный, совпадает с десятичным эквивалентом</t>
  </si>
  <si>
    <t>-x7</t>
  </si>
  <si>
    <t>При сложении положительного и отрицательного слагаемого получено верное число</t>
  </si>
  <si>
    <t>Результат операции верный и корректный, совпадает с десятичным эквивалентом</t>
  </si>
  <si>
    <t>При сложении двух отрицательных слагаемых получено неверное число.</t>
  </si>
  <si>
    <t xml:space="preserve"> Результат операции неверен, так как, как видно в десятичном эквиваленте, число выходит за ОДЗ</t>
  </si>
  <si>
    <t xml:space="preserve">&lt;=x&lt;=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</si>
</sst>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CCDC-C415-A04A-BCD8-C130194E1E90}">
  <dimension ref="C1:AN69"/>
  <sheetViews>
    <sheetView tabSelected="1" view="pageLayout" topLeftCell="A30" zoomScaleNormal="125" workbookViewId="0">
      <selection activeCell="D16" sqref="D16"/>
    </sheetView>
  </sheetViews>
  <sheetFormatPr baseColWidth="10" defaultRowHeight="16" x14ac:dyDescent="0.2"/>
  <cols>
    <col min="4" max="4" width="11.6640625" customWidth="1"/>
    <col min="9" max="19" width="2.83203125" customWidth="1"/>
    <col min="20" max="27" width="3.5" customWidth="1"/>
    <col min="33" max="33" width="8.33203125" customWidth="1"/>
  </cols>
  <sheetData>
    <row r="1" spans="3:33" x14ac:dyDescent="0.2">
      <c r="E1" t="s">
        <v>0</v>
      </c>
      <c r="F1">
        <v>6518</v>
      </c>
    </row>
    <row r="2" spans="3:33" x14ac:dyDescent="0.2">
      <c r="E2" t="s">
        <v>1</v>
      </c>
      <c r="F2">
        <v>14200</v>
      </c>
      <c r="AE2" t="s">
        <v>72</v>
      </c>
    </row>
    <row r="4" spans="3:33" x14ac:dyDescent="0.2">
      <c r="C4" t="s">
        <v>2</v>
      </c>
      <c r="D4" t="s">
        <v>0</v>
      </c>
      <c r="E4">
        <f>F1</f>
        <v>6518</v>
      </c>
      <c r="G4" t="s">
        <v>24</v>
      </c>
      <c r="I4">
        <f>MOD(QUOTIENT($E4,32768),2)</f>
        <v>0</v>
      </c>
      <c r="J4">
        <f>MOD(QUOTIENT($E4,16384),2)</f>
        <v>0</v>
      </c>
      <c r="K4">
        <f>MOD(QUOTIENT($E4,8192),2)</f>
        <v>0</v>
      </c>
      <c r="L4">
        <f>MOD(QUOTIENT($E4,4096),2)</f>
        <v>1</v>
      </c>
      <c r="M4" t="s">
        <v>25</v>
      </c>
      <c r="N4">
        <f>MOD(QUOTIENT($E4,2048),2)</f>
        <v>1</v>
      </c>
      <c r="O4">
        <f>MOD(QUOTIENT($E4,1024),2)</f>
        <v>0</v>
      </c>
      <c r="P4">
        <f>MOD(QUOTIENT($E4,512),2)</f>
        <v>0</v>
      </c>
      <c r="Q4">
        <f>MOD(QUOTIENT($E4,256),2)</f>
        <v>1</v>
      </c>
      <c r="R4" t="s">
        <v>25</v>
      </c>
      <c r="S4">
        <f>MOD(QUOTIENT($E4,128),2)</f>
        <v>0</v>
      </c>
      <c r="T4">
        <f>MOD(QUOTIENT($E4,64),2)</f>
        <v>1</v>
      </c>
      <c r="U4">
        <f>MOD(QUOTIENT($E4,32),2)</f>
        <v>1</v>
      </c>
      <c r="V4">
        <f>MOD(QUOTIENT($E4,16),2)</f>
        <v>1</v>
      </c>
      <c r="W4" t="s">
        <v>25</v>
      </c>
      <c r="X4">
        <f>MOD(QUOTIENT($E4,8),2)</f>
        <v>0</v>
      </c>
      <c r="Y4">
        <f>MOD(QUOTIENT($E4,4),2)</f>
        <v>1</v>
      </c>
      <c r="Z4">
        <f>MOD(QUOTIENT($E4,2),2)</f>
        <v>1</v>
      </c>
      <c r="AA4">
        <f>MOD($E4,2)</f>
        <v>0</v>
      </c>
      <c r="AE4">
        <v>-32768</v>
      </c>
      <c r="AF4" s="3" t="s">
        <v>80</v>
      </c>
      <c r="AG4">
        <v>32767</v>
      </c>
    </row>
    <row r="5" spans="3:33" x14ac:dyDescent="0.2">
      <c r="C5" t="s">
        <v>3</v>
      </c>
      <c r="D5" t="s">
        <v>1</v>
      </c>
      <c r="E5">
        <f>F2</f>
        <v>14200</v>
      </c>
      <c r="G5" t="s">
        <v>26</v>
      </c>
      <c r="I5">
        <f t="shared" ref="I5:I9" si="0">MOD(QUOTIENT($E5,32768),2)</f>
        <v>0</v>
      </c>
      <c r="J5">
        <f t="shared" ref="J5:J9" si="1">MOD(QUOTIENT($E5,16384),2)</f>
        <v>0</v>
      </c>
      <c r="K5">
        <f t="shared" ref="K5:K9" si="2">MOD(QUOTIENT($E5,8192),2)</f>
        <v>1</v>
      </c>
      <c r="L5">
        <f t="shared" ref="L5:L9" si="3">MOD(QUOTIENT($E5,4096),2)</f>
        <v>1</v>
      </c>
      <c r="M5" t="s">
        <v>25</v>
      </c>
      <c r="N5">
        <f t="shared" ref="N5:N9" si="4">MOD(QUOTIENT($E5,2048),2)</f>
        <v>0</v>
      </c>
      <c r="O5">
        <f t="shared" ref="O5:O9" si="5">MOD(QUOTIENT($E5,1024),2)</f>
        <v>1</v>
      </c>
      <c r="P5">
        <f t="shared" ref="P5:P9" si="6">MOD(QUOTIENT($E5,512),2)</f>
        <v>1</v>
      </c>
      <c r="Q5">
        <f t="shared" ref="Q5:Q9" si="7">MOD(QUOTIENT($E5,256),2)</f>
        <v>1</v>
      </c>
      <c r="R5" t="s">
        <v>25</v>
      </c>
      <c r="S5">
        <f t="shared" ref="S5:S9" si="8">MOD(QUOTIENT($E5,128),2)</f>
        <v>0</v>
      </c>
      <c r="T5">
        <f t="shared" ref="T5:T9" si="9">MOD(QUOTIENT($E5,64),2)</f>
        <v>1</v>
      </c>
      <c r="U5">
        <f t="shared" ref="U5:U9" si="10">MOD(QUOTIENT($E5,32),2)</f>
        <v>1</v>
      </c>
      <c r="V5">
        <f t="shared" ref="V5:V9" si="11">MOD(QUOTIENT($E5,16),2)</f>
        <v>1</v>
      </c>
      <c r="W5" t="s">
        <v>25</v>
      </c>
      <c r="X5">
        <f t="shared" ref="X5:X9" si="12">MOD(QUOTIENT($E5,8),2)</f>
        <v>1</v>
      </c>
      <c r="Y5">
        <f t="shared" ref="Y5:Y9" si="13">MOD(QUOTIENT($E5,4),2)</f>
        <v>0</v>
      </c>
      <c r="Z5">
        <f t="shared" ref="Z5:Z9" si="14">MOD(QUOTIENT($E5,2),2)</f>
        <v>0</v>
      </c>
      <c r="AA5">
        <f t="shared" ref="AA5:AA9" si="15">MOD($E5,2)</f>
        <v>0</v>
      </c>
    </row>
    <row r="6" spans="3:33" x14ac:dyDescent="0.2">
      <c r="C6" t="s">
        <v>4</v>
      </c>
      <c r="D6" t="s">
        <v>14</v>
      </c>
      <c r="E6">
        <f>E4+E5</f>
        <v>20718</v>
      </c>
      <c r="G6" t="s">
        <v>27</v>
      </c>
      <c r="I6">
        <f t="shared" si="0"/>
        <v>0</v>
      </c>
      <c r="J6">
        <f t="shared" si="1"/>
        <v>1</v>
      </c>
      <c r="K6">
        <f t="shared" si="2"/>
        <v>0</v>
      </c>
      <c r="L6">
        <f t="shared" si="3"/>
        <v>1</v>
      </c>
      <c r="M6" t="s">
        <v>25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 t="s">
        <v>25</v>
      </c>
      <c r="S6">
        <f t="shared" si="8"/>
        <v>1</v>
      </c>
      <c r="T6">
        <f t="shared" si="9"/>
        <v>1</v>
      </c>
      <c r="U6">
        <f t="shared" si="10"/>
        <v>1</v>
      </c>
      <c r="V6">
        <f t="shared" si="11"/>
        <v>0</v>
      </c>
      <c r="W6" t="s">
        <v>25</v>
      </c>
      <c r="X6">
        <f t="shared" si="12"/>
        <v>1</v>
      </c>
      <c r="Y6">
        <f t="shared" si="13"/>
        <v>1</v>
      </c>
      <c r="Z6">
        <f t="shared" si="14"/>
        <v>1</v>
      </c>
      <c r="AA6">
        <f t="shared" si="15"/>
        <v>0</v>
      </c>
    </row>
    <row r="7" spans="3:33" x14ac:dyDescent="0.2">
      <c r="C7" t="s">
        <v>5</v>
      </c>
      <c r="D7" t="s">
        <v>15</v>
      </c>
      <c r="E7">
        <f>E4+E5+E5</f>
        <v>34918</v>
      </c>
      <c r="G7" t="s">
        <v>28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 t="s">
        <v>25</v>
      </c>
      <c r="N7">
        <f t="shared" si="4"/>
        <v>1</v>
      </c>
      <c r="O7">
        <f t="shared" si="5"/>
        <v>0</v>
      </c>
      <c r="P7">
        <f t="shared" si="6"/>
        <v>0</v>
      </c>
      <c r="Q7">
        <f t="shared" si="7"/>
        <v>0</v>
      </c>
      <c r="R7" t="s">
        <v>25</v>
      </c>
      <c r="S7">
        <f t="shared" si="8"/>
        <v>0</v>
      </c>
      <c r="T7">
        <f t="shared" si="9"/>
        <v>1</v>
      </c>
      <c r="U7">
        <f t="shared" si="10"/>
        <v>1</v>
      </c>
      <c r="V7">
        <f t="shared" si="11"/>
        <v>0</v>
      </c>
      <c r="W7" t="s">
        <v>25</v>
      </c>
      <c r="X7">
        <f t="shared" si="12"/>
        <v>0</v>
      </c>
      <c r="Y7">
        <f t="shared" si="13"/>
        <v>1</v>
      </c>
      <c r="Z7">
        <f t="shared" si="14"/>
        <v>1</v>
      </c>
      <c r="AA7">
        <f t="shared" si="15"/>
        <v>0</v>
      </c>
    </row>
    <row r="8" spans="3:33" x14ac:dyDescent="0.2">
      <c r="C8" t="s">
        <v>6</v>
      </c>
      <c r="D8" t="s">
        <v>16</v>
      </c>
      <c r="E8">
        <f>E5-E4</f>
        <v>7682</v>
      </c>
      <c r="G8" t="s">
        <v>29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1</v>
      </c>
      <c r="M8" t="s">
        <v>25</v>
      </c>
      <c r="N8">
        <f t="shared" si="4"/>
        <v>1</v>
      </c>
      <c r="O8">
        <f t="shared" si="5"/>
        <v>1</v>
      </c>
      <c r="P8">
        <f t="shared" si="6"/>
        <v>1</v>
      </c>
      <c r="Q8">
        <f t="shared" si="7"/>
        <v>0</v>
      </c>
      <c r="R8" t="s">
        <v>25</v>
      </c>
      <c r="S8">
        <f t="shared" si="8"/>
        <v>0</v>
      </c>
      <c r="T8">
        <f t="shared" si="9"/>
        <v>0</v>
      </c>
      <c r="U8">
        <f t="shared" si="10"/>
        <v>0</v>
      </c>
      <c r="V8">
        <f t="shared" si="11"/>
        <v>0</v>
      </c>
      <c r="W8" t="s">
        <v>25</v>
      </c>
      <c r="X8">
        <f t="shared" si="12"/>
        <v>0</v>
      </c>
      <c r="Y8">
        <f t="shared" si="13"/>
        <v>0</v>
      </c>
      <c r="Z8">
        <f t="shared" si="14"/>
        <v>1</v>
      </c>
      <c r="AA8">
        <f t="shared" si="15"/>
        <v>0</v>
      </c>
    </row>
    <row r="9" spans="3:33" x14ac:dyDescent="0.2">
      <c r="C9" t="s">
        <v>7</v>
      </c>
      <c r="D9" t="s">
        <v>17</v>
      </c>
      <c r="E9">
        <f>65536 -E7</f>
        <v>30618</v>
      </c>
      <c r="G9" t="s">
        <v>30</v>
      </c>
      <c r="I9">
        <f t="shared" si="0"/>
        <v>0</v>
      </c>
      <c r="J9">
        <f t="shared" si="1"/>
        <v>1</v>
      </c>
      <c r="K9">
        <f t="shared" si="2"/>
        <v>1</v>
      </c>
      <c r="L9">
        <f t="shared" si="3"/>
        <v>1</v>
      </c>
      <c r="M9" t="s">
        <v>25</v>
      </c>
      <c r="N9">
        <f t="shared" si="4"/>
        <v>0</v>
      </c>
      <c r="O9">
        <f t="shared" si="5"/>
        <v>1</v>
      </c>
      <c r="P9">
        <f t="shared" si="6"/>
        <v>1</v>
      </c>
      <c r="Q9">
        <f t="shared" si="7"/>
        <v>1</v>
      </c>
      <c r="R9" t="s">
        <v>25</v>
      </c>
      <c r="S9">
        <f t="shared" si="8"/>
        <v>1</v>
      </c>
      <c r="T9">
        <f t="shared" si="9"/>
        <v>0</v>
      </c>
      <c r="U9">
        <f t="shared" si="10"/>
        <v>0</v>
      </c>
      <c r="V9">
        <f t="shared" si="11"/>
        <v>1</v>
      </c>
      <c r="W9" t="s">
        <v>25</v>
      </c>
      <c r="X9">
        <f t="shared" si="12"/>
        <v>1</v>
      </c>
      <c r="Y9">
        <f t="shared" si="13"/>
        <v>0</v>
      </c>
      <c r="Z9">
        <f t="shared" si="14"/>
        <v>1</v>
      </c>
      <c r="AA9">
        <f t="shared" si="15"/>
        <v>0</v>
      </c>
    </row>
    <row r="10" spans="3:33" x14ac:dyDescent="0.2">
      <c r="C10" t="s">
        <v>8</v>
      </c>
      <c r="D10" s="1" t="s">
        <v>18</v>
      </c>
      <c r="E10">
        <f t="shared" ref="E10:E15" si="16">-E4</f>
        <v>-6518</v>
      </c>
      <c r="G10" t="s">
        <v>31</v>
      </c>
      <c r="H10" s="1" t="s">
        <v>37</v>
      </c>
      <c r="I10">
        <f>IF(MOD(QUOTIENT($E10,32768),2)=1,0,1)</f>
        <v>1</v>
      </c>
      <c r="J10">
        <f>IF(MOD(QUOTIENT($E10,16384),2)=1,0,1)</f>
        <v>1</v>
      </c>
      <c r="K10">
        <f>IF(MOD(QUOTIENT($E10,8192),2)=1,0,1)</f>
        <v>1</v>
      </c>
      <c r="L10">
        <f>IF(MOD(QUOTIENT($E10,4096),2)=1,0,1)</f>
        <v>0</v>
      </c>
      <c r="M10" t="s">
        <v>25</v>
      </c>
      <c r="N10">
        <f>IF(MOD(QUOTIENT($E10,2048),2)=1,0,1)</f>
        <v>0</v>
      </c>
      <c r="O10">
        <f>IF(MOD(QUOTIENT($E10,1024),2)=1,0,1)</f>
        <v>1</v>
      </c>
      <c r="P10">
        <f>IF(MOD(QUOTIENT($E10,512),2)=1,0,1)</f>
        <v>1</v>
      </c>
      <c r="Q10">
        <f>IF(MOD(QUOTIENT($E10,256),2)=1,0,1)</f>
        <v>0</v>
      </c>
      <c r="R10" t="s">
        <v>25</v>
      </c>
      <c r="S10">
        <f>IF(MOD(QUOTIENT($E10,128),2)=1,0,1)</f>
        <v>1</v>
      </c>
      <c r="T10">
        <f>IF(MOD(QUOTIENT($E10,64),2)=1,0,1)</f>
        <v>0</v>
      </c>
      <c r="U10">
        <f>IF(MOD(QUOTIENT($E10,32),2)=1,0,1)</f>
        <v>0</v>
      </c>
      <c r="V10">
        <f>IF(MOD(QUOTIENT($E10,16),2)=1,0,1)</f>
        <v>0</v>
      </c>
      <c r="W10" t="s">
        <v>25</v>
      </c>
      <c r="X10">
        <f>IF(AND(AA4=0,Z4=0,Y4=0,X4=1),1,MOD(X4+1,2))</f>
        <v>1</v>
      </c>
      <c r="Y10">
        <f t="shared" ref="Y10:AA10" si="17">IF(AND(AB4=0,AA4=0,Z4=0,Y4=1),1,MOD(Y4+1,2))</f>
        <v>0</v>
      </c>
      <c r="Z10">
        <f t="shared" si="17"/>
        <v>1</v>
      </c>
      <c r="AA10">
        <f t="shared" si="17"/>
        <v>1</v>
      </c>
    </row>
    <row r="11" spans="3:33" x14ac:dyDescent="0.2">
      <c r="C11" t="s">
        <v>9</v>
      </c>
      <c r="D11" s="1" t="s">
        <v>19</v>
      </c>
      <c r="E11">
        <f t="shared" si="16"/>
        <v>-14200</v>
      </c>
      <c r="G11" t="s">
        <v>32</v>
      </c>
      <c r="H11" s="1" t="s">
        <v>38</v>
      </c>
      <c r="I11">
        <f t="shared" ref="I11:I15" si="18">IF(MOD(QUOTIENT($E11,32768),2)=1,0,1)</f>
        <v>1</v>
      </c>
      <c r="J11">
        <f t="shared" ref="J11:J15" si="19">IF(MOD(QUOTIENT($E11,16384),2)=1,0,1)</f>
        <v>1</v>
      </c>
      <c r="K11">
        <f t="shared" ref="K11:K15" si="20">IF(MOD(QUOTIENT($E11,8192),2)=1,0,1)</f>
        <v>0</v>
      </c>
      <c r="L11">
        <f t="shared" ref="L11:L15" si="21">IF(MOD(QUOTIENT($E11,4096),2)=1,0,1)</f>
        <v>0</v>
      </c>
      <c r="M11" t="s">
        <v>25</v>
      </c>
      <c r="N11">
        <f t="shared" ref="N11:N15" si="22">IF(MOD(QUOTIENT($E11,2048),2)=1,0,1)</f>
        <v>1</v>
      </c>
      <c r="O11">
        <f t="shared" ref="O11:O15" si="23">IF(MOD(QUOTIENT($E11,1024),2)=1,0,1)</f>
        <v>0</v>
      </c>
      <c r="P11">
        <f t="shared" ref="P11:P15" si="24">IF(MOD(QUOTIENT($E11,512),2)=1,0,1)</f>
        <v>0</v>
      </c>
      <c r="Q11">
        <f t="shared" ref="Q11:Q15" si="25">IF(MOD(QUOTIENT($E11,256),2)=1,0,1)</f>
        <v>0</v>
      </c>
      <c r="R11" t="s">
        <v>25</v>
      </c>
      <c r="S11">
        <f t="shared" ref="S11:S15" si="26">IF(MOD(QUOTIENT($E11,128),2)=1,0,1)</f>
        <v>1</v>
      </c>
      <c r="T11">
        <f t="shared" ref="T11:T15" si="27">IF(MOD(QUOTIENT($E11,64),2)=1,0,1)</f>
        <v>0</v>
      </c>
      <c r="U11">
        <f t="shared" ref="U11:U15" si="28">IF(MOD(QUOTIENT($E11,32),2)=1,0,1)</f>
        <v>0</v>
      </c>
      <c r="V11">
        <f t="shared" ref="V11:V15" si="29">IF(MOD(QUOTIENT($E11,16),2)=1,0,1)</f>
        <v>0</v>
      </c>
      <c r="W11" t="s">
        <v>25</v>
      </c>
      <c r="X11">
        <f t="shared" ref="X11:X15" si="30">IF(AND(AA5=0,Z5=0,Y5=0,X5=1),1,MOD(X5+1,2))</f>
        <v>1</v>
      </c>
      <c r="Y11">
        <f t="shared" ref="Y11:Y15" si="31">IF(AND(AB5=0,AA5=0,Z5=0,Y5=1),1,MOD(Y5+1,2))</f>
        <v>1</v>
      </c>
      <c r="Z11">
        <f t="shared" ref="Z11:Z15" si="32">IF(AND(AC5=0,AB5=0,AA5=0,Z5=1),1,MOD(Z5+1,2))</f>
        <v>1</v>
      </c>
      <c r="AA11">
        <f t="shared" ref="AA11:AA15" si="33">IF(AND(AD5=0,AC5=0,AB5=0,AA5=1),1,MOD(AA5+1,2))</f>
        <v>1</v>
      </c>
    </row>
    <row r="12" spans="3:33" x14ac:dyDescent="0.2">
      <c r="C12" t="s">
        <v>10</v>
      </c>
      <c r="D12" s="1" t="s">
        <v>20</v>
      </c>
      <c r="E12">
        <f t="shared" si="16"/>
        <v>-20718</v>
      </c>
      <c r="G12" t="s">
        <v>33</v>
      </c>
      <c r="H12" s="1" t="s">
        <v>39</v>
      </c>
      <c r="I12">
        <f t="shared" si="18"/>
        <v>1</v>
      </c>
      <c r="J12">
        <f t="shared" si="19"/>
        <v>0</v>
      </c>
      <c r="K12">
        <f t="shared" si="20"/>
        <v>1</v>
      </c>
      <c r="L12">
        <f t="shared" si="21"/>
        <v>0</v>
      </c>
      <c r="M12" t="s">
        <v>25</v>
      </c>
      <c r="N12">
        <f t="shared" si="22"/>
        <v>1</v>
      </c>
      <c r="O12">
        <f t="shared" si="23"/>
        <v>1</v>
      </c>
      <c r="P12">
        <f t="shared" si="24"/>
        <v>1</v>
      </c>
      <c r="Q12">
        <f t="shared" si="25"/>
        <v>1</v>
      </c>
      <c r="R12" t="s">
        <v>25</v>
      </c>
      <c r="S12">
        <f t="shared" si="26"/>
        <v>0</v>
      </c>
      <c r="T12">
        <f t="shared" si="27"/>
        <v>0</v>
      </c>
      <c r="U12">
        <f t="shared" si="28"/>
        <v>0</v>
      </c>
      <c r="V12">
        <f t="shared" si="29"/>
        <v>1</v>
      </c>
      <c r="W12" t="s">
        <v>25</v>
      </c>
      <c r="X12">
        <f t="shared" si="30"/>
        <v>0</v>
      </c>
      <c r="Y12">
        <f t="shared" si="31"/>
        <v>0</v>
      </c>
      <c r="Z12">
        <f t="shared" si="32"/>
        <v>1</v>
      </c>
      <c r="AA12">
        <f t="shared" si="33"/>
        <v>1</v>
      </c>
    </row>
    <row r="13" spans="3:33" x14ac:dyDescent="0.2">
      <c r="C13" t="s">
        <v>11</v>
      </c>
      <c r="D13" s="1" t="s">
        <v>21</v>
      </c>
      <c r="E13">
        <f t="shared" si="16"/>
        <v>-34918</v>
      </c>
      <c r="G13" t="s">
        <v>34</v>
      </c>
      <c r="H13" s="1" t="s">
        <v>40</v>
      </c>
      <c r="I13">
        <f t="shared" si="18"/>
        <v>0</v>
      </c>
      <c r="J13">
        <f t="shared" si="19"/>
        <v>1</v>
      </c>
      <c r="K13">
        <f t="shared" si="20"/>
        <v>1</v>
      </c>
      <c r="L13">
        <f t="shared" si="21"/>
        <v>1</v>
      </c>
      <c r="M13" t="s">
        <v>25</v>
      </c>
      <c r="N13">
        <f t="shared" si="22"/>
        <v>0</v>
      </c>
      <c r="O13">
        <f t="shared" si="23"/>
        <v>1</v>
      </c>
      <c r="P13">
        <f t="shared" si="24"/>
        <v>1</v>
      </c>
      <c r="Q13">
        <f t="shared" si="25"/>
        <v>1</v>
      </c>
      <c r="R13" t="s">
        <v>25</v>
      </c>
      <c r="S13">
        <f t="shared" si="26"/>
        <v>1</v>
      </c>
      <c r="T13">
        <f t="shared" si="27"/>
        <v>0</v>
      </c>
      <c r="U13">
        <f t="shared" si="28"/>
        <v>0</v>
      </c>
      <c r="V13">
        <f t="shared" si="29"/>
        <v>1</v>
      </c>
      <c r="W13" t="s">
        <v>25</v>
      </c>
      <c r="X13">
        <f t="shared" si="30"/>
        <v>1</v>
      </c>
      <c r="Y13">
        <f t="shared" si="31"/>
        <v>0</v>
      </c>
      <c r="Z13">
        <f t="shared" si="32"/>
        <v>1</v>
      </c>
      <c r="AA13">
        <f t="shared" si="33"/>
        <v>1</v>
      </c>
    </row>
    <row r="14" spans="3:33" x14ac:dyDescent="0.2">
      <c r="C14" t="s">
        <v>12</v>
      </c>
      <c r="D14" s="1" t="s">
        <v>22</v>
      </c>
      <c r="E14">
        <f t="shared" si="16"/>
        <v>-7682</v>
      </c>
      <c r="G14" t="s">
        <v>35</v>
      </c>
      <c r="H14" s="1" t="s">
        <v>41</v>
      </c>
      <c r="I14">
        <f t="shared" si="18"/>
        <v>1</v>
      </c>
      <c r="J14">
        <f t="shared" si="19"/>
        <v>1</v>
      </c>
      <c r="K14">
        <f t="shared" si="20"/>
        <v>1</v>
      </c>
      <c r="L14">
        <f t="shared" si="21"/>
        <v>0</v>
      </c>
      <c r="M14" t="s">
        <v>25</v>
      </c>
      <c r="N14">
        <f t="shared" si="22"/>
        <v>0</v>
      </c>
      <c r="O14">
        <f t="shared" si="23"/>
        <v>0</v>
      </c>
      <c r="P14">
        <f t="shared" si="24"/>
        <v>0</v>
      </c>
      <c r="Q14">
        <f t="shared" si="25"/>
        <v>1</v>
      </c>
      <c r="R14" t="s">
        <v>25</v>
      </c>
      <c r="S14">
        <f t="shared" si="26"/>
        <v>1</v>
      </c>
      <c r="T14">
        <f t="shared" si="27"/>
        <v>1</v>
      </c>
      <c r="U14">
        <f t="shared" si="28"/>
        <v>1</v>
      </c>
      <c r="V14">
        <f t="shared" si="29"/>
        <v>1</v>
      </c>
      <c r="W14" t="s">
        <v>25</v>
      </c>
      <c r="X14">
        <f t="shared" si="30"/>
        <v>1</v>
      </c>
      <c r="Y14">
        <f t="shared" si="31"/>
        <v>1</v>
      </c>
      <c r="Z14">
        <f t="shared" si="32"/>
        <v>1</v>
      </c>
      <c r="AA14">
        <f t="shared" si="33"/>
        <v>1</v>
      </c>
    </row>
    <row r="15" spans="3:33" x14ac:dyDescent="0.2">
      <c r="C15" t="s">
        <v>13</v>
      </c>
      <c r="D15" s="1" t="s">
        <v>23</v>
      </c>
      <c r="E15">
        <f t="shared" si="16"/>
        <v>-30618</v>
      </c>
      <c r="G15" t="s">
        <v>36</v>
      </c>
      <c r="H15" s="1" t="s">
        <v>42</v>
      </c>
      <c r="I15">
        <f t="shared" si="18"/>
        <v>1</v>
      </c>
      <c r="J15">
        <f t="shared" si="19"/>
        <v>0</v>
      </c>
      <c r="K15">
        <f t="shared" si="20"/>
        <v>0</v>
      </c>
      <c r="L15">
        <f t="shared" si="21"/>
        <v>0</v>
      </c>
      <c r="M15" t="s">
        <v>25</v>
      </c>
      <c r="N15">
        <f t="shared" si="22"/>
        <v>1</v>
      </c>
      <c r="O15">
        <f t="shared" si="23"/>
        <v>0</v>
      </c>
      <c r="P15">
        <f t="shared" si="24"/>
        <v>0</v>
      </c>
      <c r="Q15">
        <f t="shared" si="25"/>
        <v>0</v>
      </c>
      <c r="R15" t="s">
        <v>25</v>
      </c>
      <c r="S15">
        <f t="shared" si="26"/>
        <v>0</v>
      </c>
      <c r="T15">
        <f t="shared" si="27"/>
        <v>1</v>
      </c>
      <c r="U15">
        <f t="shared" si="28"/>
        <v>1</v>
      </c>
      <c r="V15">
        <f t="shared" si="29"/>
        <v>0</v>
      </c>
      <c r="W15" t="s">
        <v>25</v>
      </c>
      <c r="X15">
        <f t="shared" si="30"/>
        <v>0</v>
      </c>
      <c r="Y15">
        <f t="shared" si="31"/>
        <v>1</v>
      </c>
      <c r="Z15">
        <f t="shared" si="32"/>
        <v>1</v>
      </c>
      <c r="AA15">
        <f t="shared" si="33"/>
        <v>1</v>
      </c>
    </row>
    <row r="19" spans="7:40" x14ac:dyDescent="0.2">
      <c r="J19">
        <v>1</v>
      </c>
      <c r="K19">
        <v>1</v>
      </c>
      <c r="L19">
        <v>1</v>
      </c>
      <c r="N19">
        <v>1</v>
      </c>
      <c r="O19">
        <v>1</v>
      </c>
      <c r="P19">
        <v>1</v>
      </c>
      <c r="S19">
        <v>1</v>
      </c>
      <c r="T19">
        <v>1</v>
      </c>
      <c r="U19">
        <v>1</v>
      </c>
    </row>
    <row r="20" spans="7:40" x14ac:dyDescent="0.2">
      <c r="H20" s="2" t="s">
        <v>43</v>
      </c>
      <c r="I20">
        <v>0</v>
      </c>
      <c r="J20">
        <v>0</v>
      </c>
      <c r="K20">
        <v>0</v>
      </c>
      <c r="L20">
        <v>1</v>
      </c>
      <c r="M20" t="s">
        <v>25</v>
      </c>
      <c r="N20">
        <v>1</v>
      </c>
      <c r="O20">
        <v>0</v>
      </c>
      <c r="P20">
        <v>0</v>
      </c>
      <c r="Q20">
        <v>1</v>
      </c>
      <c r="R20" t="s">
        <v>25</v>
      </c>
      <c r="S20">
        <v>0</v>
      </c>
      <c r="T20">
        <v>1</v>
      </c>
      <c r="U20">
        <v>1</v>
      </c>
      <c r="V20">
        <v>1</v>
      </c>
      <c r="W20" t="s">
        <v>25</v>
      </c>
      <c r="X20">
        <v>0</v>
      </c>
      <c r="Y20">
        <v>1</v>
      </c>
      <c r="Z20">
        <v>1</v>
      </c>
      <c r="AA20">
        <v>0</v>
      </c>
      <c r="AC20" s="3" t="s">
        <v>44</v>
      </c>
      <c r="AD20" t="s">
        <v>48</v>
      </c>
      <c r="AE20">
        <f>E4</f>
        <v>6518</v>
      </c>
      <c r="AG20" s="7" t="s">
        <v>73</v>
      </c>
      <c r="AH20" s="7"/>
      <c r="AI20" s="7"/>
      <c r="AJ20" s="7"/>
      <c r="AK20" s="7"/>
      <c r="AL20" s="7"/>
      <c r="AM20" s="7"/>
      <c r="AN20" s="7"/>
    </row>
    <row r="21" spans="7:40" x14ac:dyDescent="0.2">
      <c r="G21" s="1" t="s">
        <v>44</v>
      </c>
      <c r="H21" t="s">
        <v>45</v>
      </c>
      <c r="I21">
        <v>0</v>
      </c>
      <c r="J21">
        <v>0</v>
      </c>
      <c r="K21">
        <v>1</v>
      </c>
      <c r="L21">
        <v>1</v>
      </c>
      <c r="M21" t="s">
        <v>25</v>
      </c>
      <c r="N21">
        <v>0</v>
      </c>
      <c r="O21">
        <v>1</v>
      </c>
      <c r="P21">
        <v>1</v>
      </c>
      <c r="Q21">
        <v>1</v>
      </c>
      <c r="R21" t="s">
        <v>25</v>
      </c>
      <c r="S21">
        <v>0</v>
      </c>
      <c r="T21">
        <v>1</v>
      </c>
      <c r="U21">
        <v>1</v>
      </c>
      <c r="V21">
        <v>1</v>
      </c>
      <c r="W21" t="s">
        <v>25</v>
      </c>
      <c r="X21">
        <v>1</v>
      </c>
      <c r="Y21">
        <v>0</v>
      </c>
      <c r="Z21">
        <v>0</v>
      </c>
      <c r="AA21">
        <v>0</v>
      </c>
      <c r="AD21" t="s">
        <v>49</v>
      </c>
      <c r="AE21">
        <f>E5</f>
        <v>14200</v>
      </c>
      <c r="AG21" s="7" t="s">
        <v>74</v>
      </c>
      <c r="AH21" s="7"/>
      <c r="AI21" s="7"/>
      <c r="AJ21" s="7"/>
      <c r="AK21" s="7"/>
      <c r="AL21" s="7"/>
      <c r="AM21" s="7"/>
      <c r="AN21" s="7"/>
    </row>
    <row r="22" spans="7:40" x14ac:dyDescent="0.2">
      <c r="H22" s="3" t="s">
        <v>46</v>
      </c>
      <c r="I22" s="3" t="s">
        <v>46</v>
      </c>
      <c r="J22" s="3" t="s">
        <v>46</v>
      </c>
      <c r="K22" s="3" t="s">
        <v>46</v>
      </c>
      <c r="L22" s="3" t="s">
        <v>46</v>
      </c>
      <c r="M22" s="3" t="s">
        <v>46</v>
      </c>
      <c r="N22" s="3" t="s">
        <v>46</v>
      </c>
      <c r="O22" s="3" t="s">
        <v>46</v>
      </c>
      <c r="P22" s="3" t="s">
        <v>46</v>
      </c>
      <c r="Q22" s="3" t="s">
        <v>46</v>
      </c>
      <c r="R22" s="3" t="s">
        <v>46</v>
      </c>
      <c r="S22" s="3" t="s">
        <v>46</v>
      </c>
      <c r="T22" s="3" t="s">
        <v>46</v>
      </c>
      <c r="U22" s="3" t="s">
        <v>46</v>
      </c>
      <c r="V22" s="3" t="s">
        <v>46</v>
      </c>
      <c r="W22" s="3" t="s">
        <v>46</v>
      </c>
      <c r="X22" s="3" t="s">
        <v>46</v>
      </c>
      <c r="Y22" s="3" t="s">
        <v>46</v>
      </c>
      <c r="Z22" s="3" t="s">
        <v>46</v>
      </c>
      <c r="AA22" s="3" t="s">
        <v>46</v>
      </c>
      <c r="AD22" s="4" t="s">
        <v>46</v>
      </c>
      <c r="AE22" s="4" t="s">
        <v>46</v>
      </c>
      <c r="AG22" s="7"/>
      <c r="AH22" s="7"/>
      <c r="AI22" s="7"/>
      <c r="AJ22" s="7"/>
      <c r="AK22" s="7"/>
      <c r="AL22" s="7"/>
      <c r="AM22" s="7"/>
      <c r="AN22" s="7"/>
    </row>
    <row r="23" spans="7:40" x14ac:dyDescent="0.2">
      <c r="I23">
        <v>0</v>
      </c>
      <c r="J23">
        <v>1</v>
      </c>
      <c r="K23">
        <v>0</v>
      </c>
      <c r="L23">
        <v>1</v>
      </c>
      <c r="N23">
        <v>0</v>
      </c>
      <c r="O23">
        <v>0</v>
      </c>
      <c r="P23">
        <v>0</v>
      </c>
      <c r="Q23">
        <v>0</v>
      </c>
      <c r="S23">
        <v>1</v>
      </c>
      <c r="T23">
        <v>1</v>
      </c>
      <c r="U23">
        <v>1</v>
      </c>
      <c r="V23">
        <v>0</v>
      </c>
      <c r="X23">
        <v>1</v>
      </c>
      <c r="Y23">
        <v>1</v>
      </c>
      <c r="Z23">
        <v>1</v>
      </c>
      <c r="AA23">
        <v>0</v>
      </c>
      <c r="AB23" s="3" t="s">
        <v>47</v>
      </c>
      <c r="AC23" s="4">
        <f>AE23</f>
        <v>20718</v>
      </c>
      <c r="AE23">
        <f>E4+E5</f>
        <v>20718</v>
      </c>
      <c r="AG23" s="7"/>
      <c r="AH23" s="7"/>
      <c r="AI23" s="7"/>
      <c r="AJ23" s="7"/>
      <c r="AK23" s="7"/>
      <c r="AL23" s="7"/>
      <c r="AM23" s="7"/>
      <c r="AN23" s="7"/>
    </row>
    <row r="26" spans="7:40" x14ac:dyDescent="0.2">
      <c r="I26" s="6" t="s">
        <v>50</v>
      </c>
      <c r="J26" s="6"/>
      <c r="K26">
        <f>IF(I20+I21&gt;I23,1,0)</f>
        <v>0</v>
      </c>
      <c r="L26" s="6" t="s">
        <v>51</v>
      </c>
      <c r="M26" s="6"/>
      <c r="N26">
        <f>ABS(MOD(COUNTIF(S23:AA23, "1"),2) - 1)</f>
        <v>1</v>
      </c>
      <c r="O26" s="6" t="s">
        <v>52</v>
      </c>
      <c r="P26" s="6"/>
      <c r="Q26">
        <f>IF(OR(X20+X21&gt;X23,),1,0)</f>
        <v>0</v>
      </c>
      <c r="R26" s="6" t="s">
        <v>53</v>
      </c>
      <c r="S26" s="6"/>
      <c r="T26">
        <f>IF(AC23=0,1,0)</f>
        <v>0</v>
      </c>
      <c r="U26" s="6" t="s">
        <v>54</v>
      </c>
      <c r="V26" s="6"/>
      <c r="W26">
        <f>I23</f>
        <v>0</v>
      </c>
      <c r="X26" s="6" t="s">
        <v>55</v>
      </c>
      <c r="Y26" s="6"/>
      <c r="Z26">
        <f>IF(AC23&lt;&gt;AE23,1,0)</f>
        <v>0</v>
      </c>
    </row>
    <row r="27" spans="7:40" x14ac:dyDescent="0.2">
      <c r="I27">
        <v>1</v>
      </c>
      <c r="J27">
        <v>1</v>
      </c>
      <c r="K27">
        <v>1</v>
      </c>
      <c r="N27">
        <v>1</v>
      </c>
      <c r="O27">
        <v>1</v>
      </c>
      <c r="P27">
        <v>1</v>
      </c>
      <c r="Q27">
        <v>1</v>
      </c>
      <c r="S27">
        <v>1</v>
      </c>
      <c r="T27">
        <v>1</v>
      </c>
      <c r="U27">
        <v>1</v>
      </c>
      <c r="V27">
        <v>1</v>
      </c>
    </row>
    <row r="28" spans="7:40" x14ac:dyDescent="0.2">
      <c r="H28" t="s">
        <v>45</v>
      </c>
      <c r="I28">
        <v>0</v>
      </c>
      <c r="J28">
        <v>0</v>
      </c>
      <c r="K28">
        <v>1</v>
      </c>
      <c r="L28">
        <v>1</v>
      </c>
      <c r="M28" t="s">
        <v>25</v>
      </c>
      <c r="N28">
        <v>0</v>
      </c>
      <c r="O28">
        <v>1</v>
      </c>
      <c r="P28">
        <v>1</v>
      </c>
      <c r="Q28">
        <v>1</v>
      </c>
      <c r="R28" t="s">
        <v>25</v>
      </c>
      <c r="S28">
        <v>0</v>
      </c>
      <c r="T28">
        <v>1</v>
      </c>
      <c r="U28">
        <v>1</v>
      </c>
      <c r="V28">
        <v>1</v>
      </c>
      <c r="W28" t="s">
        <v>25</v>
      </c>
      <c r="X28">
        <v>1</v>
      </c>
      <c r="Y28">
        <v>0</v>
      </c>
      <c r="Z28">
        <v>0</v>
      </c>
      <c r="AA28">
        <v>0</v>
      </c>
      <c r="AD28" t="s">
        <v>49</v>
      </c>
      <c r="AE28">
        <f>E5</f>
        <v>14200</v>
      </c>
      <c r="AG28" s="7" t="s">
        <v>73</v>
      </c>
      <c r="AH28" s="7"/>
      <c r="AI28" s="7"/>
      <c r="AJ28" s="7"/>
      <c r="AK28" s="7"/>
      <c r="AL28" s="7"/>
      <c r="AM28" s="7"/>
      <c r="AN28" s="7"/>
    </row>
    <row r="29" spans="7:40" x14ac:dyDescent="0.2">
      <c r="G29" s="1" t="s">
        <v>44</v>
      </c>
      <c r="H29" t="s">
        <v>56</v>
      </c>
      <c r="I29">
        <v>0</v>
      </c>
      <c r="J29">
        <v>1</v>
      </c>
      <c r="K29">
        <v>0</v>
      </c>
      <c r="L29">
        <v>1</v>
      </c>
      <c r="M29" t="s">
        <v>25</v>
      </c>
      <c r="N29">
        <v>0</v>
      </c>
      <c r="O29">
        <v>0</v>
      </c>
      <c r="P29">
        <v>0</v>
      </c>
      <c r="Q29">
        <v>0</v>
      </c>
      <c r="R29" t="s">
        <v>25</v>
      </c>
      <c r="S29">
        <v>1</v>
      </c>
      <c r="T29">
        <v>1</v>
      </c>
      <c r="U29">
        <v>1</v>
      </c>
      <c r="V29">
        <v>0</v>
      </c>
      <c r="W29" t="s">
        <v>25</v>
      </c>
      <c r="X29">
        <v>1</v>
      </c>
      <c r="Y29">
        <v>1</v>
      </c>
      <c r="Z29">
        <v>1</v>
      </c>
      <c r="AA29">
        <v>0</v>
      </c>
      <c r="AC29" s="1" t="s">
        <v>44</v>
      </c>
      <c r="AD29" t="s">
        <v>57</v>
      </c>
      <c r="AE29">
        <f>E6</f>
        <v>20718</v>
      </c>
      <c r="AG29" s="7" t="s">
        <v>74</v>
      </c>
      <c r="AH29" s="7"/>
      <c r="AI29" s="7"/>
      <c r="AJ29" s="7"/>
      <c r="AK29" s="7"/>
      <c r="AL29" s="7"/>
      <c r="AM29" s="7"/>
      <c r="AN29" s="7"/>
    </row>
    <row r="30" spans="7:40" x14ac:dyDescent="0.2">
      <c r="H30" s="5" t="s">
        <v>46</v>
      </c>
      <c r="I30" s="5" t="s">
        <v>46</v>
      </c>
      <c r="J30" s="5" t="s">
        <v>46</v>
      </c>
      <c r="K30" s="5" t="s">
        <v>46</v>
      </c>
      <c r="L30" s="5" t="s">
        <v>46</v>
      </c>
      <c r="M30" s="5" t="s">
        <v>46</v>
      </c>
      <c r="N30" s="5" t="s">
        <v>46</v>
      </c>
      <c r="O30" s="5" t="s">
        <v>46</v>
      </c>
      <c r="P30" s="5" t="s">
        <v>46</v>
      </c>
      <c r="Q30" s="5" t="s">
        <v>46</v>
      </c>
      <c r="R30" s="5" t="s">
        <v>46</v>
      </c>
      <c r="S30" s="5" t="s">
        <v>46</v>
      </c>
      <c r="T30" s="5" t="s">
        <v>46</v>
      </c>
      <c r="U30" s="5" t="s">
        <v>46</v>
      </c>
      <c r="V30" s="5" t="s">
        <v>46</v>
      </c>
      <c r="W30" s="5" t="s">
        <v>46</v>
      </c>
      <c r="X30" s="5" t="s">
        <v>46</v>
      </c>
      <c r="Y30" s="5" t="s">
        <v>46</v>
      </c>
      <c r="Z30" s="5" t="s">
        <v>46</v>
      </c>
      <c r="AA30" s="5" t="s">
        <v>46</v>
      </c>
    </row>
    <row r="31" spans="7:40" x14ac:dyDescent="0.2">
      <c r="I31">
        <v>1</v>
      </c>
      <c r="J31">
        <v>0</v>
      </c>
      <c r="K31">
        <v>0</v>
      </c>
      <c r="L31">
        <v>0</v>
      </c>
      <c r="N31">
        <v>1</v>
      </c>
      <c r="O31">
        <v>0</v>
      </c>
      <c r="P31">
        <v>0</v>
      </c>
      <c r="Q31">
        <v>0</v>
      </c>
      <c r="S31">
        <v>0</v>
      </c>
      <c r="T31">
        <v>1</v>
      </c>
      <c r="U31">
        <v>1</v>
      </c>
      <c r="V31">
        <v>0</v>
      </c>
      <c r="X31">
        <v>0</v>
      </c>
      <c r="Y31">
        <v>1</v>
      </c>
      <c r="Z31">
        <v>1</v>
      </c>
      <c r="AA31">
        <v>0</v>
      </c>
      <c r="AB31" s="3" t="s">
        <v>47</v>
      </c>
      <c r="AC31">
        <v>34918</v>
      </c>
      <c r="AE31">
        <f>AE28+AE29</f>
        <v>34918</v>
      </c>
    </row>
    <row r="34" spans="6:40" x14ac:dyDescent="0.2">
      <c r="I34" s="6" t="s">
        <v>50</v>
      </c>
      <c r="J34" s="6"/>
      <c r="K34">
        <f>IF(I28+I29&gt;I31,1,0)</f>
        <v>0</v>
      </c>
      <c r="L34" s="6" t="s">
        <v>51</v>
      </c>
      <c r="M34" s="6"/>
      <c r="N34">
        <f>ABS(MOD(COUNTIF(S31:AA31, "1"),2) - 1)</f>
        <v>1</v>
      </c>
      <c r="O34" s="6" t="s">
        <v>52</v>
      </c>
      <c r="P34" s="6"/>
      <c r="Q34">
        <f>IF(OR(X28+X29&gt;X31,),1,0)</f>
        <v>1</v>
      </c>
      <c r="R34" s="6" t="s">
        <v>53</v>
      </c>
      <c r="S34" s="6"/>
      <c r="T34">
        <f>IF(AC31=0,1,0)</f>
        <v>0</v>
      </c>
      <c r="U34" s="6" t="s">
        <v>54</v>
      </c>
      <c r="V34" s="6"/>
      <c r="W34">
        <f>I31</f>
        <v>1</v>
      </c>
      <c r="X34" s="6" t="s">
        <v>55</v>
      </c>
      <c r="Y34" s="6"/>
      <c r="Z34">
        <f>IF(AC31&lt;&gt;AE31,1,0)</f>
        <v>0</v>
      </c>
    </row>
    <row r="35" spans="6:40" x14ac:dyDescent="0.2">
      <c r="H35">
        <v>1</v>
      </c>
      <c r="I35">
        <v>1</v>
      </c>
      <c r="J35">
        <v>1</v>
      </c>
      <c r="N35">
        <v>1</v>
      </c>
      <c r="O35">
        <v>1</v>
      </c>
      <c r="P35">
        <v>1</v>
      </c>
      <c r="Q35">
        <v>1</v>
      </c>
      <c r="S35">
        <v>1</v>
      </c>
      <c r="T35">
        <v>1</v>
      </c>
      <c r="U35">
        <v>1</v>
      </c>
      <c r="V35">
        <v>1</v>
      </c>
    </row>
    <row r="36" spans="6:40" x14ac:dyDescent="0.2">
      <c r="G36" t="s">
        <v>58</v>
      </c>
      <c r="I36">
        <v>0</v>
      </c>
      <c r="J36">
        <v>0</v>
      </c>
      <c r="K36">
        <v>1</v>
      </c>
      <c r="L36">
        <v>1</v>
      </c>
      <c r="M36" t="s">
        <v>25</v>
      </c>
      <c r="N36">
        <v>0</v>
      </c>
      <c r="O36">
        <v>1</v>
      </c>
      <c r="P36">
        <v>1</v>
      </c>
      <c r="Q36">
        <v>1</v>
      </c>
      <c r="R36" t="s">
        <v>25</v>
      </c>
      <c r="S36">
        <v>0</v>
      </c>
      <c r="T36">
        <v>1</v>
      </c>
      <c r="U36">
        <v>1</v>
      </c>
      <c r="V36">
        <v>1</v>
      </c>
      <c r="W36" t="s">
        <v>25</v>
      </c>
      <c r="X36">
        <v>1</v>
      </c>
      <c r="Y36">
        <v>0</v>
      </c>
      <c r="Z36">
        <v>0</v>
      </c>
      <c r="AA36">
        <v>0</v>
      </c>
      <c r="AC36" s="1" t="s">
        <v>44</v>
      </c>
      <c r="AD36" t="s">
        <v>60</v>
      </c>
      <c r="AE36">
        <f>AE28</f>
        <v>14200</v>
      </c>
      <c r="AG36" s="7" t="s">
        <v>76</v>
      </c>
      <c r="AH36" s="7"/>
      <c r="AI36" s="7"/>
      <c r="AJ36" s="7"/>
      <c r="AK36" s="7"/>
      <c r="AL36" s="7"/>
      <c r="AM36" s="7"/>
      <c r="AN36" s="7"/>
    </row>
    <row r="37" spans="6:40" x14ac:dyDescent="0.2">
      <c r="F37" s="1" t="s">
        <v>44</v>
      </c>
      <c r="G37" t="s">
        <v>59</v>
      </c>
      <c r="I37">
        <v>1</v>
      </c>
      <c r="J37">
        <v>1</v>
      </c>
      <c r="K37">
        <v>1</v>
      </c>
      <c r="L37">
        <v>0</v>
      </c>
      <c r="M37" t="s">
        <v>25</v>
      </c>
      <c r="N37">
        <v>0</v>
      </c>
      <c r="O37">
        <v>1</v>
      </c>
      <c r="P37">
        <v>1</v>
      </c>
      <c r="Q37">
        <v>0</v>
      </c>
      <c r="R37" t="s">
        <v>25</v>
      </c>
      <c r="S37">
        <v>1</v>
      </c>
      <c r="T37">
        <v>0</v>
      </c>
      <c r="U37">
        <v>0</v>
      </c>
      <c r="V37">
        <v>0</v>
      </c>
      <c r="W37" t="s">
        <v>25</v>
      </c>
      <c r="X37">
        <v>1</v>
      </c>
      <c r="Y37">
        <v>0</v>
      </c>
      <c r="Z37">
        <v>1</v>
      </c>
      <c r="AA37">
        <v>0</v>
      </c>
      <c r="AD37" s="1" t="s">
        <v>75</v>
      </c>
      <c r="AE37">
        <f>E10</f>
        <v>-6518</v>
      </c>
      <c r="AG37" s="7" t="s">
        <v>77</v>
      </c>
      <c r="AH37" s="7"/>
      <c r="AI37" s="7"/>
      <c r="AJ37" s="7"/>
      <c r="AK37" s="7"/>
      <c r="AL37" s="7"/>
      <c r="AM37" s="7"/>
      <c r="AN37" s="7"/>
    </row>
    <row r="38" spans="6:40" x14ac:dyDescent="0.2">
      <c r="G38" s="1" t="s">
        <v>46</v>
      </c>
      <c r="I38" s="1" t="s">
        <v>46</v>
      </c>
      <c r="J38" s="1" t="s">
        <v>46</v>
      </c>
      <c r="K38" s="1" t="s">
        <v>46</v>
      </c>
      <c r="L38" s="1" t="s">
        <v>46</v>
      </c>
      <c r="M38" s="1" t="s">
        <v>46</v>
      </c>
      <c r="N38" s="1" t="s">
        <v>46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s">
        <v>46</v>
      </c>
      <c r="W38" s="1" t="s">
        <v>46</v>
      </c>
      <c r="X38" s="1" t="s">
        <v>46</v>
      </c>
      <c r="Y38" s="1" t="s">
        <v>46</v>
      </c>
      <c r="Z38" s="1" t="s">
        <v>46</v>
      </c>
      <c r="AA38" s="1" t="s">
        <v>46</v>
      </c>
    </row>
    <row r="39" spans="6:40" x14ac:dyDescent="0.2">
      <c r="I39">
        <v>0</v>
      </c>
      <c r="J39">
        <v>0</v>
      </c>
      <c r="K39">
        <v>0</v>
      </c>
      <c r="L39">
        <v>1</v>
      </c>
      <c r="N39">
        <v>1</v>
      </c>
      <c r="O39">
        <v>1</v>
      </c>
      <c r="P39">
        <v>1</v>
      </c>
      <c r="Q39">
        <v>0</v>
      </c>
      <c r="S39">
        <v>0</v>
      </c>
      <c r="T39">
        <v>0</v>
      </c>
      <c r="U39">
        <v>0</v>
      </c>
      <c r="V39">
        <v>0</v>
      </c>
      <c r="X39">
        <v>0</v>
      </c>
      <c r="Y39">
        <v>0</v>
      </c>
      <c r="Z39">
        <v>1</v>
      </c>
      <c r="AA39">
        <v>0</v>
      </c>
      <c r="AB39" s="1" t="s">
        <v>47</v>
      </c>
      <c r="AC39">
        <v>7682</v>
      </c>
      <c r="AE39">
        <f>AE36+AE37</f>
        <v>7682</v>
      </c>
    </row>
    <row r="41" spans="6:40" x14ac:dyDescent="0.2">
      <c r="I41" s="6" t="s">
        <v>50</v>
      </c>
      <c r="J41" s="6"/>
      <c r="K41">
        <f>IF(I36+I37&gt;I39,1,0)</f>
        <v>1</v>
      </c>
      <c r="L41" s="6" t="s">
        <v>51</v>
      </c>
      <c r="M41" s="6"/>
      <c r="N41">
        <f>ABS(MOD(COUNTIF(S39:AA39, "1"),2) - 1)</f>
        <v>0</v>
      </c>
      <c r="O41" s="6" t="s">
        <v>52</v>
      </c>
      <c r="P41" s="6"/>
      <c r="Q41">
        <f>IF(OR(X36+X37&gt;X39,),1,0)</f>
        <v>1</v>
      </c>
      <c r="R41" s="6" t="s">
        <v>53</v>
      </c>
      <c r="S41" s="6"/>
      <c r="T41">
        <f>IF(AC39=0,1,0)</f>
        <v>0</v>
      </c>
      <c r="U41" s="6" t="s">
        <v>54</v>
      </c>
      <c r="V41" s="6"/>
      <c r="W41">
        <f>I39</f>
        <v>0</v>
      </c>
      <c r="X41" s="6" t="s">
        <v>55</v>
      </c>
      <c r="Y41" s="6"/>
      <c r="Z41">
        <f>IF(AC39&lt;&gt;AE39,1,0)</f>
        <v>0</v>
      </c>
    </row>
    <row r="42" spans="6:40" x14ac:dyDescent="0.2">
      <c r="H42">
        <v>1</v>
      </c>
      <c r="I42">
        <v>1</v>
      </c>
      <c r="Q42">
        <v>1</v>
      </c>
      <c r="V42">
        <v>1</v>
      </c>
      <c r="X42">
        <v>1</v>
      </c>
      <c r="Y42">
        <v>1</v>
      </c>
      <c r="Z42">
        <v>1</v>
      </c>
      <c r="AD42" t="s">
        <v>61</v>
      </c>
      <c r="AE42">
        <f>E10</f>
        <v>-6518</v>
      </c>
      <c r="AG42" s="7" t="s">
        <v>78</v>
      </c>
      <c r="AH42" s="7"/>
      <c r="AI42" s="7"/>
      <c r="AJ42" s="7"/>
      <c r="AK42" s="7"/>
      <c r="AL42" s="7"/>
      <c r="AM42" s="7"/>
      <c r="AN42" s="7"/>
    </row>
    <row r="43" spans="6:40" x14ac:dyDescent="0.2">
      <c r="G43" t="s">
        <v>59</v>
      </c>
      <c r="I43">
        <v>1</v>
      </c>
      <c r="J43">
        <v>1</v>
      </c>
      <c r="K43">
        <v>1</v>
      </c>
      <c r="L43">
        <v>0</v>
      </c>
      <c r="M43" t="s">
        <v>25</v>
      </c>
      <c r="N43">
        <v>0</v>
      </c>
      <c r="O43">
        <v>1</v>
      </c>
      <c r="P43">
        <v>1</v>
      </c>
      <c r="Q43">
        <v>0</v>
      </c>
      <c r="R43" t="s">
        <v>25</v>
      </c>
      <c r="S43">
        <v>1</v>
      </c>
      <c r="T43">
        <v>0</v>
      </c>
      <c r="U43">
        <v>0</v>
      </c>
      <c r="V43">
        <v>0</v>
      </c>
      <c r="W43" t="s">
        <v>25</v>
      </c>
      <c r="X43">
        <v>1</v>
      </c>
      <c r="Y43">
        <v>0</v>
      </c>
      <c r="Z43">
        <v>1</v>
      </c>
      <c r="AA43">
        <v>1</v>
      </c>
      <c r="AC43" s="1" t="s">
        <v>44</v>
      </c>
      <c r="AD43" t="s">
        <v>63</v>
      </c>
      <c r="AE43">
        <f>E11</f>
        <v>-14200</v>
      </c>
      <c r="AG43" s="7" t="s">
        <v>79</v>
      </c>
      <c r="AH43" s="7"/>
      <c r="AI43" s="7"/>
      <c r="AJ43" s="7"/>
      <c r="AK43" s="7"/>
      <c r="AL43" s="7"/>
      <c r="AM43" s="7"/>
      <c r="AN43" s="7"/>
    </row>
    <row r="44" spans="6:40" x14ac:dyDescent="0.2">
      <c r="F44" s="1" t="s">
        <v>44</v>
      </c>
      <c r="G44" t="s">
        <v>62</v>
      </c>
      <c r="I44">
        <v>1</v>
      </c>
      <c r="J44">
        <v>1</v>
      </c>
      <c r="K44">
        <v>0</v>
      </c>
      <c r="L44">
        <v>0</v>
      </c>
      <c r="M44" t="s">
        <v>25</v>
      </c>
      <c r="N44">
        <v>1</v>
      </c>
      <c r="O44">
        <v>0</v>
      </c>
      <c r="P44">
        <v>0</v>
      </c>
      <c r="Q44">
        <v>0</v>
      </c>
      <c r="R44" t="s">
        <v>25</v>
      </c>
      <c r="S44">
        <v>1</v>
      </c>
      <c r="T44">
        <v>0</v>
      </c>
      <c r="U44">
        <v>0</v>
      </c>
      <c r="V44">
        <v>0</v>
      </c>
      <c r="W44" t="s">
        <v>25</v>
      </c>
      <c r="X44">
        <v>1</v>
      </c>
      <c r="Y44">
        <v>1</v>
      </c>
      <c r="Z44">
        <v>1</v>
      </c>
      <c r="AA44">
        <v>1</v>
      </c>
    </row>
    <row r="45" spans="6:40" x14ac:dyDescent="0.2">
      <c r="G45" s="1" t="s">
        <v>46</v>
      </c>
      <c r="H45" s="1" t="s">
        <v>46</v>
      </c>
      <c r="I45" s="1" t="s">
        <v>46</v>
      </c>
      <c r="J45" s="1" t="s">
        <v>46</v>
      </c>
      <c r="K45" s="1" t="s">
        <v>46</v>
      </c>
      <c r="L45" s="1" t="s">
        <v>46</v>
      </c>
      <c r="M45" s="1" t="s">
        <v>46</v>
      </c>
      <c r="N45" s="1" t="s">
        <v>46</v>
      </c>
      <c r="O45" s="1" t="s">
        <v>46</v>
      </c>
      <c r="P45" s="1" t="s">
        <v>46</v>
      </c>
      <c r="Q45" s="1" t="s">
        <v>46</v>
      </c>
      <c r="R45" s="1" t="s">
        <v>46</v>
      </c>
      <c r="S45" s="1" t="s">
        <v>46</v>
      </c>
      <c r="T45" s="1" t="s">
        <v>46</v>
      </c>
      <c r="U45" s="1" t="s">
        <v>46</v>
      </c>
      <c r="V45" s="1" t="s">
        <v>46</v>
      </c>
      <c r="W45" s="1" t="s">
        <v>46</v>
      </c>
      <c r="X45" s="1" t="s">
        <v>46</v>
      </c>
      <c r="Y45" s="1" t="s">
        <v>46</v>
      </c>
      <c r="Z45" s="1" t="s">
        <v>46</v>
      </c>
      <c r="AA45" s="1" t="s">
        <v>46</v>
      </c>
    </row>
    <row r="46" spans="6:40" x14ac:dyDescent="0.2">
      <c r="I46">
        <v>1</v>
      </c>
      <c r="J46">
        <v>0</v>
      </c>
      <c r="K46">
        <v>1</v>
      </c>
      <c r="L46">
        <v>0</v>
      </c>
      <c r="N46">
        <v>1</v>
      </c>
      <c r="O46">
        <v>1</v>
      </c>
      <c r="P46">
        <v>1</v>
      </c>
      <c r="Q46">
        <v>1</v>
      </c>
      <c r="S46">
        <v>0</v>
      </c>
      <c r="T46">
        <v>0</v>
      </c>
      <c r="U46">
        <v>0</v>
      </c>
      <c r="V46">
        <v>1</v>
      </c>
      <c r="X46">
        <v>1</v>
      </c>
      <c r="Y46">
        <v>0</v>
      </c>
      <c r="Z46">
        <v>1</v>
      </c>
      <c r="AA46">
        <v>0</v>
      </c>
      <c r="AB46" s="1" t="s">
        <v>47</v>
      </c>
      <c r="AC46">
        <v>-44826</v>
      </c>
      <c r="AE46">
        <f>AE42+AE43</f>
        <v>-20718</v>
      </c>
    </row>
    <row r="48" spans="6:40" x14ac:dyDescent="0.2">
      <c r="I48" s="6" t="s">
        <v>50</v>
      </c>
      <c r="J48" s="6"/>
      <c r="K48">
        <f>IF(I43+I44&gt;I46,1,0)</f>
        <v>1</v>
      </c>
      <c r="L48" s="6" t="s">
        <v>51</v>
      </c>
      <c r="M48" s="6"/>
      <c r="N48">
        <f>ABS(MOD(COUNTIF(S46:AA46, "1"),2) - 1)</f>
        <v>0</v>
      </c>
      <c r="O48" s="6" t="s">
        <v>52</v>
      </c>
      <c r="P48" s="6"/>
      <c r="Q48">
        <f>IF(OR(X43+X44&gt;X46,),1,0)</f>
        <v>1</v>
      </c>
      <c r="R48" s="6" t="s">
        <v>53</v>
      </c>
      <c r="S48" s="6"/>
      <c r="T48" t="e">
        <f>IF(#REF!=0,1,0)</f>
        <v>#REF!</v>
      </c>
      <c r="U48" s="6" t="s">
        <v>54</v>
      </c>
      <c r="V48" s="6"/>
      <c r="W48">
        <f>I46</f>
        <v>1</v>
      </c>
      <c r="X48" s="6" t="s">
        <v>55</v>
      </c>
      <c r="Y48" s="6"/>
      <c r="Z48">
        <f>IF(AC46&lt;&gt;AE46,1,0)</f>
        <v>1</v>
      </c>
    </row>
    <row r="49" spans="6:40" x14ac:dyDescent="0.2">
      <c r="H49">
        <v>1</v>
      </c>
      <c r="L49">
        <v>1</v>
      </c>
      <c r="U49">
        <v>1</v>
      </c>
      <c r="V49">
        <v>1</v>
      </c>
      <c r="X49">
        <v>1</v>
      </c>
      <c r="Y49">
        <v>1</v>
      </c>
      <c r="Z49">
        <v>1</v>
      </c>
    </row>
    <row r="50" spans="6:40" x14ac:dyDescent="0.2">
      <c r="G50" t="s">
        <v>62</v>
      </c>
      <c r="I50">
        <v>1</v>
      </c>
      <c r="J50">
        <v>1</v>
      </c>
      <c r="K50">
        <v>0</v>
      </c>
      <c r="L50">
        <v>0</v>
      </c>
      <c r="M50" t="s">
        <v>25</v>
      </c>
      <c r="N50">
        <v>1</v>
      </c>
      <c r="O50">
        <v>0</v>
      </c>
      <c r="P50">
        <v>0</v>
      </c>
      <c r="Q50">
        <v>0</v>
      </c>
      <c r="R50" t="s">
        <v>25</v>
      </c>
      <c r="S50">
        <v>1</v>
      </c>
      <c r="T50">
        <v>0</v>
      </c>
      <c r="U50">
        <v>0</v>
      </c>
      <c r="V50">
        <v>0</v>
      </c>
      <c r="W50" t="s">
        <v>25</v>
      </c>
      <c r="X50">
        <v>1</v>
      </c>
      <c r="Y50">
        <v>1</v>
      </c>
      <c r="Z50">
        <v>1</v>
      </c>
      <c r="AA50">
        <v>1</v>
      </c>
    </row>
    <row r="51" spans="6:40" x14ac:dyDescent="0.2">
      <c r="F51" s="1" t="s">
        <v>44</v>
      </c>
      <c r="G51" t="s">
        <v>64</v>
      </c>
      <c r="I51">
        <v>1</v>
      </c>
      <c r="J51">
        <v>0</v>
      </c>
      <c r="K51">
        <v>1</v>
      </c>
      <c r="L51">
        <v>0</v>
      </c>
      <c r="M51" t="s">
        <v>25</v>
      </c>
      <c r="N51">
        <v>1</v>
      </c>
      <c r="O51">
        <v>1</v>
      </c>
      <c r="P51">
        <v>1</v>
      </c>
      <c r="Q51">
        <v>1</v>
      </c>
      <c r="R51" t="s">
        <v>25</v>
      </c>
      <c r="S51">
        <v>0</v>
      </c>
      <c r="T51">
        <v>0</v>
      </c>
      <c r="U51">
        <v>0</v>
      </c>
      <c r="V51">
        <v>1</v>
      </c>
      <c r="W51" t="s">
        <v>25</v>
      </c>
      <c r="X51">
        <v>0</v>
      </c>
      <c r="Y51">
        <v>0</v>
      </c>
      <c r="Z51">
        <v>1</v>
      </c>
      <c r="AA51">
        <v>1</v>
      </c>
      <c r="AD51" t="s">
        <v>63</v>
      </c>
      <c r="AE51">
        <f>E11</f>
        <v>-14200</v>
      </c>
      <c r="AG51" s="7" t="s">
        <v>78</v>
      </c>
      <c r="AH51" s="7"/>
      <c r="AI51" s="7"/>
      <c r="AJ51" s="7"/>
      <c r="AK51" s="7"/>
      <c r="AL51" s="7"/>
      <c r="AM51" s="7"/>
      <c r="AN51" s="7"/>
    </row>
    <row r="52" spans="6:40" x14ac:dyDescent="0.2">
      <c r="G52" s="1" t="s">
        <v>46</v>
      </c>
      <c r="H52" s="1" t="s">
        <v>46</v>
      </c>
      <c r="I52" s="1" t="s">
        <v>46</v>
      </c>
      <c r="J52" s="1" t="s">
        <v>46</v>
      </c>
      <c r="K52" s="1" t="s">
        <v>46</v>
      </c>
      <c r="L52" s="1" t="s">
        <v>46</v>
      </c>
      <c r="M52" s="1" t="s">
        <v>46</v>
      </c>
      <c r="N52" s="1" t="s">
        <v>46</v>
      </c>
      <c r="O52" s="1" t="s">
        <v>46</v>
      </c>
      <c r="P52" s="1" t="s">
        <v>46</v>
      </c>
      <c r="Q52" s="1" t="s">
        <v>46</v>
      </c>
      <c r="R52" s="1" t="s">
        <v>46</v>
      </c>
      <c r="S52" s="1" t="s">
        <v>46</v>
      </c>
      <c r="T52" s="1" t="s">
        <v>46</v>
      </c>
      <c r="U52" s="1" t="s">
        <v>46</v>
      </c>
      <c r="V52" s="1" t="s">
        <v>46</v>
      </c>
      <c r="W52" s="1" t="s">
        <v>46</v>
      </c>
      <c r="X52" s="1" t="s">
        <v>46</v>
      </c>
      <c r="Y52" s="1" t="s">
        <v>46</v>
      </c>
      <c r="Z52" s="1" t="s">
        <v>46</v>
      </c>
      <c r="AA52" s="1" t="s">
        <v>46</v>
      </c>
      <c r="AC52" s="1" t="s">
        <v>44</v>
      </c>
      <c r="AD52" t="s">
        <v>65</v>
      </c>
      <c r="AE52">
        <f>E12</f>
        <v>-20718</v>
      </c>
      <c r="AG52" s="7" t="s">
        <v>79</v>
      </c>
      <c r="AH52" s="7"/>
      <c r="AI52" s="7"/>
      <c r="AJ52" s="7"/>
      <c r="AK52" s="7"/>
      <c r="AL52" s="7"/>
      <c r="AM52" s="7"/>
      <c r="AN52" s="7"/>
    </row>
    <row r="53" spans="6:40" x14ac:dyDescent="0.2">
      <c r="I53">
        <v>0</v>
      </c>
      <c r="J53">
        <v>1</v>
      </c>
      <c r="K53">
        <v>1</v>
      </c>
      <c r="L53">
        <v>1</v>
      </c>
      <c r="N53">
        <v>0</v>
      </c>
      <c r="O53">
        <v>1</v>
      </c>
      <c r="P53">
        <v>1</v>
      </c>
      <c r="Q53">
        <v>1</v>
      </c>
      <c r="S53">
        <v>1</v>
      </c>
      <c r="T53">
        <v>0</v>
      </c>
      <c r="U53">
        <v>1</v>
      </c>
      <c r="V53">
        <v>0</v>
      </c>
      <c r="X53">
        <v>0</v>
      </c>
      <c r="Y53">
        <v>0</v>
      </c>
      <c r="Z53">
        <v>1</v>
      </c>
      <c r="AA53">
        <v>0</v>
      </c>
      <c r="AB53" s="1" t="s">
        <v>47</v>
      </c>
      <c r="AC53">
        <v>30626</v>
      </c>
      <c r="AE53">
        <f>AE51+AE52</f>
        <v>-34918</v>
      </c>
    </row>
    <row r="55" spans="6:40" x14ac:dyDescent="0.2">
      <c r="I55" s="6" t="s">
        <v>50</v>
      </c>
      <c r="J55" s="6"/>
      <c r="K55">
        <f>IF(I50+I51&gt;I53,1,0)</f>
        <v>1</v>
      </c>
      <c r="L55" s="6" t="s">
        <v>51</v>
      </c>
      <c r="M55" s="6"/>
      <c r="N55">
        <f>ABS(MOD(COUNTIF(S53:AA53, "1"),2) - 1)</f>
        <v>0</v>
      </c>
      <c r="O55" s="6" t="s">
        <v>52</v>
      </c>
      <c r="P55" s="6"/>
      <c r="Q55">
        <f>IF(OR(X50+X51&gt;X53,),1,0)</f>
        <v>1</v>
      </c>
      <c r="R55" s="6" t="s">
        <v>53</v>
      </c>
      <c r="S55" s="6"/>
      <c r="T55">
        <f>IF(AC53=0,1,0)</f>
        <v>0</v>
      </c>
      <c r="U55" s="6" t="s">
        <v>54</v>
      </c>
      <c r="V55" s="6"/>
      <c r="W55">
        <f>I53</f>
        <v>0</v>
      </c>
      <c r="X55" s="6" t="s">
        <v>55</v>
      </c>
      <c r="Y55" s="6"/>
      <c r="Z55">
        <f>IF(AC53&lt;&gt;AE53,1,0)</f>
        <v>1</v>
      </c>
    </row>
    <row r="56" spans="6:40" x14ac:dyDescent="0.2">
      <c r="K56">
        <v>1</v>
      </c>
      <c r="L56">
        <v>1</v>
      </c>
      <c r="P56">
        <v>1</v>
      </c>
      <c r="Q56">
        <v>1</v>
      </c>
      <c r="S56">
        <v>1</v>
      </c>
      <c r="T56">
        <v>1</v>
      </c>
      <c r="U56">
        <v>1</v>
      </c>
      <c r="V56">
        <v>1</v>
      </c>
      <c r="X56">
        <v>1</v>
      </c>
      <c r="Y56">
        <v>1</v>
      </c>
    </row>
    <row r="57" spans="6:40" x14ac:dyDescent="0.2">
      <c r="G57" t="s">
        <v>66</v>
      </c>
      <c r="I57">
        <v>0</v>
      </c>
      <c r="J57">
        <v>0</v>
      </c>
      <c r="K57">
        <v>0</v>
      </c>
      <c r="L57">
        <v>1</v>
      </c>
      <c r="M57" t="s">
        <v>25</v>
      </c>
      <c r="N57">
        <v>1</v>
      </c>
      <c r="O57">
        <v>0</v>
      </c>
      <c r="P57">
        <v>0</v>
      </c>
      <c r="Q57">
        <v>1</v>
      </c>
      <c r="R57" t="s">
        <v>25</v>
      </c>
      <c r="S57">
        <v>0</v>
      </c>
      <c r="T57">
        <v>1</v>
      </c>
      <c r="U57">
        <v>1</v>
      </c>
      <c r="V57">
        <v>1</v>
      </c>
      <c r="W57" t="s">
        <v>25</v>
      </c>
      <c r="X57">
        <v>0</v>
      </c>
      <c r="Y57">
        <v>1</v>
      </c>
      <c r="Z57">
        <v>1</v>
      </c>
      <c r="AA57">
        <v>0</v>
      </c>
      <c r="AD57" t="s">
        <v>68</v>
      </c>
      <c r="AE57">
        <f>E4</f>
        <v>6518</v>
      </c>
      <c r="AG57" s="7" t="s">
        <v>76</v>
      </c>
      <c r="AH57" s="7"/>
      <c r="AI57" s="7"/>
      <c r="AJ57" s="7"/>
      <c r="AK57" s="7"/>
      <c r="AL57" s="7"/>
      <c r="AM57" s="7"/>
      <c r="AN57" s="7"/>
    </row>
    <row r="58" spans="6:40" x14ac:dyDescent="0.2">
      <c r="F58" s="1" t="s">
        <v>44</v>
      </c>
      <c r="G58" t="s">
        <v>67</v>
      </c>
      <c r="I58">
        <v>1</v>
      </c>
      <c r="J58">
        <v>1</v>
      </c>
      <c r="K58">
        <v>0</v>
      </c>
      <c r="L58">
        <v>0</v>
      </c>
      <c r="M58" t="s">
        <v>25</v>
      </c>
      <c r="N58">
        <v>1</v>
      </c>
      <c r="O58">
        <v>0</v>
      </c>
      <c r="P58">
        <v>0</v>
      </c>
      <c r="Q58">
        <v>0</v>
      </c>
      <c r="R58" t="s">
        <v>25</v>
      </c>
      <c r="S58">
        <v>1</v>
      </c>
      <c r="T58">
        <v>0</v>
      </c>
      <c r="U58">
        <v>0</v>
      </c>
      <c r="V58">
        <v>0</v>
      </c>
      <c r="W58" t="s">
        <v>25</v>
      </c>
      <c r="X58">
        <v>1</v>
      </c>
      <c r="Y58">
        <v>1</v>
      </c>
      <c r="Z58">
        <v>1</v>
      </c>
      <c r="AA58">
        <v>1</v>
      </c>
      <c r="AD58" t="s">
        <v>63</v>
      </c>
      <c r="AE58">
        <f>E11</f>
        <v>-14200</v>
      </c>
    </row>
    <row r="59" spans="6:40" x14ac:dyDescent="0.2">
      <c r="G59" s="1" t="s">
        <v>46</v>
      </c>
      <c r="H59" s="1" t="s">
        <v>46</v>
      </c>
      <c r="I59" s="1" t="s">
        <v>46</v>
      </c>
      <c r="J59" s="1" t="s">
        <v>46</v>
      </c>
      <c r="K59" s="1" t="s">
        <v>46</v>
      </c>
      <c r="L59" s="1" t="s">
        <v>46</v>
      </c>
      <c r="M59" s="1" t="s">
        <v>46</v>
      </c>
      <c r="N59" s="1" t="s">
        <v>46</v>
      </c>
      <c r="O59" s="1" t="s">
        <v>46</v>
      </c>
      <c r="P59" s="1" t="s">
        <v>46</v>
      </c>
      <c r="Q59" s="1" t="s">
        <v>46</v>
      </c>
      <c r="R59" s="1" t="s">
        <v>46</v>
      </c>
      <c r="S59" s="1" t="s">
        <v>46</v>
      </c>
      <c r="T59" s="1" t="s">
        <v>46</v>
      </c>
      <c r="U59" s="1" t="s">
        <v>46</v>
      </c>
      <c r="V59" s="1" t="s">
        <v>46</v>
      </c>
      <c r="W59" s="1" t="s">
        <v>46</v>
      </c>
      <c r="X59" s="1" t="s">
        <v>46</v>
      </c>
      <c r="Y59" s="1" t="s">
        <v>46</v>
      </c>
      <c r="Z59" s="1" t="s">
        <v>46</v>
      </c>
      <c r="AA59" s="1" t="s">
        <v>46</v>
      </c>
      <c r="AD59" s="1" t="s">
        <v>46</v>
      </c>
      <c r="AE59" s="1" t="s">
        <v>46</v>
      </c>
    </row>
    <row r="60" spans="6:40" x14ac:dyDescent="0.2">
      <c r="I60">
        <v>1</v>
      </c>
      <c r="J60">
        <v>1</v>
      </c>
      <c r="K60">
        <v>1</v>
      </c>
      <c r="L60">
        <v>0</v>
      </c>
      <c r="N60">
        <v>0</v>
      </c>
      <c r="O60">
        <v>0</v>
      </c>
      <c r="P60">
        <v>1</v>
      </c>
      <c r="Q60">
        <v>0</v>
      </c>
      <c r="S60">
        <v>0</v>
      </c>
      <c r="T60">
        <v>0</v>
      </c>
      <c r="U60">
        <v>0</v>
      </c>
      <c r="V60">
        <v>0</v>
      </c>
      <c r="X60">
        <v>0</v>
      </c>
      <c r="Y60">
        <v>1</v>
      </c>
      <c r="Z60">
        <v>0</v>
      </c>
      <c r="AA60">
        <v>1</v>
      </c>
      <c r="AB60" s="1" t="s">
        <v>47</v>
      </c>
      <c r="AC60">
        <v>-57861</v>
      </c>
      <c r="AE60">
        <f>AE58+AE57</f>
        <v>-7682</v>
      </c>
    </row>
    <row r="62" spans="6:40" x14ac:dyDescent="0.2">
      <c r="I62" s="6" t="s">
        <v>50</v>
      </c>
      <c r="J62" s="6"/>
      <c r="K62">
        <f>IF(I57+I58&gt;I60,1,0)</f>
        <v>0</v>
      </c>
      <c r="L62" s="6" t="s">
        <v>51</v>
      </c>
      <c r="M62" s="6"/>
      <c r="N62">
        <f>ABS(MOD(COUNTIF(S60:AA60, "1"),2) - 1)</f>
        <v>1</v>
      </c>
      <c r="O62" s="6" t="s">
        <v>52</v>
      </c>
      <c r="P62" s="6"/>
      <c r="Q62">
        <f>IF(OR(X57+X58&gt;X60,),1,0)</f>
        <v>1</v>
      </c>
      <c r="R62" s="6" t="s">
        <v>53</v>
      </c>
      <c r="S62" s="6"/>
      <c r="T62">
        <f>IF(AC60=0,1,0)</f>
        <v>0</v>
      </c>
      <c r="U62" s="6" t="s">
        <v>54</v>
      </c>
      <c r="V62" s="6"/>
      <c r="W62">
        <f>I60</f>
        <v>1</v>
      </c>
      <c r="X62" s="6" t="s">
        <v>55</v>
      </c>
      <c r="Y62" s="6"/>
      <c r="Z62">
        <f>IF(AC60&lt;&gt;AE60,1,0)</f>
        <v>1</v>
      </c>
    </row>
    <row r="63" spans="6:40" x14ac:dyDescent="0.2">
      <c r="H63">
        <v>1</v>
      </c>
      <c r="I63">
        <v>1</v>
      </c>
      <c r="P63">
        <v>1</v>
      </c>
      <c r="Q63">
        <v>1</v>
      </c>
      <c r="S63">
        <v>1</v>
      </c>
      <c r="T63">
        <v>1</v>
      </c>
      <c r="U63">
        <v>1</v>
      </c>
      <c r="V63">
        <v>1</v>
      </c>
      <c r="X63">
        <v>1</v>
      </c>
      <c r="Y63">
        <v>1</v>
      </c>
    </row>
    <row r="64" spans="6:40" x14ac:dyDescent="0.2">
      <c r="G64" t="s">
        <v>69</v>
      </c>
      <c r="I64">
        <v>1</v>
      </c>
      <c r="J64">
        <v>1</v>
      </c>
      <c r="K64">
        <v>1</v>
      </c>
      <c r="L64">
        <v>0</v>
      </c>
      <c r="M64" t="s">
        <v>25</v>
      </c>
      <c r="N64">
        <v>0</v>
      </c>
      <c r="O64">
        <v>0</v>
      </c>
      <c r="P64">
        <v>0</v>
      </c>
      <c r="Q64">
        <v>1</v>
      </c>
      <c r="R64" t="s">
        <v>25</v>
      </c>
      <c r="S64">
        <v>1</v>
      </c>
      <c r="T64">
        <v>1</v>
      </c>
      <c r="U64">
        <v>1</v>
      </c>
      <c r="V64">
        <v>1</v>
      </c>
      <c r="W64" t="s">
        <v>25</v>
      </c>
      <c r="X64">
        <v>1</v>
      </c>
      <c r="Y64">
        <v>1</v>
      </c>
      <c r="Z64">
        <v>1</v>
      </c>
      <c r="AA64">
        <v>1</v>
      </c>
      <c r="AD64" t="s">
        <v>71</v>
      </c>
      <c r="AE64">
        <f>E14</f>
        <v>-7682</v>
      </c>
      <c r="AG64" s="7" t="s">
        <v>76</v>
      </c>
      <c r="AH64" s="7"/>
      <c r="AI64" s="7"/>
      <c r="AJ64" s="7"/>
      <c r="AK64" s="7"/>
      <c r="AL64" s="7"/>
      <c r="AM64" s="7"/>
      <c r="AN64" s="7"/>
    </row>
    <row r="65" spans="6:40" x14ac:dyDescent="0.2">
      <c r="F65" s="1" t="s">
        <v>44</v>
      </c>
      <c r="G65" t="s">
        <v>70</v>
      </c>
      <c r="I65">
        <v>0</v>
      </c>
      <c r="J65">
        <v>1</v>
      </c>
      <c r="K65">
        <v>0</v>
      </c>
      <c r="L65">
        <v>1</v>
      </c>
      <c r="M65" t="s">
        <v>25</v>
      </c>
      <c r="N65">
        <v>0</v>
      </c>
      <c r="O65">
        <v>0</v>
      </c>
      <c r="P65">
        <v>0</v>
      </c>
      <c r="Q65">
        <v>0</v>
      </c>
      <c r="R65" t="s">
        <v>25</v>
      </c>
      <c r="S65">
        <v>1</v>
      </c>
      <c r="T65">
        <v>1</v>
      </c>
      <c r="U65">
        <v>1</v>
      </c>
      <c r="V65">
        <v>0</v>
      </c>
      <c r="W65" t="s">
        <v>25</v>
      </c>
      <c r="X65">
        <v>1</v>
      </c>
      <c r="Y65">
        <v>1</v>
      </c>
      <c r="Z65">
        <v>1</v>
      </c>
      <c r="AA65">
        <v>0</v>
      </c>
      <c r="AD65" t="s">
        <v>57</v>
      </c>
      <c r="AE65">
        <f>E6</f>
        <v>20718</v>
      </c>
      <c r="AG65" s="7" t="s">
        <v>77</v>
      </c>
      <c r="AH65" s="7"/>
      <c r="AI65" s="7"/>
      <c r="AJ65" s="7"/>
      <c r="AK65" s="7"/>
      <c r="AL65" s="7"/>
      <c r="AM65" s="7"/>
      <c r="AN65" s="7"/>
    </row>
    <row r="66" spans="6:40" x14ac:dyDescent="0.2">
      <c r="G66" s="1" t="s">
        <v>46</v>
      </c>
      <c r="H66" s="1" t="s">
        <v>46</v>
      </c>
      <c r="I66" s="1" t="s">
        <v>46</v>
      </c>
      <c r="J66" s="1" t="s">
        <v>46</v>
      </c>
      <c r="K66" s="1" t="s">
        <v>46</v>
      </c>
      <c r="L66" s="1" t="s">
        <v>46</v>
      </c>
      <c r="M66" s="1" t="s">
        <v>46</v>
      </c>
      <c r="N66" s="1" t="s">
        <v>46</v>
      </c>
      <c r="O66" s="1" t="s">
        <v>46</v>
      </c>
      <c r="P66" s="1" t="s">
        <v>46</v>
      </c>
      <c r="Q66" s="1" t="s">
        <v>46</v>
      </c>
      <c r="R66" s="1" t="s">
        <v>46</v>
      </c>
      <c r="S66" s="1" t="s">
        <v>46</v>
      </c>
      <c r="T66" s="1" t="s">
        <v>46</v>
      </c>
      <c r="U66" s="1" t="s">
        <v>46</v>
      </c>
      <c r="V66" s="1" t="s">
        <v>46</v>
      </c>
      <c r="W66" s="1" t="s">
        <v>46</v>
      </c>
      <c r="X66" s="1" t="s">
        <v>46</v>
      </c>
      <c r="Y66" s="1" t="s">
        <v>46</v>
      </c>
      <c r="Z66" s="1" t="s">
        <v>46</v>
      </c>
      <c r="AA66" s="1" t="s">
        <v>46</v>
      </c>
      <c r="AD66" s="1" t="s">
        <v>46</v>
      </c>
      <c r="AE66" s="1" t="s">
        <v>46</v>
      </c>
    </row>
    <row r="67" spans="6:40" x14ac:dyDescent="0.2">
      <c r="I67">
        <v>0</v>
      </c>
      <c r="J67">
        <v>0</v>
      </c>
      <c r="K67">
        <v>1</v>
      </c>
      <c r="L67">
        <v>1</v>
      </c>
      <c r="N67">
        <v>0</v>
      </c>
      <c r="O67">
        <v>0</v>
      </c>
      <c r="P67">
        <v>1</v>
      </c>
      <c r="Q67">
        <v>0</v>
      </c>
      <c r="S67">
        <v>1</v>
      </c>
      <c r="T67">
        <v>1</v>
      </c>
      <c r="U67">
        <v>1</v>
      </c>
      <c r="V67">
        <v>0</v>
      </c>
      <c r="X67">
        <v>1</v>
      </c>
      <c r="Y67">
        <v>1</v>
      </c>
      <c r="Z67">
        <v>0</v>
      </c>
      <c r="AA67">
        <v>1</v>
      </c>
      <c r="AB67" s="1" t="s">
        <v>47</v>
      </c>
      <c r="AC67">
        <v>13036</v>
      </c>
      <c r="AE67">
        <f>AE64+AE65</f>
        <v>13036</v>
      </c>
    </row>
    <row r="69" spans="6:40" x14ac:dyDescent="0.2">
      <c r="I69" s="6" t="s">
        <v>50</v>
      </c>
      <c r="J69" s="6"/>
      <c r="K69">
        <f>IF(I64+I65&gt;I67,1,0)</f>
        <v>1</v>
      </c>
      <c r="L69" s="6" t="s">
        <v>51</v>
      </c>
      <c r="M69" s="6"/>
      <c r="N69">
        <f>ABS(MOD(COUNTIF(S67:AA67, "1"),2) - 1)</f>
        <v>1</v>
      </c>
      <c r="O69" s="6" t="s">
        <v>52</v>
      </c>
      <c r="P69" s="6"/>
      <c r="Q69">
        <f>IF(OR(X64+X65&gt;X67,),1,0)</f>
        <v>1</v>
      </c>
      <c r="R69" s="6" t="s">
        <v>53</v>
      </c>
      <c r="S69" s="6"/>
      <c r="T69">
        <f>IF(AC67=0,1,0)</f>
        <v>0</v>
      </c>
      <c r="U69" s="6" t="s">
        <v>54</v>
      </c>
      <c r="V69" s="6"/>
      <c r="W69">
        <f>I67</f>
        <v>0</v>
      </c>
      <c r="X69" s="6" t="s">
        <v>55</v>
      </c>
      <c r="Y69" s="6"/>
      <c r="Z69">
        <f>IF(AC67&lt;&gt;AE67,1,0)</f>
        <v>0</v>
      </c>
    </row>
  </sheetData>
  <mergeCells count="57">
    <mergeCell ref="AG52:AN52"/>
    <mergeCell ref="AG57:AN57"/>
    <mergeCell ref="AG64:AN64"/>
    <mergeCell ref="AG65:AN65"/>
    <mergeCell ref="AG29:AN29"/>
    <mergeCell ref="AG36:AN36"/>
    <mergeCell ref="AG37:AN37"/>
    <mergeCell ref="AG42:AN42"/>
    <mergeCell ref="AG43:AN43"/>
    <mergeCell ref="AG51:AN51"/>
    <mergeCell ref="AG20:AN20"/>
    <mergeCell ref="AG21:AN21"/>
    <mergeCell ref="AG22:AN22"/>
    <mergeCell ref="AG23:AN23"/>
    <mergeCell ref="AG28:AN28"/>
    <mergeCell ref="X69:Y69"/>
    <mergeCell ref="I62:J62"/>
    <mergeCell ref="L62:M62"/>
    <mergeCell ref="O62:P62"/>
    <mergeCell ref="R62:S62"/>
    <mergeCell ref="U62:V62"/>
    <mergeCell ref="X62:Y62"/>
    <mergeCell ref="I69:J69"/>
    <mergeCell ref="L69:M69"/>
    <mergeCell ref="O69:P69"/>
    <mergeCell ref="R69:S69"/>
    <mergeCell ref="U69:V69"/>
    <mergeCell ref="X55:Y55"/>
    <mergeCell ref="I48:J48"/>
    <mergeCell ref="L48:M48"/>
    <mergeCell ref="O48:P48"/>
    <mergeCell ref="R48:S48"/>
    <mergeCell ref="U48:V48"/>
    <mergeCell ref="X48:Y48"/>
    <mergeCell ref="I55:J55"/>
    <mergeCell ref="L55:M55"/>
    <mergeCell ref="O55:P55"/>
    <mergeCell ref="R55:S55"/>
    <mergeCell ref="U55:V55"/>
    <mergeCell ref="X41:Y41"/>
    <mergeCell ref="I34:J34"/>
    <mergeCell ref="L34:M34"/>
    <mergeCell ref="O34:P34"/>
    <mergeCell ref="R34:S34"/>
    <mergeCell ref="U34:V34"/>
    <mergeCell ref="X34:Y34"/>
    <mergeCell ref="I41:J41"/>
    <mergeCell ref="L41:M41"/>
    <mergeCell ref="O41:P41"/>
    <mergeCell ref="R41:S41"/>
    <mergeCell ref="U41:V41"/>
    <mergeCell ref="X26:Y26"/>
    <mergeCell ref="I26:J26"/>
    <mergeCell ref="L26:M26"/>
    <mergeCell ref="O26:P26"/>
    <mergeCell ref="R26:S26"/>
    <mergeCell ref="U26:V26"/>
  </mergeCells>
  <pageMargins left="0.7" right="0.7" top="0.75" bottom="0.75" header="0.3" footer="0.3"/>
  <pageSetup paperSize="9" orientation="portrait" horizontalDpi="0" verticalDpi="0"/>
  <headerFooter>
    <oddHeader>&amp;C&amp;"System Font,обычный"&amp;10&amp;K000000Бурейко Роман, 2 вариант, labainfa5.xlsx</oddHeader>
    <oddFooter xml:space="preserve">&amp;C&amp;"System Font,обычный"&amp;10 &amp;K00000003.12.23 21:03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2023-12-03T11:40:55Z</dcterms:created>
  <dcterms:modified xsi:type="dcterms:W3CDTF">2023-12-03T18:42:28Z</dcterms:modified>
</cp:coreProperties>
</file>