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jogstationary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<sst xmlns="http://schemas.openxmlformats.org/spreadsheetml/2006/main" count="29" uniqueCount="29">
  <si>
    <t>Date &amp; Time</t>
  </si>
  <si>
    <t>Temp</t>
  </si>
  <si>
    <t>Alt</t>
  </si>
  <si>
    <t>X</t>
  </si>
  <si>
    <t>Y</t>
  </si>
  <si>
    <t>Z</t>
  </si>
  <si>
    <t>Rx acc</t>
  </si>
  <si>
    <t>Ry acc</t>
  </si>
  <si>
    <t>Rz acc</t>
  </si>
  <si>
    <t>R = acc xyz</t>
  </si>
  <si>
    <t>Ru</t>
  </si>
  <si>
    <t>interval, s</t>
  </si>
  <si>
    <t>velocity,hand</t>
  </si>
  <si>
    <t>*vel, user, m/s</t>
  </si>
  <si>
    <t>Accumulated distance, m</t>
  </si>
  <si>
    <t>mass, kg</t>
  </si>
  <si>
    <t>Force, MxA</t>
  </si>
  <si>
    <t>Accumulated Joules</t>
  </si>
  <si>
    <t>Accumulated Calories Burned</t>
  </si>
  <si>
    <t>average</t>
  </si>
  <si>
    <t>total</t>
  </si>
  <si>
    <t>Legend:</t>
  </si>
  <si>
    <t>*Note</t>
  </si>
  <si>
    <t>Original Data</t>
  </si>
  <si>
    <t>1. Assumed that human speed is 0.11 to 0.12 of hand-swing speed when jogging.</t>
  </si>
  <si>
    <t>2. 2.5 to 2.8 mps average jogging speed</t>
  </si>
  <si>
    <t>3. http://www.dietandfitnesstoday.com/caloriesBurnedInfo.php?weight=70&amp;unit=kg&amp;duration=.4&amp;id=336</t>
  </si>
  <si>
    <t>the site shows that jogging for 0.4 mins or 24 secons at 70kg weight, calories burned is 3.43Cal</t>
  </si>
  <si>
    <t>4. 1Kcal = 4186.8joules</t>
  </si>
</sst>
</file>

<file path=xl/styles.xml><?xml version="1.0" encoding="utf-8"?>
<styleSheet xmlns="http://schemas.openxmlformats.org/spreadsheetml/2006/main">
  <numFmts count="5">
    <numFmt formatCode="GENERAL" numFmtId="164"/>
    <numFmt formatCode="M/D/YYYY\ H:MM" numFmtId="165"/>
    <numFmt formatCode="MM/DD/YYYY\ HH:MM:SS" numFmtId="166"/>
    <numFmt formatCode="0.0000" numFmtId="167"/>
    <numFmt formatCode="0.00" numFmtId="168"/>
  </numFmts>
  <fonts count="8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FFFFFF"/>
      <sz val="11"/>
    </font>
    <font>
      <name val="Calibri"/>
      <family val="2"/>
      <b val="true"/>
      <color rgb="00000000"/>
      <sz val="11"/>
    </font>
    <font>
      <name val="Calibri"/>
      <family val="2"/>
      <b val="true"/>
      <color rgb="00000000"/>
      <sz val="18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2" fontId="4" numFmtId="166" xfId="0"/>
    <xf applyAlignment="false" applyBorder="false" applyFont="true" applyProtection="false" borderId="0" fillId="2" fontId="4" numFmtId="164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7" xfId="0"/>
    <xf applyAlignment="false" applyBorder="false" applyFont="true" applyProtection="false" borderId="0" fillId="0" fontId="5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Accelerometer Data [Y]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>
            <c:symbol val="none"/>
          </c:marker>
          <c:smooth val="1"/>
          <c:yVal>
            <c:numRef>
              <c:f>jogstationary!$E$3:$E$25</c:f>
              <c:numCache>
                <c:formatCode>General</c:formatCode>
                <c:ptCount val="23"/>
                <c:pt idx="0">
                  <c:v>27</c:v>
                </c:pt>
                <c:pt idx="1">
                  <c:v>197</c:v>
                </c:pt>
                <c:pt idx="2">
                  <c:v>37</c:v>
                </c:pt>
                <c:pt idx="3">
                  <c:v>215</c:v>
                </c:pt>
                <c:pt idx="4">
                  <c:v>77</c:v>
                </c:pt>
                <c:pt idx="5">
                  <c:v>16</c:v>
                </c:pt>
                <c:pt idx="6">
                  <c:v>114</c:v>
                </c:pt>
                <c:pt idx="7">
                  <c:v>126</c:v>
                </c:pt>
                <c:pt idx="8">
                  <c:v>80</c:v>
                </c:pt>
                <c:pt idx="9">
                  <c:v>47</c:v>
                </c:pt>
                <c:pt idx="10">
                  <c:v>225</c:v>
                </c:pt>
                <c:pt idx="11">
                  <c:v>101</c:v>
                </c:pt>
                <c:pt idx="12">
                  <c:v>84</c:v>
                </c:pt>
                <c:pt idx="13">
                  <c:v>196</c:v>
                </c:pt>
                <c:pt idx="14">
                  <c:v>43</c:v>
                </c:pt>
                <c:pt idx="15">
                  <c:v>197</c:v>
                </c:pt>
                <c:pt idx="16">
                  <c:v>38</c:v>
                </c:pt>
                <c:pt idx="17">
                  <c:v>41</c:v>
                </c:pt>
                <c:pt idx="18">
                  <c:v>127</c:v>
                </c:pt>
                <c:pt idx="19">
                  <c:v>62</c:v>
                </c:pt>
                <c:pt idx="20">
                  <c:v>217</c:v>
                </c:pt>
                <c:pt idx="21">
                  <c:v>31</c:v>
                </c:pt>
                <c:pt idx="22">
                  <c:v>231</c:v>
                </c:pt>
              </c:numCache>
            </c:numRef>
          </c:yVal>
        </c:ser>
        <c:axId val="85999919"/>
        <c:axId val="56871388"/>
      </c:scatterChart>
      <c:valAx>
        <c:axId val="85999919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56871388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568713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85999919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61560</xdr:colOff>
      <xdr:row>36</xdr:row>
      <xdr:rowOff>146520</xdr:rowOff>
    </xdr:from>
    <xdr:to>
      <xdr:col>18</xdr:col>
      <xdr:colOff>178560</xdr:colOff>
      <xdr:row>59</xdr:row>
      <xdr:rowOff>166320</xdr:rowOff>
    </xdr:to>
    <xdr:graphicFrame>
      <xdr:nvGraphicFramePr>
        <xdr:cNvPr id="0" name="Chart 5"/>
        <xdr:cNvGraphicFramePr/>
      </xdr:nvGraphicFramePr>
      <xdr:xfrm>
        <a:off x="5258520" y="6534720"/>
        <a:ext cx="10611720" cy="40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etandfitnesstoday.com/caloriesBurnedInfo.php?weight=70&amp;unit=kg&amp;duration=.4&amp;id=336" TargetMode="External"/><Relationship Id="rId2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5.8823529411765"/>
    <col collapsed="false" hidden="false" max="9" min="2" style="0" width="8.60392156862745"/>
    <col collapsed="false" hidden="false" max="10" min="10" style="0" width="9.91764705882353"/>
    <col collapsed="false" hidden="false" max="12" min="11" style="0" width="8.60392156862745"/>
    <col collapsed="false" hidden="false" max="13" min="13" style="0" width="11.1058823529412"/>
    <col collapsed="false" hidden="false" max="14" min="14" style="0" width="11.4"/>
    <col collapsed="false" hidden="false" max="15" min="15" style="0" width="9.70196078431373"/>
    <col collapsed="false" hidden="false" max="16" min="16" style="0" width="8.60392156862745"/>
    <col collapsed="false" hidden="false" max="17" min="17" style="0" width="9.46666666666667"/>
    <col collapsed="false" hidden="false" max="18" min="18" style="0" width="15.7333333333333"/>
    <col collapsed="false" hidden="false" max="1025" min="19" style="0" width="8.60392156862745"/>
  </cols>
  <sheetData>
    <row collapsed="false" customFormat="false" customHeight="false" hidden="false" ht="14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collapsed="false" customFormat="false" customHeight="false" hidden="false" ht="14" outlineLevel="0" r="2">
      <c r="A2" s="3" t="n">
        <v>40511.9386805556</v>
      </c>
      <c r="B2" s="4" t="n">
        <v>192</v>
      </c>
      <c r="C2" s="4" t="n">
        <v>479</v>
      </c>
      <c r="D2" s="4" t="n">
        <v>8</v>
      </c>
      <c r="E2" s="4" t="n">
        <v>0</v>
      </c>
      <c r="F2" s="4" t="n">
        <v>13</v>
      </c>
      <c r="G2" s="5" t="n">
        <f aca="false">ABS(((D2-(254/2))*9.8*2)/(254/2))</f>
        <v>18.3653543307087</v>
      </c>
      <c r="H2" s="5" t="n">
        <f aca="false">ABS(((E2-(254/2))*9.8*2)/(254/2))</f>
        <v>19.6</v>
      </c>
      <c r="I2" s="5" t="n">
        <f aca="false">ABS(((F2-(254/2))*9.8*2)/(254/2))</f>
        <v>17.5937007874016</v>
      </c>
      <c r="J2" s="5" t="n">
        <f aca="false">SQRT((G2^2)+(H2^2)+(I2^2))</f>
        <v>32.1089480844374</v>
      </c>
      <c r="K2" s="5" t="n">
        <f aca="false">J2*0.11</f>
        <v>3.53198428928811</v>
      </c>
      <c r="L2" s="0" t="n">
        <v>1</v>
      </c>
      <c r="M2" s="5" t="n">
        <f aca="false">J2*L2</f>
        <v>32.1089480844374</v>
      </c>
      <c r="N2" s="5" t="n">
        <f aca="false">M2*0.11</f>
        <v>3.53198428928811</v>
      </c>
      <c r="O2" s="6" t="n">
        <f aca="false">N2</f>
        <v>3.53198428928811</v>
      </c>
      <c r="P2" s="0" t="n">
        <v>70</v>
      </c>
      <c r="Q2" s="6" t="n">
        <f aca="false">P2*K2</f>
        <v>247.238900250168</v>
      </c>
      <c r="R2" s="6" t="n">
        <f aca="false">Q2*O2</f>
        <v>873.243911384463</v>
      </c>
      <c r="S2" s="7" t="n">
        <f aca="false">R2/4186.8</f>
        <v>0.208570724989124</v>
      </c>
    </row>
    <row collapsed="false" customFormat="false" customHeight="false" hidden="false" ht="14" outlineLevel="0" r="3">
      <c r="A3" s="3" t="n">
        <v>40511.9386921296</v>
      </c>
      <c r="B3" s="4" t="n">
        <v>158</v>
      </c>
      <c r="C3" s="4" t="n">
        <v>473</v>
      </c>
      <c r="D3" s="4" t="n">
        <v>48</v>
      </c>
      <c r="E3" s="4" t="n">
        <v>27</v>
      </c>
      <c r="F3" s="4" t="n">
        <v>241</v>
      </c>
      <c r="G3" s="5" t="n">
        <f aca="false">ABS(((D3-(254/2))*9.8*2)/(254/2))</f>
        <v>12.192125984252</v>
      </c>
      <c r="H3" s="5" t="n">
        <f aca="false">ABS(((E3-(254/2))*9.8*2)/(254/2))</f>
        <v>15.4330708661417</v>
      </c>
      <c r="I3" s="5" t="n">
        <f aca="false">ABS(((F3-(254/2))*9.8*2)/(254/2))</f>
        <v>17.5937007874016</v>
      </c>
      <c r="J3" s="5" t="n">
        <f aca="false">SQRT((G3^2)+(H3^2)+(I3^2))</f>
        <v>26.3887460818403</v>
      </c>
      <c r="K3" s="5" t="n">
        <f aca="false">J3*0.11</f>
        <v>2.90276206900243</v>
      </c>
      <c r="L3" s="0" t="n">
        <v>1</v>
      </c>
      <c r="M3" s="5" t="n">
        <f aca="false">J3*L3</f>
        <v>26.3887460818403</v>
      </c>
      <c r="N3" s="5" t="n">
        <f aca="false">M3*0.11</f>
        <v>2.90276206900243</v>
      </c>
      <c r="O3" s="6" t="n">
        <f aca="false">N3+O2</f>
        <v>6.43474635829054</v>
      </c>
      <c r="P3" s="0" t="n">
        <v>70</v>
      </c>
      <c r="Q3" s="6" t="n">
        <f aca="false">P3*K3</f>
        <v>203.19334483017</v>
      </c>
      <c r="R3" s="6" t="n">
        <f aca="false">Q3*O3</f>
        <v>1307.49763567481</v>
      </c>
      <c r="S3" s="7" t="n">
        <f aca="false">R3/4186.8</f>
        <v>0.312290445131081</v>
      </c>
    </row>
    <row collapsed="false" customFormat="false" customHeight="false" hidden="false" ht="14" outlineLevel="0" r="4">
      <c r="A4" s="3" t="n">
        <v>40511.9387037037</v>
      </c>
      <c r="B4" s="4" t="n">
        <v>158</v>
      </c>
      <c r="C4" s="4" t="n">
        <v>473</v>
      </c>
      <c r="D4" s="4" t="n">
        <v>214</v>
      </c>
      <c r="E4" s="4" t="n">
        <v>197</v>
      </c>
      <c r="F4" s="4" t="n">
        <v>3</v>
      </c>
      <c r="G4" s="5" t="n">
        <f aca="false">ABS(((D4-(254/2))*9.8*2)/(254/2))</f>
        <v>13.4267716535433</v>
      </c>
      <c r="H4" s="5" t="n">
        <f aca="false">ABS(((E4-(254/2))*9.8*2)/(254/2))</f>
        <v>10.8031496062992</v>
      </c>
      <c r="I4" s="5" t="n">
        <f aca="false">ABS(((F4-(254/2))*9.8*2)/(254/2))</f>
        <v>19.1370078740157</v>
      </c>
      <c r="J4" s="5" t="n">
        <f aca="false">SQRT((G4^2)+(H4^2)+(I4^2))</f>
        <v>25.7528893295998</v>
      </c>
      <c r="K4" s="5" t="n">
        <f aca="false">J4*0.11</f>
        <v>2.83281782625598</v>
      </c>
      <c r="L4" s="0" t="n">
        <v>1</v>
      </c>
      <c r="M4" s="5" t="n">
        <f aca="false">J4*L4</f>
        <v>25.7528893295998</v>
      </c>
      <c r="N4" s="5" t="n">
        <f aca="false">M4*0.11</f>
        <v>2.83281782625598</v>
      </c>
      <c r="O4" s="6" t="n">
        <f aca="false">N4+O3</f>
        <v>9.26756418454652</v>
      </c>
      <c r="P4" s="0" t="n">
        <v>70</v>
      </c>
      <c r="Q4" s="6" t="n">
        <f aca="false">P4*K4</f>
        <v>198.297247837919</v>
      </c>
      <c r="R4" s="6" t="n">
        <f aca="false">Q4*O4</f>
        <v>1837.73247195684</v>
      </c>
      <c r="S4" s="7" t="n">
        <f aca="false">R4/4186.8</f>
        <v>0.438934860025996</v>
      </c>
    </row>
    <row collapsed="false" customFormat="false" customHeight="false" hidden="false" ht="14" outlineLevel="0" r="5">
      <c r="A5" s="3" t="n">
        <v>40511.9387152778</v>
      </c>
      <c r="B5" s="4" t="n">
        <v>158</v>
      </c>
      <c r="C5" s="4" t="n">
        <v>473</v>
      </c>
      <c r="D5" s="4" t="n">
        <v>50</v>
      </c>
      <c r="E5" s="4" t="n">
        <v>37</v>
      </c>
      <c r="F5" s="4" t="n">
        <v>237</v>
      </c>
      <c r="G5" s="5" t="n">
        <f aca="false">ABS(((D5-(254/2))*9.8*2)/(254/2))</f>
        <v>11.8834645669291</v>
      </c>
      <c r="H5" s="5" t="n">
        <f aca="false">ABS(((E5-(254/2))*9.8*2)/(254/2))</f>
        <v>13.8897637795276</v>
      </c>
      <c r="I5" s="5" t="n">
        <f aca="false">ABS(((F5-(254/2))*9.8*2)/(254/2))</f>
        <v>16.9763779527559</v>
      </c>
      <c r="J5" s="5" t="n">
        <f aca="false">SQRT((G5^2)+(H5^2)+(I5^2))</f>
        <v>24.9467367877916</v>
      </c>
      <c r="K5" s="5" t="n">
        <f aca="false">J5*0.11</f>
        <v>2.74414104665707</v>
      </c>
      <c r="L5" s="0" t="n">
        <v>1</v>
      </c>
      <c r="M5" s="5" t="n">
        <f aca="false">J5*L5</f>
        <v>24.9467367877916</v>
      </c>
      <c r="N5" s="5" t="n">
        <f aca="false">M5*0.11</f>
        <v>2.74414104665707</v>
      </c>
      <c r="O5" s="6" t="n">
        <f aca="false">N5+O4</f>
        <v>12.0117052312036</v>
      </c>
      <c r="P5" s="0" t="n">
        <v>70</v>
      </c>
      <c r="Q5" s="6" t="n">
        <f aca="false">P5*K5</f>
        <v>192.089873265995</v>
      </c>
      <c r="R5" s="6" t="n">
        <f aca="false">Q5*O5</f>
        <v>2307.32693557039</v>
      </c>
      <c r="S5" s="7" t="n">
        <f aca="false">R5/4186.8</f>
        <v>0.551095570739082</v>
      </c>
    </row>
    <row collapsed="false" customFormat="false" customHeight="false" hidden="false" ht="14" outlineLevel="0" r="6">
      <c r="A6" s="3" t="n">
        <v>40511.9387268519</v>
      </c>
      <c r="B6" s="4" t="n">
        <v>158</v>
      </c>
      <c r="C6" s="4" t="n">
        <v>473</v>
      </c>
      <c r="D6" s="4" t="n">
        <v>202</v>
      </c>
      <c r="E6" s="4" t="n">
        <v>215</v>
      </c>
      <c r="F6" s="4" t="n">
        <v>5</v>
      </c>
      <c r="G6" s="5" t="n">
        <f aca="false">ABS(((D6-(254/2))*9.8*2)/(254/2))</f>
        <v>11.5748031496063</v>
      </c>
      <c r="H6" s="5" t="n">
        <f aca="false">ABS(((E6-(254/2))*9.8*2)/(254/2))</f>
        <v>13.5811023622047</v>
      </c>
      <c r="I6" s="5" t="n">
        <f aca="false">ABS(((F6-(254/2))*9.8*2)/(254/2))</f>
        <v>18.8283464566929</v>
      </c>
      <c r="J6" s="5" t="n">
        <f aca="false">SQRT((G6^2)+(H6^2)+(I6^2))</f>
        <v>25.9408758452385</v>
      </c>
      <c r="K6" s="5" t="n">
        <f aca="false">J6*0.11</f>
        <v>2.85349634297624</v>
      </c>
      <c r="L6" s="0" t="n">
        <v>1</v>
      </c>
      <c r="M6" s="5" t="n">
        <f aca="false">J6*L6</f>
        <v>25.9408758452385</v>
      </c>
      <c r="N6" s="5" t="n">
        <f aca="false">M6*0.11</f>
        <v>2.85349634297624</v>
      </c>
      <c r="O6" s="6" t="n">
        <f aca="false">N6+O5</f>
        <v>14.8652015741798</v>
      </c>
      <c r="P6" s="0" t="n">
        <v>70</v>
      </c>
      <c r="Q6" s="6" t="n">
        <f aca="false">P6*K6</f>
        <v>199.744744008337</v>
      </c>
      <c r="R6" s="6" t="n">
        <f aca="false">Q6*O6</f>
        <v>2969.24588306687</v>
      </c>
      <c r="S6" s="7" t="n">
        <f aca="false">R6/4186.8</f>
        <v>0.709192195248608</v>
      </c>
    </row>
    <row collapsed="false" customFormat="false" customHeight="false" hidden="false" ht="14" outlineLevel="0" r="7">
      <c r="A7" s="3" t="n">
        <v>40511.9387384259</v>
      </c>
      <c r="B7" s="4" t="n">
        <v>158</v>
      </c>
      <c r="C7" s="4" t="n">
        <v>474</v>
      </c>
      <c r="D7" s="4" t="n">
        <v>226</v>
      </c>
      <c r="E7" s="4" t="n">
        <v>77</v>
      </c>
      <c r="F7" s="4" t="n">
        <v>238</v>
      </c>
      <c r="G7" s="5" t="n">
        <f aca="false">ABS(((D7-(254/2))*9.8*2)/(254/2))</f>
        <v>15.2787401574803</v>
      </c>
      <c r="H7" s="5" t="n">
        <f aca="false">ABS(((E7-(254/2))*9.8*2)/(254/2))</f>
        <v>7.71653543307087</v>
      </c>
      <c r="I7" s="5" t="n">
        <f aca="false">ABS(((F7-(254/2))*9.8*2)/(254/2))</f>
        <v>17.1307086614173</v>
      </c>
      <c r="J7" s="5" t="n">
        <f aca="false">SQRT((G7^2)+(H7^2)+(I7^2))</f>
        <v>24.2166471488519</v>
      </c>
      <c r="K7" s="5" t="n">
        <f aca="false">J7*0.11</f>
        <v>2.66383118637371</v>
      </c>
      <c r="L7" s="0" t="n">
        <v>1</v>
      </c>
      <c r="M7" s="5" t="n">
        <f aca="false">J7*L7</f>
        <v>24.2166471488519</v>
      </c>
      <c r="N7" s="5" t="n">
        <f aca="false">M7*0.11</f>
        <v>2.66383118637371</v>
      </c>
      <c r="O7" s="6" t="n">
        <f aca="false">N7+O6</f>
        <v>17.5290327605535</v>
      </c>
      <c r="P7" s="0" t="n">
        <v>70</v>
      </c>
      <c r="Q7" s="6" t="n">
        <f aca="false">P7*K7</f>
        <v>186.46818304616</v>
      </c>
      <c r="R7" s="6" t="n">
        <f aca="false">Q7*O7</f>
        <v>3268.60688941703</v>
      </c>
      <c r="S7" s="7" t="n">
        <f aca="false">R7/4186.8</f>
        <v>0.780693343225621</v>
      </c>
    </row>
    <row collapsed="false" customFormat="false" customHeight="false" hidden="false" ht="14" outlineLevel="0" r="8">
      <c r="A8" s="3" t="n">
        <v>40511.93875</v>
      </c>
      <c r="B8" s="4" t="n">
        <v>158</v>
      </c>
      <c r="C8" s="4" t="n">
        <v>474</v>
      </c>
      <c r="D8" s="4" t="n">
        <v>144</v>
      </c>
      <c r="E8" s="4" t="n">
        <v>16</v>
      </c>
      <c r="F8" s="4" t="n">
        <v>231</v>
      </c>
      <c r="G8" s="5" t="n">
        <f aca="false">ABS(((D8-(254/2))*9.8*2)/(254/2))</f>
        <v>2.62362204724409</v>
      </c>
      <c r="H8" s="5" t="n">
        <f aca="false">ABS(((E8-(254/2))*9.8*2)/(254/2))</f>
        <v>17.1307086614173</v>
      </c>
      <c r="I8" s="5" t="n">
        <f aca="false">ABS(((F8-(254/2))*9.8*2)/(254/2))</f>
        <v>16.0503937007874</v>
      </c>
      <c r="J8" s="5" t="n">
        <f aca="false">SQRT((G8^2)+(H8^2)+(I8^2))</f>
        <v>23.6211707973889</v>
      </c>
      <c r="K8" s="5" t="n">
        <f aca="false">J8*0.11</f>
        <v>2.59832878771278</v>
      </c>
      <c r="L8" s="0" t="n">
        <v>1</v>
      </c>
      <c r="M8" s="5" t="n">
        <f aca="false">J8*L8</f>
        <v>23.6211707973889</v>
      </c>
      <c r="N8" s="5" t="n">
        <f aca="false">M8*0.11</f>
        <v>2.59832878771278</v>
      </c>
      <c r="O8" s="6" t="n">
        <f aca="false">N8+O7</f>
        <v>20.1273615482663</v>
      </c>
      <c r="P8" s="0" t="n">
        <v>70</v>
      </c>
      <c r="Q8" s="6" t="n">
        <f aca="false">P8*K8</f>
        <v>181.883015139895</v>
      </c>
      <c r="R8" s="6" t="n">
        <f aca="false">Q8*O8</f>
        <v>3660.82520520946</v>
      </c>
      <c r="S8" s="7" t="n">
        <f aca="false">R8/4186.8</f>
        <v>0.874373078534791</v>
      </c>
    </row>
    <row collapsed="false" customFormat="false" customHeight="false" hidden="false" ht="14" outlineLevel="0" r="9">
      <c r="A9" s="3" t="n">
        <v>40511.9387615741</v>
      </c>
      <c r="B9" s="4" t="n">
        <v>158</v>
      </c>
      <c r="C9" s="4" t="n">
        <v>474</v>
      </c>
      <c r="D9" s="4" t="n">
        <v>128</v>
      </c>
      <c r="E9" s="4" t="n">
        <v>114</v>
      </c>
      <c r="F9" s="4" t="n">
        <v>1</v>
      </c>
      <c r="G9" s="5" t="n">
        <f aca="false">ABS(((D9-(254/2))*9.8*2)/(254/2))</f>
        <v>0.154330708661417</v>
      </c>
      <c r="H9" s="5" t="n">
        <f aca="false">ABS(((E9-(254/2))*9.8*2)/(254/2))</f>
        <v>2.00629921259843</v>
      </c>
      <c r="I9" s="5" t="n">
        <f aca="false">ABS(((F9-(254/2))*9.8*2)/(254/2))</f>
        <v>19.4456692913386</v>
      </c>
      <c r="J9" s="5" t="n">
        <f aca="false">SQRT((G9^2)+(H9^2)+(I9^2))</f>
        <v>19.5495040521804</v>
      </c>
      <c r="K9" s="5" t="n">
        <f aca="false">J9*0.11</f>
        <v>2.15044544573984</v>
      </c>
      <c r="L9" s="0" t="n">
        <v>1</v>
      </c>
      <c r="M9" s="5" t="n">
        <f aca="false">J9*L9</f>
        <v>19.5495040521804</v>
      </c>
      <c r="N9" s="5" t="n">
        <f aca="false">M9*0.11</f>
        <v>2.15044544573984</v>
      </c>
      <c r="O9" s="6" t="n">
        <f aca="false">N9+O8</f>
        <v>22.2778069940062</v>
      </c>
      <c r="P9" s="0" t="n">
        <v>70</v>
      </c>
      <c r="Q9" s="6" t="n">
        <f aca="false">P9*K9</f>
        <v>150.531181201789</v>
      </c>
      <c r="R9" s="6" t="n">
        <f aca="false">Q9*O9</f>
        <v>3353.50460139323</v>
      </c>
      <c r="S9" s="7" t="n">
        <f aca="false">R9/4186.8</f>
        <v>0.800970813364198</v>
      </c>
    </row>
    <row collapsed="false" customFormat="false" customHeight="false" hidden="false" ht="14" outlineLevel="0" r="10">
      <c r="A10" s="3" t="n">
        <v>40511.9387731482</v>
      </c>
      <c r="B10" s="4" t="n">
        <v>158</v>
      </c>
      <c r="C10" s="4" t="n">
        <v>474</v>
      </c>
      <c r="D10" s="4" t="n">
        <v>128</v>
      </c>
      <c r="E10" s="4" t="n">
        <v>126</v>
      </c>
      <c r="F10" s="4" t="n">
        <v>183</v>
      </c>
      <c r="G10" s="5" t="n">
        <f aca="false">ABS(((D10-(254/2))*9.8*2)/(254/2))</f>
        <v>0.154330708661417</v>
      </c>
      <c r="H10" s="5" t="n">
        <f aca="false">ABS(((E10-(254/2))*9.8*2)/(254/2))</f>
        <v>0.154330708661417</v>
      </c>
      <c r="I10" s="5" t="n">
        <f aca="false">ABS(((F10-(254/2))*9.8*2)/(254/2))</f>
        <v>8.64251968503937</v>
      </c>
      <c r="J10" s="5" t="n">
        <f aca="false">SQRT((G10^2)+(H10^2)+(I10^2))</f>
        <v>8.64527515129304</v>
      </c>
      <c r="K10" s="5" t="n">
        <f aca="false">J10*0.11</f>
        <v>0.950980266642234</v>
      </c>
      <c r="L10" s="0" t="n">
        <v>1</v>
      </c>
      <c r="M10" s="5" t="n">
        <f aca="false">J10*L10</f>
        <v>8.64527515129304</v>
      </c>
      <c r="N10" s="5" t="n">
        <f aca="false">M10*0.11</f>
        <v>0.950980266642234</v>
      </c>
      <c r="O10" s="6" t="n">
        <f aca="false">N10+O9</f>
        <v>23.2287872606484</v>
      </c>
      <c r="P10" s="0" t="n">
        <v>70</v>
      </c>
      <c r="Q10" s="6" t="n">
        <f aca="false">P10*K10</f>
        <v>66.5686186649564</v>
      </c>
      <c r="R10" s="6" t="n">
        <f aca="false">Q10*O10</f>
        <v>1546.3082812035</v>
      </c>
      <c r="S10" s="7" t="n">
        <f aca="false">R10/4186.8</f>
        <v>0.369329387886572</v>
      </c>
    </row>
    <row collapsed="false" customFormat="false" customHeight="false" hidden="false" ht="14" outlineLevel="0" r="11">
      <c r="A11" s="3" t="n">
        <v>40511.9387847222</v>
      </c>
      <c r="B11" s="4" t="n">
        <v>158</v>
      </c>
      <c r="C11" s="4" t="n">
        <v>474</v>
      </c>
      <c r="D11" s="4" t="n">
        <v>128</v>
      </c>
      <c r="E11" s="4" t="n">
        <v>80</v>
      </c>
      <c r="F11" s="4" t="n">
        <v>226</v>
      </c>
      <c r="G11" s="5" t="n">
        <f aca="false">ABS(((D11-(254/2))*9.8*2)/(254/2))</f>
        <v>0.154330708661417</v>
      </c>
      <c r="H11" s="5" t="n">
        <f aca="false">ABS(((E11-(254/2))*9.8*2)/(254/2))</f>
        <v>7.25354330708661</v>
      </c>
      <c r="I11" s="5" t="n">
        <f aca="false">ABS(((F11-(254/2))*9.8*2)/(254/2))</f>
        <v>15.2787401574803</v>
      </c>
      <c r="J11" s="5" t="n">
        <f aca="false">SQRT((G11^2)+(H11^2)+(I11^2))</f>
        <v>16.9138289359689</v>
      </c>
      <c r="K11" s="5" t="n">
        <f aca="false">J11*0.11</f>
        <v>1.86052118295658</v>
      </c>
      <c r="L11" s="0" t="n">
        <v>1</v>
      </c>
      <c r="M11" s="5" t="n">
        <f aca="false">J11*L11</f>
        <v>16.9138289359689</v>
      </c>
      <c r="N11" s="5" t="n">
        <f aca="false">M11*0.11</f>
        <v>1.86052118295658</v>
      </c>
      <c r="O11" s="6" t="n">
        <f aca="false">N11+O10</f>
        <v>25.089308443605</v>
      </c>
      <c r="P11" s="0" t="n">
        <v>70</v>
      </c>
      <c r="Q11" s="6" t="n">
        <f aca="false">P11*K11</f>
        <v>130.23648280696</v>
      </c>
      <c r="R11" s="6" t="n">
        <f aca="false">Q11*O11</f>
        <v>3267.54328775409</v>
      </c>
      <c r="S11" s="7" t="n">
        <f aca="false">R11/4186.8</f>
        <v>0.780439306332781</v>
      </c>
    </row>
    <row collapsed="false" customFormat="false" customHeight="false" hidden="false" ht="14" outlineLevel="0" r="12">
      <c r="A12" s="3" t="n">
        <v>40511.9387962963</v>
      </c>
      <c r="B12" s="4" t="n">
        <v>159</v>
      </c>
      <c r="C12" s="4" t="n">
        <v>474</v>
      </c>
      <c r="D12" s="4" t="n">
        <v>128</v>
      </c>
      <c r="E12" s="4" t="n">
        <v>47</v>
      </c>
      <c r="F12" s="4" t="n">
        <v>239</v>
      </c>
      <c r="G12" s="5" t="n">
        <f aca="false">ABS(((D12-(254/2))*9.8*2)/(254/2))</f>
        <v>0.154330708661417</v>
      </c>
      <c r="H12" s="5" t="n">
        <f aca="false">ABS(((E12-(254/2))*9.8*2)/(254/2))</f>
        <v>12.3464566929134</v>
      </c>
      <c r="I12" s="5" t="n">
        <f aca="false">ABS(((F12-(254/2))*9.8*2)/(254/2))</f>
        <v>17.2850393700787</v>
      </c>
      <c r="J12" s="5" t="n">
        <f aca="false">SQRT((G12^2)+(H12^2)+(I12^2))</f>
        <v>21.2422079093204</v>
      </c>
      <c r="K12" s="5" t="n">
        <f aca="false">J12*0.11</f>
        <v>2.33664287002524</v>
      </c>
      <c r="L12" s="0" t="n">
        <v>1</v>
      </c>
      <c r="M12" s="5" t="n">
        <f aca="false">J12*L12</f>
        <v>21.2422079093204</v>
      </c>
      <c r="N12" s="5" t="n">
        <f aca="false">M12*0.11</f>
        <v>2.33664287002524</v>
      </c>
      <c r="O12" s="6" t="n">
        <f aca="false">N12+O11</f>
        <v>27.4259513136302</v>
      </c>
      <c r="P12" s="0" t="n">
        <v>70</v>
      </c>
      <c r="Q12" s="6" t="n">
        <f aca="false">P12*K12</f>
        <v>163.565000901767</v>
      </c>
      <c r="R12" s="6" t="n">
        <f aca="false">Q12*O12</f>
        <v>4485.92575134575</v>
      </c>
      <c r="S12" s="7" t="n">
        <f aca="false">R12/4186.8</f>
        <v>1.07144495828455</v>
      </c>
    </row>
    <row collapsed="false" customFormat="false" customHeight="false" hidden="false" ht="14" outlineLevel="0" r="13">
      <c r="A13" s="3" t="n">
        <v>40511.9388078704</v>
      </c>
      <c r="B13" s="4" t="n">
        <v>158</v>
      </c>
      <c r="C13" s="4" t="n">
        <v>474</v>
      </c>
      <c r="D13" s="4" t="n">
        <v>254</v>
      </c>
      <c r="E13" s="4" t="n">
        <v>225</v>
      </c>
      <c r="F13" s="4" t="n">
        <v>244</v>
      </c>
      <c r="G13" s="5" t="n">
        <f aca="false">ABS(((D13-(254/2))*9.8*2)/(254/2))</f>
        <v>19.6</v>
      </c>
      <c r="H13" s="5" t="n">
        <f aca="false">ABS(((E13-(254/2))*9.8*2)/(254/2))</f>
        <v>15.1244094488189</v>
      </c>
      <c r="I13" s="5" t="n">
        <f aca="false">ABS(((F13-(254/2))*9.8*2)/(254/2))</f>
        <v>18.0566929133858</v>
      </c>
      <c r="J13" s="5" t="n">
        <f aca="false">SQRT((G13^2)+(H13^2)+(I13^2))</f>
        <v>30.642322368643</v>
      </c>
      <c r="K13" s="5" t="n">
        <f aca="false">J13*0.11</f>
        <v>3.37065546055073</v>
      </c>
      <c r="L13" s="0" t="n">
        <v>1</v>
      </c>
      <c r="M13" s="5" t="n">
        <f aca="false">J13*L13</f>
        <v>30.642322368643</v>
      </c>
      <c r="N13" s="5" t="n">
        <f aca="false">M13*0.11</f>
        <v>3.37065546055073</v>
      </c>
      <c r="O13" s="6" t="n">
        <f aca="false">N13+O12</f>
        <v>30.796606774181</v>
      </c>
      <c r="P13" s="0" t="n">
        <v>70</v>
      </c>
      <c r="Q13" s="6" t="n">
        <f aca="false">P13*K13</f>
        <v>235.945882238551</v>
      </c>
      <c r="R13" s="6" t="n">
        <f aca="false">Q13*O13</f>
        <v>7266.33255528787</v>
      </c>
      <c r="S13" s="7" t="n">
        <f aca="false">R13/4186.8</f>
        <v>1.7355337143613</v>
      </c>
    </row>
    <row collapsed="false" customFormat="false" customHeight="false" hidden="false" ht="14" outlineLevel="0" r="14">
      <c r="A14" s="3" t="n">
        <v>40511.9388194445</v>
      </c>
      <c r="B14" s="4" t="n">
        <v>158</v>
      </c>
      <c r="C14" s="4" t="n">
        <v>474</v>
      </c>
      <c r="D14" s="4" t="n">
        <v>136</v>
      </c>
      <c r="E14" s="4" t="n">
        <v>101</v>
      </c>
      <c r="F14" s="4" t="n">
        <v>218</v>
      </c>
      <c r="G14" s="5" t="n">
        <f aca="false">ABS(((D14-(254/2))*9.8*2)/(254/2))</f>
        <v>1.38897637795276</v>
      </c>
      <c r="H14" s="5" t="n">
        <f aca="false">ABS(((E14-(254/2))*9.8*2)/(254/2))</f>
        <v>4.01259842519685</v>
      </c>
      <c r="I14" s="5" t="n">
        <f aca="false">ABS(((F14-(254/2))*9.8*2)/(254/2))</f>
        <v>14.044094488189</v>
      </c>
      <c r="J14" s="5" t="n">
        <f aca="false">SQRT((G14^2)+(H14^2)+(I14^2))</f>
        <v>14.6719729925318</v>
      </c>
      <c r="K14" s="5" t="n">
        <f aca="false">J14*0.11</f>
        <v>1.6139170291785</v>
      </c>
      <c r="L14" s="0" t="n">
        <v>1</v>
      </c>
      <c r="M14" s="5" t="n">
        <f aca="false">J14*L14</f>
        <v>14.6719729925318</v>
      </c>
      <c r="N14" s="5" t="n">
        <f aca="false">M14*0.11</f>
        <v>1.6139170291785</v>
      </c>
      <c r="O14" s="6" t="n">
        <f aca="false">N14+O13</f>
        <v>32.4105238033595</v>
      </c>
      <c r="P14" s="0" t="n">
        <v>70</v>
      </c>
      <c r="Q14" s="6" t="n">
        <f aca="false">P14*K14</f>
        <v>112.974192042495</v>
      </c>
      <c r="R14" s="6" t="n">
        <f aca="false">Q14*O14</f>
        <v>3661.55274035859</v>
      </c>
      <c r="S14" s="7" t="n">
        <f aca="false">R14/4186.8</f>
        <v>0.874546847319811</v>
      </c>
    </row>
    <row collapsed="false" customFormat="false" customHeight="false" hidden="false" ht="14" outlineLevel="0" r="15">
      <c r="A15" s="3" t="n">
        <v>40511.9388310185</v>
      </c>
      <c r="B15" s="4" t="n">
        <v>158</v>
      </c>
      <c r="C15" s="4" t="n">
        <v>474</v>
      </c>
      <c r="D15" s="4" t="n">
        <v>15</v>
      </c>
      <c r="E15" s="4" t="n">
        <v>84</v>
      </c>
      <c r="F15" s="4" t="n">
        <v>230</v>
      </c>
      <c r="G15" s="5" t="n">
        <f aca="false">ABS(((D15-(254/2))*9.8*2)/(254/2))</f>
        <v>17.2850393700787</v>
      </c>
      <c r="H15" s="5" t="n">
        <f aca="false">ABS(((E15-(254/2))*9.8*2)/(254/2))</f>
        <v>6.63622047244095</v>
      </c>
      <c r="I15" s="5" t="n">
        <f aca="false">ABS(((F15-(254/2))*9.8*2)/(254/2))</f>
        <v>15.896062992126</v>
      </c>
      <c r="J15" s="5" t="n">
        <f aca="false">SQRT((G15^2)+(H15^2)+(I15^2))</f>
        <v>24.4028036674816</v>
      </c>
      <c r="K15" s="5" t="n">
        <f aca="false">J15*0.11</f>
        <v>2.68430840342298</v>
      </c>
      <c r="L15" s="0" t="n">
        <v>1</v>
      </c>
      <c r="M15" s="5" t="n">
        <f aca="false">J15*L15</f>
        <v>24.4028036674816</v>
      </c>
      <c r="N15" s="5" t="n">
        <f aca="false">M15*0.11</f>
        <v>2.68430840342298</v>
      </c>
      <c r="O15" s="6" t="n">
        <f aca="false">N15+O14</f>
        <v>35.0948322067824</v>
      </c>
      <c r="P15" s="0" t="n">
        <v>70</v>
      </c>
      <c r="Q15" s="6" t="n">
        <f aca="false">P15*K15</f>
        <v>187.901588239608</v>
      </c>
      <c r="R15" s="6" t="n">
        <f aca="false">Q15*O15</f>
        <v>6594.37471065698</v>
      </c>
      <c r="S15" s="7" t="n">
        <f aca="false">R15/4186.8</f>
        <v>1.57503934046455</v>
      </c>
    </row>
    <row collapsed="false" customFormat="false" customHeight="false" hidden="false" ht="14" outlineLevel="0" r="16">
      <c r="A16" s="3" t="n">
        <v>40511.9388425926</v>
      </c>
      <c r="B16" s="4" t="n">
        <v>159</v>
      </c>
      <c r="C16" s="4" t="n">
        <v>474</v>
      </c>
      <c r="D16" s="4" t="n">
        <v>233</v>
      </c>
      <c r="E16" s="4" t="n">
        <v>196</v>
      </c>
      <c r="F16" s="4" t="n">
        <v>3</v>
      </c>
      <c r="G16" s="5" t="n">
        <f aca="false">ABS(((D16-(254/2))*9.8*2)/(254/2))</f>
        <v>16.3590551181102</v>
      </c>
      <c r="H16" s="5" t="n">
        <f aca="false">ABS(((E16-(254/2))*9.8*2)/(254/2))</f>
        <v>10.6488188976378</v>
      </c>
      <c r="I16" s="5" t="n">
        <f aca="false">ABS(((F16-(254/2))*9.8*2)/(254/2))</f>
        <v>19.1370078740157</v>
      </c>
      <c r="J16" s="5" t="n">
        <f aca="false">SQRT((G16^2)+(H16^2)+(I16^2))</f>
        <v>27.3357110506055</v>
      </c>
      <c r="K16" s="5" t="n">
        <f aca="false">J16*0.11</f>
        <v>3.00692821556661</v>
      </c>
      <c r="L16" s="0" t="n">
        <v>1</v>
      </c>
      <c r="M16" s="5" t="n">
        <f aca="false">J16*L16</f>
        <v>27.3357110506055</v>
      </c>
      <c r="N16" s="5" t="n">
        <f aca="false">M16*0.11</f>
        <v>3.00692821556661</v>
      </c>
      <c r="O16" s="6" t="n">
        <f aca="false">N16+O15</f>
        <v>38.101760422349</v>
      </c>
      <c r="P16" s="0" t="n">
        <v>70</v>
      </c>
      <c r="Q16" s="6" t="n">
        <f aca="false">P16*K16</f>
        <v>210.484975089663</v>
      </c>
      <c r="R16" s="6" t="n">
        <f aca="false">Q16*O16</f>
        <v>8019.84809337043</v>
      </c>
      <c r="S16" s="7" t="n">
        <f aca="false">R16/4186.8</f>
        <v>1.91550780867737</v>
      </c>
    </row>
    <row collapsed="false" customFormat="false" customHeight="false" hidden="false" ht="14" outlineLevel="0" r="17">
      <c r="A17" s="3" t="n">
        <v>40511.9388541667</v>
      </c>
      <c r="B17" s="4" t="n">
        <v>158</v>
      </c>
      <c r="C17" s="4" t="n">
        <v>474</v>
      </c>
      <c r="D17" s="4" t="n">
        <v>45</v>
      </c>
      <c r="E17" s="4" t="n">
        <v>43</v>
      </c>
      <c r="F17" s="4" t="n">
        <v>235</v>
      </c>
      <c r="G17" s="5" t="n">
        <f aca="false">ABS(((D17-(254/2))*9.8*2)/(254/2))</f>
        <v>12.6551181102362</v>
      </c>
      <c r="H17" s="5" t="n">
        <f aca="false">ABS(((E17-(254/2))*9.8*2)/(254/2))</f>
        <v>12.9637795275591</v>
      </c>
      <c r="I17" s="5" t="n">
        <f aca="false">ABS(((F17-(254/2))*9.8*2)/(254/2))</f>
        <v>16.6677165354331</v>
      </c>
      <c r="J17" s="5" t="n">
        <f aca="false">SQRT((G17^2)+(H17^2)+(I17^2))</f>
        <v>24.6175621971132</v>
      </c>
      <c r="K17" s="5" t="n">
        <f aca="false">J17*0.11</f>
        <v>2.70793184168245</v>
      </c>
      <c r="L17" s="0" t="n">
        <v>1</v>
      </c>
      <c r="M17" s="5" t="n">
        <f aca="false">J17*L17</f>
        <v>24.6175621971132</v>
      </c>
      <c r="N17" s="5" t="n">
        <f aca="false">M17*0.11</f>
        <v>2.70793184168245</v>
      </c>
      <c r="O17" s="6" t="n">
        <f aca="false">N17+O16</f>
        <v>40.8096922640315</v>
      </c>
      <c r="P17" s="0" t="n">
        <v>70</v>
      </c>
      <c r="Q17" s="6" t="n">
        <f aca="false">P17*K17</f>
        <v>189.555228917772</v>
      </c>
      <c r="R17" s="6" t="n">
        <f aca="false">Q17*O17</f>
        <v>7735.69055917231</v>
      </c>
      <c r="S17" s="7" t="n">
        <f aca="false">R17/4186.8</f>
        <v>1.84763794763837</v>
      </c>
    </row>
    <row collapsed="false" customFormat="false" customHeight="false" hidden="false" ht="14" outlineLevel="0" r="18">
      <c r="A18" s="3" t="n">
        <v>40511.9388657407</v>
      </c>
      <c r="B18" s="4" t="n">
        <v>159</v>
      </c>
      <c r="C18" s="4" t="n">
        <v>474</v>
      </c>
      <c r="D18" s="4" t="n">
        <v>219</v>
      </c>
      <c r="E18" s="4" t="n">
        <v>197</v>
      </c>
      <c r="F18" s="4" t="n">
        <v>1</v>
      </c>
      <c r="G18" s="5" t="n">
        <f aca="false">ABS(((D18-(254/2))*9.8*2)/(254/2))</f>
        <v>14.1984251968504</v>
      </c>
      <c r="H18" s="5" t="n">
        <f aca="false">ABS(((E18-(254/2))*9.8*2)/(254/2))</f>
        <v>10.8031496062992</v>
      </c>
      <c r="I18" s="5" t="n">
        <f aca="false">ABS(((F18-(254/2))*9.8*2)/(254/2))</f>
        <v>19.4456692913386</v>
      </c>
      <c r="J18" s="5" t="n">
        <f aca="false">SQRT((G18^2)+(H18^2)+(I18^2))</f>
        <v>26.3900999178621</v>
      </c>
      <c r="K18" s="5" t="n">
        <f aca="false">J18*0.11</f>
        <v>2.90291099096484</v>
      </c>
      <c r="L18" s="0" t="n">
        <v>1</v>
      </c>
      <c r="M18" s="5" t="n">
        <f aca="false">J18*L18</f>
        <v>26.3900999178621</v>
      </c>
      <c r="N18" s="5" t="n">
        <f aca="false">M18*0.11</f>
        <v>2.90291099096484</v>
      </c>
      <c r="O18" s="6" t="n">
        <f aca="false">N18+O17</f>
        <v>43.7126032549963</v>
      </c>
      <c r="P18" s="0" t="n">
        <v>70</v>
      </c>
      <c r="Q18" s="6" t="n">
        <f aca="false">P18*K18</f>
        <v>203.203769367538</v>
      </c>
      <c r="R18" s="6" t="n">
        <f aca="false">Q18*O18</f>
        <v>8882.56575028299</v>
      </c>
      <c r="S18" s="7" t="n">
        <f aca="false">R18/4186.8</f>
        <v>2.12156438097903</v>
      </c>
    </row>
    <row collapsed="false" customFormat="false" customHeight="false" hidden="false" ht="14" outlineLevel="0" r="19">
      <c r="A19" s="3" t="n">
        <v>40511.9388773148</v>
      </c>
      <c r="B19" s="4" t="n">
        <v>159</v>
      </c>
      <c r="C19" s="4" t="n">
        <v>474</v>
      </c>
      <c r="D19" s="4" t="n">
        <v>83</v>
      </c>
      <c r="E19" s="4" t="n">
        <v>38</v>
      </c>
      <c r="F19" s="4" t="n">
        <v>204</v>
      </c>
      <c r="G19" s="5" t="n">
        <f aca="false">ABS(((D19-(254/2))*9.8*2)/(254/2))</f>
        <v>6.79055118110236</v>
      </c>
      <c r="H19" s="5" t="n">
        <f aca="false">ABS(((E19-(254/2))*9.8*2)/(254/2))</f>
        <v>13.7354330708661</v>
      </c>
      <c r="I19" s="5" t="n">
        <f aca="false">ABS(((F19-(254/2))*9.8*2)/(254/2))</f>
        <v>11.8834645669291</v>
      </c>
      <c r="J19" s="5" t="n">
        <f aca="false">SQRT((G19^2)+(H19^2)+(I19^2))</f>
        <v>19.3904728436641</v>
      </c>
      <c r="K19" s="5" t="n">
        <f aca="false">J19*0.11</f>
        <v>2.13295201280305</v>
      </c>
      <c r="L19" s="0" t="n">
        <v>1</v>
      </c>
      <c r="M19" s="5" t="n">
        <f aca="false">J19*L19</f>
        <v>19.3904728436641</v>
      </c>
      <c r="N19" s="5" t="n">
        <f aca="false">M19*0.11</f>
        <v>2.13295201280305</v>
      </c>
      <c r="O19" s="6" t="n">
        <f aca="false">N19+O18</f>
        <v>45.8455552677994</v>
      </c>
      <c r="P19" s="0" t="n">
        <v>70</v>
      </c>
      <c r="Q19" s="6" t="n">
        <f aca="false">P19*K19</f>
        <v>149.306640896213</v>
      </c>
      <c r="R19" s="6" t="n">
        <f aca="false">Q19*O19</f>
        <v>6845.04585705683</v>
      </c>
      <c r="S19" s="7" t="n">
        <f aca="false">R19/4186.8</f>
        <v>1.63491111518506</v>
      </c>
    </row>
    <row collapsed="false" customFormat="false" customHeight="false" hidden="false" ht="14" outlineLevel="0" r="20">
      <c r="A20" s="3" t="n">
        <v>40511.9388888889</v>
      </c>
      <c r="B20" s="4" t="n">
        <v>159</v>
      </c>
      <c r="C20" s="4" t="n">
        <v>474</v>
      </c>
      <c r="D20" s="4" t="n">
        <v>188</v>
      </c>
      <c r="E20" s="4" t="n">
        <v>41</v>
      </c>
      <c r="F20" s="4" t="n">
        <v>5</v>
      </c>
      <c r="G20" s="5" t="n">
        <f aca="false">ABS(((D20-(254/2))*9.8*2)/(254/2))</f>
        <v>9.41417322834646</v>
      </c>
      <c r="H20" s="5" t="n">
        <f aca="false">ABS(((E20-(254/2))*9.8*2)/(254/2))</f>
        <v>13.2724409448819</v>
      </c>
      <c r="I20" s="5" t="n">
        <f aca="false">ABS(((F20-(254/2))*9.8*2)/(254/2))</f>
        <v>18.8283464566929</v>
      </c>
      <c r="J20" s="5" t="n">
        <f aca="false">SQRT((G20^2)+(H20^2)+(I20^2))</f>
        <v>24.8855575887291</v>
      </c>
      <c r="K20" s="5" t="n">
        <f aca="false">J20*0.11</f>
        <v>2.7374113347602</v>
      </c>
      <c r="L20" s="0" t="n">
        <v>1</v>
      </c>
      <c r="M20" s="5" t="n">
        <f aca="false">J20*L20</f>
        <v>24.8855575887291</v>
      </c>
      <c r="N20" s="5" t="n">
        <f aca="false">M20*0.11</f>
        <v>2.7374113347602</v>
      </c>
      <c r="O20" s="6" t="n">
        <f aca="false">N20+O19</f>
        <v>48.5829666025596</v>
      </c>
      <c r="P20" s="0" t="n">
        <v>70</v>
      </c>
      <c r="Q20" s="6" t="n">
        <f aca="false">P20*K20</f>
        <v>191.618793433214</v>
      </c>
      <c r="R20" s="6" t="n">
        <f aca="false">Q20*O20</f>
        <v>9309.40944178861</v>
      </c>
      <c r="S20" s="7" t="n">
        <f aca="false">R20/4186.8</f>
        <v>2.22351424519648</v>
      </c>
    </row>
    <row collapsed="false" customFormat="false" customHeight="false" hidden="false" ht="14" outlineLevel="0" r="21">
      <c r="A21" s="3" t="n">
        <v>40511.938900463</v>
      </c>
      <c r="B21" s="4" t="n">
        <v>159</v>
      </c>
      <c r="C21" s="4" t="n">
        <v>474</v>
      </c>
      <c r="D21" s="4" t="n">
        <v>128</v>
      </c>
      <c r="E21" s="4" t="n">
        <v>127</v>
      </c>
      <c r="F21" s="4" t="n">
        <v>213</v>
      </c>
      <c r="G21" s="5" t="n">
        <f aca="false">ABS(((D21-(254/2))*9.8*2)/(254/2))</f>
        <v>0.154330708661417</v>
      </c>
      <c r="H21" s="5" t="n">
        <f aca="false">ABS(((E21-(254/2))*9.8*2)/(254/2))</f>
        <v>0</v>
      </c>
      <c r="I21" s="5" t="n">
        <f aca="false">ABS(((F21-(254/2))*9.8*2)/(254/2))</f>
        <v>13.2724409448819</v>
      </c>
      <c r="J21" s="5" t="n">
        <f aca="false">SQRT((G21^2)+(H21^2)+(I21^2))</f>
        <v>13.2733381861163</v>
      </c>
      <c r="K21" s="5" t="n">
        <f aca="false">J21*0.11</f>
        <v>1.46006720047279</v>
      </c>
      <c r="L21" s="0" t="n">
        <v>1</v>
      </c>
      <c r="M21" s="5" t="n">
        <f aca="false">J21*L21</f>
        <v>13.2733381861163</v>
      </c>
      <c r="N21" s="5" t="n">
        <f aca="false">M21*0.11</f>
        <v>1.46006720047279</v>
      </c>
      <c r="O21" s="6" t="n">
        <f aca="false">N21+O20</f>
        <v>50.0430338030324</v>
      </c>
      <c r="P21" s="0" t="n">
        <v>70</v>
      </c>
      <c r="Q21" s="6" t="n">
        <f aca="false">P21*K21</f>
        <v>102.204704033096</v>
      </c>
      <c r="R21" s="6" t="n">
        <f aca="false">Q21*O21</f>
        <v>5114.63345875712</v>
      </c>
      <c r="S21" s="7" t="n">
        <f aca="false">R21/4186.8</f>
        <v>1.22160921437784</v>
      </c>
    </row>
    <row collapsed="false" customFormat="false" customHeight="false" hidden="false" ht="14" outlineLevel="0" r="22">
      <c r="A22" s="3" t="n">
        <v>40511.938912037</v>
      </c>
      <c r="B22" s="4" t="n">
        <v>159</v>
      </c>
      <c r="C22" s="4" t="n">
        <v>474</v>
      </c>
      <c r="D22" s="4" t="n">
        <v>19</v>
      </c>
      <c r="E22" s="4" t="n">
        <v>62</v>
      </c>
      <c r="F22" s="4" t="n">
        <v>214</v>
      </c>
      <c r="G22" s="5" t="n">
        <f aca="false">ABS(((D22-(254/2))*9.8*2)/(254/2))</f>
        <v>16.6677165354331</v>
      </c>
      <c r="H22" s="5" t="n">
        <f aca="false">ABS(((E22-(254/2))*9.8*2)/(254/2))</f>
        <v>10.0314960629921</v>
      </c>
      <c r="I22" s="5" t="n">
        <f aca="false">ABS(((F22-(254/2))*9.8*2)/(254/2))</f>
        <v>13.4267716535433</v>
      </c>
      <c r="J22" s="5" t="n">
        <f aca="false">SQRT((G22^2)+(H22^2)+(I22^2))</f>
        <v>23.6372985936162</v>
      </c>
      <c r="K22" s="5" t="n">
        <f aca="false">J22*0.11</f>
        <v>2.60010284529778</v>
      </c>
      <c r="L22" s="0" t="n">
        <v>1</v>
      </c>
      <c r="M22" s="5" t="n">
        <f aca="false">J22*L22</f>
        <v>23.6372985936162</v>
      </c>
      <c r="N22" s="5" t="n">
        <f aca="false">M22*0.11</f>
        <v>2.60010284529778</v>
      </c>
      <c r="O22" s="6" t="n">
        <f aca="false">N22+O21</f>
        <v>52.6431366483302</v>
      </c>
      <c r="P22" s="0" t="n">
        <v>70</v>
      </c>
      <c r="Q22" s="6" t="n">
        <f aca="false">P22*K22</f>
        <v>182.007199170845</v>
      </c>
      <c r="R22" s="6" t="n">
        <f aca="false">Q22*O22</f>
        <v>9581.42985693062</v>
      </c>
      <c r="S22" s="7" t="n">
        <f aca="false">R22/4186.8</f>
        <v>2.28848520515205</v>
      </c>
    </row>
    <row collapsed="false" customFormat="false" customHeight="false" hidden="false" ht="14" outlineLevel="0" r="23">
      <c r="A23" s="3" t="n">
        <v>40511.9389236111</v>
      </c>
      <c r="B23" s="4" t="n">
        <v>159</v>
      </c>
      <c r="C23" s="4" t="n">
        <v>474</v>
      </c>
      <c r="D23" s="4" t="n">
        <v>240</v>
      </c>
      <c r="E23" s="4" t="n">
        <v>217</v>
      </c>
      <c r="F23" s="4" t="n">
        <v>5</v>
      </c>
      <c r="G23" s="5" t="n">
        <f aca="false">ABS(((D23-(254/2))*9.8*2)/(254/2))</f>
        <v>17.4393700787402</v>
      </c>
      <c r="H23" s="5" t="n">
        <f aca="false">ABS(((E23-(254/2))*9.8*2)/(254/2))</f>
        <v>13.8897637795276</v>
      </c>
      <c r="I23" s="5" t="n">
        <f aca="false">ABS(((F23-(254/2))*9.8*2)/(254/2))</f>
        <v>18.8283464566929</v>
      </c>
      <c r="J23" s="5" t="n">
        <f aca="false">SQRT((G23^2)+(H23^2)+(I23^2))</f>
        <v>29.1815660458378</v>
      </c>
      <c r="K23" s="5" t="n">
        <f aca="false">J23*0.11</f>
        <v>3.20997226504216</v>
      </c>
      <c r="L23" s="0" t="n">
        <v>1</v>
      </c>
      <c r="M23" s="5" t="n">
        <f aca="false">J23*L23</f>
        <v>29.1815660458378</v>
      </c>
      <c r="N23" s="5" t="n">
        <f aca="false">M23*0.11</f>
        <v>3.20997226504216</v>
      </c>
      <c r="O23" s="6" t="n">
        <f aca="false">N23+O22</f>
        <v>55.8531089133723</v>
      </c>
      <c r="P23" s="0" t="n">
        <v>70</v>
      </c>
      <c r="Q23" s="6" t="n">
        <f aca="false">P23*K23</f>
        <v>224.698058552951</v>
      </c>
      <c r="R23" s="6" t="n">
        <f aca="false">Q23*O23</f>
        <v>12550.0851369813</v>
      </c>
      <c r="S23" s="7" t="n">
        <f aca="false">R23/4186.8</f>
        <v>2.99753633729371</v>
      </c>
    </row>
    <row collapsed="false" customFormat="false" customHeight="false" hidden="false" ht="14" outlineLevel="0" r="24">
      <c r="A24" s="3" t="n">
        <v>40511.9389351852</v>
      </c>
      <c r="B24" s="4" t="n">
        <v>159</v>
      </c>
      <c r="C24" s="4" t="n">
        <v>474</v>
      </c>
      <c r="D24" s="4" t="n">
        <v>94</v>
      </c>
      <c r="E24" s="4" t="n">
        <v>31</v>
      </c>
      <c r="F24" s="4" t="n">
        <v>1</v>
      </c>
      <c r="G24" s="5" t="n">
        <f aca="false">ABS(((D24-(254/2))*9.8*2)/(254/2))</f>
        <v>5.09291338582677</v>
      </c>
      <c r="H24" s="5" t="n">
        <f aca="false">ABS(((E24-(254/2))*9.8*2)/(254/2))</f>
        <v>14.8157480314961</v>
      </c>
      <c r="I24" s="5" t="n">
        <f aca="false">ABS(((F24-(254/2))*9.8*2)/(254/2))</f>
        <v>19.4456692913386</v>
      </c>
      <c r="J24" s="5" t="n">
        <f aca="false">SQRT((G24^2)+(H24^2)+(I24^2))</f>
        <v>24.9715480232288</v>
      </c>
      <c r="K24" s="5" t="n">
        <f aca="false">J24*0.11</f>
        <v>2.74687028255517</v>
      </c>
      <c r="L24" s="0" t="n">
        <v>1</v>
      </c>
      <c r="M24" s="5" t="n">
        <f aca="false">J24*L24</f>
        <v>24.9715480232288</v>
      </c>
      <c r="N24" s="5" t="n">
        <f aca="false">M24*0.11</f>
        <v>2.74687028255517</v>
      </c>
      <c r="O24" s="6" t="n">
        <f aca="false">N24+O23</f>
        <v>58.5999791959275</v>
      </c>
      <c r="P24" s="0" t="n">
        <v>70</v>
      </c>
      <c r="Q24" s="6" t="n">
        <f aca="false">P24*K24</f>
        <v>192.280919778862</v>
      </c>
      <c r="R24" s="6" t="n">
        <f aca="false">Q24*O24</f>
        <v>11267.6578988151</v>
      </c>
      <c r="S24" s="7" t="n">
        <f aca="false">R24/4186.8</f>
        <v>2.69123385373438</v>
      </c>
    </row>
    <row collapsed="false" customFormat="false" customHeight="false" hidden="false" ht="14" outlineLevel="0" r="25">
      <c r="A25" s="3" t="n">
        <v>40511.9389467593</v>
      </c>
      <c r="B25" s="4" t="n">
        <v>159</v>
      </c>
      <c r="C25" s="4" t="n">
        <v>474</v>
      </c>
      <c r="D25" s="4" t="n">
        <v>226</v>
      </c>
      <c r="E25" s="4" t="n">
        <v>231</v>
      </c>
      <c r="F25" s="4" t="n">
        <v>19</v>
      </c>
      <c r="G25" s="5" t="n">
        <f aca="false">ABS(((D25-(254/2))*9.8*2)/(254/2))</f>
        <v>15.2787401574803</v>
      </c>
      <c r="H25" s="5" t="n">
        <f aca="false">ABS(((E25-(254/2))*9.8*2)/(254/2))</f>
        <v>16.0503937007874</v>
      </c>
      <c r="I25" s="5" t="n">
        <f aca="false">ABS(((F25-(254/2))*9.8*2)/(254/2))</f>
        <v>16.6677165354331</v>
      </c>
      <c r="J25" s="5" t="n">
        <f aca="false">SQRT((G25^2)+(H25^2)+(I25^2))</f>
        <v>27.7284657573337</v>
      </c>
      <c r="K25" s="5" t="n">
        <f aca="false">J25*0.11</f>
        <v>3.0501312333067</v>
      </c>
      <c r="L25" s="0" t="n">
        <v>1</v>
      </c>
      <c r="M25" s="5" t="n">
        <f aca="false">J25*L25</f>
        <v>27.7284657573337</v>
      </c>
      <c r="N25" s="5" t="n">
        <f aca="false">M25*0.11</f>
        <v>3.0501312333067</v>
      </c>
      <c r="O25" s="6" t="n">
        <f aca="false">N25+O24</f>
        <v>61.6501104292342</v>
      </c>
      <c r="P25" s="0" t="n">
        <v>70</v>
      </c>
      <c r="Q25" s="6" t="n">
        <f aca="false">P25*K25</f>
        <v>213.509186331469</v>
      </c>
      <c r="R25" s="6" t="n">
        <f aca="false">Q25*O25</f>
        <v>13162.864914991</v>
      </c>
      <c r="S25" s="7" t="n">
        <f aca="false">R25/4186.8</f>
        <v>3.14389627280764</v>
      </c>
    </row>
    <row collapsed="false" customFormat="false" customHeight="false" hidden="false" ht="14" outlineLevel="0" r="26">
      <c r="F26" s="8" t="s">
        <v>19</v>
      </c>
      <c r="G26" s="9" t="n">
        <f aca="false">AVERAGE(G2:G25)</f>
        <v>9.92860892388451</v>
      </c>
      <c r="H26" s="9" t="n">
        <f aca="false">AVERAGE(H2:H25)</f>
        <v>10.9124671916011</v>
      </c>
      <c r="I26" s="9" t="n">
        <f aca="false">AVERAGE(I2:I25)</f>
        <v>16.6484251968504</v>
      </c>
      <c r="J26" s="9" t="n">
        <f aca="false">AVERAGE(J2:J25)</f>
        <v>23.3523145565281</v>
      </c>
      <c r="K26" s="9" t="n">
        <f aca="false">AVERAGE(K2:K25)</f>
        <v>2.56875460121809</v>
      </c>
      <c r="L26" s="9" t="n">
        <f aca="false">AVERAGE(L2:L25)</f>
        <v>1</v>
      </c>
      <c r="M26" s="9" t="n">
        <f aca="false">AVERAGE(M2:M25)</f>
        <v>23.3523145565281</v>
      </c>
      <c r="N26" s="9" t="n">
        <f aca="false">AVERAGE(N2:N25)</f>
        <v>2.56875460121809</v>
      </c>
      <c r="Q26" s="10" t="n">
        <f aca="false">AVERAGE(Q2:Q25)</f>
        <v>179.812822085266</v>
      </c>
    </row>
    <row collapsed="false" customFormat="false" customHeight="false" hidden="false" ht="14" outlineLevel="0" r="27">
      <c r="F27" s="8" t="s">
        <v>20</v>
      </c>
      <c r="L27" s="8" t="n">
        <f aca="false">SUM(L2:L25)</f>
        <v>24</v>
      </c>
      <c r="O27" s="10" t="n">
        <f aca="false">O25</f>
        <v>61.6501104292342</v>
      </c>
      <c r="R27" s="8" t="n">
        <f aca="false">R25</f>
        <v>13162.864914991</v>
      </c>
      <c r="S27" s="8" t="n">
        <f aca="false">S25</f>
        <v>3.14389627280764</v>
      </c>
    </row>
    <row collapsed="false" customFormat="false" customHeight="false" hidden="false" ht="14" outlineLevel="0" r="29">
      <c r="A29" s="0" t="s">
        <v>21</v>
      </c>
      <c r="B29" s="0" t="s">
        <v>22</v>
      </c>
    </row>
    <row collapsed="false" customFormat="false" customHeight="false" hidden="false" ht="14" outlineLevel="0" r="30">
      <c r="A30" s="4" t="s">
        <v>23</v>
      </c>
      <c r="B30" s="0" t="s">
        <v>24</v>
      </c>
    </row>
    <row collapsed="false" customFormat="false" customHeight="false" hidden="false" ht="14" outlineLevel="0" r="31">
      <c r="B31" s="0" t="s">
        <v>25</v>
      </c>
    </row>
    <row collapsed="false" customFormat="false" customHeight="false" hidden="false" ht="14.9" outlineLevel="0" r="32">
      <c r="B32" s="0" t="s">
        <v>26</v>
      </c>
    </row>
    <row collapsed="false" customFormat="false" customHeight="false" hidden="false" ht="14" outlineLevel="0" r="33">
      <c r="B33" s="0" t="s">
        <v>27</v>
      </c>
    </row>
    <row collapsed="false" customFormat="false" customHeight="false" hidden="false" ht="14" outlineLevel="0" r="34">
      <c r="B34" s="0" t="s">
        <v>28</v>
      </c>
    </row>
  </sheetData>
  <hyperlinks>
    <hyperlink display="3. http://www.dietandfitnesstoday.com/caloriesBurnedInfo.php?weight=70&amp;unit=kg&amp;duration=.4&amp;id=336" ref="B32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