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8_{F6FB54E6-FE81-4BA5-99B4-5EC0F444A525}" xr6:coauthVersionLast="36" xr6:coauthVersionMax="36" xr10:uidLastSave="{00000000-0000-0000-0000-000000000000}"/>
  <bookViews>
    <workbookView xWindow="0" yWindow="0" windowWidth="24720" windowHeight="12225" xr2:uid="{F03EFC28-1BAB-4931-A9BD-B8C71A40BDC1}"/>
  </bookViews>
  <sheets>
    <sheet name="DESPUES" sheetId="3" r:id="rId1"/>
    <sheet name="Hoja1" sheetId="1" r:id="rId2"/>
    <sheet name="AN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F9" i="3"/>
  <c r="F10" i="3"/>
  <c r="E10" i="3"/>
  <c r="E13" i="3"/>
  <c r="F13" i="3" s="1"/>
  <c r="E16" i="3"/>
  <c r="E19" i="3"/>
  <c r="F19" i="3" s="1"/>
  <c r="C19" i="3"/>
  <c r="C18" i="3"/>
  <c r="F18" i="3" s="1"/>
  <c r="F17" i="3"/>
  <c r="F16" i="3"/>
  <c r="E15" i="3"/>
  <c r="F15" i="3" s="1"/>
  <c r="E14" i="3"/>
  <c r="F14" i="3" s="1"/>
  <c r="H12" i="3"/>
  <c r="E12" i="3"/>
  <c r="F12" i="3" s="1"/>
  <c r="I11" i="3"/>
  <c r="I12" i="3" s="1"/>
  <c r="I14" i="3" s="1"/>
  <c r="E11" i="3"/>
  <c r="F11" i="3" s="1"/>
  <c r="I10" i="3"/>
  <c r="F20" i="2"/>
  <c r="F10" i="2"/>
  <c r="F11" i="2"/>
  <c r="F12" i="2"/>
  <c r="F13" i="2"/>
  <c r="F14" i="2"/>
  <c r="F15" i="2"/>
  <c r="F16" i="2"/>
  <c r="F17" i="2"/>
  <c r="F18" i="2"/>
  <c r="F19" i="2"/>
  <c r="F9" i="2"/>
  <c r="I14" i="2"/>
  <c r="C19" i="2"/>
  <c r="E19" i="2"/>
  <c r="H12" i="2"/>
  <c r="I10" i="2"/>
  <c r="I11" i="2" s="1"/>
  <c r="I12" i="2" s="1"/>
  <c r="C18" i="2"/>
  <c r="E16" i="2"/>
  <c r="E15" i="2"/>
  <c r="E14" i="2"/>
  <c r="E13" i="2"/>
  <c r="E12" i="2"/>
  <c r="E11" i="2"/>
  <c r="E10" i="2"/>
  <c r="E9" i="2"/>
  <c r="S12" i="1"/>
  <c r="S10" i="1"/>
  <c r="S8" i="1"/>
  <c r="F20" i="3" l="1"/>
  <c r="F12" i="1" l="1"/>
  <c r="F10" i="1"/>
  <c r="F8" i="1"/>
</calcChain>
</file>

<file path=xl/sharedStrings.xml><?xml version="1.0" encoding="utf-8"?>
<sst xmlns="http://schemas.openxmlformats.org/spreadsheetml/2006/main" count="215" uniqueCount="110">
  <si>
    <t>Caso</t>
  </si>
  <si>
    <t>Recurso utilizado</t>
  </si>
  <si>
    <t>Producción</t>
  </si>
  <si>
    <t>Reemplazo formula</t>
  </si>
  <si>
    <t>Resultado</t>
  </si>
  <si>
    <t>Interpretación</t>
  </si>
  <si>
    <t>a</t>
  </si>
  <si>
    <t>25 metros de telas</t>
  </si>
  <si>
    <t>100 pantalonetas</t>
  </si>
  <si>
    <t>25 mts de tela</t>
  </si>
  <si>
    <t xml:space="preserve">  Mt de tela</t>
  </si>
  <si>
    <t>De un metro de tela, se producen 4 pantalonetas.</t>
  </si>
  <si>
    <t>b</t>
  </si>
  <si>
    <t>2kg maíz</t>
  </si>
  <si>
    <t>20 Arepas</t>
  </si>
  <si>
    <t>c</t>
  </si>
  <si>
    <t>12 libras de carne</t>
  </si>
  <si>
    <t>50 almuerzos</t>
  </si>
  <si>
    <t>d</t>
  </si>
  <si>
    <t>4 horas de una persona</t>
  </si>
  <si>
    <t>e</t>
  </si>
  <si>
    <t>400 metros de tela índigo.</t>
  </si>
  <si>
    <t>200 uniformes</t>
  </si>
  <si>
    <r>
      <t xml:space="preserve">4 </t>
    </r>
    <r>
      <rPr>
        <u/>
        <sz val="10"/>
        <color theme="1"/>
        <rFont val="Arial"/>
        <family val="2"/>
      </rPr>
      <t>pantalonetas</t>
    </r>
  </si>
  <si>
    <t>unidades</t>
  </si>
  <si>
    <t>arepas</t>
  </si>
  <si>
    <t xml:space="preserve">kg maiz </t>
  </si>
  <si>
    <t xml:space="preserve">10 arepas </t>
  </si>
  <si>
    <t xml:space="preserve">de un kg
 de maiz se producieron </t>
  </si>
  <si>
    <t>almuerzos</t>
  </si>
  <si>
    <t xml:space="preserve">2o arepas </t>
  </si>
  <si>
    <t>2 kg de maiz</t>
  </si>
  <si>
    <t>libras de carne</t>
  </si>
  <si>
    <t xml:space="preserve">alomuerzos </t>
  </si>
  <si>
    <t xml:space="preserve">1 hora x persona </t>
  </si>
  <si>
    <t xml:space="preserve">200 uniformes </t>
  </si>
  <si>
    <t xml:space="preserve">400 mts de tela </t>
  </si>
  <si>
    <t>de 1 libra de carne ssalen</t>
  </si>
  <si>
    <t xml:space="preserve">4 almuerzos </t>
  </si>
  <si>
    <t xml:space="preserve">12 almuerzos sales en </t>
  </si>
  <si>
    <t xml:space="preserve">1 hora </t>
  </si>
  <si>
    <t xml:space="preserve"> </t>
  </si>
  <si>
    <t xml:space="preserve">unioformes </t>
  </si>
  <si>
    <t xml:space="preserve">1 mt tela </t>
  </si>
  <si>
    <t xml:space="preserve">De un metro de tela salen </t>
  </si>
  <si>
    <t xml:space="preserve">metros </t>
  </si>
  <si>
    <t xml:space="preserve">pantaloneta </t>
  </si>
  <si>
    <t xml:space="preserve">kg maiz 
arepa </t>
  </si>
  <si>
    <t>libras de carne 
x almuerzo</t>
  </si>
  <si>
    <t>horas de una persona 
almuerzo</t>
  </si>
  <si>
    <t xml:space="preserve">metros de tela
</t>
  </si>
  <si>
    <t>cuanto se necesita de cada
 recuerso -para
 realizar
 una unidad?</t>
  </si>
  <si>
    <t>2,00</t>
  </si>
  <si>
    <t>0,10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</si>
  <si>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</si>
  <si>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almuerzos </t>
  </si>
  <si>
    <t xml:space="preserve">de un metro de tela se producen 4 pantalonetas </t>
  </si>
  <si>
    <t xml:space="preserve">de un kg der maiz se producen 10 arepas </t>
  </si>
  <si>
    <t xml:space="preserve">de una libra de carne se prodecun 4 almuerzos </t>
  </si>
  <si>
    <t xml:space="preserve">12 almuerzos salen en una hora </t>
  </si>
  <si>
    <t xml:space="preserve">de un metro de tela salen 0,50 uniformes </t>
  </si>
  <si>
    <t>0,25</t>
  </si>
  <si>
    <t>0,24</t>
  </si>
  <si>
    <t>0,08</t>
  </si>
  <si>
    <t xml:space="preserve">metro </t>
  </si>
  <si>
    <t xml:space="preserve">libras de carne </t>
  </si>
  <si>
    <t>hora de una persona</t>
  </si>
  <si>
    <t>almuerzo</t>
  </si>
  <si>
    <t xml:space="preserve">metros de tela </t>
  </si>
  <si>
    <t xml:space="preserve">uniformes </t>
  </si>
  <si>
    <t>4,8</t>
  </si>
  <si>
    <t>cms</t>
  </si>
  <si>
    <t>grs</t>
  </si>
  <si>
    <t>min</t>
  </si>
  <si>
    <t xml:space="preserve">4 min y 48 sgd </t>
  </si>
  <si>
    <t xml:space="preserve">cantidad produccion </t>
  </si>
  <si>
    <t>precio unitario</t>
  </si>
  <si>
    <t xml:space="preserve">recuersos </t>
  </si>
  <si>
    <t xml:space="preserve">pan </t>
  </si>
  <si>
    <t xml:space="preserve">carne </t>
  </si>
  <si>
    <t xml:space="preserve">tomate </t>
  </si>
  <si>
    <t xml:space="preserve">cebolla </t>
  </si>
  <si>
    <t xml:space="preserve">queso </t>
  </si>
  <si>
    <t>salsa</t>
  </si>
  <si>
    <t>lechuga</t>
  </si>
  <si>
    <t>tocineta</t>
  </si>
  <si>
    <t>MO</t>
  </si>
  <si>
    <t>gas</t>
  </si>
  <si>
    <t>empaque y serv</t>
  </si>
  <si>
    <t xml:space="preserve">und de medida </t>
  </si>
  <si>
    <t>und</t>
  </si>
  <si>
    <t xml:space="preserve">gramos </t>
  </si>
  <si>
    <t>cantidad</t>
  </si>
  <si>
    <t xml:space="preserve">costo x unidad
 de medida </t>
  </si>
  <si>
    <t>ml</t>
  </si>
  <si>
    <t>dia</t>
  </si>
  <si>
    <t>hora</t>
  </si>
  <si>
    <t>libras</t>
  </si>
  <si>
    <t>FP 455</t>
  </si>
  <si>
    <t xml:space="preserve">COSTO POR HAMBURGUESA </t>
  </si>
  <si>
    <t>PRODUCTIVIDAD MULTIRECUERSO</t>
  </si>
  <si>
    <t>25*25000</t>
  </si>
  <si>
    <t>11232*25</t>
  </si>
  <si>
    <t xml:space="preserve">VENTAS </t>
  </si>
  <si>
    <t>COSTO</t>
  </si>
  <si>
    <t>1 COSTO</t>
  </si>
  <si>
    <t>USTED ES CONTRATADO COMO ADMINITRADOR DE LA HAMBURGUESERIA</t>
  </si>
  <si>
    <t xml:space="preserve">PROPONGA 2 ACCIONES PARA MEJORAR LA PRODUCTIVIDAD </t>
  </si>
  <si>
    <t xml:space="preserve">1: Sse consiguio un proveedor que ofrece
 un descuento de 15% en la carne, tocineta, y queso </t>
  </si>
  <si>
    <t xml:space="preserve">2: se hornera el pan directamente con un costo de $700 pesos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</si>
</sst>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8" formatCode="0.0"/>
    <numFmt numFmtId="180" formatCode="_-&quot;$&quot;* #,##0.0_-;\-&quot;$&quot;* #,##0.0_-;_-&quot;$&quot;* &quot;-&quot;??_-;_-@_-"/>
    <numFmt numFmtId="181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8">
    <xf numFmtId="0" fontId="0" fillId="0" borderId="0" xfId="0"/>
    <xf numFmtId="0" fontId="0" fillId="0" borderId="3" xfId="0" applyBorder="1"/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 indent="2"/>
    </xf>
    <xf numFmtId="168" fontId="5" fillId="0" borderId="7" xfId="0" applyNumberFormat="1" applyFont="1" applyBorder="1" applyAlignment="1">
      <alignment vertical="center" wrapText="1"/>
    </xf>
    <xf numFmtId="2" fontId="5" fillId="0" borderId="7" xfId="0" applyNumberFormat="1" applyFont="1" applyBorder="1" applyAlignment="1">
      <alignment vertical="center" wrapText="1"/>
    </xf>
    <xf numFmtId="0" fontId="0" fillId="0" borderId="7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7"/>
    </xf>
    <xf numFmtId="0" fontId="5" fillId="0" borderId="0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7"/>
    </xf>
    <xf numFmtId="0" fontId="0" fillId="0" borderId="9" xfId="0" applyBorder="1" applyAlignment="1">
      <alignment wrapText="1"/>
    </xf>
    <xf numFmtId="0" fontId="5" fillId="0" borderId="0" xfId="0" applyFont="1" applyAlignment="1">
      <alignment vertical="center"/>
    </xf>
    <xf numFmtId="0" fontId="3" fillId="3" borderId="1" xfId="3" applyBorder="1" applyAlignment="1">
      <alignment horizontal="center" vertical="center" wrapText="1"/>
    </xf>
    <xf numFmtId="0" fontId="3" fillId="3" borderId="2" xfId="3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1" fontId="5" fillId="0" borderId="7" xfId="0" applyNumberFormat="1" applyFont="1" applyBorder="1" applyAlignment="1">
      <alignment horizontal="left" vertical="center" wrapText="1" indent="8"/>
    </xf>
    <xf numFmtId="1" fontId="5" fillId="0" borderId="3" xfId="0" applyNumberFormat="1" applyFont="1" applyBorder="1" applyAlignment="1">
      <alignment horizontal="left" vertical="center" wrapText="1" indent="8"/>
    </xf>
    <xf numFmtId="0" fontId="5" fillId="0" borderId="1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3" borderId="14" xfId="3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indent="3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indent="4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3" xfId="0" applyBorder="1" applyAlignment="1"/>
    <xf numFmtId="0" fontId="0" fillId="0" borderId="23" xfId="0" applyBorder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/>
    <xf numFmtId="44" fontId="0" fillId="0" borderId="0" xfId="0" applyNumberFormat="1"/>
    <xf numFmtId="0" fontId="0" fillId="0" borderId="0" xfId="0" applyAlignment="1">
      <alignment wrapText="1"/>
    </xf>
    <xf numFmtId="180" fontId="0" fillId="0" borderId="0" xfId="0" applyNumberFormat="1"/>
    <xf numFmtId="181" fontId="0" fillId="0" borderId="0" xfId="0" applyNumberFormat="1"/>
    <xf numFmtId="168" fontId="0" fillId="0" borderId="0" xfId="0" applyNumberFormat="1"/>
    <xf numFmtId="0" fontId="2" fillId="2" borderId="0" xfId="2"/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0" borderId="25" xfId="0" applyBorder="1"/>
    <xf numFmtId="0" fontId="0" fillId="0" borderId="25" xfId="0" applyNumberFormat="1" applyBorder="1"/>
    <xf numFmtId="44" fontId="0" fillId="0" borderId="25" xfId="0" applyNumberFormat="1" applyBorder="1"/>
    <xf numFmtId="0" fontId="0" fillId="0" borderId="25" xfId="0" applyNumberFormat="1" applyFill="1" applyBorder="1"/>
    <xf numFmtId="180" fontId="0" fillId="0" borderId="25" xfId="0" applyNumberFormat="1" applyBorder="1"/>
    <xf numFmtId="0" fontId="0" fillId="0" borderId="25" xfId="0" applyBorder="1" applyAlignment="1">
      <alignment horizontal="left" indent="5"/>
    </xf>
    <xf numFmtId="0" fontId="0" fillId="0" borderId="0" xfId="1" applyNumberFormat="1" applyFont="1" applyAlignment="1">
      <alignment horizontal="left" indent="10"/>
    </xf>
    <xf numFmtId="181" fontId="0" fillId="5" borderId="0" xfId="0" applyNumberFormat="1" applyFill="1"/>
    <xf numFmtId="0" fontId="0" fillId="0" borderId="0" xfId="0" applyAlignment="1">
      <alignment horizontal="center" wrapText="1"/>
    </xf>
  </cellXfs>
  <cellStyles count="4">
    <cellStyle name="Bueno" xfId="2" builtinId="26"/>
    <cellStyle name="Incorrecto" xfId="3" builtinId="27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EC28-83BE-48D9-8E6D-0713A72993E3}">
  <dimension ref="B4:J42"/>
  <sheetViews>
    <sheetView tabSelected="1" topLeftCell="B7" zoomScale="175" zoomScaleNormal="175" workbookViewId="0">
      <selection activeCell="D13" sqref="D13"/>
    </sheetView>
  </sheetViews>
  <sheetFormatPr baseColWidth="10" defaultRowHeight="15" x14ac:dyDescent="0.25"/>
  <cols>
    <col min="2" max="2" width="19.28515625" customWidth="1"/>
    <col min="3" max="3" width="12.85546875" bestFit="1" customWidth="1"/>
    <col min="4" max="4" width="15.140625" customWidth="1"/>
    <col min="5" max="5" width="16.140625" customWidth="1"/>
    <col min="6" max="6" width="21.85546875" customWidth="1"/>
    <col min="9" max="9" width="17.5703125" customWidth="1"/>
  </cols>
  <sheetData>
    <row r="4" spans="2:10" ht="15.75" thickBot="1" x14ac:dyDescent="0.3"/>
    <row r="5" spans="2:10" ht="15.75" thickBot="1" x14ac:dyDescent="0.3">
      <c r="B5" s="88" t="s">
        <v>75</v>
      </c>
      <c r="C5" s="79">
        <v>25</v>
      </c>
    </row>
    <row r="6" spans="2:10" ht="15.75" thickBot="1" x14ac:dyDescent="0.3">
      <c r="B6" s="88" t="s">
        <v>76</v>
      </c>
      <c r="C6" s="79">
        <v>25000</v>
      </c>
    </row>
    <row r="8" spans="2:10" ht="30.75" thickBot="1" x14ac:dyDescent="0.3">
      <c r="B8" s="86" t="s">
        <v>77</v>
      </c>
      <c r="C8" s="86" t="s">
        <v>92</v>
      </c>
      <c r="D8" s="86" t="s">
        <v>89</v>
      </c>
      <c r="E8" s="87" t="s">
        <v>93</v>
      </c>
      <c r="F8" s="81" t="s">
        <v>99</v>
      </c>
    </row>
    <row r="9" spans="2:10" ht="16.5" thickTop="1" thickBot="1" x14ac:dyDescent="0.3">
      <c r="B9" s="89" t="s">
        <v>78</v>
      </c>
      <c r="C9" s="90">
        <v>1</v>
      </c>
      <c r="D9" s="89" t="s">
        <v>90</v>
      </c>
      <c r="E9" s="91">
        <f>5780/6*15%</f>
        <v>144.5</v>
      </c>
      <c r="F9" s="82">
        <f>C9*E9</f>
        <v>144.5</v>
      </c>
      <c r="G9" s="80"/>
      <c r="I9" s="83">
        <v>1300000</v>
      </c>
    </row>
    <row r="10" spans="2:10" ht="16.5" thickTop="1" thickBot="1" x14ac:dyDescent="0.3">
      <c r="B10" s="89" t="s">
        <v>79</v>
      </c>
      <c r="C10" s="92">
        <v>150</v>
      </c>
      <c r="D10" s="89" t="s">
        <v>91</v>
      </c>
      <c r="E10" s="91">
        <f>16000/500*15%</f>
        <v>4.8</v>
      </c>
      <c r="F10" s="82">
        <f>C10*E10</f>
        <v>720</v>
      </c>
      <c r="I10" s="80">
        <f>+I9/30</f>
        <v>43333.333333333336</v>
      </c>
      <c r="J10" t="s">
        <v>95</v>
      </c>
    </row>
    <row r="11" spans="2:10" ht="16.5" thickTop="1" thickBot="1" x14ac:dyDescent="0.3">
      <c r="B11" s="89" t="s">
        <v>80</v>
      </c>
      <c r="C11" s="92">
        <v>30</v>
      </c>
      <c r="D11" s="89" t="s">
        <v>91</v>
      </c>
      <c r="E11" s="93">
        <f>3000/1000</f>
        <v>3</v>
      </c>
      <c r="F11" s="82">
        <f t="shared" ref="F10:F19" si="0">C11*E11</f>
        <v>90</v>
      </c>
      <c r="I11" s="83">
        <f>I10/H12</f>
        <v>5531.9148936170222</v>
      </c>
      <c r="J11" t="s">
        <v>96</v>
      </c>
    </row>
    <row r="12" spans="2:10" ht="16.5" thickTop="1" thickBot="1" x14ac:dyDescent="0.3">
      <c r="B12" s="89" t="s">
        <v>81</v>
      </c>
      <c r="C12" s="92">
        <v>25</v>
      </c>
      <c r="D12" s="89" t="s">
        <v>91</v>
      </c>
      <c r="E12" s="93">
        <f>2000/1000</f>
        <v>2</v>
      </c>
      <c r="F12" s="82">
        <f t="shared" si="0"/>
        <v>50</v>
      </c>
      <c r="H12" s="85">
        <f>47/6</f>
        <v>7.833333333333333</v>
      </c>
      <c r="I12" s="84">
        <f>+I11/60</f>
        <v>92.198581560283699</v>
      </c>
      <c r="J12" t="s">
        <v>73</v>
      </c>
    </row>
    <row r="13" spans="2:10" ht="16.5" thickTop="1" thickBot="1" x14ac:dyDescent="0.3">
      <c r="B13" s="89" t="s">
        <v>82</v>
      </c>
      <c r="C13" s="92">
        <v>40</v>
      </c>
      <c r="D13" s="89" t="s">
        <v>91</v>
      </c>
      <c r="E13" s="93">
        <f>15000/500*15%</f>
        <v>4.5</v>
      </c>
      <c r="F13" s="82">
        <f t="shared" si="0"/>
        <v>180</v>
      </c>
      <c r="I13" s="95">
        <v>41.5</v>
      </c>
      <c r="J13" t="s">
        <v>98</v>
      </c>
    </row>
    <row r="14" spans="2:10" ht="16.5" thickTop="1" thickBot="1" x14ac:dyDescent="0.3">
      <c r="B14" s="89" t="s">
        <v>83</v>
      </c>
      <c r="C14" s="92">
        <v>40</v>
      </c>
      <c r="D14" s="89" t="s">
        <v>94</v>
      </c>
      <c r="E14" s="93">
        <f>75672/4500</f>
        <v>16.815999999999999</v>
      </c>
      <c r="F14" s="82">
        <f t="shared" si="0"/>
        <v>672.64</v>
      </c>
      <c r="I14" s="84">
        <f>SUM(I12:I13)</f>
        <v>133.69858156028369</v>
      </c>
    </row>
    <row r="15" spans="2:10" ht="16.5" thickTop="1" thickBot="1" x14ac:dyDescent="0.3">
      <c r="B15" s="89" t="s">
        <v>84</v>
      </c>
      <c r="C15" s="92">
        <v>30</v>
      </c>
      <c r="D15" s="89" t="s">
        <v>91</v>
      </c>
      <c r="E15" s="93">
        <f>3900/200</f>
        <v>19.5</v>
      </c>
      <c r="F15" s="82">
        <f t="shared" si="0"/>
        <v>585</v>
      </c>
    </row>
    <row r="16" spans="2:10" ht="16.5" thickTop="1" thickBot="1" x14ac:dyDescent="0.3">
      <c r="B16" s="89" t="s">
        <v>85</v>
      </c>
      <c r="C16" s="92">
        <v>100</v>
      </c>
      <c r="D16" s="89" t="s">
        <v>91</v>
      </c>
      <c r="E16" s="93">
        <f>18900/1000*15%</f>
        <v>2.8349999999999995</v>
      </c>
      <c r="F16" s="82">
        <f t="shared" si="0"/>
        <v>283.49999999999994</v>
      </c>
    </row>
    <row r="17" spans="2:6" ht="16.5" thickTop="1" thickBot="1" x14ac:dyDescent="0.3">
      <c r="B17" s="89" t="s">
        <v>88</v>
      </c>
      <c r="C17" s="92">
        <v>1</v>
      </c>
      <c r="D17" s="89" t="s">
        <v>90</v>
      </c>
      <c r="E17" s="93">
        <v>400</v>
      </c>
      <c r="F17" s="82">
        <f t="shared" si="0"/>
        <v>400</v>
      </c>
    </row>
    <row r="18" spans="2:6" ht="16.5" thickTop="1" thickBot="1" x14ac:dyDescent="0.3">
      <c r="B18" s="89" t="s">
        <v>86</v>
      </c>
      <c r="C18" s="92">
        <f>90/25</f>
        <v>3.6</v>
      </c>
      <c r="D18" s="89" t="s">
        <v>73</v>
      </c>
      <c r="E18" s="84">
        <v>133.69858156028369</v>
      </c>
      <c r="F18" s="82">
        <f t="shared" si="0"/>
        <v>481.31489361702126</v>
      </c>
    </row>
    <row r="19" spans="2:6" ht="16.5" thickTop="1" thickBot="1" x14ac:dyDescent="0.3">
      <c r="B19" s="89" t="s">
        <v>87</v>
      </c>
      <c r="C19" s="94">
        <f>1/25</f>
        <v>0.04</v>
      </c>
      <c r="D19" s="89" t="s">
        <v>97</v>
      </c>
      <c r="E19" s="89">
        <f>100000/40</f>
        <v>2500</v>
      </c>
      <c r="F19" s="82">
        <f t="shared" si="0"/>
        <v>100</v>
      </c>
    </row>
    <row r="20" spans="2:6" ht="15.75" thickTop="1" x14ac:dyDescent="0.25">
      <c r="F20" s="96">
        <f>SUM(F9:F19)</f>
        <v>3706.9548936170213</v>
      </c>
    </row>
    <row r="22" spans="2:6" x14ac:dyDescent="0.25">
      <c r="B22" s="50" t="s">
        <v>100</v>
      </c>
      <c r="C22" s="50"/>
    </row>
    <row r="24" spans="2:6" x14ac:dyDescent="0.25">
      <c r="C24" t="s">
        <v>101</v>
      </c>
      <c r="D24">
        <v>625000</v>
      </c>
      <c r="E24" t="s">
        <v>103</v>
      </c>
    </row>
    <row r="25" spans="2:6" x14ac:dyDescent="0.25">
      <c r="C25" s="80" t="s">
        <v>102</v>
      </c>
      <c r="D25">
        <v>280806</v>
      </c>
      <c r="E25" t="s">
        <v>104</v>
      </c>
    </row>
    <row r="29" spans="2:6" x14ac:dyDescent="0.25">
      <c r="D29">
        <v>2.23</v>
      </c>
      <c r="E29" t="s">
        <v>103</v>
      </c>
    </row>
    <row r="30" spans="2:6" x14ac:dyDescent="0.25">
      <c r="E30" t="s">
        <v>105</v>
      </c>
    </row>
    <row r="35" spans="3:6" x14ac:dyDescent="0.25">
      <c r="C35" s="54" t="s">
        <v>106</v>
      </c>
      <c r="D35" s="54"/>
      <c r="E35" s="54"/>
      <c r="F35" s="54"/>
    </row>
    <row r="36" spans="3:6" x14ac:dyDescent="0.25">
      <c r="C36" s="54"/>
      <c r="D36" s="54"/>
      <c r="E36" s="54"/>
      <c r="F36" s="54"/>
    </row>
    <row r="37" spans="3:6" x14ac:dyDescent="0.25">
      <c r="C37" s="50" t="s">
        <v>107</v>
      </c>
      <c r="D37" s="50"/>
      <c r="E37" s="50"/>
      <c r="F37" s="50"/>
    </row>
    <row r="39" spans="3:6" x14ac:dyDescent="0.25">
      <c r="C39" s="97" t="s">
        <v>108</v>
      </c>
      <c r="D39" s="50"/>
      <c r="E39" s="50"/>
      <c r="F39" s="50"/>
    </row>
    <row r="40" spans="3:6" x14ac:dyDescent="0.25">
      <c r="C40" s="50"/>
      <c r="D40" s="50"/>
      <c r="E40" s="50"/>
      <c r="F40" s="50"/>
    </row>
    <row r="41" spans="3:6" x14ac:dyDescent="0.25">
      <c r="C41" s="50" t="s">
        <v>109</v>
      </c>
      <c r="D41" s="50"/>
      <c r="E41" s="50"/>
      <c r="F41" s="50"/>
    </row>
    <row r="42" spans="3:6" x14ac:dyDescent="0.25">
      <c r="C42" s="50"/>
      <c r="D42" s="50"/>
      <c r="E42" s="50"/>
      <c r="F42" s="50"/>
    </row>
  </sheetData>
  <mergeCells count="5">
    <mergeCell ref="B22:C22"/>
    <mergeCell ref="C35:F36"/>
    <mergeCell ref="C37:F37"/>
    <mergeCell ref="C39:F40"/>
    <mergeCell ref="C41:F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71B4-93F2-4426-893D-5F6B2527061A}">
  <dimension ref="B2:AB14"/>
  <sheetViews>
    <sheetView topLeftCell="H3" zoomScale="70" zoomScaleNormal="70" workbookViewId="0">
      <selection activeCell="O20" sqref="O20"/>
    </sheetView>
  </sheetViews>
  <sheetFormatPr baseColWidth="10" defaultRowHeight="15" x14ac:dyDescent="0.25"/>
  <cols>
    <col min="2" max="2" width="13.28515625" customWidth="1"/>
    <col min="3" max="3" width="12.7109375" customWidth="1"/>
    <col min="4" max="4" width="13" customWidth="1"/>
    <col min="5" max="5" width="12.5703125" customWidth="1"/>
    <col min="6" max="7" width="12.85546875" customWidth="1"/>
    <col min="8" max="8" width="11.85546875" customWidth="1"/>
    <col min="9" max="9" width="14" customWidth="1"/>
    <col min="10" max="10" width="12" customWidth="1"/>
    <col min="15" max="15" width="17.7109375" customWidth="1"/>
    <col min="16" max="16" width="18.28515625" customWidth="1"/>
    <col min="17" max="17" width="19" customWidth="1"/>
    <col min="18" max="18" width="20.140625" customWidth="1"/>
    <col min="19" max="20" width="15" customWidth="1"/>
    <col min="21" max="21" width="18.7109375" customWidth="1"/>
    <col min="22" max="22" width="22.140625" customWidth="1"/>
    <col min="23" max="23" width="13.85546875" customWidth="1"/>
    <col min="24" max="24" width="18.7109375" customWidth="1"/>
  </cols>
  <sheetData>
    <row r="2" spans="2:28" ht="15.75" thickBot="1" x14ac:dyDescent="0.3"/>
    <row r="3" spans="2:28" ht="105.75" customHeight="1" thickBot="1" x14ac:dyDescent="0.3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24</v>
      </c>
      <c r="H3" s="12" t="s">
        <v>5</v>
      </c>
      <c r="I3" s="12" t="s">
        <v>51</v>
      </c>
      <c r="J3" s="12" t="s">
        <v>24</v>
      </c>
      <c r="O3" s="39" t="s">
        <v>0</v>
      </c>
      <c r="P3" s="40" t="s">
        <v>1</v>
      </c>
      <c r="Q3" s="40" t="s">
        <v>2</v>
      </c>
      <c r="R3" s="40" t="s">
        <v>3</v>
      </c>
      <c r="S3" s="40" t="s">
        <v>4</v>
      </c>
      <c r="T3" s="40" t="s">
        <v>24</v>
      </c>
      <c r="U3" s="47" t="s">
        <v>51</v>
      </c>
      <c r="V3" s="47" t="s">
        <v>5</v>
      </c>
    </row>
    <row r="4" spans="2:28" ht="46.5" customHeight="1" x14ac:dyDescent="0.25">
      <c r="B4" s="5" t="s">
        <v>6</v>
      </c>
      <c r="C4" s="5" t="s">
        <v>7</v>
      </c>
      <c r="D4" s="5" t="s">
        <v>8</v>
      </c>
      <c r="E4" s="6" t="s">
        <v>8</v>
      </c>
      <c r="F4" s="7" t="s">
        <v>23</v>
      </c>
      <c r="G4" s="19"/>
      <c r="H4" s="5" t="s">
        <v>11</v>
      </c>
      <c r="I4" s="19">
        <v>0.25</v>
      </c>
      <c r="J4" s="26" t="s">
        <v>45</v>
      </c>
      <c r="O4" s="5" t="s">
        <v>6</v>
      </c>
      <c r="P4" s="5" t="s">
        <v>7</v>
      </c>
      <c r="Q4" s="5" t="s">
        <v>8</v>
      </c>
      <c r="R4" s="6" t="s">
        <v>8</v>
      </c>
      <c r="S4" s="7" t="s">
        <v>23</v>
      </c>
      <c r="T4" s="46" t="s">
        <v>23</v>
      </c>
      <c r="U4" s="62"/>
      <c r="V4" s="63" t="s">
        <v>56</v>
      </c>
      <c r="W4" s="64" t="s">
        <v>61</v>
      </c>
      <c r="X4" s="65" t="s">
        <v>64</v>
      </c>
      <c r="Y4" s="66">
        <v>25</v>
      </c>
      <c r="Z4" s="67" t="s">
        <v>71</v>
      </c>
    </row>
    <row r="5" spans="2:28" ht="41.25" customHeight="1" thickBot="1" x14ac:dyDescent="0.3">
      <c r="B5" s="8"/>
      <c r="C5" s="8"/>
      <c r="D5" s="8"/>
      <c r="E5" s="9" t="s">
        <v>9</v>
      </c>
      <c r="F5" s="10" t="s">
        <v>10</v>
      </c>
      <c r="G5" s="20"/>
      <c r="H5" s="8"/>
      <c r="I5" s="33"/>
      <c r="J5" s="27" t="s">
        <v>46</v>
      </c>
      <c r="O5" s="8"/>
      <c r="P5" s="8"/>
      <c r="Q5" s="8"/>
      <c r="R5" s="18" t="s">
        <v>9</v>
      </c>
      <c r="S5" s="7" t="s">
        <v>10</v>
      </c>
      <c r="T5" s="46"/>
      <c r="U5" s="68"/>
      <c r="V5" s="49"/>
      <c r="W5" s="55"/>
      <c r="X5" s="56"/>
      <c r="Y5" s="57"/>
      <c r="Z5" s="69"/>
    </row>
    <row r="6" spans="2:28" ht="47.25" customHeight="1" x14ac:dyDescent="0.25">
      <c r="B6" s="3" t="s">
        <v>12</v>
      </c>
      <c r="C6" s="3" t="s">
        <v>13</v>
      </c>
      <c r="D6" s="16" t="s">
        <v>14</v>
      </c>
      <c r="E6" s="15" t="s">
        <v>30</v>
      </c>
      <c r="F6" s="30">
        <v>10</v>
      </c>
      <c r="G6" s="15" t="s">
        <v>25</v>
      </c>
      <c r="H6" s="13" t="s">
        <v>28</v>
      </c>
      <c r="I6" s="34" t="s">
        <v>53</v>
      </c>
      <c r="J6" s="29" t="s">
        <v>47</v>
      </c>
      <c r="O6" s="3" t="s">
        <v>12</v>
      </c>
      <c r="P6" s="5" t="s">
        <v>13</v>
      </c>
      <c r="Q6" s="41" t="s">
        <v>14</v>
      </c>
      <c r="R6" s="15" t="s">
        <v>30</v>
      </c>
      <c r="S6" s="43">
        <v>10</v>
      </c>
      <c r="T6" s="51" t="s">
        <v>25</v>
      </c>
      <c r="U6" s="70"/>
      <c r="V6" s="48" t="s">
        <v>57</v>
      </c>
      <c r="W6" s="58" t="s">
        <v>53</v>
      </c>
      <c r="X6" s="56" t="s">
        <v>26</v>
      </c>
      <c r="Y6" s="57">
        <v>100</v>
      </c>
      <c r="Z6" s="69" t="s">
        <v>72</v>
      </c>
    </row>
    <row r="7" spans="2:28" ht="34.5" customHeight="1" thickBot="1" x14ac:dyDescent="0.3">
      <c r="B7" s="4"/>
      <c r="C7" s="4"/>
      <c r="D7" s="17"/>
      <c r="E7" s="23" t="s">
        <v>31</v>
      </c>
      <c r="F7" s="31"/>
      <c r="G7" s="23" t="s">
        <v>26</v>
      </c>
      <c r="H7" s="14" t="s">
        <v>27</v>
      </c>
      <c r="I7" s="2">
        <v>0.24</v>
      </c>
      <c r="J7" s="28"/>
      <c r="O7" s="4"/>
      <c r="P7" s="8"/>
      <c r="Q7" s="42"/>
      <c r="R7" s="23" t="s">
        <v>31</v>
      </c>
      <c r="S7" s="44"/>
      <c r="T7" s="52" t="s">
        <v>26</v>
      </c>
      <c r="U7" s="70"/>
      <c r="V7" s="49"/>
      <c r="W7" s="58"/>
      <c r="X7" s="56"/>
      <c r="Y7" s="57"/>
      <c r="Z7" s="69"/>
    </row>
    <row r="8" spans="2:28" ht="48.75" customHeight="1" x14ac:dyDescent="0.25">
      <c r="B8" s="3" t="s">
        <v>15</v>
      </c>
      <c r="C8" s="3" t="s">
        <v>16</v>
      </c>
      <c r="D8" s="3" t="s">
        <v>17</v>
      </c>
      <c r="E8" s="21" t="s">
        <v>17</v>
      </c>
      <c r="F8" s="25">
        <f>50/12</f>
        <v>4.166666666666667</v>
      </c>
      <c r="G8" s="13" t="s">
        <v>29</v>
      </c>
      <c r="H8" s="13" t="s">
        <v>37</v>
      </c>
      <c r="I8" s="2">
        <v>0.08</v>
      </c>
      <c r="J8" s="32" t="s">
        <v>48</v>
      </c>
      <c r="O8" s="3" t="s">
        <v>15</v>
      </c>
      <c r="P8" s="5" t="s">
        <v>16</v>
      </c>
      <c r="Q8" s="41" t="s">
        <v>17</v>
      </c>
      <c r="R8" s="21" t="s">
        <v>17</v>
      </c>
      <c r="S8" s="25">
        <f>50/12</f>
        <v>4.166666666666667</v>
      </c>
      <c r="T8" s="53" t="s">
        <v>29</v>
      </c>
      <c r="U8" s="70"/>
      <c r="V8" s="48" t="s">
        <v>58</v>
      </c>
      <c r="W8" s="58" t="s">
        <v>62</v>
      </c>
      <c r="X8" s="56" t="s">
        <v>65</v>
      </c>
      <c r="Y8" s="57">
        <v>120</v>
      </c>
      <c r="Z8" s="69" t="s">
        <v>72</v>
      </c>
    </row>
    <row r="9" spans="2:28" ht="45.75" thickBot="1" x14ac:dyDescent="0.3">
      <c r="B9" s="4"/>
      <c r="C9" s="4"/>
      <c r="D9" s="4"/>
      <c r="E9" s="23" t="s">
        <v>16</v>
      </c>
      <c r="F9" s="14"/>
      <c r="G9" s="14" t="s">
        <v>32</v>
      </c>
      <c r="H9" s="14" t="s">
        <v>38</v>
      </c>
      <c r="I9" s="36" t="s">
        <v>52</v>
      </c>
      <c r="J9" s="37" t="s">
        <v>49</v>
      </c>
      <c r="K9" s="35" t="s">
        <v>41</v>
      </c>
      <c r="O9" s="4"/>
      <c r="P9" s="8"/>
      <c r="Q9" s="42"/>
      <c r="R9" s="23" t="s">
        <v>16</v>
      </c>
      <c r="S9" s="14"/>
      <c r="T9" s="45" t="s">
        <v>32</v>
      </c>
      <c r="U9" s="70"/>
      <c r="V9" s="49"/>
      <c r="W9" s="59"/>
      <c r="X9" s="60" t="s">
        <v>67</v>
      </c>
      <c r="Y9" s="57"/>
      <c r="Z9" s="69"/>
    </row>
    <row r="10" spans="2:28" ht="44.25" customHeight="1" x14ac:dyDescent="0.25">
      <c r="B10" s="3" t="s">
        <v>18</v>
      </c>
      <c r="C10" s="3" t="s">
        <v>19</v>
      </c>
      <c r="D10" s="3" t="s">
        <v>17</v>
      </c>
      <c r="E10" s="13" t="s">
        <v>17</v>
      </c>
      <c r="F10" s="24">
        <f>50/4</f>
        <v>12.5</v>
      </c>
      <c r="G10" s="13" t="s">
        <v>33</v>
      </c>
      <c r="H10" s="13" t="s">
        <v>39</v>
      </c>
      <c r="I10" s="2" t="s">
        <v>54</v>
      </c>
      <c r="J10" s="32" t="s">
        <v>50</v>
      </c>
      <c r="O10" s="3" t="s">
        <v>18</v>
      </c>
      <c r="P10" s="5" t="s">
        <v>19</v>
      </c>
      <c r="Q10" s="41" t="s">
        <v>17</v>
      </c>
      <c r="R10" s="22">
        <v>50</v>
      </c>
      <c r="S10" s="24">
        <f>50/4</f>
        <v>12.5</v>
      </c>
      <c r="T10" s="53" t="s">
        <v>33</v>
      </c>
      <c r="U10" s="71"/>
      <c r="V10" s="48" t="s">
        <v>59</v>
      </c>
      <c r="W10" s="57" t="s">
        <v>63</v>
      </c>
      <c r="X10" s="56" t="s">
        <v>66</v>
      </c>
      <c r="Y10" s="57" t="s">
        <v>70</v>
      </c>
      <c r="Z10" s="69" t="s">
        <v>73</v>
      </c>
      <c r="AA10" s="78" t="s">
        <v>74</v>
      </c>
      <c r="AB10" s="50"/>
    </row>
    <row r="11" spans="2:28" ht="26.25" thickBot="1" x14ac:dyDescent="0.3">
      <c r="B11" s="4"/>
      <c r="C11" s="4"/>
      <c r="D11" s="4"/>
      <c r="E11" s="14"/>
      <c r="F11" s="14"/>
      <c r="G11" s="14" t="s">
        <v>34</v>
      </c>
      <c r="H11" s="14" t="s">
        <v>40</v>
      </c>
      <c r="I11" s="2"/>
      <c r="J11" s="27"/>
      <c r="O11" s="4"/>
      <c r="P11" s="8"/>
      <c r="Q11" s="42"/>
      <c r="R11" s="14" t="s">
        <v>55</v>
      </c>
      <c r="S11" s="14"/>
      <c r="T11" s="45" t="s">
        <v>34</v>
      </c>
      <c r="U11" s="71"/>
      <c r="V11" s="49"/>
      <c r="W11" s="57"/>
      <c r="X11" s="56" t="s">
        <v>67</v>
      </c>
      <c r="Y11" s="57"/>
      <c r="Z11" s="69"/>
    </row>
    <row r="12" spans="2:28" ht="29.25" customHeight="1" x14ac:dyDescent="0.25">
      <c r="B12" s="13" t="s">
        <v>20</v>
      </c>
      <c r="C12" s="3" t="s">
        <v>21</v>
      </c>
      <c r="D12" s="13" t="s">
        <v>22</v>
      </c>
      <c r="E12" s="13" t="s">
        <v>35</v>
      </c>
      <c r="F12" s="13">
        <f>200/400</f>
        <v>0.5</v>
      </c>
      <c r="G12" s="13" t="s">
        <v>42</v>
      </c>
      <c r="H12" s="13" t="s">
        <v>44</v>
      </c>
      <c r="I12" s="2"/>
      <c r="J12" s="27"/>
      <c r="O12" s="3" t="s">
        <v>20</v>
      </c>
      <c r="P12" s="5" t="s">
        <v>21</v>
      </c>
      <c r="Q12" s="41" t="s">
        <v>22</v>
      </c>
      <c r="R12" s="13" t="s">
        <v>35</v>
      </c>
      <c r="S12" s="25">
        <f>200/400</f>
        <v>0.5</v>
      </c>
      <c r="T12" s="53" t="s">
        <v>42</v>
      </c>
      <c r="U12" s="71"/>
      <c r="V12" s="48" t="s">
        <v>60</v>
      </c>
      <c r="W12" s="61" t="s">
        <v>52</v>
      </c>
      <c r="X12" s="56" t="s">
        <v>68</v>
      </c>
      <c r="Y12" s="59">
        <v>200</v>
      </c>
      <c r="Z12" s="69" t="s">
        <v>71</v>
      </c>
    </row>
    <row r="13" spans="2:28" ht="24.75" customHeight="1" thickBot="1" x14ac:dyDescent="0.3">
      <c r="B13" s="14"/>
      <c r="C13" s="4"/>
      <c r="D13" s="14"/>
      <c r="E13" s="14" t="s">
        <v>36</v>
      </c>
      <c r="F13" s="14"/>
      <c r="G13" s="14" t="s">
        <v>43</v>
      </c>
      <c r="H13" s="14">
        <v>0.5</v>
      </c>
      <c r="I13" s="14"/>
      <c r="J13" s="1"/>
      <c r="O13" s="4"/>
      <c r="P13" s="8"/>
      <c r="Q13" s="42"/>
      <c r="R13" s="14" t="s">
        <v>36</v>
      </c>
      <c r="S13" s="14"/>
      <c r="T13" s="45" t="s">
        <v>43</v>
      </c>
      <c r="U13" s="72"/>
      <c r="V13" s="73"/>
      <c r="W13" s="74"/>
      <c r="X13" s="75" t="s">
        <v>69</v>
      </c>
      <c r="Y13" s="76"/>
      <c r="Z13" s="77"/>
    </row>
    <row r="14" spans="2:28" x14ac:dyDescent="0.25">
      <c r="O14" s="38"/>
    </row>
  </sheetData>
  <mergeCells count="48">
    <mergeCell ref="Z4:Z5"/>
    <mergeCell ref="Z6:Z7"/>
    <mergeCell ref="Z8:Z9"/>
    <mergeCell ref="Z10:Z11"/>
    <mergeCell ref="Z12:Z13"/>
    <mergeCell ref="AA10:AB10"/>
    <mergeCell ref="W4:W5"/>
    <mergeCell ref="W10:W11"/>
    <mergeCell ref="Y4:Y5"/>
    <mergeCell ref="Y6:Y7"/>
    <mergeCell ref="Y8:Y9"/>
    <mergeCell ref="Y10:Y11"/>
    <mergeCell ref="V6:V7"/>
    <mergeCell ref="V8:V9"/>
    <mergeCell ref="V10:V11"/>
    <mergeCell ref="V12:V13"/>
    <mergeCell ref="O12:O13"/>
    <mergeCell ref="P12:P13"/>
    <mergeCell ref="Q12:Q13"/>
    <mergeCell ref="O10:O11"/>
    <mergeCell ref="P10:P11"/>
    <mergeCell ref="Q10:Q11"/>
    <mergeCell ref="O8:O9"/>
    <mergeCell ref="P8:P9"/>
    <mergeCell ref="Q8:Q9"/>
    <mergeCell ref="O4:O5"/>
    <mergeCell ref="P4:P5"/>
    <mergeCell ref="Q4:Q5"/>
    <mergeCell ref="V4:V5"/>
    <mergeCell ref="O6:O7"/>
    <mergeCell ref="P6:P7"/>
    <mergeCell ref="Q6:Q7"/>
    <mergeCell ref="S6:S7"/>
    <mergeCell ref="F6:F7"/>
    <mergeCell ref="C12:C13"/>
    <mergeCell ref="B10:B11"/>
    <mergeCell ref="C10:C11"/>
    <mergeCell ref="D10:D11"/>
    <mergeCell ref="B8:B9"/>
    <mergeCell ref="C8:C9"/>
    <mergeCell ref="D8:D9"/>
    <mergeCell ref="B4:B5"/>
    <mergeCell ref="C4:C5"/>
    <mergeCell ref="D4:D5"/>
    <mergeCell ref="H4:H5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C193-ED42-4AA4-9410-170085AF4B85}">
  <dimension ref="B4:J37"/>
  <sheetViews>
    <sheetView topLeftCell="C7" zoomScale="175" zoomScaleNormal="175" workbookViewId="0">
      <selection activeCell="E24" sqref="E24"/>
    </sheetView>
  </sheetViews>
  <sheetFormatPr baseColWidth="10" defaultRowHeight="15" x14ac:dyDescent="0.25"/>
  <cols>
    <col min="2" max="2" width="19.28515625" customWidth="1"/>
    <col min="3" max="3" width="12.85546875" bestFit="1" customWidth="1"/>
    <col min="4" max="4" width="15.140625" customWidth="1"/>
    <col min="5" max="5" width="16.140625" customWidth="1"/>
    <col min="6" max="6" width="21.85546875" customWidth="1"/>
    <col min="9" max="9" width="17.5703125" customWidth="1"/>
  </cols>
  <sheetData>
    <row r="4" spans="2:10" ht="15.75" thickBot="1" x14ac:dyDescent="0.3"/>
    <row r="5" spans="2:10" ht="15.75" thickBot="1" x14ac:dyDescent="0.3">
      <c r="B5" s="88" t="s">
        <v>75</v>
      </c>
      <c r="C5" s="79">
        <v>25</v>
      </c>
    </row>
    <row r="6" spans="2:10" ht="15.75" thickBot="1" x14ac:dyDescent="0.3">
      <c r="B6" s="88" t="s">
        <v>76</v>
      </c>
      <c r="C6" s="79">
        <v>25000</v>
      </c>
    </row>
    <row r="8" spans="2:10" ht="45.75" thickBot="1" x14ac:dyDescent="0.3">
      <c r="B8" s="86" t="s">
        <v>77</v>
      </c>
      <c r="C8" s="86" t="s">
        <v>92</v>
      </c>
      <c r="D8" s="86" t="s">
        <v>89</v>
      </c>
      <c r="E8" s="87" t="s">
        <v>93</v>
      </c>
      <c r="F8" s="81" t="s">
        <v>99</v>
      </c>
    </row>
    <row r="9" spans="2:10" ht="16.5" thickTop="1" thickBot="1" x14ac:dyDescent="0.3">
      <c r="B9" s="89" t="s">
        <v>78</v>
      </c>
      <c r="C9" s="90">
        <v>1</v>
      </c>
      <c r="D9" s="89" t="s">
        <v>90</v>
      </c>
      <c r="E9" s="91">
        <f>5780/6</f>
        <v>963.33333333333337</v>
      </c>
      <c r="F9" s="82">
        <f>C9*E9</f>
        <v>963.33333333333337</v>
      </c>
      <c r="G9" s="80"/>
      <c r="I9" s="83">
        <v>1300000</v>
      </c>
    </row>
    <row r="10" spans="2:10" ht="16.5" thickTop="1" thickBot="1" x14ac:dyDescent="0.3">
      <c r="B10" s="89" t="s">
        <v>79</v>
      </c>
      <c r="C10" s="92">
        <v>150</v>
      </c>
      <c r="D10" s="89" t="s">
        <v>91</v>
      </c>
      <c r="E10" s="93">
        <f>16000/500</f>
        <v>32</v>
      </c>
      <c r="F10" s="82">
        <f t="shared" ref="F10:F19" si="0">C10*E10</f>
        <v>4800</v>
      </c>
      <c r="I10" s="80">
        <f>+I9/30</f>
        <v>43333.333333333336</v>
      </c>
      <c r="J10" t="s">
        <v>95</v>
      </c>
    </row>
    <row r="11" spans="2:10" ht="16.5" thickTop="1" thickBot="1" x14ac:dyDescent="0.3">
      <c r="B11" s="89" t="s">
        <v>80</v>
      </c>
      <c r="C11" s="92">
        <v>30</v>
      </c>
      <c r="D11" s="89" t="s">
        <v>91</v>
      </c>
      <c r="E11" s="93">
        <f>3000/1000</f>
        <v>3</v>
      </c>
      <c r="F11" s="82">
        <f t="shared" si="0"/>
        <v>90</v>
      </c>
      <c r="I11" s="83">
        <f>I10/H12</f>
        <v>5531.9148936170222</v>
      </c>
      <c r="J11" t="s">
        <v>96</v>
      </c>
    </row>
    <row r="12" spans="2:10" ht="16.5" thickTop="1" thickBot="1" x14ac:dyDescent="0.3">
      <c r="B12" s="89" t="s">
        <v>81</v>
      </c>
      <c r="C12" s="92">
        <v>25</v>
      </c>
      <c r="D12" s="89" t="s">
        <v>91</v>
      </c>
      <c r="E12" s="93">
        <f>2000/1000</f>
        <v>2</v>
      </c>
      <c r="F12" s="82">
        <f t="shared" si="0"/>
        <v>50</v>
      </c>
      <c r="H12" s="85">
        <f>47/6</f>
        <v>7.833333333333333</v>
      </c>
      <c r="I12" s="84">
        <f>+I11/60</f>
        <v>92.198581560283699</v>
      </c>
      <c r="J12" t="s">
        <v>73</v>
      </c>
    </row>
    <row r="13" spans="2:10" ht="16.5" thickTop="1" thickBot="1" x14ac:dyDescent="0.3">
      <c r="B13" s="89" t="s">
        <v>82</v>
      </c>
      <c r="C13" s="92">
        <v>40</v>
      </c>
      <c r="D13" s="89" t="s">
        <v>91</v>
      </c>
      <c r="E13" s="93">
        <f>15000/500</f>
        <v>30</v>
      </c>
      <c r="F13" s="82">
        <f t="shared" si="0"/>
        <v>1200</v>
      </c>
      <c r="I13" s="95">
        <v>41.5</v>
      </c>
      <c r="J13" t="s">
        <v>98</v>
      </c>
    </row>
    <row r="14" spans="2:10" ht="16.5" thickTop="1" thickBot="1" x14ac:dyDescent="0.3">
      <c r="B14" s="89" t="s">
        <v>83</v>
      </c>
      <c r="C14" s="92">
        <v>40</v>
      </c>
      <c r="D14" s="89" t="s">
        <v>94</v>
      </c>
      <c r="E14" s="93">
        <f>75672/4500</f>
        <v>16.815999999999999</v>
      </c>
      <c r="F14" s="82">
        <f t="shared" si="0"/>
        <v>672.64</v>
      </c>
      <c r="I14" s="84">
        <f>SUM(I12:I13)</f>
        <v>133.69858156028369</v>
      </c>
    </row>
    <row r="15" spans="2:10" ht="16.5" thickTop="1" thickBot="1" x14ac:dyDescent="0.3">
      <c r="B15" s="89" t="s">
        <v>84</v>
      </c>
      <c r="C15" s="92">
        <v>30</v>
      </c>
      <c r="D15" s="89" t="s">
        <v>91</v>
      </c>
      <c r="E15" s="93">
        <f>3900/200</f>
        <v>19.5</v>
      </c>
      <c r="F15" s="82">
        <f t="shared" si="0"/>
        <v>585</v>
      </c>
    </row>
    <row r="16" spans="2:10" ht="16.5" thickTop="1" thickBot="1" x14ac:dyDescent="0.3">
      <c r="B16" s="89" t="s">
        <v>85</v>
      </c>
      <c r="C16" s="92">
        <v>100</v>
      </c>
      <c r="D16" s="89" t="s">
        <v>91</v>
      </c>
      <c r="E16" s="93">
        <f>18900/1000</f>
        <v>18.899999999999999</v>
      </c>
      <c r="F16" s="82">
        <f t="shared" si="0"/>
        <v>1889.9999999999998</v>
      </c>
    </row>
    <row r="17" spans="2:6" ht="16.5" thickTop="1" thickBot="1" x14ac:dyDescent="0.3">
      <c r="B17" s="89" t="s">
        <v>88</v>
      </c>
      <c r="C17" s="92">
        <v>1</v>
      </c>
      <c r="D17" s="89" t="s">
        <v>90</v>
      </c>
      <c r="E17" s="93">
        <v>400</v>
      </c>
      <c r="F17" s="82">
        <f t="shared" si="0"/>
        <v>400</v>
      </c>
    </row>
    <row r="18" spans="2:6" ht="16.5" thickTop="1" thickBot="1" x14ac:dyDescent="0.3">
      <c r="B18" s="89" t="s">
        <v>86</v>
      </c>
      <c r="C18" s="92">
        <f>90/25</f>
        <v>3.6</v>
      </c>
      <c r="D18" s="89" t="s">
        <v>73</v>
      </c>
      <c r="E18" s="84">
        <v>133.69858156028369</v>
      </c>
      <c r="F18" s="82">
        <f t="shared" si="0"/>
        <v>481.31489361702126</v>
      </c>
    </row>
    <row r="19" spans="2:6" ht="16.5" thickTop="1" thickBot="1" x14ac:dyDescent="0.3">
      <c r="B19" s="89" t="s">
        <v>87</v>
      </c>
      <c r="C19" s="94">
        <f>1/25</f>
        <v>0.04</v>
      </c>
      <c r="D19" s="89" t="s">
        <v>97</v>
      </c>
      <c r="E19" s="89">
        <f>100000/40</f>
        <v>2500</v>
      </c>
      <c r="F19" s="82">
        <f t="shared" si="0"/>
        <v>100</v>
      </c>
    </row>
    <row r="20" spans="2:6" ht="15.75" thickTop="1" x14ac:dyDescent="0.25">
      <c r="F20" s="96">
        <f>SUM(F9:F19)</f>
        <v>11232.288226950355</v>
      </c>
    </row>
    <row r="22" spans="2:6" x14ac:dyDescent="0.25">
      <c r="B22" s="50" t="s">
        <v>100</v>
      </c>
      <c r="C22" s="50"/>
    </row>
    <row r="24" spans="2:6" x14ac:dyDescent="0.25">
      <c r="C24" t="s">
        <v>101</v>
      </c>
      <c r="D24">
        <v>625000</v>
      </c>
      <c r="E24" t="s">
        <v>103</v>
      </c>
    </row>
    <row r="25" spans="2:6" x14ac:dyDescent="0.25">
      <c r="C25" s="80" t="s">
        <v>102</v>
      </c>
      <c r="D25">
        <v>280806</v>
      </c>
      <c r="E25" t="s">
        <v>104</v>
      </c>
    </row>
    <row r="29" spans="2:6" x14ac:dyDescent="0.25">
      <c r="D29">
        <v>2.23</v>
      </c>
      <c r="E29" t="s">
        <v>103</v>
      </c>
    </row>
    <row r="30" spans="2:6" x14ac:dyDescent="0.25">
      <c r="E30" t="s">
        <v>105</v>
      </c>
    </row>
    <row r="35" spans="3:6" x14ac:dyDescent="0.25">
      <c r="C35" s="54" t="s">
        <v>106</v>
      </c>
      <c r="D35" s="54"/>
      <c r="E35" s="54"/>
      <c r="F35" s="54"/>
    </row>
    <row r="36" spans="3:6" x14ac:dyDescent="0.25">
      <c r="C36" s="54"/>
      <c r="D36" s="54"/>
      <c r="E36" s="54"/>
      <c r="F36" s="54"/>
    </row>
    <row r="37" spans="3:6" x14ac:dyDescent="0.25">
      <c r="C37" s="50" t="s">
        <v>107</v>
      </c>
      <c r="D37" s="50"/>
      <c r="E37" s="50"/>
      <c r="F37" s="50"/>
    </row>
  </sheetData>
  <mergeCells count="3">
    <mergeCell ref="B22:C22"/>
    <mergeCell ref="C35:F36"/>
    <mergeCell ref="C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DESPUES</vt:lpstr>
      <vt:lpstr>Hoja1</vt:lpstr>
      <vt:lpstr>ANTES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2024-02-29T19:00:29Z</dcterms:created>
  <dcterms:modified xsi:type="dcterms:W3CDTF">2024-02-29T22:46:36Z</dcterms:modified>
</cp:coreProperties>
</file>