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13_ncr:1_{E5E130D4-A45D-4179-B577-9743E675F662}" xr6:coauthVersionLast="36" xr6:coauthVersionMax="47" xr10:uidLastSave="{00000000-0000-0000-0000-000000000000}"/>
  <bookViews>
    <workbookView xWindow="0" yWindow="0" windowWidth="28800" windowHeight="12225" xr2:uid="{A8B2A497-1140-4D16-B0C4-30E1D84D4A97}"/>
  </bookViews>
  <sheets>
    <sheet name="Inventario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K2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K4" i="1"/>
  <c r="Q4" i="1"/>
</calcChain>
</file>

<file path=xl/sharedStrings.xml><?xml version="1.0" encoding="utf-8"?>
<sst xmlns="http://schemas.openxmlformats.org/spreadsheetml/2006/main" count="183" uniqueCount="102">
  <si>
    <t>INVENTARIO DE PRODUCTOS</t>
  </si>
  <si>
    <t>SALIDAS</t>
  </si>
  <si>
    <t>ENTRADAS</t>
  </si>
  <si>
    <t>CÓDIGO PRODUCTO</t>
  </si>
  <si>
    <t>DESCRIPCIÓN</t>
  </si>
  <si>
    <t>EXISTENCIAS INICIALES</t>
  </si>
  <si>
    <t>STOCK</t>
  </si>
  <si>
    <t>Nº FACTURA</t>
  </si>
  <si>
    <t>FECHA</t>
  </si>
  <si>
    <t>CANTIDAD</t>
  </si>
  <si>
    <t>AN001</t>
  </si>
  <si>
    <t>Anillo Duna plata</t>
  </si>
  <si>
    <t>AN002</t>
  </si>
  <si>
    <t>Anillo Venus plata</t>
  </si>
  <si>
    <t>AN003</t>
  </si>
  <si>
    <t>Anillo Marte oro</t>
  </si>
  <si>
    <t>AN004</t>
  </si>
  <si>
    <t>Anillo Bera oro</t>
  </si>
  <si>
    <t>PU001</t>
  </si>
  <si>
    <t>Pulsera Rubic plata</t>
  </si>
  <si>
    <t>PU002</t>
  </si>
  <si>
    <t>Pulsera Rubic oro</t>
  </si>
  <si>
    <t>PU003</t>
  </si>
  <si>
    <t>Pulsera Classic oro rosa</t>
  </si>
  <si>
    <t>PU004</t>
  </si>
  <si>
    <t>Pulsera Classic plata</t>
  </si>
  <si>
    <t>PE001</t>
  </si>
  <si>
    <t>Pendientes Rubic plata</t>
  </si>
  <si>
    <t>PE002</t>
  </si>
  <si>
    <t>Pendientes Camee vermeil</t>
  </si>
  <si>
    <t>PE003</t>
  </si>
  <si>
    <t>Pendientes Idol oro rosa</t>
  </si>
  <si>
    <t>PE004</t>
  </si>
  <si>
    <t>Pendientes Perla plata</t>
  </si>
  <si>
    <t>AN005</t>
  </si>
  <si>
    <t>Anillo Cielo plata</t>
  </si>
  <si>
    <t>AN006</t>
  </si>
  <si>
    <t>Anillo Tierra plata</t>
  </si>
  <si>
    <t>AN007</t>
  </si>
  <si>
    <t>Anillo Mar oro</t>
  </si>
  <si>
    <t>AN008</t>
  </si>
  <si>
    <t>Anillo Aire oro</t>
  </si>
  <si>
    <t>D504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</si>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</sst>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0" fillId="6" borderId="1" xfId="0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left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0" fillId="6" borderId="3" xfId="0" applyFill="1" applyBorder="1" applyProtection="1"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 applyProtection="1">
      <alignment horizontal="center" vertical="center"/>
      <protection locked="0"/>
    </xf>
    <xf numFmtId="0" fontId="4" fillId="6" borderId="5" xfId="0" applyFont="1" applyFill="1" applyBorder="1" applyAlignment="1" applyProtection="1">
      <alignment horizontal="center" vertical="center" wrapText="1"/>
      <protection locked="0"/>
    </xf>
    <xf numFmtId="0" fontId="4" fillId="6" borderId="6" xfId="0" applyFont="1" applyFill="1" applyBorder="1" applyAlignment="1" applyProtection="1">
      <alignment horizontal="center" vertical="center"/>
      <protection locked="0"/>
    </xf>
    <xf numFmtId="0" fontId="0" fillId="6" borderId="7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4" fillId="7" borderId="6" xfId="0" applyFont="1" applyFill="1" applyBorder="1" applyAlignment="1" applyProtection="1">
      <alignment horizontal="center" vertical="center"/>
      <protection locked="0"/>
    </xf>
    <xf numFmtId="0" fontId="0" fillId="7" borderId="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0" fillId="7" borderId="10" xfId="0" applyFill="1" applyBorder="1" applyProtection="1">
      <protection locked="0"/>
    </xf>
    <xf numFmtId="16" fontId="0" fillId="7" borderId="9" xfId="0" applyNumberFormat="1" applyFill="1" applyBorder="1" applyProtection="1"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protection locked="0"/>
    </xf>
    <xf numFmtId="0" fontId="5" fillId="6" borderId="7" xfId="0" applyFont="1" applyFill="1" applyBorder="1" applyAlignment="1" applyProtection="1">
      <alignment horizontal="center" vertical="center"/>
      <protection locked="0"/>
    </xf>
    <xf numFmtId="16" fontId="0" fillId="6" borderId="1" xfId="0" applyNumberFormat="1" applyFill="1" applyBorder="1" applyProtection="1"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6" fillId="6" borderId="0" xfId="2" applyFont="1" applyFill="1" applyAlignment="1" applyProtection="1">
      <alignment horizontal="center" vertical="center"/>
      <protection locked="0"/>
    </xf>
    <xf numFmtId="0" fontId="7" fillId="7" borderId="0" xfId="1" applyFont="1" applyFill="1" applyAlignment="1" applyProtection="1">
      <alignment horizontal="center" vertical="center"/>
      <protection locked="0"/>
    </xf>
  </cellXfs>
  <cellStyles count="3">
    <cellStyle name="Bueno" xfId="1" builtinId="26"/>
    <cellStyle name="Incorrecto" xfId="2" builtinId="27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ill>
        <patternFill patternType="solid">
          <fgColor indexed="64"/>
          <bgColor theme="5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z val="10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278C05-60E9-4CF1-B7BE-DC78109C7B92}" name="PRODUCTO" displayName="PRODUCTO" ref="A3:F19" totalsRowShown="0" headerRowDxfId="30" dataDxfId="28" headerRowBorderDxfId="29" tableBorderDxfId="27" totalsRowBorderDxfId="26">
  <autoFilter ref="A3:F19" xr:uid="{34F0436F-56ED-4040-AC77-28023C1C7963}"/>
  <tableColumns count="6">
    <tableColumn id="1" xr3:uid="{EDAED900-19D5-44E9-B60E-C6759BDBEDED}" name="CÓDIGO PRODUCTO" dataDxfId="25"/>
    <tableColumn id="2" xr3:uid="{9A1B57A7-BBEF-4B89-B5B1-AA3A63D12C91}" name="DESCRIPCIÓN" dataDxfId="24"/>
    <tableColumn id="3" xr3:uid="{F3CDBE68-6B62-4ADD-945B-F4AEE59CB69A}" name="EXISTENCIAS INICIALES" dataDxfId="23"/>
    <tableColumn id="4" xr3:uid="{F9ACAA29-F458-4A8F-96D9-6DB66C967A47}" name="ENTRADAS" dataDxfId="2">
      <calculatedColumnFormula>+SUMIF(ENTRADAS[CÓDIGO PRODUCTO],PRODUCTO[[#This Row],[CÓDIGO PRODUCTO]],ENTRADAS[CANTIDAD])</calculatedColumnFormula>
    </tableColumn>
    <tableColumn id="5" xr3:uid="{18AB554D-612C-46E7-A9BE-BD664A9A4177}" name="SALIDAS" dataDxfId="1">
      <calculatedColumnFormula>SUMIF(SALIDAS[CÓDIGO PRODUCTO],PRODUCTO[[#This Row],[CÓDIGO PRODUCTO]],SALIDAS[CANTIDAD])</calculatedColumnFormula>
    </tableColumn>
    <tableColumn id="6" xr3:uid="{EBBD7176-7792-47EB-98C8-CC5F980999C6}" name="STOCK" dataDxfId="0">
      <calculatedColumnFormula>PRODUCTO[[#This Row],[EXISTENCIAS INICIALES]]+PRODUCTO[[#This Row],[ENTRADAS]]-PRODUCTO[[#This Row],[SALIDAS]]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A95DE1-8451-4B30-B33B-705C1EF83202}" name="SALIDAS" displayName="SALIDAS" ref="H3:L36" totalsRowShown="0" headerRowDxfId="22" dataDxfId="20" headerRowBorderDxfId="21" tableBorderDxfId="19" totalsRowBorderDxfId="18">
  <autoFilter ref="H3:L36" xr:uid="{5184ECF7-F198-4D9A-9286-BBD394A6F5DF}"/>
  <tableColumns count="5">
    <tableColumn id="1" xr3:uid="{EFBAF292-0B10-4694-8A5A-386657F40D2E}" name="Nº FACTURA" dataDxfId="17"/>
    <tableColumn id="2" xr3:uid="{BB77E463-A548-4EC7-8FB5-0F4B1A92D633}" name="FECHA" dataDxfId="16"/>
    <tableColumn id="3" xr3:uid="{978E90E8-B02D-4046-AECE-ED4DA9F0FE94}" name="CÓDIGO PRODUCTO" dataDxfId="15"/>
    <tableColumn id="4" xr3:uid="{D9E78F92-A433-41CF-AEB3-8F182CA5D93A}" name="DESCRIPCIÓN" dataDxfId="14">
      <calculatedColumnFormula>+VLOOKUP(SALIDAS[CÓDIGO PRODUCTO],PRODUCTO[],2,FALSE)</calculatedColumnFormula>
    </tableColumn>
    <tableColumn id="5" xr3:uid="{A54355B6-6EA3-4E7B-849B-A21CC9081A22}" name="CANTIDAD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F4829B-EBA8-4FED-A713-37AC1A57AB98}" name="ENTRADAS" displayName="ENTRADAS" ref="N3:R36" totalsRowShown="0" headerRowDxfId="12" dataDxfId="10" headerRowBorderDxfId="11" tableBorderDxfId="9" totalsRowBorderDxfId="8">
  <autoFilter ref="N3:R36" xr:uid="{77EC8571-4DAD-4B53-862B-6CE3BA52AF1B}"/>
  <tableColumns count="5">
    <tableColumn id="1" xr3:uid="{B8724588-ED9B-4025-BA22-9862421F5D8C}" name="Nº FACTURA" dataDxfId="7"/>
    <tableColumn id="2" xr3:uid="{FB9EF11A-B518-48F8-B3F8-7C0C4BE93CED}" name="FECHA" dataDxfId="6"/>
    <tableColumn id="3" xr3:uid="{D69F3C0C-39AD-44EC-BBD2-E554A6417887}" name="CÓDIGO PRODUCTO" dataDxfId="5"/>
    <tableColumn id="4" xr3:uid="{AF988C1E-2D98-4B54-BD56-93D691FDA235}" name="DESCRIPCIÓN" dataDxfId="4">
      <calculatedColumnFormula>+VLOOKUP(ENTRADAS[CÓDIGO PRODUCTO],PRODUCTO[],2,FALSE)</calculatedColumnFormula>
    </tableColumn>
    <tableColumn id="5" xr3:uid="{643E369C-0231-42DC-BF23-7DA276E22D06}" name="CANTIDA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0F2E-A688-4E7E-BEA3-0D0D72C2A9AC}">
  <dimension ref="A1:S36"/>
  <sheetViews>
    <sheetView tabSelected="1" topLeftCell="B1" zoomScale="115" zoomScaleNormal="115" workbookViewId="0">
      <pane ySplit="3" topLeftCell="A4" activePane="bottomLeft" state="frozen"/>
      <selection activeCell="F1" sqref="F1"/>
      <selection pane="bottomLeft" activeCell="D4" sqref="D4"/>
    </sheetView>
  </sheetViews>
  <sheetFormatPr baseColWidth="10" defaultColWidth="11.42578125" defaultRowHeight="15" x14ac:dyDescent="0.25"/>
  <cols>
    <col min="1" max="1" width="20.85546875" style="2" customWidth="1"/>
    <col min="2" max="2" width="27.42578125" style="2" customWidth="1"/>
    <col min="3" max="3" width="22.7109375" style="2" customWidth="1"/>
    <col min="4" max="4" width="12.5703125" style="2" customWidth="1"/>
    <col min="5" max="5" width="11.42578125" style="2"/>
    <col min="6" max="6" width="12.42578125" style="2" customWidth="1"/>
    <col min="7" max="7" width="2.85546875" style="1" customWidth="1"/>
    <col min="8" max="8" width="13.7109375" style="2" customWidth="1"/>
    <col min="9" max="9" width="12.5703125" style="2" customWidth="1"/>
    <col min="10" max="10" width="20.85546875" style="2" customWidth="1"/>
    <col min="11" max="11" width="25" style="2" customWidth="1"/>
    <col min="12" max="12" width="12.42578125" style="2" customWidth="1"/>
    <col min="13" max="13" width="3.140625" style="1" customWidth="1"/>
    <col min="14" max="14" width="14.28515625" style="2" customWidth="1"/>
    <col min="15" max="15" width="12.5703125" style="2" customWidth="1"/>
    <col min="16" max="16" width="19.140625" style="2" customWidth="1"/>
    <col min="17" max="17" width="25" style="2" customWidth="1"/>
    <col min="18" max="18" width="12.42578125" style="2" customWidth="1"/>
    <col min="19" max="19" width="3" style="1" customWidth="1"/>
    <col min="20" max="16384" width="11.42578125" style="2"/>
  </cols>
  <sheetData>
    <row r="1" spans="1:18" ht="36.75" customHeight="1" x14ac:dyDescent="0.25">
      <c r="A1" s="43" t="s">
        <v>0</v>
      </c>
      <c r="B1" s="43"/>
      <c r="C1" s="43"/>
      <c r="D1" s="43"/>
      <c r="E1" s="43"/>
      <c r="F1" s="43"/>
      <c r="H1" s="44" t="s">
        <v>1</v>
      </c>
      <c r="I1" s="44"/>
      <c r="J1" s="44"/>
      <c r="K1" s="44"/>
      <c r="L1" s="44"/>
      <c r="N1" s="45" t="s">
        <v>2</v>
      </c>
      <c r="O1" s="45"/>
      <c r="P1" s="45"/>
      <c r="Q1" s="45"/>
      <c r="R1" s="45"/>
    </row>
    <row r="2" spans="1:18" ht="3" customHeight="1" x14ac:dyDescent="0.25">
      <c r="A2" s="3"/>
      <c r="B2" s="3"/>
      <c r="C2" s="3"/>
      <c r="D2" s="3"/>
      <c r="E2" s="3"/>
      <c r="F2" s="3"/>
      <c r="H2" s="4"/>
      <c r="I2" s="4"/>
      <c r="J2" s="4"/>
      <c r="K2" s="4"/>
      <c r="L2" s="4"/>
      <c r="N2" s="5"/>
      <c r="O2" s="5"/>
      <c r="P2" s="5"/>
      <c r="Q2" s="5"/>
      <c r="R2" s="5"/>
    </row>
    <row r="3" spans="1:18" ht="36.75" customHeight="1" x14ac:dyDescent="0.25">
      <c r="A3" s="13" t="s">
        <v>3</v>
      </c>
      <c r="B3" s="14" t="s">
        <v>4</v>
      </c>
      <c r="C3" s="15" t="s">
        <v>5</v>
      </c>
      <c r="D3" s="14" t="s">
        <v>2</v>
      </c>
      <c r="E3" s="14" t="s">
        <v>1</v>
      </c>
      <c r="F3" s="16" t="s">
        <v>6</v>
      </c>
      <c r="H3" s="22" t="s">
        <v>7</v>
      </c>
      <c r="I3" s="23" t="s">
        <v>8</v>
      </c>
      <c r="J3" s="24" t="s">
        <v>3</v>
      </c>
      <c r="K3" s="23" t="s">
        <v>4</v>
      </c>
      <c r="L3" s="25" t="s">
        <v>9</v>
      </c>
      <c r="N3" s="30" t="s">
        <v>7</v>
      </c>
      <c r="O3" s="32" t="s">
        <v>8</v>
      </c>
      <c r="P3" s="6" t="s">
        <v>3</v>
      </c>
      <c r="Q3" s="31" t="s">
        <v>4</v>
      </c>
      <c r="R3" s="32" t="s">
        <v>9</v>
      </c>
    </row>
    <row r="4" spans="1:18" ht="20.100000000000001" customHeight="1" x14ac:dyDescent="0.25">
      <c r="A4" s="11" t="s">
        <v>10</v>
      </c>
      <c r="B4" s="8" t="s">
        <v>11</v>
      </c>
      <c r="C4" s="7">
        <v>5</v>
      </c>
      <c r="D4" s="7">
        <f>+SUMIF(ENTRADAS[CÓDIGO PRODUCTO],PRODUCTO[[#This Row],[CÓDIGO PRODUCTO]],ENTRADAS[CANTIDAD])</f>
        <v>3</v>
      </c>
      <c r="E4" s="7">
        <f>SUMIF(SALIDAS[CÓDIGO PRODUCTO],PRODUCTO[[#This Row],[CÓDIGO PRODUCTO]],SALIDAS[CANTIDAD])</f>
        <v>3</v>
      </c>
      <c r="F4" s="12">
        <f>PRODUCTO[[#This Row],[EXISTENCIAS INICIALES]]+PRODUCTO[[#This Row],[ENTRADAS]]-PRODUCTO[[#This Row],[SALIDAS]]</f>
        <v>5</v>
      </c>
      <c r="H4" s="26" t="s">
        <v>43</v>
      </c>
      <c r="I4" s="42">
        <v>45295</v>
      </c>
      <c r="J4" s="36" t="s">
        <v>34</v>
      </c>
      <c r="K4" s="27" t="str">
        <f>+VLOOKUP(SALIDAS[CÓDIGO PRODUCTO],PRODUCTO[],2,FALSE)</f>
        <v>Anillo Cielo plata</v>
      </c>
      <c r="L4" s="28">
        <v>7</v>
      </c>
      <c r="N4" s="33" t="s">
        <v>42</v>
      </c>
      <c r="O4" s="38">
        <v>45293</v>
      </c>
      <c r="P4" s="39" t="s">
        <v>34</v>
      </c>
      <c r="Q4" s="34" t="str">
        <f>+VLOOKUP(ENTRADAS[CÓDIGO PRODUCTO],PRODUCTO[],2,FALSE)</f>
        <v>Anillo Cielo plata</v>
      </c>
      <c r="R4" s="35">
        <v>5</v>
      </c>
    </row>
    <row r="5" spans="1:18" ht="20.100000000000001" customHeight="1" x14ac:dyDescent="0.25">
      <c r="A5" s="11" t="s">
        <v>12</v>
      </c>
      <c r="B5" s="8" t="s">
        <v>13</v>
      </c>
      <c r="C5" s="7">
        <v>0</v>
      </c>
      <c r="D5" s="7">
        <f>+SUMIF(ENTRADAS[CÓDIGO PRODUCTO],PRODUCTO[[#This Row],[CÓDIGO PRODUCTO]],ENTRADAS[CANTIDAD])</f>
        <v>5</v>
      </c>
      <c r="E5" s="7">
        <f>SUMIF(SALIDAS[CÓDIGO PRODUCTO],PRODUCTO[[#This Row],[CÓDIGO PRODUCTO]],SALIDAS[CANTIDAD])</f>
        <v>5</v>
      </c>
      <c r="F5" s="12">
        <f>PRODUCTO[[#This Row],[EXISTENCIAS INICIALES]]+PRODUCTO[[#This Row],[ENTRADAS]]-PRODUCTO[[#This Row],[SALIDAS]]</f>
        <v>0</v>
      </c>
      <c r="H5" s="26" t="s">
        <v>43</v>
      </c>
      <c r="I5" s="42">
        <v>45295</v>
      </c>
      <c r="J5" s="36" t="s">
        <v>10</v>
      </c>
      <c r="K5" s="27" t="str">
        <f>+VLOOKUP(SALIDAS[CÓDIGO PRODUCTO],PRODUCTO[],2,FALSE)</f>
        <v>Anillo Duna plata</v>
      </c>
      <c r="L5" s="21">
        <v>1</v>
      </c>
      <c r="N5" s="33" t="s">
        <v>70</v>
      </c>
      <c r="O5" s="38">
        <v>45293</v>
      </c>
      <c r="P5" s="39" t="s">
        <v>10</v>
      </c>
      <c r="Q5" s="34" t="str">
        <f>+VLOOKUP(ENTRADAS[CÓDIGO PRODUCTO],PRODUCTO[],2,FALSE)</f>
        <v>Anillo Duna plata</v>
      </c>
      <c r="R5" s="29">
        <v>1</v>
      </c>
    </row>
    <row r="6" spans="1:18" ht="20.100000000000001" customHeight="1" x14ac:dyDescent="0.25">
      <c r="A6" s="11" t="s">
        <v>14</v>
      </c>
      <c r="B6" s="8" t="s">
        <v>15</v>
      </c>
      <c r="C6" s="7">
        <v>3</v>
      </c>
      <c r="D6" s="7">
        <f>+SUMIF(ENTRADAS[CÓDIGO PRODUCTO],PRODUCTO[[#This Row],[CÓDIGO PRODUCTO]],ENTRADAS[CANTIDAD])</f>
        <v>7</v>
      </c>
      <c r="E6" s="7">
        <f>SUMIF(SALIDAS[CÓDIGO PRODUCTO],PRODUCTO[[#This Row],[CÓDIGO PRODUCTO]],SALIDAS[CANTIDAD])</f>
        <v>4</v>
      </c>
      <c r="F6" s="12">
        <f>PRODUCTO[[#This Row],[EXISTENCIAS INICIALES]]+PRODUCTO[[#This Row],[ENTRADAS]]-PRODUCTO[[#This Row],[SALIDAS]]</f>
        <v>6</v>
      </c>
      <c r="H6" s="26" t="s">
        <v>43</v>
      </c>
      <c r="I6" s="42">
        <v>45295</v>
      </c>
      <c r="J6" s="36" t="s">
        <v>12</v>
      </c>
      <c r="K6" s="27" t="str">
        <f>+VLOOKUP(SALIDAS[CÓDIGO PRODUCTO],PRODUCTO[],2,FALSE)</f>
        <v>Anillo Venus plata</v>
      </c>
      <c r="L6" s="21">
        <v>2</v>
      </c>
      <c r="N6" s="33" t="s">
        <v>71</v>
      </c>
      <c r="O6" s="38">
        <v>45293</v>
      </c>
      <c r="P6" s="39" t="s">
        <v>12</v>
      </c>
      <c r="Q6" s="34" t="str">
        <f>+VLOOKUP(ENTRADAS[CÓDIGO PRODUCTO],PRODUCTO[],2,FALSE)</f>
        <v>Anillo Venus plata</v>
      </c>
      <c r="R6" s="29">
        <v>2</v>
      </c>
    </row>
    <row r="7" spans="1:18" ht="20.100000000000001" customHeight="1" x14ac:dyDescent="0.25">
      <c r="A7" s="11" t="s">
        <v>16</v>
      </c>
      <c r="B7" s="8" t="s">
        <v>17</v>
      </c>
      <c r="C7" s="7">
        <v>0</v>
      </c>
      <c r="D7" s="7">
        <f>+SUMIF(ENTRADAS[CÓDIGO PRODUCTO],PRODUCTO[[#This Row],[CÓDIGO PRODUCTO]],ENTRADAS[CANTIDAD])</f>
        <v>9</v>
      </c>
      <c r="E7" s="7">
        <f>SUMIF(SALIDAS[CÓDIGO PRODUCTO],PRODUCTO[[#This Row],[CÓDIGO PRODUCTO]],SALIDAS[CANTIDAD])</f>
        <v>3</v>
      </c>
      <c r="F7" s="12">
        <f>PRODUCTO[[#This Row],[EXISTENCIAS INICIALES]]+PRODUCTO[[#This Row],[ENTRADAS]]-PRODUCTO[[#This Row],[SALIDAS]]</f>
        <v>6</v>
      </c>
      <c r="H7" s="26" t="s">
        <v>43</v>
      </c>
      <c r="I7" s="42">
        <v>45295</v>
      </c>
      <c r="J7" s="36" t="s">
        <v>14</v>
      </c>
      <c r="K7" s="27" t="str">
        <f>+VLOOKUP(SALIDAS[CÓDIGO PRODUCTO],PRODUCTO[],2,FALSE)</f>
        <v>Anillo Marte oro</v>
      </c>
      <c r="L7" s="21">
        <v>3</v>
      </c>
      <c r="N7" s="33" t="s">
        <v>72</v>
      </c>
      <c r="O7" s="38">
        <v>45293</v>
      </c>
      <c r="P7" s="39" t="s">
        <v>14</v>
      </c>
      <c r="Q7" s="34" t="str">
        <f>+VLOOKUP(ENTRADAS[CÓDIGO PRODUCTO],PRODUCTO[],2,FALSE)</f>
        <v>Anillo Marte oro</v>
      </c>
      <c r="R7" s="29">
        <v>3</v>
      </c>
    </row>
    <row r="8" spans="1:18" ht="20.100000000000001" customHeight="1" x14ac:dyDescent="0.25">
      <c r="A8" s="11" t="s">
        <v>18</v>
      </c>
      <c r="B8" s="8" t="s">
        <v>19</v>
      </c>
      <c r="C8" s="7">
        <v>6</v>
      </c>
      <c r="D8" s="7">
        <f>+SUMIF(ENTRADAS[CÓDIGO PRODUCTO],PRODUCTO[[#This Row],[CÓDIGO PRODUCTO]],ENTRADAS[CANTIDAD])</f>
        <v>6</v>
      </c>
      <c r="E8" s="7">
        <f>SUMIF(SALIDAS[CÓDIGO PRODUCTO],PRODUCTO[[#This Row],[CÓDIGO PRODUCTO]],SALIDAS[CANTIDAD])</f>
        <v>5</v>
      </c>
      <c r="F8" s="12">
        <f>PRODUCTO[[#This Row],[EXISTENCIAS INICIALES]]+PRODUCTO[[#This Row],[ENTRADAS]]-PRODUCTO[[#This Row],[SALIDAS]]</f>
        <v>7</v>
      </c>
      <c r="H8" s="26" t="s">
        <v>43</v>
      </c>
      <c r="I8" s="42">
        <v>45295</v>
      </c>
      <c r="J8" s="36" t="s">
        <v>16</v>
      </c>
      <c r="K8" s="27" t="str">
        <f>+VLOOKUP(SALIDAS[CÓDIGO PRODUCTO],PRODUCTO[],2,FALSE)</f>
        <v>Anillo Bera oro</v>
      </c>
      <c r="L8" s="21">
        <v>1</v>
      </c>
      <c r="N8" s="33" t="s">
        <v>73</v>
      </c>
      <c r="O8" s="38">
        <v>45293</v>
      </c>
      <c r="P8" s="39" t="s">
        <v>16</v>
      </c>
      <c r="Q8" s="34" t="str">
        <f>+VLOOKUP(ENTRADAS[CÓDIGO PRODUCTO],PRODUCTO[],2,FALSE)</f>
        <v>Anillo Bera oro</v>
      </c>
      <c r="R8" s="29">
        <v>4</v>
      </c>
    </row>
    <row r="9" spans="1:18" ht="20.100000000000001" customHeight="1" x14ac:dyDescent="0.25">
      <c r="A9" s="11" t="s">
        <v>20</v>
      </c>
      <c r="B9" s="8" t="s">
        <v>21</v>
      </c>
      <c r="C9" s="7">
        <v>2</v>
      </c>
      <c r="D9" s="7">
        <f>+SUMIF(ENTRADAS[CÓDIGO PRODUCTO],PRODUCTO[[#This Row],[CÓDIGO PRODUCTO]],ENTRADAS[CANTIDAD])</f>
        <v>3</v>
      </c>
      <c r="E9" s="7">
        <f>SUMIF(SALIDAS[CÓDIGO PRODUCTO],PRODUCTO[[#This Row],[CÓDIGO PRODUCTO]],SALIDAS[CANTIDAD])</f>
        <v>4</v>
      </c>
      <c r="F9" s="12">
        <f>PRODUCTO[[#This Row],[EXISTENCIAS INICIALES]]+PRODUCTO[[#This Row],[ENTRADAS]]-PRODUCTO[[#This Row],[SALIDAS]]</f>
        <v>1</v>
      </c>
      <c r="H9" s="26" t="s">
        <v>43</v>
      </c>
      <c r="I9" s="42">
        <v>45295</v>
      </c>
      <c r="J9" s="36" t="s">
        <v>18</v>
      </c>
      <c r="K9" s="27" t="str">
        <f>+VLOOKUP(SALIDAS[CÓDIGO PRODUCTO],PRODUCTO[],2,FALSE)</f>
        <v>Pulsera Rubic plata</v>
      </c>
      <c r="L9" s="21">
        <v>2</v>
      </c>
      <c r="N9" s="33" t="s">
        <v>74</v>
      </c>
      <c r="O9" s="38">
        <v>45293</v>
      </c>
      <c r="P9" s="39" t="s">
        <v>18</v>
      </c>
      <c r="Q9" s="34" t="str">
        <f>+VLOOKUP(ENTRADAS[CÓDIGO PRODUCTO],PRODUCTO[],2,FALSE)</f>
        <v>Pulsera Rubic plata</v>
      </c>
      <c r="R9" s="29">
        <v>5</v>
      </c>
    </row>
    <row r="10" spans="1:18" ht="20.100000000000001" customHeight="1" x14ac:dyDescent="0.25">
      <c r="A10" s="11" t="s">
        <v>22</v>
      </c>
      <c r="B10" s="8" t="s">
        <v>23</v>
      </c>
      <c r="C10" s="7">
        <v>2</v>
      </c>
      <c r="D10" s="7">
        <f>+SUMIF(ENTRADAS[CÓDIGO PRODUCTO],PRODUCTO[[#This Row],[CÓDIGO PRODUCTO]],ENTRADAS[CANTIDAD])</f>
        <v>5</v>
      </c>
      <c r="E10" s="7">
        <f>SUMIF(SALIDAS[CÓDIGO PRODUCTO],PRODUCTO[[#This Row],[CÓDIGO PRODUCTO]],SALIDAS[CANTIDAD])</f>
        <v>3</v>
      </c>
      <c r="F10" s="12">
        <f>PRODUCTO[[#This Row],[EXISTENCIAS INICIALES]]+PRODUCTO[[#This Row],[ENTRADAS]]-PRODUCTO[[#This Row],[SALIDAS]]</f>
        <v>4</v>
      </c>
      <c r="H10" s="26" t="s">
        <v>43</v>
      </c>
      <c r="I10" s="42">
        <v>45295</v>
      </c>
      <c r="J10" s="36" t="s">
        <v>20</v>
      </c>
      <c r="K10" s="27" t="str">
        <f>+VLOOKUP(SALIDAS[CÓDIGO PRODUCTO],PRODUCTO[],2,FALSE)</f>
        <v>Pulsera Rubic oro</v>
      </c>
      <c r="L10" s="21">
        <v>3</v>
      </c>
      <c r="N10" s="33" t="s">
        <v>75</v>
      </c>
      <c r="O10" s="38">
        <v>45293</v>
      </c>
      <c r="P10" s="39" t="s">
        <v>20</v>
      </c>
      <c r="Q10" s="34" t="str">
        <f>+VLOOKUP(ENTRADAS[CÓDIGO PRODUCTO],PRODUCTO[],2,FALSE)</f>
        <v>Pulsera Rubic oro</v>
      </c>
      <c r="R10" s="29">
        <v>1</v>
      </c>
    </row>
    <row r="11" spans="1:18" ht="20.100000000000001" customHeight="1" x14ac:dyDescent="0.25">
      <c r="A11" s="11" t="s">
        <v>24</v>
      </c>
      <c r="B11" s="8" t="s">
        <v>25</v>
      </c>
      <c r="C11" s="7">
        <v>6</v>
      </c>
      <c r="D11" s="7">
        <f>+SUMIF(ENTRADAS[CÓDIGO PRODUCTO],PRODUCTO[[#This Row],[CÓDIGO PRODUCTO]],ENTRADAS[CANTIDAD])</f>
        <v>7</v>
      </c>
      <c r="E11" s="7">
        <f>SUMIF(SALIDAS[CÓDIGO PRODUCTO],PRODUCTO[[#This Row],[CÓDIGO PRODUCTO]],SALIDAS[CANTIDAD])</f>
        <v>5</v>
      </c>
      <c r="F11" s="12">
        <f>PRODUCTO[[#This Row],[EXISTENCIAS INICIALES]]+PRODUCTO[[#This Row],[ENTRADAS]]-PRODUCTO[[#This Row],[SALIDAS]]</f>
        <v>8</v>
      </c>
      <c r="H11" s="26" t="s">
        <v>44</v>
      </c>
      <c r="I11" s="42">
        <v>45295</v>
      </c>
      <c r="J11" s="36" t="s">
        <v>22</v>
      </c>
      <c r="K11" s="27" t="str">
        <f>+VLOOKUP(SALIDAS[CÓDIGO PRODUCTO],PRODUCTO[],2,FALSE)</f>
        <v>Pulsera Classic oro rosa</v>
      </c>
      <c r="L11" s="21">
        <v>1</v>
      </c>
      <c r="N11" s="33" t="s">
        <v>76</v>
      </c>
      <c r="O11" s="38">
        <v>45293</v>
      </c>
      <c r="P11" s="39" t="s">
        <v>22</v>
      </c>
      <c r="Q11" s="34" t="str">
        <f>+VLOOKUP(ENTRADAS[CÓDIGO PRODUCTO],PRODUCTO[],2,FALSE)</f>
        <v>Pulsera Classic oro rosa</v>
      </c>
      <c r="R11" s="29">
        <v>2</v>
      </c>
    </row>
    <row r="12" spans="1:18" ht="20.100000000000001" customHeight="1" x14ac:dyDescent="0.25">
      <c r="A12" s="11" t="s">
        <v>26</v>
      </c>
      <c r="B12" s="8" t="s">
        <v>27</v>
      </c>
      <c r="C12" s="7">
        <v>4</v>
      </c>
      <c r="D12" s="7">
        <f>+SUMIF(ENTRADAS[CÓDIGO PRODUCTO],PRODUCTO[[#This Row],[CÓDIGO PRODUCTO]],ENTRADAS[CANTIDAD])</f>
        <v>9</v>
      </c>
      <c r="E12" s="7">
        <f>SUMIF(SALIDAS[CÓDIGO PRODUCTO],PRODUCTO[[#This Row],[CÓDIGO PRODUCTO]],SALIDAS[CANTIDAD])</f>
        <v>4</v>
      </c>
      <c r="F12" s="12">
        <f>PRODUCTO[[#This Row],[EXISTENCIAS INICIALES]]+PRODUCTO[[#This Row],[ENTRADAS]]-PRODUCTO[[#This Row],[SALIDAS]]</f>
        <v>9</v>
      </c>
      <c r="H12" s="26" t="s">
        <v>45</v>
      </c>
      <c r="I12" s="42">
        <v>45295</v>
      </c>
      <c r="J12" s="36" t="s">
        <v>24</v>
      </c>
      <c r="K12" s="27" t="str">
        <f>+VLOOKUP(SALIDAS[CÓDIGO PRODUCTO],PRODUCTO[],2,FALSE)</f>
        <v>Pulsera Classic plata</v>
      </c>
      <c r="L12" s="21">
        <v>2</v>
      </c>
      <c r="N12" s="33" t="s">
        <v>77</v>
      </c>
      <c r="O12" s="38">
        <v>45293</v>
      </c>
      <c r="P12" s="39" t="s">
        <v>24</v>
      </c>
      <c r="Q12" s="34" t="str">
        <f>+VLOOKUP(ENTRADAS[CÓDIGO PRODUCTO],PRODUCTO[],2,FALSE)</f>
        <v>Pulsera Classic plata</v>
      </c>
      <c r="R12" s="29">
        <v>3</v>
      </c>
    </row>
    <row r="13" spans="1:18" ht="20.100000000000001" customHeight="1" x14ac:dyDescent="0.25">
      <c r="A13" s="11" t="s">
        <v>28</v>
      </c>
      <c r="B13" s="8" t="s">
        <v>29</v>
      </c>
      <c r="C13" s="7">
        <v>6</v>
      </c>
      <c r="D13" s="7">
        <f>+SUMIF(ENTRADAS[CÓDIGO PRODUCTO],PRODUCTO[[#This Row],[CÓDIGO PRODUCTO]],ENTRADAS[CANTIDAD])</f>
        <v>6</v>
      </c>
      <c r="E13" s="7">
        <f>SUMIF(SALIDAS[CÓDIGO PRODUCTO],PRODUCTO[[#This Row],[CÓDIGO PRODUCTO]],SALIDAS[CANTIDAD])</f>
        <v>3</v>
      </c>
      <c r="F13" s="12">
        <f>PRODUCTO[[#This Row],[EXISTENCIAS INICIALES]]+PRODUCTO[[#This Row],[ENTRADAS]]-PRODUCTO[[#This Row],[SALIDAS]]</f>
        <v>9</v>
      </c>
      <c r="H13" s="26" t="s">
        <v>46</v>
      </c>
      <c r="I13" s="42">
        <v>45295</v>
      </c>
      <c r="J13" s="36" t="s">
        <v>26</v>
      </c>
      <c r="K13" s="27" t="str">
        <f>+VLOOKUP(SALIDAS[CÓDIGO PRODUCTO],PRODUCTO[],2,FALSE)</f>
        <v>Pendientes Rubic plata</v>
      </c>
      <c r="L13" s="21">
        <v>3</v>
      </c>
      <c r="N13" s="33" t="s">
        <v>78</v>
      </c>
      <c r="O13" s="38">
        <v>45293</v>
      </c>
      <c r="P13" s="39" t="s">
        <v>26</v>
      </c>
      <c r="Q13" s="34" t="str">
        <f>+VLOOKUP(ENTRADAS[CÓDIGO PRODUCTO],PRODUCTO[],2,FALSE)</f>
        <v>Pendientes Rubic plata</v>
      </c>
      <c r="R13" s="29">
        <v>4</v>
      </c>
    </row>
    <row r="14" spans="1:18" ht="20.100000000000001" customHeight="1" x14ac:dyDescent="0.25">
      <c r="A14" s="11" t="s">
        <v>30</v>
      </c>
      <c r="B14" s="8" t="s">
        <v>31</v>
      </c>
      <c r="C14" s="7">
        <v>8</v>
      </c>
      <c r="D14" s="7">
        <f>+SUMIF(ENTRADAS[CÓDIGO PRODUCTO],PRODUCTO[[#This Row],[CÓDIGO PRODUCTO]],ENTRADAS[CANTIDAD])</f>
        <v>3</v>
      </c>
      <c r="E14" s="7">
        <f>SUMIF(SALIDAS[CÓDIGO PRODUCTO],PRODUCTO[[#This Row],[CÓDIGO PRODUCTO]],SALIDAS[CANTIDAD])</f>
        <v>5</v>
      </c>
      <c r="F14" s="12">
        <f>PRODUCTO[[#This Row],[EXISTENCIAS INICIALES]]+PRODUCTO[[#This Row],[ENTRADAS]]-PRODUCTO[[#This Row],[SALIDAS]]</f>
        <v>6</v>
      </c>
      <c r="H14" s="26" t="s">
        <v>47</v>
      </c>
      <c r="I14" s="42">
        <v>45295</v>
      </c>
      <c r="J14" s="36" t="s">
        <v>28</v>
      </c>
      <c r="K14" s="27" t="str">
        <f>+VLOOKUP(SALIDAS[CÓDIGO PRODUCTO],PRODUCTO[],2,FALSE)</f>
        <v>Pendientes Camee vermeil</v>
      </c>
      <c r="L14" s="21">
        <v>1</v>
      </c>
      <c r="N14" s="33" t="s">
        <v>79</v>
      </c>
      <c r="O14" s="38">
        <v>45293</v>
      </c>
      <c r="P14" s="39" t="s">
        <v>28</v>
      </c>
      <c r="Q14" s="34" t="str">
        <f>+VLOOKUP(ENTRADAS[CÓDIGO PRODUCTO],PRODUCTO[],2,FALSE)</f>
        <v>Pendientes Camee vermeil</v>
      </c>
      <c r="R14" s="29">
        <v>5</v>
      </c>
    </row>
    <row r="15" spans="1:18" ht="20.100000000000001" customHeight="1" x14ac:dyDescent="0.25">
      <c r="A15" s="11" t="s">
        <v>32</v>
      </c>
      <c r="B15" s="8" t="s">
        <v>33</v>
      </c>
      <c r="C15" s="7">
        <v>2</v>
      </c>
      <c r="D15" s="7">
        <f>+SUMIF(ENTRADAS[CÓDIGO PRODUCTO],PRODUCTO[[#This Row],[CÓDIGO PRODUCTO]],ENTRADAS[CANTIDAD])</f>
        <v>5</v>
      </c>
      <c r="E15" s="7">
        <f>SUMIF(SALIDAS[CÓDIGO PRODUCTO],PRODUCTO[[#This Row],[CÓDIGO PRODUCTO]],SALIDAS[CANTIDAD])</f>
        <v>4</v>
      </c>
      <c r="F15" s="12">
        <f>PRODUCTO[[#This Row],[EXISTENCIAS INICIALES]]+PRODUCTO[[#This Row],[ENTRADAS]]-PRODUCTO[[#This Row],[SALIDAS]]</f>
        <v>3</v>
      </c>
      <c r="H15" s="26" t="s">
        <v>48</v>
      </c>
      <c r="I15" s="42">
        <v>45295</v>
      </c>
      <c r="J15" s="36" t="s">
        <v>30</v>
      </c>
      <c r="K15" s="27" t="str">
        <f>+VLOOKUP(SALIDAS[CÓDIGO PRODUCTO],PRODUCTO[],2,FALSE)</f>
        <v>Pendientes Idol oro rosa</v>
      </c>
      <c r="L15" s="21">
        <v>2</v>
      </c>
      <c r="N15" s="33" t="s">
        <v>80</v>
      </c>
      <c r="O15" s="38">
        <v>45293</v>
      </c>
      <c r="P15" s="39" t="s">
        <v>30</v>
      </c>
      <c r="Q15" s="34" t="str">
        <f>+VLOOKUP(ENTRADAS[CÓDIGO PRODUCTO],PRODUCTO[],2,FALSE)</f>
        <v>Pendientes Idol oro rosa</v>
      </c>
      <c r="R15" s="29">
        <v>1</v>
      </c>
    </row>
    <row r="16" spans="1:18" ht="20.100000000000001" customHeight="1" x14ac:dyDescent="0.25">
      <c r="A16" s="11" t="s">
        <v>34</v>
      </c>
      <c r="B16" s="8" t="s">
        <v>35</v>
      </c>
      <c r="C16" s="7">
        <v>10</v>
      </c>
      <c r="D16" s="7">
        <f>+SUMIF(ENTRADAS[CÓDIGO PRODUCTO],PRODUCTO[[#This Row],[CÓDIGO PRODUCTO]],ENTRADAS[CANTIDAD])</f>
        <v>12</v>
      </c>
      <c r="E16" s="7">
        <f>SUMIF(SALIDAS[CÓDIGO PRODUCTO],PRODUCTO[[#This Row],[CÓDIGO PRODUCTO]],SALIDAS[CANTIDAD])</f>
        <v>10</v>
      </c>
      <c r="F16" s="12">
        <f>PRODUCTO[[#This Row],[EXISTENCIAS INICIALES]]+PRODUCTO[[#This Row],[ENTRADAS]]-PRODUCTO[[#This Row],[SALIDAS]]</f>
        <v>12</v>
      </c>
      <c r="H16" s="26" t="s">
        <v>49</v>
      </c>
      <c r="I16" s="42">
        <v>45295</v>
      </c>
      <c r="J16" s="36" t="s">
        <v>32</v>
      </c>
      <c r="K16" s="27" t="str">
        <f>+VLOOKUP(SALIDAS[CÓDIGO PRODUCTO],PRODUCTO[],2,FALSE)</f>
        <v>Pendientes Perla plata</v>
      </c>
      <c r="L16" s="21">
        <v>3</v>
      </c>
      <c r="N16" s="33" t="s">
        <v>81</v>
      </c>
      <c r="O16" s="38">
        <v>45293</v>
      </c>
      <c r="P16" s="39" t="s">
        <v>32</v>
      </c>
      <c r="Q16" s="34" t="str">
        <f>+VLOOKUP(ENTRADAS[CÓDIGO PRODUCTO],PRODUCTO[],2,FALSE)</f>
        <v>Pendientes Perla plata</v>
      </c>
      <c r="R16" s="29">
        <v>2</v>
      </c>
    </row>
    <row r="17" spans="1:18" ht="20.100000000000001" customHeight="1" x14ac:dyDescent="0.25">
      <c r="A17" s="11" t="s">
        <v>36</v>
      </c>
      <c r="B17" s="8" t="s">
        <v>37</v>
      </c>
      <c r="C17" s="7">
        <v>10</v>
      </c>
      <c r="D17" s="7">
        <f>+SUMIF(ENTRADAS[CÓDIGO PRODUCTO],PRODUCTO[[#This Row],[CÓDIGO PRODUCTO]],ENTRADAS[CANTIDAD])</f>
        <v>9</v>
      </c>
      <c r="E17" s="7">
        <f>SUMIF(SALIDAS[CÓDIGO PRODUCTO],PRODUCTO[[#This Row],[CÓDIGO PRODUCTO]],SALIDAS[CANTIDAD])</f>
        <v>5</v>
      </c>
      <c r="F17" s="12">
        <f>PRODUCTO[[#This Row],[EXISTENCIAS INICIALES]]+PRODUCTO[[#This Row],[ENTRADAS]]-PRODUCTO[[#This Row],[SALIDAS]]</f>
        <v>14</v>
      </c>
      <c r="H17" s="26" t="s">
        <v>50</v>
      </c>
      <c r="I17" s="42">
        <v>45295</v>
      </c>
      <c r="J17" s="36" t="s">
        <v>34</v>
      </c>
      <c r="K17" s="27" t="str">
        <f>+VLOOKUP(SALIDAS[CÓDIGO PRODUCTO],PRODUCTO[],2,FALSE)</f>
        <v>Anillo Cielo plata</v>
      </c>
      <c r="L17" s="21">
        <v>1</v>
      </c>
      <c r="N17" s="33" t="s">
        <v>82</v>
      </c>
      <c r="O17" s="38">
        <v>45293</v>
      </c>
      <c r="P17" s="39" t="s">
        <v>34</v>
      </c>
      <c r="Q17" s="34" t="str">
        <f>+VLOOKUP(ENTRADAS[CÓDIGO PRODUCTO],PRODUCTO[],2,FALSE)</f>
        <v>Anillo Cielo plata</v>
      </c>
      <c r="R17" s="29">
        <v>3</v>
      </c>
    </row>
    <row r="18" spans="1:18" ht="20.100000000000001" customHeight="1" x14ac:dyDescent="0.25">
      <c r="A18" s="11" t="s">
        <v>38</v>
      </c>
      <c r="B18" s="8" t="s">
        <v>39</v>
      </c>
      <c r="C18" s="7">
        <v>8</v>
      </c>
      <c r="D18" s="7">
        <f>+SUMIF(ENTRADAS[CÓDIGO PRODUCTO],PRODUCTO[[#This Row],[CÓDIGO PRODUCTO]],ENTRADAS[CANTIDAD])</f>
        <v>6</v>
      </c>
      <c r="E18" s="7">
        <f>SUMIF(SALIDAS[CÓDIGO PRODUCTO],PRODUCTO[[#This Row],[CÓDIGO PRODUCTO]],SALIDAS[CANTIDAD])</f>
        <v>4</v>
      </c>
      <c r="F18" s="12">
        <f>PRODUCTO[[#This Row],[EXISTENCIAS INICIALES]]+PRODUCTO[[#This Row],[ENTRADAS]]-PRODUCTO[[#This Row],[SALIDAS]]</f>
        <v>10</v>
      </c>
      <c r="H18" s="26" t="s">
        <v>51</v>
      </c>
      <c r="I18" s="42">
        <v>45295</v>
      </c>
      <c r="J18" s="36" t="s">
        <v>36</v>
      </c>
      <c r="K18" s="27" t="str">
        <f>+VLOOKUP(SALIDAS[CÓDIGO PRODUCTO],PRODUCTO[],2,FALSE)</f>
        <v>Anillo Tierra plata</v>
      </c>
      <c r="L18" s="21">
        <v>2</v>
      </c>
      <c r="N18" s="33" t="s">
        <v>83</v>
      </c>
      <c r="O18" s="38">
        <v>45293</v>
      </c>
      <c r="P18" s="39" t="s">
        <v>36</v>
      </c>
      <c r="Q18" s="34" t="str">
        <f>+VLOOKUP(ENTRADAS[CÓDIGO PRODUCTO],PRODUCTO[],2,FALSE)</f>
        <v>Anillo Tierra plata</v>
      </c>
      <c r="R18" s="29">
        <v>4</v>
      </c>
    </row>
    <row r="19" spans="1:18" ht="20.100000000000001" customHeight="1" x14ac:dyDescent="0.25">
      <c r="A19" s="17" t="s">
        <v>40</v>
      </c>
      <c r="B19" s="18" t="s">
        <v>41</v>
      </c>
      <c r="C19" s="19">
        <v>8</v>
      </c>
      <c r="D19" s="19">
        <f>+SUMIF(ENTRADAS[CÓDIGO PRODUCTO],PRODUCTO[[#This Row],[CÓDIGO PRODUCTO]],ENTRADAS[CANTIDAD])</f>
        <v>3</v>
      </c>
      <c r="E19" s="19">
        <f>SUMIF(SALIDAS[CÓDIGO PRODUCTO],PRODUCTO[[#This Row],[CÓDIGO PRODUCTO]],SALIDAS[CANTIDAD])</f>
        <v>3</v>
      </c>
      <c r="F19" s="20">
        <f>PRODUCTO[[#This Row],[EXISTENCIAS INICIALES]]+PRODUCTO[[#This Row],[ENTRADAS]]-PRODUCTO[[#This Row],[SALIDAS]]</f>
        <v>8</v>
      </c>
      <c r="H19" s="26" t="s">
        <v>52</v>
      </c>
      <c r="I19" s="42">
        <v>45295</v>
      </c>
      <c r="J19" s="36" t="s">
        <v>38</v>
      </c>
      <c r="K19" s="27" t="str">
        <f>+VLOOKUP(SALIDAS[CÓDIGO PRODUCTO],PRODUCTO[],2,FALSE)</f>
        <v>Anillo Mar oro</v>
      </c>
      <c r="L19" s="21">
        <v>3</v>
      </c>
      <c r="N19" s="33" t="s">
        <v>84</v>
      </c>
      <c r="O19" s="38">
        <v>45293</v>
      </c>
      <c r="P19" s="39" t="s">
        <v>38</v>
      </c>
      <c r="Q19" s="34" t="str">
        <f>+VLOOKUP(ENTRADAS[CÓDIGO PRODUCTO],PRODUCTO[],2,FALSE)</f>
        <v>Anillo Mar oro</v>
      </c>
      <c r="R19" s="29">
        <v>5</v>
      </c>
    </row>
    <row r="20" spans="1:18" ht="20.100000000000001" customHeight="1" x14ac:dyDescent="0.25">
      <c r="H20" s="26" t="s">
        <v>53</v>
      </c>
      <c r="I20" s="42">
        <v>45295</v>
      </c>
      <c r="J20" s="41" t="s">
        <v>40</v>
      </c>
      <c r="K20" s="27" t="str">
        <f>+VLOOKUP(SALIDAS[CÓDIGO PRODUCTO],PRODUCTO[],2,FALSE)</f>
        <v>Anillo Aire oro</v>
      </c>
      <c r="L20" s="40">
        <v>1</v>
      </c>
      <c r="N20" s="33" t="s">
        <v>85</v>
      </c>
      <c r="O20" s="38">
        <v>45293</v>
      </c>
      <c r="P20" s="39" t="s">
        <v>40</v>
      </c>
      <c r="Q20" s="34" t="str">
        <f>+VLOOKUP(ENTRADAS[CÓDIGO PRODUCTO],PRODUCTO[],2,FALSE)</f>
        <v>Anillo Aire oro</v>
      </c>
      <c r="R20" s="37">
        <v>1</v>
      </c>
    </row>
    <row r="21" spans="1:18" ht="20.100000000000001" customHeight="1" x14ac:dyDescent="0.25">
      <c r="H21" s="26" t="s">
        <v>54</v>
      </c>
      <c r="I21" s="42">
        <v>45295</v>
      </c>
      <c r="J21" s="36" t="s">
        <v>10</v>
      </c>
      <c r="K21" s="27" t="str">
        <f>+VLOOKUP(SALIDAS[CÓDIGO PRODUCTO],PRODUCTO[],2,FALSE)</f>
        <v>Anillo Duna plata</v>
      </c>
      <c r="L21" s="9">
        <v>2</v>
      </c>
      <c r="N21" s="33" t="s">
        <v>86</v>
      </c>
      <c r="O21" s="38">
        <v>45293</v>
      </c>
      <c r="P21" s="39" t="s">
        <v>10</v>
      </c>
      <c r="Q21" s="34" t="str">
        <f>+VLOOKUP(ENTRADAS[CÓDIGO PRODUCTO],PRODUCTO[],2,FALSE)</f>
        <v>Anillo Duna plata</v>
      </c>
      <c r="R21" s="10">
        <v>2</v>
      </c>
    </row>
    <row r="22" spans="1:18" ht="20.100000000000001" customHeight="1" x14ac:dyDescent="0.25">
      <c r="H22" s="26" t="s">
        <v>55</v>
      </c>
      <c r="I22" s="42">
        <v>45295</v>
      </c>
      <c r="J22" s="36" t="s">
        <v>12</v>
      </c>
      <c r="K22" s="27" t="str">
        <f>+VLOOKUP(SALIDAS[CÓDIGO PRODUCTO],PRODUCTO[],2,FALSE)</f>
        <v>Anillo Venus plata</v>
      </c>
      <c r="L22" s="9">
        <v>3</v>
      </c>
      <c r="N22" s="33" t="s">
        <v>87</v>
      </c>
      <c r="O22" s="38">
        <v>45293</v>
      </c>
      <c r="P22" s="39" t="s">
        <v>12</v>
      </c>
      <c r="Q22" s="34" t="str">
        <f>+VLOOKUP(ENTRADAS[CÓDIGO PRODUCTO],PRODUCTO[],2,FALSE)</f>
        <v>Anillo Venus plata</v>
      </c>
      <c r="R22" s="10">
        <v>3</v>
      </c>
    </row>
    <row r="23" spans="1:18" ht="20.100000000000001" customHeight="1" x14ac:dyDescent="0.25">
      <c r="H23" s="26" t="s">
        <v>56</v>
      </c>
      <c r="I23" s="42">
        <v>45295</v>
      </c>
      <c r="J23" s="36" t="s">
        <v>14</v>
      </c>
      <c r="K23" s="27" t="str">
        <f>+VLOOKUP(SALIDAS[CÓDIGO PRODUCTO],PRODUCTO[],2,FALSE)</f>
        <v>Anillo Marte oro</v>
      </c>
      <c r="L23" s="9">
        <v>1</v>
      </c>
      <c r="N23" s="33" t="s">
        <v>88</v>
      </c>
      <c r="O23" s="38">
        <v>45293</v>
      </c>
      <c r="P23" s="39" t="s">
        <v>14</v>
      </c>
      <c r="Q23" s="34" t="str">
        <f>+VLOOKUP(ENTRADAS[CÓDIGO PRODUCTO],PRODUCTO[],2,FALSE)</f>
        <v>Anillo Marte oro</v>
      </c>
      <c r="R23" s="10">
        <v>4</v>
      </c>
    </row>
    <row r="24" spans="1:18" ht="20.100000000000001" customHeight="1" x14ac:dyDescent="0.25">
      <c r="H24" s="26" t="s">
        <v>57</v>
      </c>
      <c r="I24" s="42">
        <v>45295</v>
      </c>
      <c r="J24" s="36" t="s">
        <v>16</v>
      </c>
      <c r="K24" s="27" t="str">
        <f>+VLOOKUP(SALIDAS[CÓDIGO PRODUCTO],PRODUCTO[],2,FALSE)</f>
        <v>Anillo Bera oro</v>
      </c>
      <c r="L24" s="9">
        <v>2</v>
      </c>
      <c r="N24" s="33" t="s">
        <v>89</v>
      </c>
      <c r="O24" s="38">
        <v>45293</v>
      </c>
      <c r="P24" s="39" t="s">
        <v>16</v>
      </c>
      <c r="Q24" s="34" t="str">
        <f>+VLOOKUP(ENTRADAS[CÓDIGO PRODUCTO],PRODUCTO[],2,FALSE)</f>
        <v>Anillo Bera oro</v>
      </c>
      <c r="R24" s="10">
        <v>5</v>
      </c>
    </row>
    <row r="25" spans="1:18" ht="20.100000000000001" customHeight="1" x14ac:dyDescent="0.25">
      <c r="H25" s="26" t="s">
        <v>58</v>
      </c>
      <c r="I25" s="42">
        <v>45295</v>
      </c>
      <c r="J25" s="36" t="s">
        <v>18</v>
      </c>
      <c r="K25" s="27" t="str">
        <f>+VLOOKUP(SALIDAS[CÓDIGO PRODUCTO],PRODUCTO[],2,FALSE)</f>
        <v>Pulsera Rubic plata</v>
      </c>
      <c r="L25" s="9">
        <v>3</v>
      </c>
      <c r="N25" s="33" t="s">
        <v>90</v>
      </c>
      <c r="O25" s="38">
        <v>45293</v>
      </c>
      <c r="P25" s="39" t="s">
        <v>18</v>
      </c>
      <c r="Q25" s="34" t="str">
        <f>+VLOOKUP(ENTRADAS[CÓDIGO PRODUCTO],PRODUCTO[],2,FALSE)</f>
        <v>Pulsera Rubic plata</v>
      </c>
      <c r="R25" s="10">
        <v>1</v>
      </c>
    </row>
    <row r="26" spans="1:18" ht="20.100000000000001" customHeight="1" x14ac:dyDescent="0.25">
      <c r="H26" s="26" t="s">
        <v>59</v>
      </c>
      <c r="I26" s="42">
        <v>45295</v>
      </c>
      <c r="J26" s="36" t="s">
        <v>20</v>
      </c>
      <c r="K26" s="27" t="str">
        <f>+VLOOKUP(SALIDAS[CÓDIGO PRODUCTO],PRODUCTO[],2,FALSE)</f>
        <v>Pulsera Rubic oro</v>
      </c>
      <c r="L26" s="9">
        <v>1</v>
      </c>
      <c r="N26" s="33" t="s">
        <v>91</v>
      </c>
      <c r="O26" s="38">
        <v>45293</v>
      </c>
      <c r="P26" s="39" t="s">
        <v>20</v>
      </c>
      <c r="Q26" s="34" t="str">
        <f>+VLOOKUP(ENTRADAS[CÓDIGO PRODUCTO],PRODUCTO[],2,FALSE)</f>
        <v>Pulsera Rubic oro</v>
      </c>
      <c r="R26" s="10">
        <v>2</v>
      </c>
    </row>
    <row r="27" spans="1:18" ht="20.100000000000001" customHeight="1" x14ac:dyDescent="0.25">
      <c r="H27" s="26" t="s">
        <v>60</v>
      </c>
      <c r="I27" s="42">
        <v>45295</v>
      </c>
      <c r="J27" s="36" t="s">
        <v>22</v>
      </c>
      <c r="K27" s="27" t="str">
        <f>+VLOOKUP(SALIDAS[CÓDIGO PRODUCTO],PRODUCTO[],2,FALSE)</f>
        <v>Pulsera Classic oro rosa</v>
      </c>
      <c r="L27" s="9">
        <v>2</v>
      </c>
      <c r="N27" s="33" t="s">
        <v>92</v>
      </c>
      <c r="O27" s="38">
        <v>45293</v>
      </c>
      <c r="P27" s="39" t="s">
        <v>22</v>
      </c>
      <c r="Q27" s="34" t="str">
        <f>+VLOOKUP(ENTRADAS[CÓDIGO PRODUCTO],PRODUCTO[],2,FALSE)</f>
        <v>Pulsera Classic oro rosa</v>
      </c>
      <c r="R27" s="10">
        <v>3</v>
      </c>
    </row>
    <row r="28" spans="1:18" ht="20.100000000000001" customHeight="1" x14ac:dyDescent="0.25">
      <c r="H28" s="26" t="s">
        <v>61</v>
      </c>
      <c r="I28" s="42">
        <v>45295</v>
      </c>
      <c r="J28" s="36" t="s">
        <v>24</v>
      </c>
      <c r="K28" s="27" t="str">
        <f>+VLOOKUP(SALIDAS[CÓDIGO PRODUCTO],PRODUCTO[],2,FALSE)</f>
        <v>Pulsera Classic plata</v>
      </c>
      <c r="L28" s="9">
        <v>3</v>
      </c>
      <c r="N28" s="33" t="s">
        <v>93</v>
      </c>
      <c r="O28" s="38">
        <v>45293</v>
      </c>
      <c r="P28" s="39" t="s">
        <v>24</v>
      </c>
      <c r="Q28" s="34" t="str">
        <f>+VLOOKUP(ENTRADAS[CÓDIGO PRODUCTO],PRODUCTO[],2,FALSE)</f>
        <v>Pulsera Classic plata</v>
      </c>
      <c r="R28" s="10">
        <v>4</v>
      </c>
    </row>
    <row r="29" spans="1:18" ht="20.100000000000001" customHeight="1" x14ac:dyDescent="0.25">
      <c r="H29" s="26" t="s">
        <v>62</v>
      </c>
      <c r="I29" s="42">
        <v>45295</v>
      </c>
      <c r="J29" s="36" t="s">
        <v>26</v>
      </c>
      <c r="K29" s="27" t="str">
        <f>+VLOOKUP(SALIDAS[CÓDIGO PRODUCTO],PRODUCTO[],2,FALSE)</f>
        <v>Pendientes Rubic plata</v>
      </c>
      <c r="L29" s="9">
        <v>1</v>
      </c>
      <c r="N29" s="33" t="s">
        <v>94</v>
      </c>
      <c r="O29" s="38">
        <v>45293</v>
      </c>
      <c r="P29" s="39" t="s">
        <v>26</v>
      </c>
      <c r="Q29" s="34" t="str">
        <f>+VLOOKUP(ENTRADAS[CÓDIGO PRODUCTO],PRODUCTO[],2,FALSE)</f>
        <v>Pendientes Rubic plata</v>
      </c>
      <c r="R29" s="10">
        <v>5</v>
      </c>
    </row>
    <row r="30" spans="1:18" ht="20.100000000000001" customHeight="1" x14ac:dyDescent="0.25">
      <c r="H30" s="26" t="s">
        <v>63</v>
      </c>
      <c r="I30" s="42">
        <v>45295</v>
      </c>
      <c r="J30" s="36" t="s">
        <v>28</v>
      </c>
      <c r="K30" s="27" t="str">
        <f>+VLOOKUP(SALIDAS[CÓDIGO PRODUCTO],PRODUCTO[],2,FALSE)</f>
        <v>Pendientes Camee vermeil</v>
      </c>
      <c r="L30" s="9">
        <v>2</v>
      </c>
      <c r="N30" s="33" t="s">
        <v>95</v>
      </c>
      <c r="O30" s="38">
        <v>45293</v>
      </c>
      <c r="P30" s="39" t="s">
        <v>28</v>
      </c>
      <c r="Q30" s="34" t="str">
        <f>+VLOOKUP(ENTRADAS[CÓDIGO PRODUCTO],PRODUCTO[],2,FALSE)</f>
        <v>Pendientes Camee vermeil</v>
      </c>
      <c r="R30" s="10">
        <v>1</v>
      </c>
    </row>
    <row r="31" spans="1:18" ht="20.100000000000001" customHeight="1" x14ac:dyDescent="0.25">
      <c r="H31" s="26" t="s">
        <v>64</v>
      </c>
      <c r="I31" s="42">
        <v>45295</v>
      </c>
      <c r="J31" s="36" t="s">
        <v>30</v>
      </c>
      <c r="K31" s="27" t="str">
        <f>+VLOOKUP(SALIDAS[CÓDIGO PRODUCTO],PRODUCTO[],2,FALSE)</f>
        <v>Pendientes Idol oro rosa</v>
      </c>
      <c r="L31" s="9">
        <v>3</v>
      </c>
      <c r="N31" s="33" t="s">
        <v>96</v>
      </c>
      <c r="O31" s="38">
        <v>45293</v>
      </c>
      <c r="P31" s="39" t="s">
        <v>30</v>
      </c>
      <c r="Q31" s="34" t="str">
        <f>+VLOOKUP(ENTRADAS[CÓDIGO PRODUCTO],PRODUCTO[],2,FALSE)</f>
        <v>Pendientes Idol oro rosa</v>
      </c>
      <c r="R31" s="10">
        <v>2</v>
      </c>
    </row>
    <row r="32" spans="1:18" ht="20.100000000000001" customHeight="1" x14ac:dyDescent="0.25">
      <c r="H32" s="26" t="s">
        <v>65</v>
      </c>
      <c r="I32" s="42">
        <v>45295</v>
      </c>
      <c r="J32" s="36" t="s">
        <v>32</v>
      </c>
      <c r="K32" s="27" t="str">
        <f>+VLOOKUP(SALIDAS[CÓDIGO PRODUCTO],PRODUCTO[],2,FALSE)</f>
        <v>Pendientes Perla plata</v>
      </c>
      <c r="L32" s="9">
        <v>1</v>
      </c>
      <c r="N32" s="33" t="s">
        <v>97</v>
      </c>
      <c r="O32" s="38">
        <v>45293</v>
      </c>
      <c r="P32" s="39" t="s">
        <v>32</v>
      </c>
      <c r="Q32" s="34" t="str">
        <f>+VLOOKUP(ENTRADAS[CÓDIGO PRODUCTO],PRODUCTO[],2,FALSE)</f>
        <v>Pendientes Perla plata</v>
      </c>
      <c r="R32" s="10">
        <v>3</v>
      </c>
    </row>
    <row r="33" spans="8:18" ht="20.100000000000001" customHeight="1" x14ac:dyDescent="0.25">
      <c r="H33" s="26" t="s">
        <v>66</v>
      </c>
      <c r="I33" s="42">
        <v>45295</v>
      </c>
      <c r="J33" s="36" t="s">
        <v>34</v>
      </c>
      <c r="K33" s="27" t="str">
        <f>+VLOOKUP(SALIDAS[CÓDIGO PRODUCTO],PRODUCTO[],2,FALSE)</f>
        <v>Anillo Cielo plata</v>
      </c>
      <c r="L33" s="9">
        <v>2</v>
      </c>
      <c r="N33" s="33" t="s">
        <v>98</v>
      </c>
      <c r="O33" s="38">
        <v>45293</v>
      </c>
      <c r="P33" s="39" t="s">
        <v>34</v>
      </c>
      <c r="Q33" s="34" t="str">
        <f>+VLOOKUP(ENTRADAS[CÓDIGO PRODUCTO],PRODUCTO[],2,FALSE)</f>
        <v>Anillo Cielo plata</v>
      </c>
      <c r="R33" s="10">
        <v>4</v>
      </c>
    </row>
    <row r="34" spans="8:18" ht="20.100000000000001" customHeight="1" x14ac:dyDescent="0.25">
      <c r="H34" s="26" t="s">
        <v>67</v>
      </c>
      <c r="I34" s="42">
        <v>45295</v>
      </c>
      <c r="J34" s="36" t="s">
        <v>36</v>
      </c>
      <c r="K34" s="27" t="str">
        <f>+VLOOKUP(SALIDAS[CÓDIGO PRODUCTO],PRODUCTO[],2,FALSE)</f>
        <v>Anillo Tierra plata</v>
      </c>
      <c r="L34" s="9">
        <v>3</v>
      </c>
      <c r="N34" s="33" t="s">
        <v>99</v>
      </c>
      <c r="O34" s="38">
        <v>45293</v>
      </c>
      <c r="P34" s="39" t="s">
        <v>36</v>
      </c>
      <c r="Q34" s="34" t="str">
        <f>+VLOOKUP(ENTRADAS[CÓDIGO PRODUCTO],PRODUCTO[],2,FALSE)</f>
        <v>Anillo Tierra plata</v>
      </c>
      <c r="R34" s="10">
        <v>5</v>
      </c>
    </row>
    <row r="35" spans="8:18" ht="20.100000000000001" customHeight="1" x14ac:dyDescent="0.25">
      <c r="H35" s="26" t="s">
        <v>68</v>
      </c>
      <c r="I35" s="42">
        <v>45295</v>
      </c>
      <c r="J35" s="36" t="s">
        <v>38</v>
      </c>
      <c r="K35" s="27" t="str">
        <f>+VLOOKUP(SALIDAS[CÓDIGO PRODUCTO],PRODUCTO[],2,FALSE)</f>
        <v>Anillo Mar oro</v>
      </c>
      <c r="L35" s="9">
        <v>1</v>
      </c>
      <c r="N35" s="33" t="s">
        <v>100</v>
      </c>
      <c r="O35" s="38">
        <v>45293</v>
      </c>
      <c r="P35" s="39" t="s">
        <v>38</v>
      </c>
      <c r="Q35" s="34" t="str">
        <f>+VLOOKUP(ENTRADAS[CÓDIGO PRODUCTO],PRODUCTO[],2,FALSE)</f>
        <v>Anillo Mar oro</v>
      </c>
      <c r="R35" s="10">
        <v>1</v>
      </c>
    </row>
    <row r="36" spans="8:18" ht="20.100000000000001" customHeight="1" x14ac:dyDescent="0.25">
      <c r="H36" s="26" t="s">
        <v>69</v>
      </c>
      <c r="I36" s="42">
        <v>45295</v>
      </c>
      <c r="J36" s="41" t="s">
        <v>40</v>
      </c>
      <c r="K36" s="27" t="str">
        <f>+VLOOKUP(SALIDAS[CÓDIGO PRODUCTO],PRODUCTO[],2,FALSE)</f>
        <v>Anillo Aire oro</v>
      </c>
      <c r="L36" s="9">
        <v>2</v>
      </c>
      <c r="N36" s="33" t="s">
        <v>101</v>
      </c>
      <c r="O36" s="38">
        <v>45293</v>
      </c>
      <c r="P36" s="39" t="s">
        <v>40</v>
      </c>
      <c r="Q36" s="34" t="str">
        <f>+VLOOKUP(ENTRADAS[CÓDIGO PRODUCTO],PRODUCTO[],2,FALSE)</f>
        <v>Anillo Aire oro</v>
      </c>
      <c r="R36" s="10">
        <v>2</v>
      </c>
    </row>
  </sheetData>
  <mergeCells count="3">
    <mergeCell ref="A1:F1"/>
    <mergeCell ref="H1:L1"/>
    <mergeCell ref="N1:R1"/>
  </mergeCells>
  <pageMargins left="0.7" right="0.7" top="0.75" bottom="0.75" header="0.3" footer="0.3"/>
  <pageSetup paperSize="9" orientation="portrait" r:id="rId1"/>
  <headerFooter>
    <oddHeader>&amp;C
&amp;G</oddHeader>
  </headerFooter>
  <legacyDrawingHF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 Omar Alzate  Gaviria</dc:creator>
  <cp:lastModifiedBy>desarrollo</cp:lastModifiedBy>
  <dcterms:created xsi:type="dcterms:W3CDTF">2024-01-22T23:02:58Z</dcterms:created>
  <dcterms:modified xsi:type="dcterms:W3CDTF">2024-01-23T01:56:21Z</dcterms:modified>
</cp:coreProperties>
</file>