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cuments\"/>
    </mc:Choice>
  </mc:AlternateContent>
  <xr:revisionPtr revIDLastSave="0" documentId="8_{79BE690A-0B8F-4BC0-8049-6B510A08B313}" xr6:coauthVersionLast="36" xr6:coauthVersionMax="36" xr10:uidLastSave="{00000000-0000-0000-0000-000000000000}"/>
  <bookViews>
    <workbookView xWindow="0" yWindow="0" windowWidth="24720" windowHeight="12225" xr2:uid="{42FCA085-7404-4475-A959-87E5B46216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0" i="1" l="1"/>
  <c r="E137" i="1"/>
  <c r="E133" i="1"/>
  <c r="H131" i="1"/>
  <c r="D126" i="1"/>
  <c r="C126" i="1"/>
  <c r="B126" i="1"/>
  <c r="E123" i="1"/>
  <c r="E119" i="1"/>
  <c r="H117" i="1"/>
  <c r="E104" i="1"/>
  <c r="D112" i="1"/>
  <c r="E112" i="1" s="1"/>
  <c r="C112" i="1"/>
  <c r="B112" i="1"/>
  <c r="C107" i="1"/>
  <c r="C103" i="1"/>
  <c r="B140" i="1" l="1"/>
  <c r="D140" i="1" s="1"/>
  <c r="B71" i="1"/>
  <c r="B95" i="1" l="1"/>
  <c r="B84" i="1"/>
  <c r="H81" i="1"/>
  <c r="D82" i="1"/>
  <c r="H82" i="1" s="1"/>
  <c r="H83" i="1" s="1"/>
  <c r="E82" i="1"/>
  <c r="G82" i="1" s="1"/>
  <c r="D81" i="1"/>
  <c r="E81" i="1" s="1"/>
  <c r="E80" i="1"/>
  <c r="D80" i="1"/>
  <c r="H80" i="1" s="1"/>
  <c r="D68" i="1"/>
  <c r="E68" i="1" s="1"/>
  <c r="G68" i="1" s="1"/>
  <c r="D66" i="1"/>
  <c r="E66" i="1" s="1"/>
  <c r="G66" i="1" s="1"/>
  <c r="D65" i="1"/>
  <c r="H65" i="1" s="1"/>
  <c r="H68" i="1"/>
  <c r="B57" i="1"/>
  <c r="D51" i="1"/>
  <c r="E51" i="1" s="1"/>
  <c r="G51" i="1" s="1"/>
  <c r="D54" i="1"/>
  <c r="E54" i="1" s="1"/>
  <c r="G54" i="1" s="1"/>
  <c r="D52" i="1"/>
  <c r="E52" i="1" s="1"/>
  <c r="G52" i="1" s="1"/>
  <c r="F36" i="1"/>
  <c r="B42" i="1" s="1"/>
  <c r="B36" i="1"/>
  <c r="B41" i="1" s="1"/>
  <c r="D41" i="1" s="1"/>
  <c r="F27" i="1"/>
  <c r="B27" i="1"/>
  <c r="G15" i="1"/>
  <c r="B18" i="1"/>
  <c r="E16" i="1" s="1"/>
  <c r="E18" i="1" s="1"/>
  <c r="G16" i="1" s="1"/>
  <c r="G18" i="1" s="1"/>
  <c r="F9" i="1"/>
  <c r="B9" i="1"/>
  <c r="B44" i="1" l="1"/>
  <c r="D42" i="1" s="1"/>
  <c r="D44" i="1" s="1"/>
  <c r="H54" i="1"/>
  <c r="H52" i="1"/>
  <c r="H51" i="1"/>
  <c r="G55" i="1"/>
  <c r="B58" i="1" s="1"/>
  <c r="B60" i="1" s="1"/>
  <c r="E71" i="1" s="1"/>
  <c r="G71" i="1" s="1"/>
  <c r="E65" i="1"/>
  <c r="G65" i="1" s="1"/>
  <c r="G69" i="1" s="1"/>
  <c r="B72" i="1" s="1"/>
  <c r="B74" i="1" s="1"/>
  <c r="E72" i="1" s="1"/>
  <c r="E74" i="1" s="1"/>
  <c r="G72" i="1" s="1"/>
  <c r="G74" i="1" s="1"/>
  <c r="G81" i="1"/>
  <c r="G80" i="1"/>
  <c r="G83" i="1" s="1"/>
  <c r="B85" i="1" s="1"/>
  <c r="B87" i="1" s="1"/>
  <c r="H66" i="1"/>
  <c r="H69" i="1" s="1"/>
  <c r="H55" i="1" l="1"/>
</calcChain>
</file>

<file path=xl/sharedStrings.xml><?xml version="1.0" encoding="utf-8"?>
<sst xmlns="http://schemas.openxmlformats.org/spreadsheetml/2006/main" count="152" uniqueCount="79">
  <si>
    <t xml:space="preserve">Ejercicios </t>
  </si>
  <si>
    <t>Horas</t>
  </si>
  <si>
    <t>1. a) productividad por hora</t>
  </si>
  <si>
    <t xml:space="preserve">b) Productividad por persona </t>
  </si>
  <si>
    <t xml:space="preserve">C) Nueva productividad por persona </t>
  </si>
  <si>
    <t>125 guacales</t>
  </si>
  <si>
    <t>Produccion obtenida</t>
  </si>
  <si>
    <t xml:space="preserve">Recurso </t>
  </si>
  <si>
    <t xml:space="preserve">40 horas </t>
  </si>
  <si>
    <t xml:space="preserve">Productividad </t>
  </si>
  <si>
    <t xml:space="preserve">3 trabajadores </t>
  </si>
  <si>
    <t>120 guacales</t>
  </si>
  <si>
    <t xml:space="preserve">Nueva produtividad </t>
  </si>
  <si>
    <t xml:space="preserve">d)  Variacion porcentual </t>
  </si>
  <si>
    <t>Aumento</t>
  </si>
  <si>
    <t xml:space="preserve">2. a) Productividad por hora </t>
  </si>
  <si>
    <t>160 neveras</t>
  </si>
  <si>
    <t xml:space="preserve">8 horas </t>
  </si>
  <si>
    <t xml:space="preserve">160 neveras </t>
  </si>
  <si>
    <t xml:space="preserve">10 trabajadores </t>
  </si>
  <si>
    <t xml:space="preserve">3. a) Productividad por hora </t>
  </si>
  <si>
    <t>100 und</t>
  </si>
  <si>
    <t xml:space="preserve">5 horas </t>
  </si>
  <si>
    <t>133 unidad</t>
  </si>
  <si>
    <t>Productividad</t>
  </si>
  <si>
    <t xml:space="preserve">4. </t>
  </si>
  <si>
    <t>#</t>
  </si>
  <si>
    <t>Unidad de medida</t>
  </si>
  <si>
    <t xml:space="preserve">Cantidad unitaria </t>
  </si>
  <si>
    <t xml:space="preserve">Cantidad total </t>
  </si>
  <si>
    <t xml:space="preserve">costo de medida </t>
  </si>
  <si>
    <t xml:space="preserve">Costos total </t>
  </si>
  <si>
    <t xml:space="preserve">Costo por pulsera </t>
  </si>
  <si>
    <t xml:space="preserve">Horas de trabajo </t>
  </si>
  <si>
    <t xml:space="preserve">Resina </t>
  </si>
  <si>
    <t xml:space="preserve">Otros </t>
  </si>
  <si>
    <t xml:space="preserve">Energia </t>
  </si>
  <si>
    <t xml:space="preserve">Libras </t>
  </si>
  <si>
    <t xml:space="preserve">Pesos </t>
  </si>
  <si>
    <t xml:space="preserve">Kilovatio </t>
  </si>
  <si>
    <t xml:space="preserve">Mes 1 </t>
  </si>
  <si>
    <t>Mes 2</t>
  </si>
  <si>
    <t>5.</t>
  </si>
  <si>
    <t xml:space="preserve">Mano de obra </t>
  </si>
  <si>
    <t>Detergente</t>
  </si>
  <si>
    <t>Galones</t>
  </si>
  <si>
    <t>Dias</t>
  </si>
  <si>
    <t>Alquiler</t>
  </si>
  <si>
    <t>Costo por mt2</t>
  </si>
  <si>
    <t>Productuvidad</t>
  </si>
  <si>
    <t>A)</t>
  </si>
  <si>
    <t>B)</t>
  </si>
  <si>
    <t>C)</t>
  </si>
  <si>
    <t xml:space="preserve">Productividad detergente en galones </t>
  </si>
  <si>
    <t>a)</t>
  </si>
  <si>
    <t>doc</t>
  </si>
  <si>
    <t>kw</t>
  </si>
  <si>
    <t xml:space="preserve">6.	La panadería los marinillos está preocupada por el alto consumo de energía. Un proveedor local le ha ofrecido a la administradora una modificación a los hornos con un costo de $5.000.000, garantizando una mejora en la productividad de la energía del 15%. Con base a la siguiente información:
</t>
  </si>
  <si>
    <t>b)</t>
  </si>
  <si>
    <t>c)</t>
  </si>
  <si>
    <t>CAPITAL</t>
  </si>
  <si>
    <t>VALOR UNIDAD</t>
  </si>
  <si>
    <t>DIFERENCIA</t>
  </si>
  <si>
    <t>VARIACION PORCENTUAL</t>
  </si>
  <si>
    <t>MES X</t>
  </si>
  <si>
    <t>MES Y</t>
  </si>
  <si>
    <t>RESPUESTA: NO AUNMENTA UN 15%</t>
  </si>
  <si>
    <t xml:space="preserve">TOTAL DOCENAS </t>
  </si>
  <si>
    <t xml:space="preserve">VALOR UNIDAD A DOCENA </t>
  </si>
  <si>
    <t>MOD (HORAS)</t>
  </si>
  <si>
    <t>HR</t>
  </si>
  <si>
    <t>$</t>
  </si>
  <si>
    <t>ENERGIA (KW)</t>
  </si>
  <si>
    <t>KW</t>
  </si>
  <si>
    <t xml:space="preserve">COSTO PRODUCCION </t>
  </si>
  <si>
    <t>COSTO VENTA</t>
  </si>
  <si>
    <t>PRO MES X</t>
  </si>
  <si>
    <t xml:space="preserve">b.	¿Cuál fue la variación porcentual de la productividad de la energía con la modificación realizada? </t>
  </si>
  <si>
    <t>c.	¿Cuál es la productividad total del mes X, teniendo en cuenta un precio de venta de 2000$/unidad?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</si>
</sst>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72" formatCode="0.0000000000"/>
    <numFmt numFmtId="174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2" applyNumberFormat="1" applyFont="1"/>
    <xf numFmtId="10" fontId="0" fillId="0" borderId="1" xfId="0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43" fontId="0" fillId="0" borderId="1" xfId="1" applyNumberFormat="1" applyFont="1" applyBorder="1"/>
    <xf numFmtId="164" fontId="0" fillId="0" borderId="1" xfId="1" applyNumberFormat="1" applyFont="1" applyBorder="1"/>
    <xf numFmtId="164" fontId="0" fillId="0" borderId="0" xfId="0" applyNumberFormat="1"/>
    <xf numFmtId="164" fontId="0" fillId="0" borderId="2" xfId="1" applyNumberFormat="1" applyFont="1" applyBorder="1"/>
    <xf numFmtId="43" fontId="0" fillId="0" borderId="0" xfId="0" applyNumberFormat="1"/>
    <xf numFmtId="4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1" xfId="0" applyFont="1" applyBorder="1"/>
    <xf numFmtId="172" fontId="2" fillId="0" borderId="1" xfId="0" applyNumberFormat="1" applyFont="1" applyBorder="1"/>
    <xf numFmtId="0" fontId="0" fillId="2" borderId="0" xfId="0" applyFill="1" applyAlignment="1">
      <alignment horizontal="center"/>
    </xf>
    <xf numFmtId="174" fontId="0" fillId="0" borderId="0" xfId="3" applyNumberFormat="1" applyFont="1"/>
    <xf numFmtId="174" fontId="0" fillId="0" borderId="0" xfId="0" applyNumberFormat="1"/>
    <xf numFmtId="0" fontId="0" fillId="2" borderId="0" xfId="0" applyFill="1" applyAlignment="1"/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CBC92-ECB8-4BB0-9ADA-D908E0FF9A99}">
  <dimension ref="A2:X140"/>
  <sheetViews>
    <sheetView tabSelected="1" topLeftCell="A127" zoomScale="80" zoomScaleNormal="80" workbookViewId="0">
      <selection activeCell="D142" sqref="D142"/>
    </sheetView>
  </sheetViews>
  <sheetFormatPr baseColWidth="10" defaultRowHeight="15" x14ac:dyDescent="0.25"/>
  <cols>
    <col min="1" max="1" width="21" customWidth="1"/>
    <col min="2" max="2" width="24.28515625" customWidth="1"/>
    <col min="3" max="3" width="19.42578125" customWidth="1"/>
    <col min="4" max="4" width="27.140625" customWidth="1"/>
    <col min="5" max="5" width="25.5703125" customWidth="1"/>
    <col min="6" max="6" width="20.7109375" customWidth="1"/>
    <col min="7" max="7" width="13.85546875" bestFit="1" customWidth="1"/>
    <col min="8" max="8" width="16.5703125" bestFit="1" customWidth="1"/>
  </cols>
  <sheetData>
    <row r="2" spans="1:8" x14ac:dyDescent="0.25">
      <c r="A2" t="s">
        <v>0</v>
      </c>
    </row>
    <row r="4" spans="1:8" x14ac:dyDescent="0.25">
      <c r="A4" t="s">
        <v>2</v>
      </c>
      <c r="E4" t="s">
        <v>3</v>
      </c>
    </row>
    <row r="6" spans="1:8" x14ac:dyDescent="0.25">
      <c r="A6" s="3" t="s">
        <v>5</v>
      </c>
      <c r="B6" s="4" t="s">
        <v>6</v>
      </c>
      <c r="C6" s="5"/>
      <c r="E6" s="3" t="s">
        <v>11</v>
      </c>
      <c r="F6" s="4" t="s">
        <v>6</v>
      </c>
      <c r="G6" s="5"/>
    </row>
    <row r="7" spans="1:8" x14ac:dyDescent="0.25">
      <c r="A7" s="4" t="s">
        <v>8</v>
      </c>
      <c r="B7" s="4" t="s">
        <v>7</v>
      </c>
      <c r="C7" s="5"/>
      <c r="E7" s="4" t="s">
        <v>10</v>
      </c>
      <c r="F7" s="4" t="s">
        <v>7</v>
      </c>
      <c r="G7" s="5"/>
    </row>
    <row r="8" spans="1:8" x14ac:dyDescent="0.25">
      <c r="A8" s="4"/>
      <c r="B8" s="4"/>
      <c r="C8" s="5"/>
      <c r="E8" s="4"/>
      <c r="F8" s="4"/>
      <c r="G8" s="5"/>
    </row>
    <row r="9" spans="1:8" x14ac:dyDescent="0.25">
      <c r="A9" s="6" t="s">
        <v>9</v>
      </c>
      <c r="B9" s="5">
        <f>125/40</f>
        <v>3.125</v>
      </c>
      <c r="C9" s="5"/>
      <c r="E9" s="6" t="s">
        <v>9</v>
      </c>
      <c r="F9" s="5">
        <f>120/3</f>
        <v>40</v>
      </c>
      <c r="G9" s="5"/>
    </row>
    <row r="10" spans="1:8" x14ac:dyDescent="0.25">
      <c r="A10" s="4"/>
      <c r="B10" s="5"/>
      <c r="C10" s="5"/>
      <c r="E10" s="5"/>
      <c r="F10" s="5"/>
      <c r="G10" s="5"/>
    </row>
    <row r="13" spans="1:8" x14ac:dyDescent="0.25">
      <c r="A13" t="s">
        <v>4</v>
      </c>
      <c r="E13" t="s">
        <v>13</v>
      </c>
    </row>
    <row r="15" spans="1:8" x14ac:dyDescent="0.25">
      <c r="A15" s="3" t="s">
        <v>5</v>
      </c>
      <c r="B15" s="4" t="s">
        <v>6</v>
      </c>
      <c r="C15" s="5"/>
      <c r="E15">
        <v>40</v>
      </c>
      <c r="G15" s="7">
        <f>+E15</f>
        <v>40</v>
      </c>
      <c r="H15" s="9">
        <v>1</v>
      </c>
    </row>
    <row r="16" spans="1:8" x14ac:dyDescent="0.25">
      <c r="A16" s="4" t="s">
        <v>10</v>
      </c>
      <c r="B16" s="4" t="s">
        <v>7</v>
      </c>
      <c r="C16" s="5"/>
      <c r="E16">
        <f>+B18</f>
        <v>41.666666666666664</v>
      </c>
      <c r="G16" s="7">
        <f>+E18</f>
        <v>1.6666666666666643</v>
      </c>
      <c r="H16" s="11">
        <v>4.1599999999999998E-2</v>
      </c>
    </row>
    <row r="17" spans="1:7" x14ac:dyDescent="0.25">
      <c r="A17" s="4"/>
      <c r="B17" s="4"/>
      <c r="C17" s="5"/>
    </row>
    <row r="18" spans="1:7" x14ac:dyDescent="0.25">
      <c r="A18" s="6" t="s">
        <v>12</v>
      </c>
      <c r="B18" s="5">
        <f>125/3</f>
        <v>41.666666666666664</v>
      </c>
      <c r="C18" s="5"/>
      <c r="D18" t="s">
        <v>14</v>
      </c>
      <c r="E18">
        <f>+E16-E15</f>
        <v>1.6666666666666643</v>
      </c>
      <c r="G18" s="10">
        <f>(G16*100)/40</f>
        <v>4.1666666666666607</v>
      </c>
    </row>
    <row r="19" spans="1:7" x14ac:dyDescent="0.25">
      <c r="A19" s="5"/>
      <c r="B19" s="5"/>
      <c r="C19" s="5"/>
    </row>
    <row r="20" spans="1:7" x14ac:dyDescent="0.25">
      <c r="A20" s="5"/>
      <c r="B20" s="5"/>
      <c r="C20" s="5"/>
    </row>
    <row r="22" spans="1:7" x14ac:dyDescent="0.25">
      <c r="A22" t="s">
        <v>15</v>
      </c>
      <c r="E22" t="s">
        <v>3</v>
      </c>
    </row>
    <row r="24" spans="1:7" x14ac:dyDescent="0.25">
      <c r="A24" s="3" t="s">
        <v>16</v>
      </c>
      <c r="B24" s="4" t="s">
        <v>6</v>
      </c>
      <c r="E24" s="3" t="s">
        <v>18</v>
      </c>
      <c r="F24" s="4" t="s">
        <v>6</v>
      </c>
    </row>
    <row r="25" spans="1:7" x14ac:dyDescent="0.25">
      <c r="A25" s="4" t="s">
        <v>17</v>
      </c>
      <c r="B25" s="4" t="s">
        <v>7</v>
      </c>
      <c r="E25" s="4" t="s">
        <v>19</v>
      </c>
      <c r="F25" s="4" t="s">
        <v>7</v>
      </c>
    </row>
    <row r="27" spans="1:7" x14ac:dyDescent="0.25">
      <c r="A27" t="s">
        <v>9</v>
      </c>
      <c r="B27">
        <f>160/8</f>
        <v>20</v>
      </c>
      <c r="E27" t="s">
        <v>9</v>
      </c>
      <c r="F27">
        <f>160/10</f>
        <v>16</v>
      </c>
    </row>
    <row r="31" spans="1:7" x14ac:dyDescent="0.25">
      <c r="A31" t="s">
        <v>20</v>
      </c>
    </row>
    <row r="33" spans="1:6" x14ac:dyDescent="0.25">
      <c r="A33" s="3" t="s">
        <v>21</v>
      </c>
      <c r="B33" s="4" t="s">
        <v>6</v>
      </c>
      <c r="E33" s="3" t="s">
        <v>23</v>
      </c>
      <c r="F33" s="4" t="s">
        <v>6</v>
      </c>
    </row>
    <row r="34" spans="1:6" x14ac:dyDescent="0.25">
      <c r="A34" s="4" t="s">
        <v>22</v>
      </c>
      <c r="B34" s="4" t="s">
        <v>7</v>
      </c>
      <c r="E34" s="4" t="s">
        <v>22</v>
      </c>
      <c r="F34" s="4" t="s">
        <v>7</v>
      </c>
    </row>
    <row r="36" spans="1:6" x14ac:dyDescent="0.25">
      <c r="A36" t="s">
        <v>24</v>
      </c>
      <c r="B36">
        <f>100/5</f>
        <v>20</v>
      </c>
      <c r="E36" t="s">
        <v>9</v>
      </c>
      <c r="F36">
        <f>133/5</f>
        <v>26.6</v>
      </c>
    </row>
    <row r="39" spans="1:6" x14ac:dyDescent="0.25">
      <c r="A39" t="s">
        <v>13</v>
      </c>
    </row>
    <row r="41" spans="1:6" x14ac:dyDescent="0.25">
      <c r="B41">
        <f>+B36</f>
        <v>20</v>
      </c>
      <c r="D41" s="7">
        <f>+B41</f>
        <v>20</v>
      </c>
      <c r="E41" s="12">
        <v>1</v>
      </c>
    </row>
    <row r="42" spans="1:6" x14ac:dyDescent="0.25">
      <c r="B42">
        <f>+F36</f>
        <v>26.6</v>
      </c>
      <c r="D42" s="7">
        <f>+B44</f>
        <v>6.6000000000000014</v>
      </c>
      <c r="E42" s="8">
        <v>0.33</v>
      </c>
    </row>
    <row r="44" spans="1:6" x14ac:dyDescent="0.25">
      <c r="A44" t="s">
        <v>14</v>
      </c>
      <c r="B44">
        <f>+B42-B41</f>
        <v>6.6000000000000014</v>
      </c>
      <c r="D44" s="10">
        <f>(D42*100)/20</f>
        <v>33.000000000000007</v>
      </c>
    </row>
    <row r="49" spans="1:8" x14ac:dyDescent="0.25">
      <c r="A49" t="s">
        <v>25</v>
      </c>
      <c r="B49" t="s">
        <v>40</v>
      </c>
    </row>
    <row r="50" spans="1:8" ht="27" customHeight="1" x14ac:dyDescent="0.25">
      <c r="A50" s="1" t="s">
        <v>26</v>
      </c>
      <c r="B50" s="1" t="s">
        <v>7</v>
      </c>
      <c r="C50" s="1" t="s">
        <v>27</v>
      </c>
      <c r="D50" s="1" t="s">
        <v>28</v>
      </c>
      <c r="E50" s="1" t="s">
        <v>29</v>
      </c>
      <c r="F50" s="1" t="s">
        <v>30</v>
      </c>
      <c r="G50" s="1" t="s">
        <v>31</v>
      </c>
      <c r="H50" s="1" t="s">
        <v>32</v>
      </c>
    </row>
    <row r="51" spans="1:8" x14ac:dyDescent="0.25">
      <c r="A51" s="1">
        <v>1</v>
      </c>
      <c r="B51" s="1" t="s">
        <v>33</v>
      </c>
      <c r="C51" s="1" t="s">
        <v>1</v>
      </c>
      <c r="D51" s="1">
        <f>250/1000</f>
        <v>0.25</v>
      </c>
      <c r="E51" s="1">
        <f>+D51*1000</f>
        <v>250</v>
      </c>
      <c r="F51" s="14">
        <v>7000</v>
      </c>
      <c r="G51" s="14">
        <f>+F51*E51</f>
        <v>1750000</v>
      </c>
      <c r="H51" s="14">
        <f>+F51*D51</f>
        <v>1750</v>
      </c>
    </row>
    <row r="52" spans="1:8" x14ac:dyDescent="0.25">
      <c r="A52" s="1">
        <v>2</v>
      </c>
      <c r="B52" s="1" t="s">
        <v>34</v>
      </c>
      <c r="C52" s="1" t="s">
        <v>37</v>
      </c>
      <c r="D52" s="1">
        <f>50/1000</f>
        <v>0.05</v>
      </c>
      <c r="E52" s="1">
        <f>+D52*1000</f>
        <v>50</v>
      </c>
      <c r="F52" s="14">
        <v>36000</v>
      </c>
      <c r="G52" s="14">
        <f>+F52*E52</f>
        <v>1800000</v>
      </c>
      <c r="H52" s="14">
        <f>+F52*D52</f>
        <v>1800</v>
      </c>
    </row>
    <row r="53" spans="1:8" x14ac:dyDescent="0.25">
      <c r="A53" s="1">
        <v>3</v>
      </c>
      <c r="B53" s="1" t="s">
        <v>35</v>
      </c>
      <c r="C53" s="1" t="s">
        <v>38</v>
      </c>
      <c r="D53" s="1"/>
      <c r="E53" s="1"/>
      <c r="F53" s="14"/>
      <c r="G53" s="14"/>
      <c r="H53" s="14"/>
    </row>
    <row r="54" spans="1:8" x14ac:dyDescent="0.25">
      <c r="A54" s="1">
        <v>4</v>
      </c>
      <c r="B54" s="1" t="s">
        <v>36</v>
      </c>
      <c r="C54" s="1" t="s">
        <v>39</v>
      </c>
      <c r="D54" s="1">
        <f>3000/1000</f>
        <v>3</v>
      </c>
      <c r="E54" s="1">
        <f>+D54*1000</f>
        <v>3000</v>
      </c>
      <c r="F54" s="14">
        <v>800</v>
      </c>
      <c r="G54" s="14">
        <f>+F54*E54</f>
        <v>2400000</v>
      </c>
      <c r="H54" s="14">
        <f>+F54*D54</f>
        <v>2400</v>
      </c>
    </row>
    <row r="55" spans="1:8" x14ac:dyDescent="0.25">
      <c r="G55" s="15">
        <f>SUM(G51:G54)</f>
        <v>5950000</v>
      </c>
      <c r="H55" s="15">
        <f>SUM(H51:H54)</f>
        <v>5950</v>
      </c>
    </row>
    <row r="57" spans="1:8" x14ac:dyDescent="0.25">
      <c r="A57" t="s">
        <v>50</v>
      </c>
      <c r="B57" s="16">
        <f>1000*25000</f>
        <v>25000000</v>
      </c>
    </row>
    <row r="58" spans="1:8" x14ac:dyDescent="0.25">
      <c r="B58" s="15">
        <f>+G55</f>
        <v>5950000</v>
      </c>
    </row>
    <row r="60" spans="1:8" x14ac:dyDescent="0.25">
      <c r="B60" s="17">
        <f>+B57/B58</f>
        <v>4.2016806722689077</v>
      </c>
      <c r="C60" t="s">
        <v>9</v>
      </c>
    </row>
    <row r="63" spans="1:8" x14ac:dyDescent="0.25">
      <c r="B63" t="s">
        <v>41</v>
      </c>
    </row>
    <row r="64" spans="1:8" ht="24.75" customHeight="1" x14ac:dyDescent="0.25">
      <c r="A64" s="1" t="s">
        <v>26</v>
      </c>
      <c r="B64" s="1" t="s">
        <v>7</v>
      </c>
      <c r="C64" s="1" t="s">
        <v>27</v>
      </c>
      <c r="D64" s="1" t="s">
        <v>28</v>
      </c>
      <c r="E64" s="1" t="s">
        <v>29</v>
      </c>
      <c r="F64" s="1" t="s">
        <v>30</v>
      </c>
      <c r="G64" s="1" t="s">
        <v>31</v>
      </c>
      <c r="H64" s="1" t="s">
        <v>32</v>
      </c>
    </row>
    <row r="65" spans="1:8" x14ac:dyDescent="0.25">
      <c r="A65" s="1">
        <v>1</v>
      </c>
      <c r="B65" s="1" t="s">
        <v>33</v>
      </c>
      <c r="C65" s="1" t="s">
        <v>1</v>
      </c>
      <c r="D65" s="1">
        <f>280/1200</f>
        <v>0.23333333333333334</v>
      </c>
      <c r="E65" s="1">
        <f>+D65*1200</f>
        <v>280</v>
      </c>
      <c r="F65" s="14">
        <v>7000</v>
      </c>
      <c r="G65" s="14">
        <f>+F65*E65</f>
        <v>1960000</v>
      </c>
      <c r="H65" s="14">
        <f>+F65*D65</f>
        <v>1633.3333333333333</v>
      </c>
    </row>
    <row r="66" spans="1:8" x14ac:dyDescent="0.25">
      <c r="A66" s="1">
        <v>2</v>
      </c>
      <c r="B66" s="1" t="s">
        <v>34</v>
      </c>
      <c r="C66" s="1" t="s">
        <v>37</v>
      </c>
      <c r="D66" s="1">
        <f>66/1200</f>
        <v>5.5E-2</v>
      </c>
      <c r="E66" s="1">
        <f>+D66*1200</f>
        <v>66</v>
      </c>
      <c r="F66" s="14">
        <v>36000</v>
      </c>
      <c r="G66" s="14">
        <f>+F66*E66</f>
        <v>2376000</v>
      </c>
      <c r="H66" s="14">
        <f>+F66*D66</f>
        <v>1980</v>
      </c>
    </row>
    <row r="67" spans="1:8" x14ac:dyDescent="0.25">
      <c r="A67" s="1">
        <v>3</v>
      </c>
      <c r="B67" s="1" t="s">
        <v>35</v>
      </c>
      <c r="C67" s="1" t="s">
        <v>38</v>
      </c>
      <c r="D67" s="1"/>
      <c r="E67" s="1"/>
      <c r="F67" s="14"/>
      <c r="G67" s="14"/>
      <c r="H67" s="14"/>
    </row>
    <row r="68" spans="1:8" x14ac:dyDescent="0.25">
      <c r="A68" s="1">
        <v>4</v>
      </c>
      <c r="B68" s="1" t="s">
        <v>36</v>
      </c>
      <c r="C68" s="1" t="s">
        <v>39</v>
      </c>
      <c r="D68" s="1">
        <f>3050/1200</f>
        <v>2.5416666666666665</v>
      </c>
      <c r="E68" s="1">
        <f>+D68*1200</f>
        <v>3050</v>
      </c>
      <c r="F68" s="14">
        <v>800</v>
      </c>
      <c r="G68" s="14">
        <f>+F68*E68</f>
        <v>2440000</v>
      </c>
      <c r="H68" s="14">
        <f>+F68*D68</f>
        <v>2033.3333333333333</v>
      </c>
    </row>
    <row r="69" spans="1:8" x14ac:dyDescent="0.25">
      <c r="G69" s="15">
        <f>SUM(G65:G68)</f>
        <v>6776000</v>
      </c>
      <c r="H69" s="15">
        <f>SUM(H65:H68)</f>
        <v>5646.6666666666661</v>
      </c>
    </row>
    <row r="71" spans="1:8" x14ac:dyDescent="0.25">
      <c r="A71" t="s">
        <v>51</v>
      </c>
      <c r="B71" s="16">
        <f>1200*25000</f>
        <v>30000000</v>
      </c>
      <c r="D71" t="s">
        <v>52</v>
      </c>
      <c r="E71" s="17">
        <f>B60</f>
        <v>4.2016806722689077</v>
      </c>
      <c r="G71" s="7">
        <f>+E71</f>
        <v>4.2016806722689077</v>
      </c>
      <c r="H71" s="12">
        <v>1</v>
      </c>
    </row>
    <row r="72" spans="1:8" x14ac:dyDescent="0.25">
      <c r="B72" s="15">
        <f>+G69</f>
        <v>6776000</v>
      </c>
      <c r="E72" s="17">
        <f>+B74</f>
        <v>4.4273907910271548</v>
      </c>
      <c r="G72" s="18">
        <f>+E74</f>
        <v>0.22571011875824709</v>
      </c>
      <c r="H72" s="8">
        <v>5.37</v>
      </c>
    </row>
    <row r="74" spans="1:8" x14ac:dyDescent="0.25">
      <c r="B74" s="17">
        <f>+B71/B72</f>
        <v>4.4273907910271548</v>
      </c>
      <c r="C74" t="s">
        <v>9</v>
      </c>
      <c r="E74" s="17">
        <f>+E72-E71</f>
        <v>0.22571011875824709</v>
      </c>
      <c r="G74" s="10">
        <f>(G72*100)/G71</f>
        <v>5.3719008264462804</v>
      </c>
    </row>
    <row r="78" spans="1:8" x14ac:dyDescent="0.25">
      <c r="A78" t="s">
        <v>42</v>
      </c>
      <c r="B78" t="s">
        <v>50</v>
      </c>
    </row>
    <row r="79" spans="1:8" ht="26.25" customHeight="1" x14ac:dyDescent="0.25">
      <c r="A79" s="1" t="s">
        <v>26</v>
      </c>
      <c r="B79" s="1" t="s">
        <v>7</v>
      </c>
      <c r="C79" s="1" t="s">
        <v>27</v>
      </c>
      <c r="D79" s="1" t="s">
        <v>28</v>
      </c>
      <c r="E79" s="1" t="s">
        <v>29</v>
      </c>
      <c r="F79" s="1" t="s">
        <v>30</v>
      </c>
      <c r="G79" s="1" t="s">
        <v>31</v>
      </c>
      <c r="H79" s="1" t="s">
        <v>48</v>
      </c>
    </row>
    <row r="80" spans="1:8" x14ac:dyDescent="0.25">
      <c r="A80" s="1">
        <v>1</v>
      </c>
      <c r="B80" s="1" t="s">
        <v>43</v>
      </c>
      <c r="C80" s="1" t="s">
        <v>1</v>
      </c>
      <c r="D80" s="1">
        <f>520/600</f>
        <v>0.8666666666666667</v>
      </c>
      <c r="E80" s="1">
        <f>+D80*600</f>
        <v>520</v>
      </c>
      <c r="F80" s="14">
        <v>18</v>
      </c>
      <c r="G80" s="14">
        <f>+F80*E80</f>
        <v>9360</v>
      </c>
      <c r="H80" s="14">
        <f>+F80*D80</f>
        <v>15.600000000000001</v>
      </c>
    </row>
    <row r="81" spans="1:8" x14ac:dyDescent="0.25">
      <c r="A81" s="1">
        <v>2</v>
      </c>
      <c r="B81" s="1" t="s">
        <v>44</v>
      </c>
      <c r="C81" s="1" t="s">
        <v>45</v>
      </c>
      <c r="D81" s="1">
        <f>100/600</f>
        <v>0.16666666666666666</v>
      </c>
      <c r="E81" s="1">
        <f t="shared" ref="E81:E82" si="0">+D81*600</f>
        <v>100</v>
      </c>
      <c r="F81" s="14">
        <v>5</v>
      </c>
      <c r="G81" s="14">
        <f>+F81*E81</f>
        <v>500</v>
      </c>
      <c r="H81" s="13">
        <f>+F81*D81</f>
        <v>0.83333333333333326</v>
      </c>
    </row>
    <row r="82" spans="1:8" x14ac:dyDescent="0.25">
      <c r="A82" s="1">
        <v>3</v>
      </c>
      <c r="B82" s="1" t="s">
        <v>47</v>
      </c>
      <c r="C82" s="1" t="s">
        <v>46</v>
      </c>
      <c r="D82" s="1">
        <f>20/600</f>
        <v>3.3333333333333333E-2</v>
      </c>
      <c r="E82" s="1">
        <f t="shared" si="0"/>
        <v>20</v>
      </c>
      <c r="F82" s="14">
        <v>40</v>
      </c>
      <c r="G82" s="14">
        <f>+F82*E82</f>
        <v>800</v>
      </c>
      <c r="H82" s="13">
        <f t="shared" ref="H82" si="1">+F82*D82</f>
        <v>1.3333333333333333</v>
      </c>
    </row>
    <row r="83" spans="1:8" x14ac:dyDescent="0.25">
      <c r="G83" s="15">
        <f>SUM(G80:G82)</f>
        <v>10660</v>
      </c>
      <c r="H83" s="15">
        <f>SUM(H80:H82)</f>
        <v>17.766666666666666</v>
      </c>
    </row>
    <row r="84" spans="1:8" x14ac:dyDescent="0.25">
      <c r="A84" s="20" t="s">
        <v>50</v>
      </c>
      <c r="B84" s="16">
        <f>600*30</f>
        <v>18000</v>
      </c>
    </row>
    <row r="85" spans="1:8" x14ac:dyDescent="0.25">
      <c r="A85" s="19"/>
      <c r="B85" s="15">
        <f>+G83</f>
        <v>10660</v>
      </c>
    </row>
    <row r="87" spans="1:8" x14ac:dyDescent="0.25">
      <c r="B87" s="17">
        <f>+B84/B85</f>
        <v>1.6885553470919326</v>
      </c>
      <c r="C87" t="s">
        <v>49</v>
      </c>
    </row>
    <row r="88" spans="1:8" x14ac:dyDescent="0.25">
      <c r="B88" s="17"/>
    </row>
    <row r="90" spans="1:8" x14ac:dyDescent="0.25">
      <c r="A90" s="20" t="s">
        <v>51</v>
      </c>
      <c r="B90" t="s">
        <v>53</v>
      </c>
    </row>
    <row r="92" spans="1:8" x14ac:dyDescent="0.25">
      <c r="B92" s="2">
        <v>600</v>
      </c>
    </row>
    <row r="93" spans="1:8" x14ac:dyDescent="0.25">
      <c r="B93">
        <v>100</v>
      </c>
    </row>
    <row r="95" spans="1:8" x14ac:dyDescent="0.25">
      <c r="A95" t="s">
        <v>9</v>
      </c>
      <c r="B95">
        <f>+B92/B93</f>
        <v>6</v>
      </c>
    </row>
    <row r="98" spans="1:24" x14ac:dyDescent="0.25">
      <c r="A98" t="s">
        <v>52</v>
      </c>
      <c r="B98">
        <v>600</v>
      </c>
    </row>
    <row r="101" spans="1:24" ht="33" customHeight="1" x14ac:dyDescent="0.25">
      <c r="A101" s="22" t="s">
        <v>57</v>
      </c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3" spans="1:24" x14ac:dyDescent="0.25">
      <c r="A103" t="s">
        <v>54</v>
      </c>
      <c r="B103" s="1">
        <v>1500</v>
      </c>
      <c r="C103" s="23">
        <f>B103/B104</f>
        <v>0.5</v>
      </c>
      <c r="D103" s="23" t="s">
        <v>55</v>
      </c>
      <c r="E103" t="s">
        <v>63</v>
      </c>
    </row>
    <row r="104" spans="1:24" x14ac:dyDescent="0.25">
      <c r="B104" s="1">
        <v>3000</v>
      </c>
      <c r="C104" s="23"/>
      <c r="D104" s="23" t="s">
        <v>56</v>
      </c>
      <c r="E104" t="e">
        <f>+#REF!*#REF!/#REF!</f>
        <v>#REF!</v>
      </c>
      <c r="F104" s="25" t="s">
        <v>66</v>
      </c>
      <c r="G104" s="25"/>
    </row>
    <row r="105" spans="1:24" x14ac:dyDescent="0.25">
      <c r="B105" s="1"/>
      <c r="C105" s="23"/>
      <c r="D105" s="23"/>
    </row>
    <row r="106" spans="1:24" x14ac:dyDescent="0.25">
      <c r="B106" s="1"/>
      <c r="C106" s="23"/>
      <c r="D106" s="23"/>
    </row>
    <row r="107" spans="1:24" x14ac:dyDescent="0.25">
      <c r="B107" s="1">
        <v>1500</v>
      </c>
      <c r="C107" s="24">
        <f>B107/B108</f>
        <v>0.54545454545454541</v>
      </c>
      <c r="D107" s="23" t="s">
        <v>55</v>
      </c>
    </row>
    <row r="108" spans="1:24" x14ac:dyDescent="0.25">
      <c r="B108" s="1">
        <v>2750</v>
      </c>
      <c r="C108" s="23"/>
      <c r="D108" s="23" t="s">
        <v>56</v>
      </c>
    </row>
    <row r="110" spans="1:24" x14ac:dyDescent="0.25">
      <c r="A110" t="s">
        <v>58</v>
      </c>
      <c r="B110" s="28" t="s">
        <v>77</v>
      </c>
      <c r="C110" s="28"/>
      <c r="D110" s="28"/>
      <c r="E110" s="28"/>
      <c r="F110" s="28"/>
    </row>
    <row r="111" spans="1:24" x14ac:dyDescent="0.25">
      <c r="B111" t="s">
        <v>64</v>
      </c>
      <c r="C111" t="s">
        <v>65</v>
      </c>
      <c r="D111" t="s">
        <v>62</v>
      </c>
      <c r="E111" t="s">
        <v>63</v>
      </c>
    </row>
    <row r="112" spans="1:24" x14ac:dyDescent="0.25">
      <c r="B112">
        <f>+B103/B104</f>
        <v>0.5</v>
      </c>
      <c r="C112">
        <f>+B107/B108</f>
        <v>0.54545454545454541</v>
      </c>
      <c r="D112">
        <f>+C112-B112</f>
        <v>4.5454545454545414E-2</v>
      </c>
      <c r="E112">
        <f>+D112*100/B112</f>
        <v>9.0909090909090828</v>
      </c>
    </row>
    <row r="115" spans="1:8" x14ac:dyDescent="0.25">
      <c r="A115" t="s">
        <v>59</v>
      </c>
      <c r="B115" s="28" t="s">
        <v>78</v>
      </c>
      <c r="C115" s="28"/>
      <c r="D115" s="28"/>
      <c r="E115" s="28"/>
      <c r="F115" s="28"/>
    </row>
    <row r="117" spans="1:8" x14ac:dyDescent="0.25">
      <c r="B117" t="s">
        <v>67</v>
      </c>
      <c r="C117">
        <v>1500</v>
      </c>
      <c r="D117" t="s">
        <v>61</v>
      </c>
      <c r="E117">
        <v>2000</v>
      </c>
      <c r="F117" s="21" t="s">
        <v>68</v>
      </c>
      <c r="G117" s="21"/>
      <c r="H117">
        <f>+E117*12</f>
        <v>24000</v>
      </c>
    </row>
    <row r="118" spans="1:8" x14ac:dyDescent="0.25">
      <c r="C118" t="s">
        <v>71</v>
      </c>
      <c r="D118" t="s">
        <v>70</v>
      </c>
    </row>
    <row r="119" spans="1:8" x14ac:dyDescent="0.25">
      <c r="B119" t="s">
        <v>69</v>
      </c>
      <c r="C119" s="26">
        <v>5800</v>
      </c>
      <c r="D119">
        <v>350</v>
      </c>
      <c r="E119">
        <f>+C119*D119</f>
        <v>2030000</v>
      </c>
    </row>
    <row r="120" spans="1:8" x14ac:dyDescent="0.25">
      <c r="E120" t="s">
        <v>71</v>
      </c>
    </row>
    <row r="121" spans="1:8" x14ac:dyDescent="0.25">
      <c r="B121" t="s">
        <v>60</v>
      </c>
      <c r="E121">
        <v>17000000</v>
      </c>
    </row>
    <row r="122" spans="1:8" x14ac:dyDescent="0.25">
      <c r="C122" t="s">
        <v>71</v>
      </c>
      <c r="D122" t="s">
        <v>73</v>
      </c>
    </row>
    <row r="123" spans="1:8" x14ac:dyDescent="0.25">
      <c r="B123" t="s">
        <v>72</v>
      </c>
      <c r="C123" s="26">
        <v>800</v>
      </c>
      <c r="D123">
        <v>3000</v>
      </c>
      <c r="E123" s="27">
        <f>+D123*C123</f>
        <v>2400000</v>
      </c>
    </row>
    <row r="125" spans="1:8" x14ac:dyDescent="0.25">
      <c r="B125" t="s">
        <v>74</v>
      </c>
      <c r="C125" t="s">
        <v>75</v>
      </c>
      <c r="D125" t="s">
        <v>76</v>
      </c>
    </row>
    <row r="126" spans="1:8" x14ac:dyDescent="0.25">
      <c r="B126">
        <f>SUM(E119:E123)</f>
        <v>21430000</v>
      </c>
      <c r="C126">
        <f>+H117*C117</f>
        <v>36000000</v>
      </c>
      <c r="D126">
        <f>+C126/B126</f>
        <v>1.6798880074661688</v>
      </c>
    </row>
    <row r="129" spans="2:8" x14ac:dyDescent="0.25">
      <c r="B129" s="25"/>
      <c r="C129" s="25"/>
      <c r="D129" s="25"/>
      <c r="E129" s="25"/>
      <c r="F129" s="25"/>
      <c r="G129" s="25"/>
      <c r="H129" s="25"/>
    </row>
    <row r="131" spans="2:8" x14ac:dyDescent="0.25">
      <c r="B131" t="s">
        <v>67</v>
      </c>
      <c r="C131">
        <v>1500</v>
      </c>
      <c r="D131" t="s">
        <v>61</v>
      </c>
      <c r="E131">
        <v>2000</v>
      </c>
      <c r="F131" s="21" t="s">
        <v>68</v>
      </c>
      <c r="G131" s="21"/>
      <c r="H131">
        <f>+E131*12</f>
        <v>24000</v>
      </c>
    </row>
    <row r="132" spans="2:8" x14ac:dyDescent="0.25">
      <c r="C132" t="s">
        <v>71</v>
      </c>
      <c r="D132" t="s">
        <v>70</v>
      </c>
    </row>
    <row r="133" spans="2:8" x14ac:dyDescent="0.25">
      <c r="B133" t="s">
        <v>69</v>
      </c>
      <c r="C133" s="26">
        <v>5800</v>
      </c>
      <c r="D133">
        <v>325</v>
      </c>
      <c r="E133">
        <f>+C133*D133</f>
        <v>1885000</v>
      </c>
    </row>
    <row r="134" spans="2:8" x14ac:dyDescent="0.25">
      <c r="E134" t="s">
        <v>71</v>
      </c>
    </row>
    <row r="135" spans="2:8" x14ac:dyDescent="0.25">
      <c r="B135" t="s">
        <v>60</v>
      </c>
      <c r="E135">
        <v>22000000</v>
      </c>
    </row>
    <row r="136" spans="2:8" x14ac:dyDescent="0.25">
      <c r="C136" t="s">
        <v>71</v>
      </c>
      <c r="D136" t="s">
        <v>73</v>
      </c>
    </row>
    <row r="137" spans="2:8" x14ac:dyDescent="0.25">
      <c r="B137" t="s">
        <v>72</v>
      </c>
      <c r="C137" s="26">
        <v>800</v>
      </c>
      <c r="D137">
        <v>2750</v>
      </c>
      <c r="E137" s="27">
        <f>+D137*C137</f>
        <v>2200000</v>
      </c>
    </row>
    <row r="139" spans="2:8" x14ac:dyDescent="0.25">
      <c r="B139" t="s">
        <v>74</v>
      </c>
      <c r="C139" t="s">
        <v>75</v>
      </c>
      <c r="D139" t="s">
        <v>76</v>
      </c>
    </row>
    <row r="140" spans="2:8" x14ac:dyDescent="0.25">
      <c r="B140">
        <f>SUM(E133:E137)</f>
        <v>26085000</v>
      </c>
      <c r="C140">
        <f>+H131*C131</f>
        <v>36000000</v>
      </c>
      <c r="D140">
        <f>+C140/B140</f>
        <v>1.3801035077630823</v>
      </c>
    </row>
  </sheetData>
  <mergeCells count="5">
    <mergeCell ref="A101:X101"/>
    <mergeCell ref="F104:G104"/>
    <mergeCell ref="F117:G117"/>
    <mergeCell ref="F131:G131"/>
    <mergeCell ref="B129:H1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desarrollo</cp:lastModifiedBy>
  <dcterms:created xsi:type="dcterms:W3CDTF">2024-02-07T02:59:52Z</dcterms:created>
  <dcterms:modified xsi:type="dcterms:W3CDTF">2024-02-14T19:48:57Z</dcterms:modified>
</cp:coreProperties>
</file>