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cuments\"/>
    </mc:Choice>
  </mc:AlternateContent>
  <xr:revisionPtr revIDLastSave="0" documentId="8_{0E100AFB-7F0F-4A03-8F30-F7FDFAC60C86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DATOS" sheetId="3" r:id="rId1"/>
    <sheet name="PLANILLA" sheetId="1" r:id="rId2"/>
  </sheets>
  <definedNames>
    <definedName name="_xlnm._FilterDatabase" localSheetId="1" hidden="1">PLANILLA!$A$18:$L$36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9" i="1"/>
  <c r="H20" i="1"/>
  <c r="I20" i="1" s="1"/>
  <c r="H21" i="1"/>
  <c r="I21" i="1" s="1"/>
  <c r="H22" i="1"/>
  <c r="I22" i="1" s="1"/>
  <c r="H23" i="1"/>
  <c r="I23" i="1" s="1"/>
  <c r="H24" i="1"/>
  <c r="H25" i="1"/>
  <c r="H26" i="1"/>
  <c r="H27" i="1"/>
  <c r="H28" i="1"/>
  <c r="H29" i="1"/>
  <c r="I29" i="1" s="1"/>
  <c r="H30" i="1"/>
  <c r="H31" i="1"/>
  <c r="H32" i="1"/>
  <c r="H33" i="1"/>
  <c r="H34" i="1"/>
  <c r="H35" i="1"/>
  <c r="I35" i="1" s="1"/>
  <c r="H36" i="1"/>
  <c r="H19" i="1"/>
  <c r="I19" i="1" s="1"/>
  <c r="I32" i="1"/>
  <c r="I34" i="1"/>
  <c r="I25" i="1"/>
  <c r="I26" i="1"/>
  <c r="I27" i="1"/>
  <c r="I28" i="1"/>
  <c r="I24" i="1"/>
  <c r="I30" i="1"/>
  <c r="I31" i="1"/>
  <c r="I33" i="1"/>
  <c r="I36" i="1"/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9" i="1"/>
  <c r="B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9" i="1"/>
  <c r="F19" i="1" s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702-1</author>
    <author>Sarita</author>
  </authors>
  <commentList>
    <comment ref="G1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4. DEBE SALIR LA PALABRA ES NACIONAL O ES IMPORTADO SEGÚN LA CONDICIÓN 4.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8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5. SOLO DEBE SALIR EL NÚMERO EN PORCENTAJE.
5%  o  2% o  0</t>
        </r>
      </text>
    </comment>
    <comment ref="I18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6. DESCUENTO EN PESOS. ESTE DESCUENTO SE REALZIA SOBRE LA COLUMNA DE TOTAL.</t>
        </r>
      </text>
    </comment>
    <comment ref="J1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7. EL TOTAL INCLUYENDO EL DESCUENTO.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8" authorId="1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9. CALCULAR EL TOTAL TENIENDO EN CUENTA EL SUBTOTAL Y EL VALOR IMPUESTO
</t>
        </r>
      </text>
    </comment>
  </commentList>
</comments>
</file>

<file path=xl/sharedStrings.xml><?xml version="1.0" encoding="utf-8"?>
<sst xmlns="http://schemas.openxmlformats.org/spreadsheetml/2006/main" count="73" uniqueCount="40">
  <si>
    <t>CRÉDITO</t>
  </si>
  <si>
    <t>BRANDY</t>
  </si>
  <si>
    <t>CONTADO</t>
  </si>
  <si>
    <t>VINO</t>
  </si>
  <si>
    <t>GINEBRA</t>
  </si>
  <si>
    <t>TEQUILA</t>
  </si>
  <si>
    <t>VODKA</t>
  </si>
  <si>
    <t>AGUARDIENTE</t>
  </si>
  <si>
    <t>WHISKY</t>
  </si>
  <si>
    <t>RON</t>
  </si>
  <si>
    <t>TOTAL CON IMPUESTO</t>
  </si>
  <si>
    <t>VALOR IMPUESTO</t>
  </si>
  <si>
    <t>SUBTOTAL                 (TOTAL - DESCUENTO)</t>
  </si>
  <si>
    <t xml:space="preserve"> VALOR DESCUENTO EN PESOS</t>
  </si>
  <si>
    <t>PROCEDENCIA</t>
  </si>
  <si>
    <t>TOTAL</t>
  </si>
  <si>
    <t>PAGO</t>
  </si>
  <si>
    <t>PRECIO UNI. (contado)</t>
  </si>
  <si>
    <t>PRODUCTO</t>
  </si>
  <si>
    <t>FACTURA</t>
  </si>
  <si>
    <t>TABLA DE VENTAS</t>
  </si>
  <si>
    <t>IMPORTADO</t>
  </si>
  <si>
    <t>NACIONAL</t>
  </si>
  <si>
    <t>A crédito y  menos de 20 bot</t>
  </si>
  <si>
    <t>De contado y mas de 10 bot</t>
  </si>
  <si>
    <r>
      <rPr>
        <b/>
        <sz val="10"/>
        <color rgb="FFFF0000"/>
        <rFont val="Arial"/>
        <family val="2"/>
      </rPr>
      <t xml:space="preserve">IMPORTADO   </t>
    </r>
    <r>
      <rPr>
        <sz val="10"/>
        <rFont val="Arial"/>
        <family val="2"/>
      </rPr>
      <t>(TEQUILA, GINEBRA, WHISKY, VODKA)</t>
    </r>
  </si>
  <si>
    <r>
      <rPr>
        <b/>
        <sz val="10"/>
        <color rgb="FFFF0000"/>
        <rFont val="Arial"/>
        <family val="2"/>
      </rPr>
      <t xml:space="preserve">NACIONAL    </t>
    </r>
    <r>
      <rPr>
        <sz val="10"/>
        <rFont val="Arial"/>
        <family val="2"/>
      </rPr>
      <t>(AGUARDIENTE, VINO, RON, BRANDY)</t>
    </r>
  </si>
  <si>
    <t>Completar la tabla de ventas, utilizando para ello los siguientes datos:</t>
  </si>
  <si>
    <t>1. Traer el número de la Factura con lista Desplegable</t>
  </si>
  <si>
    <t>2. Traer el Producto - Precio Unitario y Pago con la Función BuscarV (agregar Si.error)</t>
  </si>
  <si>
    <t>3. Calcular el Total teniendo en cuenta el Precio Unitario y la Cantidad</t>
  </si>
  <si>
    <t>4. CONDICION PARA LA COLUMNA G (PROCEDENCIA)</t>
  </si>
  <si>
    <t>5. CONDICION PARA LA COLUMNA H (DESCUENTO)</t>
  </si>
  <si>
    <t>CANTIDAD (bot)</t>
  </si>
  <si>
    <t>PRECIO UNIT (contado)</t>
  </si>
  <si>
    <t>PORCENTAJE DE DESCUENTOS</t>
  </si>
  <si>
    <t>PORCENTAJE DE DESCUENTO</t>
  </si>
  <si>
    <t>8. CONDICION PARA LA COLUMNA K (VALOR IMPUESTO)</t>
  </si>
  <si>
    <r>
      <rPr>
        <sz val="11"/>
        <rFont val="Tahoma"/>
        <family val="2"/>
      </rPr>
      <t xml:space="preserve">8. PARA LA COLUMNA DE </t>
    </r>
    <r>
      <rPr>
        <b/>
        <sz val="11"/>
        <rFont val="Tahoma"/>
        <family val="2"/>
      </rPr>
      <t>VALOR IMPUESTO</t>
    </r>
    <r>
      <rPr>
        <sz val="11"/>
        <rFont val="Tahoma"/>
        <family val="2"/>
      </rPr>
      <t xml:space="preserve"> SE DEBE SABER INTERPRETAR LA TABLA 8.   HAY DOS CONDICIONES PARA CONTADO Y DOS PARA CREDITO. </t>
    </r>
    <r>
      <rPr>
        <sz val="10"/>
        <rFont val="Tahoma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rgb="FFFF0000"/>
        <rFont val="Tahoma"/>
        <family val="2"/>
      </rPr>
      <t>PARA CONTADO</t>
    </r>
    <r>
      <rPr>
        <b/>
        <sz val="10"/>
        <rFont val="Tahoma"/>
        <family val="2"/>
      </rPr>
      <t>:</t>
    </r>
    <r>
      <rPr>
        <sz val="10"/>
        <rFont val="Tahoma"/>
        <family val="2"/>
      </rPr>
      <t xml:space="preserve"> UNA SI PAGO ES CONTADO Y PROCEDENCIA ES NACIONAL, OTRA  SI PAGO ES CONTADO Y PROCEDENCIA IMPORTADO.                                                            </t>
    </r>
    <r>
      <rPr>
        <sz val="10"/>
        <color rgb="FFFF0000"/>
        <rFont val="Tahoma"/>
        <family val="2"/>
      </rPr>
      <t xml:space="preserve"> 
</t>
    </r>
    <r>
      <rPr>
        <b/>
        <sz val="10"/>
        <color rgb="FFFF0000"/>
        <rFont val="Tahoma"/>
        <family val="2"/>
      </rPr>
      <t>PARA CREDITO</t>
    </r>
    <r>
      <rPr>
        <b/>
        <sz val="10"/>
        <rFont val="Tahoma"/>
        <family val="2"/>
      </rPr>
      <t xml:space="preserve"> :</t>
    </r>
    <r>
      <rPr>
        <sz val="10"/>
        <rFont val="Tahoma"/>
        <family val="2"/>
      </rPr>
      <t xml:space="preserve"> UNA SI PAGO ES CRÉDITO Y PROCEDENCIA ES NACIONAL, OTRA  SI PAGO ES CRÉDITO Y PROCEDENCIA IMPORTADO.                                                           
</t>
    </r>
    <r>
      <rPr>
        <b/>
        <sz val="11"/>
        <color rgb="FFFF0000"/>
        <rFont val="Tahoma"/>
        <family val="2"/>
      </rPr>
      <t>LOS PORCENTAJES DE CADA CONDICIÓN SE MULTIPLICAN POR LA COLUMNA DE TOTAL</t>
    </r>
  </si>
  <si>
    <t>CONVERTIR ESTA BASE DE DATOS EN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</si>
</sst>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\ * #,##0_ ;_ &quot;$&quot;\ * \-#,##0_ ;_ &quot;$&quot;\ * &quot;-&quot;??_ ;_ @_ "/>
    <numFmt numFmtId="165" formatCode="_ &quot;$&quot;\ * #,##0.00_ ;_ &quot;$&quot;\ * \-#,##0.00_ ;_ &quot;$&quot;\ * &quot;-&quot;??_ ;_ @_ "/>
    <numFmt numFmtId="166" formatCode="&quot;$&quot;\ #,##0.00;[Red]&quot;$&quot;\ \-#,##0.00"/>
    <numFmt numFmtId="167" formatCode="&quot;$&quot;\ #,##0;[Red]&quot;$&quot;\ \-#,##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1" fillId="0" borderId="1" xfId="1" applyFont="1" applyBorder="1"/>
    <xf numFmtId="164" fontId="1" fillId="0" borderId="1" xfId="1" applyNumberFormat="1" applyFont="1" applyBorder="1"/>
    <xf numFmtId="9" fontId="1" fillId="0" borderId="1" xfId="1" applyNumberFormat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0" fontId="1" fillId="0" borderId="0" xfId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9" fontId="1" fillId="0" borderId="1" xfId="1" applyNumberFormat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horizontal="center"/>
    </xf>
    <xf numFmtId="0" fontId="2" fillId="0" borderId="0" xfId="1" applyFont="1"/>
    <xf numFmtId="0" fontId="1" fillId="0" borderId="0" xfId="1" applyBorder="1" applyAlignment="1">
      <alignment horizont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167" fontId="1" fillId="0" borderId="1" xfId="1" applyNumberFormat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13" xfId="1" applyFont="1" applyBorder="1"/>
    <xf numFmtId="0" fontId="2" fillId="3" borderId="14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5" xfId="1" applyFont="1" applyFill="1" applyBorder="1" applyAlignment="1">
      <alignment horizontal="center" vertical="center" wrapText="1"/>
    </xf>
    <xf numFmtId="0" fontId="1" fillId="0" borderId="16" xfId="1" applyFont="1" applyBorder="1" applyAlignment="1">
      <alignment horizontal="center"/>
    </xf>
    <xf numFmtId="0" fontId="1" fillId="0" borderId="11" xfId="1" applyFont="1" applyBorder="1"/>
    <xf numFmtId="167" fontId="1" fillId="0" borderId="11" xfId="1" applyNumberFormat="1" applyFont="1" applyBorder="1" applyAlignment="1">
      <alignment horizontal="center"/>
    </xf>
    <xf numFmtId="0" fontId="1" fillId="0" borderId="17" xfId="1" applyFont="1" applyBorder="1"/>
    <xf numFmtId="0" fontId="5" fillId="3" borderId="0" xfId="0" applyFont="1" applyFill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 wrapText="1"/>
    </xf>
    <xf numFmtId="0" fontId="9" fillId="4" borderId="8" xfId="1" applyFont="1" applyFill="1" applyBorder="1" applyAlignment="1">
      <alignment horizontal="center" vertical="center" wrapText="1"/>
    </xf>
    <xf numFmtId="0" fontId="9" fillId="4" borderId="9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/>
    </xf>
    <xf numFmtId="0" fontId="4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/>
    </xf>
  </cellXfs>
  <cellStyles count="3">
    <cellStyle name="Moneda_CLASE_FUNCIONES_3" xfId="2" xr:uid="{00000000-0005-0000-0000-000000000000}"/>
    <cellStyle name="Normal" xfId="0" builtinId="0"/>
    <cellStyle name="Normal_CLASE_FUNCIONES_3" xfId="1" xr:uid="{00000000-0005-0000-0000-000002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$&quot;\ #,##0;[Red]&quot;$&quot;\ \-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114110-2A57-4639-A478-E808F1E2071F}" name="Tabla4" displayName="Tabla4" ref="A1:D19" totalsRowShown="0" headerRowDxfId="7" headerRowBorderDxfId="6" tableBorderDxfId="5" totalsRowBorderDxfId="4" headerRowCellStyle="Normal_CLASE_FUNCIONES_3">
  <autoFilter ref="A1:D19" xr:uid="{89ABE1C1-DFF9-4D76-AD49-C4773F396A30}">
    <filterColumn colId="0" hiddenButton="1"/>
    <filterColumn colId="1" hiddenButton="1"/>
    <filterColumn colId="2" hiddenButton="1"/>
    <filterColumn colId="3" hiddenButton="1"/>
  </autoFilter>
  <tableColumns count="4">
    <tableColumn id="1" xr3:uid="{949F195D-B796-4E40-9120-EA09AAAAB7F5}" name="FACTURA" dataDxfId="3" dataCellStyle="Normal_CLASE_FUNCIONES_3"/>
    <tableColumn id="2" xr3:uid="{839BEF9F-AA86-4C74-9579-2C65E768DF2A}" name="PRODUCTO" dataDxfId="2" dataCellStyle="Normal_CLASE_FUNCIONES_3"/>
    <tableColumn id="3" xr3:uid="{296E7A36-EE2E-49EF-B45C-45B9276A0056}" name="PRECIO UNI. (contado)" dataDxfId="1" dataCellStyle="Normal_CLASE_FUNCIONES_3"/>
    <tableColumn id="4" xr3:uid="{36B06535-AAC3-4C92-A3DE-86E6C3F1DA1B}" name="PAGO" dataDxfId="0" dataCellStyle="Normal_CLASE_FUNCIONES_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D11" sqref="D11"/>
    </sheetView>
  </sheetViews>
  <sheetFormatPr baseColWidth="10" defaultRowHeight="15" x14ac:dyDescent="0.25"/>
  <cols>
    <col min="1" max="2" width="17.140625" customWidth="1"/>
    <col min="3" max="3" width="23.42578125" customWidth="1"/>
    <col min="4" max="4" width="17.140625" customWidth="1"/>
  </cols>
  <sheetData>
    <row r="1" spans="1:11" ht="30.75" customHeight="1" x14ac:dyDescent="0.25">
      <c r="A1" s="22" t="s">
        <v>19</v>
      </c>
      <c r="B1" s="23" t="s">
        <v>18</v>
      </c>
      <c r="C1" s="23" t="s">
        <v>17</v>
      </c>
      <c r="D1" s="24" t="s">
        <v>16</v>
      </c>
      <c r="G1" s="29" t="s">
        <v>39</v>
      </c>
      <c r="H1" s="29"/>
      <c r="I1" s="29"/>
      <c r="J1" s="29"/>
      <c r="K1" s="29"/>
    </row>
    <row r="2" spans="1:11" x14ac:dyDescent="0.25">
      <c r="A2" s="20">
        <v>1258</v>
      </c>
      <c r="B2" s="3" t="s">
        <v>7</v>
      </c>
      <c r="C2" s="19">
        <v>16000</v>
      </c>
      <c r="D2" s="21" t="s">
        <v>2</v>
      </c>
      <c r="G2" s="29"/>
      <c r="H2" s="29"/>
      <c r="I2" s="29"/>
      <c r="J2" s="29"/>
      <c r="K2" s="29"/>
    </row>
    <row r="3" spans="1:11" x14ac:dyDescent="0.25">
      <c r="A3" s="20">
        <v>1259</v>
      </c>
      <c r="B3" s="3" t="s">
        <v>5</v>
      </c>
      <c r="C3" s="19">
        <v>30000</v>
      </c>
      <c r="D3" s="21" t="s">
        <v>0</v>
      </c>
      <c r="G3" s="29"/>
      <c r="H3" s="29"/>
      <c r="I3" s="29"/>
      <c r="J3" s="29"/>
      <c r="K3" s="29"/>
    </row>
    <row r="4" spans="1:11" x14ac:dyDescent="0.25">
      <c r="A4" s="20">
        <v>1260</v>
      </c>
      <c r="B4" s="3" t="s">
        <v>4</v>
      </c>
      <c r="C4" s="19">
        <v>21000</v>
      </c>
      <c r="D4" s="21" t="s">
        <v>2</v>
      </c>
    </row>
    <row r="5" spans="1:11" x14ac:dyDescent="0.25">
      <c r="A5" s="20">
        <v>1261</v>
      </c>
      <c r="B5" s="3" t="s">
        <v>3</v>
      </c>
      <c r="C5" s="19">
        <v>12000</v>
      </c>
      <c r="D5" s="21" t="s">
        <v>0</v>
      </c>
    </row>
    <row r="6" spans="1:11" x14ac:dyDescent="0.25">
      <c r="A6" s="20">
        <v>1262</v>
      </c>
      <c r="B6" s="3" t="s">
        <v>9</v>
      </c>
      <c r="C6" s="19">
        <v>18000</v>
      </c>
      <c r="D6" s="21" t="s">
        <v>0</v>
      </c>
    </row>
    <row r="7" spans="1:11" x14ac:dyDescent="0.25">
      <c r="A7" s="20">
        <v>1263</v>
      </c>
      <c r="B7" s="3" t="s">
        <v>8</v>
      </c>
      <c r="C7" s="19">
        <v>85000</v>
      </c>
      <c r="D7" s="21" t="s">
        <v>2</v>
      </c>
    </row>
    <row r="8" spans="1:11" x14ac:dyDescent="0.25">
      <c r="A8" s="20">
        <v>1264</v>
      </c>
      <c r="B8" s="3" t="s">
        <v>9</v>
      </c>
      <c r="C8" s="19">
        <v>18000</v>
      </c>
      <c r="D8" s="21" t="s">
        <v>0</v>
      </c>
    </row>
    <row r="9" spans="1:11" x14ac:dyDescent="0.25">
      <c r="A9" s="20">
        <v>1265</v>
      </c>
      <c r="B9" s="3" t="s">
        <v>6</v>
      </c>
      <c r="C9" s="19">
        <v>25000</v>
      </c>
      <c r="D9" s="21" t="s">
        <v>2</v>
      </c>
    </row>
    <row r="10" spans="1:11" x14ac:dyDescent="0.25">
      <c r="A10" s="20">
        <v>1266</v>
      </c>
      <c r="B10" s="3" t="s">
        <v>1</v>
      </c>
      <c r="C10" s="19">
        <v>18000</v>
      </c>
      <c r="D10" s="21" t="s">
        <v>2</v>
      </c>
    </row>
    <row r="11" spans="1:11" x14ac:dyDescent="0.25">
      <c r="A11" s="20">
        <v>1267</v>
      </c>
      <c r="B11" s="3" t="s">
        <v>8</v>
      </c>
      <c r="C11" s="19">
        <v>85000</v>
      </c>
      <c r="D11" s="21" t="s">
        <v>0</v>
      </c>
    </row>
    <row r="12" spans="1:11" x14ac:dyDescent="0.25">
      <c r="A12" s="20">
        <v>1268</v>
      </c>
      <c r="B12" s="3" t="s">
        <v>7</v>
      </c>
      <c r="C12" s="19">
        <v>16000</v>
      </c>
      <c r="D12" s="21" t="s">
        <v>2</v>
      </c>
    </row>
    <row r="13" spans="1:11" x14ac:dyDescent="0.25">
      <c r="A13" s="20">
        <v>1269</v>
      </c>
      <c r="B13" s="3" t="s">
        <v>6</v>
      </c>
      <c r="C13" s="19">
        <v>25000</v>
      </c>
      <c r="D13" s="21" t="s">
        <v>0</v>
      </c>
    </row>
    <row r="14" spans="1:11" x14ac:dyDescent="0.25">
      <c r="A14" s="20">
        <v>1270</v>
      </c>
      <c r="B14" s="3" t="s">
        <v>5</v>
      </c>
      <c r="C14" s="19">
        <v>30000</v>
      </c>
      <c r="D14" s="21" t="s">
        <v>2</v>
      </c>
    </row>
    <row r="15" spans="1:11" x14ac:dyDescent="0.25">
      <c r="A15" s="20">
        <v>1271</v>
      </c>
      <c r="B15" s="3" t="s">
        <v>4</v>
      </c>
      <c r="C15" s="19">
        <v>21000</v>
      </c>
      <c r="D15" s="21" t="s">
        <v>2</v>
      </c>
    </row>
    <row r="16" spans="1:11" x14ac:dyDescent="0.25">
      <c r="A16" s="20">
        <v>1272</v>
      </c>
      <c r="B16" s="3" t="s">
        <v>3</v>
      </c>
      <c r="C16" s="19">
        <v>12000</v>
      </c>
      <c r="D16" s="21" t="s">
        <v>2</v>
      </c>
    </row>
    <row r="17" spans="1:4" x14ac:dyDescent="0.25">
      <c r="A17" s="20">
        <v>1273</v>
      </c>
      <c r="B17" s="3" t="s">
        <v>1</v>
      </c>
      <c r="C17" s="19">
        <v>18000</v>
      </c>
      <c r="D17" s="21" t="s">
        <v>0</v>
      </c>
    </row>
    <row r="18" spans="1:4" x14ac:dyDescent="0.25">
      <c r="A18" s="20">
        <v>1274</v>
      </c>
      <c r="B18" s="3" t="s">
        <v>7</v>
      </c>
      <c r="C18" s="19">
        <v>16000</v>
      </c>
      <c r="D18" s="21" t="s">
        <v>2</v>
      </c>
    </row>
    <row r="19" spans="1:4" x14ac:dyDescent="0.25">
      <c r="A19" s="25">
        <v>1275</v>
      </c>
      <c r="B19" s="26" t="s">
        <v>5</v>
      </c>
      <c r="C19" s="27">
        <v>30000</v>
      </c>
      <c r="D19" s="28" t="s">
        <v>0</v>
      </c>
    </row>
  </sheetData>
  <mergeCells count="1">
    <mergeCell ref="G1:K3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tabSelected="1" workbookViewId="0">
      <selection activeCell="O23" sqref="O23"/>
    </sheetView>
  </sheetViews>
  <sheetFormatPr baseColWidth="10" defaultRowHeight="12.75" x14ac:dyDescent="0.2"/>
  <cols>
    <col min="1" max="1" width="9.7109375" style="1" bestFit="1" customWidth="1"/>
    <col min="2" max="2" width="17.28515625" style="1" customWidth="1"/>
    <col min="3" max="3" width="14.28515625" style="2" customWidth="1"/>
    <col min="4" max="4" width="12.42578125" style="1" customWidth="1"/>
    <col min="5" max="5" width="15.7109375" style="1" customWidth="1"/>
    <col min="6" max="6" width="13" style="2" customWidth="1"/>
    <col min="7" max="7" width="15.140625" style="1" customWidth="1"/>
    <col min="8" max="8" width="14.7109375" style="1" customWidth="1"/>
    <col min="9" max="9" width="19.42578125" style="1" customWidth="1"/>
    <col min="10" max="10" width="18.5703125" style="1" customWidth="1"/>
    <col min="11" max="11" width="12.42578125" style="1" customWidth="1"/>
    <col min="12" max="12" width="13.5703125" style="1" customWidth="1"/>
    <col min="13" max="16384" width="11.42578125" style="1"/>
  </cols>
  <sheetData>
    <row r="1" spans="1:17" ht="15" customHeight="1" thickTop="1" x14ac:dyDescent="0.25">
      <c r="A1" s="17" t="s">
        <v>27</v>
      </c>
      <c r="G1" s="30" t="s">
        <v>38</v>
      </c>
      <c r="H1" s="31"/>
      <c r="I1" s="31"/>
      <c r="J1" s="31"/>
      <c r="K1" s="31"/>
      <c r="L1" s="31"/>
      <c r="M1" s="31"/>
      <c r="N1" s="31"/>
      <c r="O1" s="32"/>
      <c r="P1"/>
      <c r="Q1"/>
    </row>
    <row r="2" spans="1:17" ht="13.5" customHeight="1" x14ac:dyDescent="0.25">
      <c r="A2" s="14" t="s">
        <v>28</v>
      </c>
      <c r="G2" s="33"/>
      <c r="H2" s="34"/>
      <c r="I2" s="34"/>
      <c r="J2" s="34"/>
      <c r="K2" s="34"/>
      <c r="L2" s="34"/>
      <c r="M2" s="34"/>
      <c r="N2" s="34"/>
      <c r="O2" s="35"/>
      <c r="P2"/>
      <c r="Q2"/>
    </row>
    <row r="3" spans="1:17" ht="12.75" customHeight="1" x14ac:dyDescent="0.25">
      <c r="A3" s="14" t="s">
        <v>29</v>
      </c>
      <c r="G3" s="33"/>
      <c r="H3" s="34"/>
      <c r="I3" s="34"/>
      <c r="J3" s="34"/>
      <c r="K3" s="34"/>
      <c r="L3" s="34"/>
      <c r="M3" s="34"/>
      <c r="N3" s="34"/>
      <c r="O3" s="35"/>
      <c r="P3"/>
      <c r="Q3"/>
    </row>
    <row r="4" spans="1:17" ht="12.75" customHeight="1" x14ac:dyDescent="0.25">
      <c r="A4" s="14" t="s">
        <v>30</v>
      </c>
      <c r="G4" s="33"/>
      <c r="H4" s="34"/>
      <c r="I4" s="34"/>
      <c r="J4" s="34"/>
      <c r="K4" s="34"/>
      <c r="L4" s="34"/>
      <c r="M4" s="34"/>
      <c r="N4" s="34"/>
      <c r="O4" s="35"/>
      <c r="P4"/>
      <c r="Q4"/>
    </row>
    <row r="5" spans="1:17" ht="12.75" customHeight="1" x14ac:dyDescent="0.25">
      <c r="G5" s="33"/>
      <c r="H5" s="34"/>
      <c r="I5" s="34"/>
      <c r="J5" s="34"/>
      <c r="K5" s="34"/>
      <c r="L5" s="34"/>
      <c r="M5" s="34"/>
      <c r="N5" s="34"/>
      <c r="O5" s="35"/>
      <c r="P5"/>
      <c r="Q5"/>
    </row>
    <row r="6" spans="1:17" ht="15" customHeight="1" x14ac:dyDescent="0.25">
      <c r="A6" s="18" t="s">
        <v>31</v>
      </c>
      <c r="B6" s="14"/>
      <c r="C6" s="16"/>
      <c r="D6" s="14"/>
      <c r="G6" s="33"/>
      <c r="H6" s="34"/>
      <c r="I6" s="34"/>
      <c r="J6" s="34"/>
      <c r="K6" s="34"/>
      <c r="L6" s="34"/>
      <c r="M6" s="34"/>
      <c r="N6" s="34"/>
      <c r="O6" s="35"/>
      <c r="P6"/>
      <c r="Q6"/>
    </row>
    <row r="7" spans="1:17" ht="15.75" customHeight="1" x14ac:dyDescent="0.25">
      <c r="A7" s="41" t="s">
        <v>14</v>
      </c>
      <c r="B7" s="41"/>
      <c r="C7" s="41"/>
      <c r="D7" s="41"/>
      <c r="E7" s="41"/>
      <c r="G7" s="33"/>
      <c r="H7" s="34"/>
      <c r="I7" s="34"/>
      <c r="J7" s="34"/>
      <c r="K7" s="34"/>
      <c r="L7" s="34"/>
      <c r="M7" s="34"/>
      <c r="N7" s="34"/>
      <c r="O7" s="35"/>
      <c r="P7"/>
      <c r="Q7"/>
    </row>
    <row r="8" spans="1:17" ht="15" customHeight="1" thickBot="1" x14ac:dyDescent="0.25">
      <c r="A8" s="42" t="s">
        <v>26</v>
      </c>
      <c r="B8" s="42"/>
      <c r="C8" s="42"/>
      <c r="D8" s="42"/>
      <c r="E8" s="42"/>
      <c r="G8" s="36"/>
      <c r="H8" s="37"/>
      <c r="I8" s="37"/>
      <c r="J8" s="37"/>
      <c r="K8" s="37"/>
      <c r="L8" s="37"/>
      <c r="M8" s="37"/>
      <c r="N8" s="37"/>
      <c r="O8" s="38"/>
    </row>
    <row r="9" spans="1:17" ht="15" customHeight="1" thickTop="1" x14ac:dyDescent="0.25">
      <c r="A9" s="42" t="s">
        <v>25</v>
      </c>
      <c r="B9" s="42"/>
      <c r="C9" s="42"/>
      <c r="D9" s="42"/>
      <c r="E9" s="42"/>
      <c r="G9"/>
      <c r="H9"/>
      <c r="I9"/>
      <c r="J9"/>
      <c r="K9"/>
      <c r="L9"/>
      <c r="M9"/>
      <c r="N9"/>
      <c r="O9"/>
    </row>
    <row r="10" spans="1:17" x14ac:dyDescent="0.2">
      <c r="A10" s="15"/>
      <c r="B10" s="15"/>
      <c r="C10" s="15"/>
      <c r="D10" s="15"/>
      <c r="E10" s="15"/>
    </row>
    <row r="11" spans="1:17" x14ac:dyDescent="0.2">
      <c r="A11" s="18" t="s">
        <v>32</v>
      </c>
      <c r="E11" s="18" t="s">
        <v>37</v>
      </c>
      <c r="F11" s="1"/>
      <c r="G11" s="2"/>
    </row>
    <row r="12" spans="1:17" ht="16.5" customHeight="1" x14ac:dyDescent="0.2">
      <c r="A12" s="41" t="s">
        <v>35</v>
      </c>
      <c r="B12" s="41"/>
      <c r="C12" s="41"/>
      <c r="E12" s="41" t="s">
        <v>11</v>
      </c>
      <c r="F12" s="41"/>
      <c r="G12" s="41"/>
    </row>
    <row r="13" spans="1:17" x14ac:dyDescent="0.2">
      <c r="A13" s="39" t="s">
        <v>24</v>
      </c>
      <c r="B13" s="39"/>
      <c r="C13" s="11">
        <v>0.05</v>
      </c>
      <c r="E13" s="12"/>
      <c r="F13" s="13" t="s">
        <v>2</v>
      </c>
      <c r="G13" s="13" t="s">
        <v>0</v>
      </c>
    </row>
    <row r="14" spans="1:17" x14ac:dyDescent="0.2">
      <c r="A14" s="39" t="s">
        <v>23</v>
      </c>
      <c r="B14" s="39"/>
      <c r="C14" s="11">
        <v>0.02</v>
      </c>
      <c r="E14" s="12" t="s">
        <v>22</v>
      </c>
      <c r="F14" s="11">
        <v>0.15</v>
      </c>
      <c r="G14" s="11">
        <v>0.2</v>
      </c>
    </row>
    <row r="15" spans="1:17" x14ac:dyDescent="0.2">
      <c r="E15" s="12" t="s">
        <v>21</v>
      </c>
      <c r="F15" s="11">
        <v>0.3</v>
      </c>
      <c r="G15" s="11">
        <v>0.35</v>
      </c>
    </row>
    <row r="17" spans="1:12" ht="19.5" customHeight="1" x14ac:dyDescent="0.2">
      <c r="A17" s="40" t="s">
        <v>20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</row>
    <row r="18" spans="1:12" s="9" customFormat="1" ht="45.75" customHeight="1" x14ac:dyDescent="0.25">
      <c r="A18" s="10" t="s">
        <v>19</v>
      </c>
      <c r="B18" s="10" t="s">
        <v>18</v>
      </c>
      <c r="C18" s="10" t="s">
        <v>34</v>
      </c>
      <c r="D18" s="10" t="s">
        <v>33</v>
      </c>
      <c r="E18" s="10" t="s">
        <v>16</v>
      </c>
      <c r="F18" s="10" t="s">
        <v>15</v>
      </c>
      <c r="G18" s="10" t="s">
        <v>14</v>
      </c>
      <c r="H18" s="10" t="s">
        <v>36</v>
      </c>
      <c r="I18" s="10" t="s">
        <v>13</v>
      </c>
      <c r="J18" s="10" t="s">
        <v>12</v>
      </c>
      <c r="K18" s="10" t="s">
        <v>11</v>
      </c>
      <c r="L18" s="10" t="s">
        <v>10</v>
      </c>
    </row>
    <row r="19" spans="1:12" x14ac:dyDescent="0.2">
      <c r="A19" s="7">
        <v>1258</v>
      </c>
      <c r="B19" s="3" t="str">
        <f>VLOOKUP(A19,Tabla4[],2,0)</f>
        <v>AGUARDIENTE</v>
      </c>
      <c r="C19" s="8">
        <f>VLOOKUP(A19,Tabla4[],3,0)</f>
        <v>16000</v>
      </c>
      <c r="D19" s="7">
        <v>20</v>
      </c>
      <c r="E19" s="3" t="str">
        <f>VLOOKUP(A19,Tabla4[],4,0)</f>
        <v>CONTADO</v>
      </c>
      <c r="F19" s="6">
        <f>C19*D19</f>
        <v>320000</v>
      </c>
      <c r="G19" s="3" t="str">
        <f>IF(OR(B19="aguardiente",B19="vino",B19="ron",B19="brandy"),"nacional","importado")</f>
        <v>nacional</v>
      </c>
      <c r="H19" s="5">
        <f>IF(AND(E19="contado",D19&gt;10),$C$13,IF(AND(E19="crédito",D19&lt;=20),$C$14,0))</f>
        <v>0.05</v>
      </c>
      <c r="I19" s="4">
        <f>F19*H19</f>
        <v>16000</v>
      </c>
      <c r="J19" s="4">
        <f>F19-I19</f>
        <v>304000</v>
      </c>
      <c r="K19" s="3"/>
      <c r="L19" s="3"/>
    </row>
    <row r="20" spans="1:12" x14ac:dyDescent="0.2">
      <c r="A20" s="7">
        <v>1259</v>
      </c>
      <c r="B20" s="3" t="str">
        <f>IFERROR(VLOOKUP(A20,Tabla4[],2,0),"")</f>
        <v>TEQUILA</v>
      </c>
      <c r="C20" s="8">
        <f>VLOOKUP(A20,Tabla4[],3,0)</f>
        <v>30000</v>
      </c>
      <c r="D20" s="7">
        <v>5</v>
      </c>
      <c r="E20" s="3" t="str">
        <f>VLOOKUP(A20,Tabla4[],4,0)</f>
        <v>CRÉDITO</v>
      </c>
      <c r="F20" s="6">
        <f t="shared" ref="F20:F36" si="0">C20*D20</f>
        <v>150000</v>
      </c>
      <c r="G20" s="3" t="str">
        <f t="shared" ref="G20:G36" si="1">IF(OR(B20="aguardiente",B20="vino",B20="ron",B20="brandy"),"nacional","importado")</f>
        <v>importado</v>
      </c>
      <c r="H20" s="5">
        <f t="shared" ref="H20:H36" si="2">IF(AND(E20="contado",D20&gt;10),$C$13,IF(AND(E20="crédito",D20&lt;=20),$C$14,0))</f>
        <v>0.02</v>
      </c>
      <c r="I20" s="4">
        <f t="shared" ref="I20:I36" si="3">F20*H20</f>
        <v>3000</v>
      </c>
      <c r="J20" s="4">
        <f t="shared" ref="J20:J36" si="4">F20-I20</f>
        <v>147000</v>
      </c>
      <c r="K20" s="3"/>
      <c r="L20" s="3"/>
    </row>
    <row r="21" spans="1:12" x14ac:dyDescent="0.2">
      <c r="A21" s="7">
        <v>1260</v>
      </c>
      <c r="B21" s="3" t="str">
        <f>IFERROR(VLOOKUP(A21,Tabla4[],2,0),"")</f>
        <v>GINEBRA</v>
      </c>
      <c r="C21" s="8">
        <f>VLOOKUP(A21,Tabla4[],3,0)</f>
        <v>21000</v>
      </c>
      <c r="D21" s="7">
        <v>2</v>
      </c>
      <c r="E21" s="3" t="str">
        <f>VLOOKUP(A21,Tabla4[],4,0)</f>
        <v>CONTADO</v>
      </c>
      <c r="F21" s="6">
        <f t="shared" si="0"/>
        <v>42000</v>
      </c>
      <c r="G21" s="3" t="str">
        <f t="shared" si="1"/>
        <v>importado</v>
      </c>
      <c r="H21" s="5">
        <f t="shared" si="2"/>
        <v>0</v>
      </c>
      <c r="I21" s="4">
        <f t="shared" si="3"/>
        <v>0</v>
      </c>
      <c r="J21" s="4">
        <f t="shared" si="4"/>
        <v>42000</v>
      </c>
      <c r="K21" s="3"/>
      <c r="L21" s="3"/>
    </row>
    <row r="22" spans="1:12" x14ac:dyDescent="0.2">
      <c r="A22" s="7">
        <v>1261</v>
      </c>
      <c r="B22" s="3" t="str">
        <f>IFERROR(VLOOKUP(A22,Tabla4[],2,0),"")</f>
        <v>VINO</v>
      </c>
      <c r="C22" s="8">
        <f>VLOOKUP(A22,Tabla4[],3,0)</f>
        <v>12000</v>
      </c>
      <c r="D22" s="7">
        <v>10</v>
      </c>
      <c r="E22" s="3" t="str">
        <f>VLOOKUP(A22,Tabla4[],4,0)</f>
        <v>CRÉDITO</v>
      </c>
      <c r="F22" s="6">
        <f t="shared" si="0"/>
        <v>120000</v>
      </c>
      <c r="G22" s="3" t="str">
        <f t="shared" si="1"/>
        <v>nacional</v>
      </c>
      <c r="H22" s="5">
        <f t="shared" si="2"/>
        <v>0.02</v>
      </c>
      <c r="I22" s="4">
        <f t="shared" si="3"/>
        <v>2400</v>
      </c>
      <c r="J22" s="4">
        <f t="shared" si="4"/>
        <v>117600</v>
      </c>
      <c r="K22" s="3"/>
      <c r="L22" s="3"/>
    </row>
    <row r="23" spans="1:12" x14ac:dyDescent="0.2">
      <c r="A23" s="7">
        <v>1262</v>
      </c>
      <c r="B23" s="3" t="str">
        <f>IFERROR(VLOOKUP(A23,Tabla4[],2,0),"")</f>
        <v>RON</v>
      </c>
      <c r="C23" s="8">
        <f>VLOOKUP(A23,Tabla4[],3,0)</f>
        <v>18000</v>
      </c>
      <c r="D23" s="7">
        <v>1</v>
      </c>
      <c r="E23" s="3" t="str">
        <f>VLOOKUP(A23,Tabla4[],4,0)</f>
        <v>CRÉDITO</v>
      </c>
      <c r="F23" s="6">
        <f t="shared" si="0"/>
        <v>18000</v>
      </c>
      <c r="G23" s="3" t="str">
        <f t="shared" si="1"/>
        <v>nacional</v>
      </c>
      <c r="H23" s="5">
        <f t="shared" si="2"/>
        <v>0.02</v>
      </c>
      <c r="I23" s="4">
        <f t="shared" si="3"/>
        <v>360</v>
      </c>
      <c r="J23" s="4">
        <f t="shared" si="4"/>
        <v>17640</v>
      </c>
      <c r="K23" s="3"/>
      <c r="L23" s="3"/>
    </row>
    <row r="24" spans="1:12" x14ac:dyDescent="0.2">
      <c r="A24" s="7">
        <v>1263</v>
      </c>
      <c r="B24" s="3" t="str">
        <f>IFERROR(VLOOKUP(A24,Tabla4[],2,0),"")</f>
        <v>WHISKY</v>
      </c>
      <c r="C24" s="8">
        <f>VLOOKUP(A24,Tabla4[],3,0)</f>
        <v>85000</v>
      </c>
      <c r="D24" s="7">
        <v>1</v>
      </c>
      <c r="E24" s="3" t="str">
        <f>VLOOKUP(A24,Tabla4[],4,0)</f>
        <v>CONTADO</v>
      </c>
      <c r="F24" s="6">
        <f t="shared" si="0"/>
        <v>85000</v>
      </c>
      <c r="G24" s="3" t="str">
        <f t="shared" si="1"/>
        <v>importado</v>
      </c>
      <c r="H24" s="5">
        <f t="shared" si="2"/>
        <v>0</v>
      </c>
      <c r="I24" s="4">
        <f t="shared" si="3"/>
        <v>0</v>
      </c>
      <c r="J24" s="4">
        <f t="shared" si="4"/>
        <v>85000</v>
      </c>
      <c r="K24" s="3"/>
      <c r="L24" s="3"/>
    </row>
    <row r="25" spans="1:12" x14ac:dyDescent="0.2">
      <c r="A25" s="7">
        <v>1264</v>
      </c>
      <c r="B25" s="3" t="str">
        <f>IFERROR(VLOOKUP(A25,Tabla4[],2,0),"")</f>
        <v>RON</v>
      </c>
      <c r="C25" s="8">
        <f>VLOOKUP(A25,Tabla4[],3,0)</f>
        <v>18000</v>
      </c>
      <c r="D25" s="7">
        <v>15</v>
      </c>
      <c r="E25" s="3" t="str">
        <f>VLOOKUP(A25,Tabla4[],4,0)</f>
        <v>CRÉDITO</v>
      </c>
      <c r="F25" s="6">
        <f t="shared" si="0"/>
        <v>270000</v>
      </c>
      <c r="G25" s="3" t="str">
        <f t="shared" si="1"/>
        <v>nacional</v>
      </c>
      <c r="H25" s="5">
        <f t="shared" si="2"/>
        <v>0.02</v>
      </c>
      <c r="I25" s="4">
        <f t="shared" si="3"/>
        <v>5400</v>
      </c>
      <c r="J25" s="4">
        <f t="shared" si="4"/>
        <v>264600</v>
      </c>
      <c r="K25" s="3"/>
      <c r="L25" s="3"/>
    </row>
    <row r="26" spans="1:12" x14ac:dyDescent="0.2">
      <c r="A26" s="7">
        <v>1265</v>
      </c>
      <c r="B26" s="3" t="str">
        <f>IFERROR(VLOOKUP(A26,Tabla4[],2,0),"")</f>
        <v>VODKA</v>
      </c>
      <c r="C26" s="8">
        <f>VLOOKUP(A26,Tabla4[],3,0)</f>
        <v>25000</v>
      </c>
      <c r="D26" s="7">
        <v>8</v>
      </c>
      <c r="E26" s="3" t="str">
        <f>VLOOKUP(A26,Tabla4[],4,0)</f>
        <v>CONTADO</v>
      </c>
      <c r="F26" s="6">
        <f t="shared" si="0"/>
        <v>200000</v>
      </c>
      <c r="G26" s="3" t="str">
        <f t="shared" si="1"/>
        <v>importado</v>
      </c>
      <c r="H26" s="5">
        <f t="shared" si="2"/>
        <v>0</v>
      </c>
      <c r="I26" s="4">
        <f t="shared" si="3"/>
        <v>0</v>
      </c>
      <c r="J26" s="4">
        <f t="shared" si="4"/>
        <v>200000</v>
      </c>
      <c r="K26" s="3"/>
      <c r="L26" s="3"/>
    </row>
    <row r="27" spans="1:12" x14ac:dyDescent="0.2">
      <c r="A27" s="7">
        <v>1266</v>
      </c>
      <c r="B27" s="3" t="str">
        <f>IFERROR(VLOOKUP(A27,Tabla4[],2,0),"")</f>
        <v>BRANDY</v>
      </c>
      <c r="C27" s="8">
        <f>VLOOKUP(A27,Tabla4[],3,0)</f>
        <v>18000</v>
      </c>
      <c r="D27" s="7">
        <v>5</v>
      </c>
      <c r="E27" s="3" t="str">
        <f>VLOOKUP(A27,Tabla4[],4,0)</f>
        <v>CONTADO</v>
      </c>
      <c r="F27" s="6">
        <f t="shared" si="0"/>
        <v>90000</v>
      </c>
      <c r="G27" s="3" t="str">
        <f t="shared" si="1"/>
        <v>nacional</v>
      </c>
      <c r="H27" s="5">
        <f t="shared" si="2"/>
        <v>0</v>
      </c>
      <c r="I27" s="4">
        <f t="shared" si="3"/>
        <v>0</v>
      </c>
      <c r="J27" s="4">
        <f t="shared" si="4"/>
        <v>90000</v>
      </c>
      <c r="K27" s="3"/>
      <c r="L27" s="3"/>
    </row>
    <row r="28" spans="1:12" x14ac:dyDescent="0.2">
      <c r="A28" s="7">
        <v>1267</v>
      </c>
      <c r="B28" s="3" t="str">
        <f>IFERROR(VLOOKUP(A28,Tabla4[],2,0),"")</f>
        <v>WHISKY</v>
      </c>
      <c r="C28" s="8">
        <f>VLOOKUP(A28,Tabla4[],3,0)</f>
        <v>85000</v>
      </c>
      <c r="D28" s="7">
        <v>12</v>
      </c>
      <c r="E28" s="3" t="str">
        <f>VLOOKUP(A28,Tabla4[],4,0)</f>
        <v>CRÉDITO</v>
      </c>
      <c r="F28" s="6">
        <f t="shared" si="0"/>
        <v>1020000</v>
      </c>
      <c r="G28" s="3" t="str">
        <f t="shared" si="1"/>
        <v>importado</v>
      </c>
      <c r="H28" s="5">
        <f t="shared" si="2"/>
        <v>0.02</v>
      </c>
      <c r="I28" s="4">
        <f t="shared" si="3"/>
        <v>20400</v>
      </c>
      <c r="J28" s="4">
        <f t="shared" si="4"/>
        <v>999600</v>
      </c>
      <c r="K28" s="3"/>
      <c r="L28" s="3"/>
    </row>
    <row r="29" spans="1:12" x14ac:dyDescent="0.2">
      <c r="A29" s="7">
        <v>1268</v>
      </c>
      <c r="B29" s="3" t="str">
        <f>IFERROR(VLOOKUP(A29,Tabla4[],2,0),"")</f>
        <v>AGUARDIENTE</v>
      </c>
      <c r="C29" s="8">
        <f>VLOOKUP(A29,Tabla4[],3,0)</f>
        <v>16000</v>
      </c>
      <c r="D29" s="7">
        <v>3</v>
      </c>
      <c r="E29" s="3" t="str">
        <f>VLOOKUP(A29,Tabla4[],4,0)</f>
        <v>CONTADO</v>
      </c>
      <c r="F29" s="6">
        <f t="shared" si="0"/>
        <v>48000</v>
      </c>
      <c r="G29" s="3" t="str">
        <f t="shared" si="1"/>
        <v>nacional</v>
      </c>
      <c r="H29" s="5">
        <f t="shared" si="2"/>
        <v>0</v>
      </c>
      <c r="I29" s="4">
        <f t="shared" si="3"/>
        <v>0</v>
      </c>
      <c r="J29" s="4">
        <f t="shared" si="4"/>
        <v>48000</v>
      </c>
      <c r="K29" s="3"/>
      <c r="L29" s="3"/>
    </row>
    <row r="30" spans="1:12" x14ac:dyDescent="0.2">
      <c r="A30" s="7">
        <v>1269</v>
      </c>
      <c r="B30" s="3" t="str">
        <f>IFERROR(VLOOKUP(A30,Tabla4[],2,0),"")</f>
        <v>VODKA</v>
      </c>
      <c r="C30" s="8">
        <f>VLOOKUP(A30,Tabla4[],3,0)</f>
        <v>25000</v>
      </c>
      <c r="D30" s="7">
        <v>5</v>
      </c>
      <c r="E30" s="3" t="str">
        <f>VLOOKUP(A30,Tabla4[],4,0)</f>
        <v>CRÉDITO</v>
      </c>
      <c r="F30" s="6">
        <f t="shared" si="0"/>
        <v>125000</v>
      </c>
      <c r="G30" s="3" t="str">
        <f t="shared" si="1"/>
        <v>importado</v>
      </c>
      <c r="H30" s="5">
        <f t="shared" si="2"/>
        <v>0.02</v>
      </c>
      <c r="I30" s="4">
        <f t="shared" si="3"/>
        <v>2500</v>
      </c>
      <c r="J30" s="4">
        <f t="shared" si="4"/>
        <v>122500</v>
      </c>
      <c r="K30" s="3"/>
      <c r="L30" s="3"/>
    </row>
    <row r="31" spans="1:12" x14ac:dyDescent="0.2">
      <c r="A31" s="7">
        <v>1270</v>
      </c>
      <c r="B31" s="3" t="str">
        <f>IFERROR(VLOOKUP(A31,Tabla4[],2,0),"")</f>
        <v>TEQUILA</v>
      </c>
      <c r="C31" s="8">
        <f>VLOOKUP(A31,Tabla4[],3,0)</f>
        <v>30000</v>
      </c>
      <c r="D31" s="7">
        <v>11</v>
      </c>
      <c r="E31" s="3" t="str">
        <f>VLOOKUP(A31,Tabla4[],4,0)</f>
        <v>CONTADO</v>
      </c>
      <c r="F31" s="6">
        <f t="shared" si="0"/>
        <v>330000</v>
      </c>
      <c r="G31" s="3" t="str">
        <f t="shared" si="1"/>
        <v>importado</v>
      </c>
      <c r="H31" s="5">
        <f t="shared" si="2"/>
        <v>0.05</v>
      </c>
      <c r="I31" s="4">
        <f t="shared" si="3"/>
        <v>16500</v>
      </c>
      <c r="J31" s="4">
        <f t="shared" si="4"/>
        <v>313500</v>
      </c>
      <c r="K31" s="3"/>
      <c r="L31" s="3"/>
    </row>
    <row r="32" spans="1:12" x14ac:dyDescent="0.2">
      <c r="A32" s="7">
        <v>1271</v>
      </c>
      <c r="B32" s="3" t="str">
        <f>IFERROR(VLOOKUP(A32,Tabla4[],2,0),"")</f>
        <v>GINEBRA</v>
      </c>
      <c r="C32" s="8">
        <f>VLOOKUP(A32,Tabla4[],3,0)</f>
        <v>21000</v>
      </c>
      <c r="D32" s="7">
        <v>30</v>
      </c>
      <c r="E32" s="3" t="str">
        <f>VLOOKUP(A32,Tabla4[],4,0)</f>
        <v>CONTADO</v>
      </c>
      <c r="F32" s="6">
        <f t="shared" si="0"/>
        <v>630000</v>
      </c>
      <c r="G32" s="3" t="str">
        <f t="shared" si="1"/>
        <v>importado</v>
      </c>
      <c r="H32" s="5">
        <f t="shared" si="2"/>
        <v>0.05</v>
      </c>
      <c r="I32" s="4">
        <f t="shared" si="3"/>
        <v>31500</v>
      </c>
      <c r="J32" s="4">
        <f t="shared" si="4"/>
        <v>598500</v>
      </c>
      <c r="K32" s="3"/>
      <c r="L32" s="3"/>
    </row>
    <row r="33" spans="1:12" x14ac:dyDescent="0.2">
      <c r="A33" s="7">
        <v>1272</v>
      </c>
      <c r="B33" s="3" t="str">
        <f>IFERROR(VLOOKUP(A33,Tabla4[],2,0),"")</f>
        <v>VINO</v>
      </c>
      <c r="C33" s="8">
        <f>VLOOKUP(A33,Tabla4[],3,0)</f>
        <v>12000</v>
      </c>
      <c r="D33" s="7">
        <v>50</v>
      </c>
      <c r="E33" s="3" t="str">
        <f>VLOOKUP(A33,Tabla4[],4,0)</f>
        <v>CONTADO</v>
      </c>
      <c r="F33" s="6">
        <f t="shared" si="0"/>
        <v>600000</v>
      </c>
      <c r="G33" s="3" t="str">
        <f t="shared" si="1"/>
        <v>nacional</v>
      </c>
      <c r="H33" s="5">
        <f t="shared" si="2"/>
        <v>0.05</v>
      </c>
      <c r="I33" s="4">
        <f t="shared" si="3"/>
        <v>30000</v>
      </c>
      <c r="J33" s="4">
        <f t="shared" si="4"/>
        <v>570000</v>
      </c>
      <c r="K33" s="3"/>
      <c r="L33" s="3"/>
    </row>
    <row r="34" spans="1:12" x14ac:dyDescent="0.2">
      <c r="A34" s="7">
        <v>1273</v>
      </c>
      <c r="B34" s="3" t="str">
        <f>IFERROR(VLOOKUP(A34,Tabla4[],2,0),"")</f>
        <v>BRANDY</v>
      </c>
      <c r="C34" s="8">
        <f>VLOOKUP(A34,Tabla4[],3,0)</f>
        <v>18000</v>
      </c>
      <c r="D34" s="7">
        <v>9</v>
      </c>
      <c r="E34" s="3" t="str">
        <f>VLOOKUP(A34,Tabla4[],4,0)</f>
        <v>CRÉDITO</v>
      </c>
      <c r="F34" s="6">
        <f t="shared" si="0"/>
        <v>162000</v>
      </c>
      <c r="G34" s="3" t="str">
        <f t="shared" si="1"/>
        <v>nacional</v>
      </c>
      <c r="H34" s="5">
        <f t="shared" si="2"/>
        <v>0.02</v>
      </c>
      <c r="I34" s="4">
        <f t="shared" si="3"/>
        <v>3240</v>
      </c>
      <c r="J34" s="4">
        <f t="shared" si="4"/>
        <v>158760</v>
      </c>
      <c r="K34" s="3"/>
      <c r="L34" s="3"/>
    </row>
    <row r="35" spans="1:12" x14ac:dyDescent="0.2">
      <c r="A35" s="7">
        <v>1274</v>
      </c>
      <c r="B35" s="3" t="str">
        <f>IFERROR(VLOOKUP(A35,Tabla4[],2,0),"")</f>
        <v>AGUARDIENTE</v>
      </c>
      <c r="C35" s="8">
        <f>VLOOKUP(A35,Tabla4[],3,0)</f>
        <v>16000</v>
      </c>
      <c r="D35" s="7">
        <v>20</v>
      </c>
      <c r="E35" s="3" t="str">
        <f>VLOOKUP(A35,Tabla4[],4,0)</f>
        <v>CONTADO</v>
      </c>
      <c r="F35" s="6">
        <f t="shared" si="0"/>
        <v>320000</v>
      </c>
      <c r="G35" s="3" t="str">
        <f t="shared" si="1"/>
        <v>nacional</v>
      </c>
      <c r="H35" s="5">
        <f t="shared" si="2"/>
        <v>0.05</v>
      </c>
      <c r="I35" s="4">
        <f t="shared" si="3"/>
        <v>16000</v>
      </c>
      <c r="J35" s="4">
        <f t="shared" si="4"/>
        <v>304000</v>
      </c>
      <c r="K35" s="3"/>
      <c r="L35" s="3"/>
    </row>
    <row r="36" spans="1:12" x14ac:dyDescent="0.2">
      <c r="A36" s="7">
        <v>1275</v>
      </c>
      <c r="B36" s="3" t="str">
        <f>IFERROR(VLOOKUP(A36,Tabla4[],2,0),"")</f>
        <v>TEQUILA</v>
      </c>
      <c r="C36" s="8">
        <f>VLOOKUP(A36,Tabla4[],3,0)</f>
        <v>30000</v>
      </c>
      <c r="D36" s="7">
        <v>5</v>
      </c>
      <c r="E36" s="3" t="str">
        <f>VLOOKUP(A36,Tabla4[],4,0)</f>
        <v>CRÉDITO</v>
      </c>
      <c r="F36" s="6">
        <f t="shared" si="0"/>
        <v>150000</v>
      </c>
      <c r="G36" s="3" t="str">
        <f t="shared" si="1"/>
        <v>importado</v>
      </c>
      <c r="H36" s="5">
        <f t="shared" si="2"/>
        <v>0.02</v>
      </c>
      <c r="I36" s="4">
        <f t="shared" si="3"/>
        <v>3000</v>
      </c>
      <c r="J36" s="4">
        <f t="shared" si="4"/>
        <v>147000</v>
      </c>
      <c r="K36" s="3"/>
      <c r="L36" s="3"/>
    </row>
    <row r="37" spans="1:12" x14ac:dyDescent="0.2">
      <c r="E37" s="2"/>
      <c r="F37" s="1"/>
      <c r="H37" s="5"/>
    </row>
  </sheetData>
  <mergeCells count="9">
    <mergeCell ref="G1:O8"/>
    <mergeCell ref="A13:B13"/>
    <mergeCell ref="A14:B14"/>
    <mergeCell ref="A17:L17"/>
    <mergeCell ref="A7:E7"/>
    <mergeCell ref="A8:E8"/>
    <mergeCell ref="A9:E9"/>
    <mergeCell ref="A12:C12"/>
    <mergeCell ref="E12:G12"/>
  </mergeCells>
  <pageMargins left="0.75" right="0.75" top="1" bottom="1" header="0" footer="0"/>
  <pageSetup paperSize="9" orientation="portrait" horizontalDpi="120" verticalDpi="72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21A2EA-BC1C-43FB-B506-FE8BB2E9EAD7}">
          <x14:formula1>
            <xm:f>DATOS!$A$2:$A$19</xm:f>
          </x14:formula1>
          <xm:sqref>A19:A36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PLANILLA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209</dc:creator>
  <cp:lastModifiedBy>desarrollo</cp:lastModifiedBy>
  <dcterms:created xsi:type="dcterms:W3CDTF">2019-04-04T14:48:50Z</dcterms:created>
  <dcterms:modified xsi:type="dcterms:W3CDTF">2024-01-31T23:59:03Z</dcterms:modified>
</cp:coreProperties>
</file>