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84" windowWidth="22512" windowHeight="8736" activeTab="1"/>
  </bookViews>
  <sheets>
    <sheet name="Original data" sheetId="1" r:id="rId1"/>
    <sheet name="Weighted data" sheetId="2" r:id="rId2"/>
  </sheets>
  <calcPr calcId="145621"/>
</workbook>
</file>

<file path=xl/calcChain.xml><?xml version="1.0" encoding="utf-8"?>
<calcChain xmlns="http://schemas.openxmlformats.org/spreadsheetml/2006/main">
  <c r="C17" i="2" l="1"/>
  <c r="B17" i="2"/>
  <c r="D17" i="2" s="1"/>
  <c r="D16" i="2"/>
  <c r="D15" i="2"/>
  <c r="C16" i="2"/>
  <c r="C15" i="2"/>
  <c r="B16" i="2"/>
  <c r="B15" i="2"/>
  <c r="M3" i="2"/>
  <c r="M4" i="2"/>
  <c r="M5" i="2"/>
  <c r="M6" i="2"/>
  <c r="M7" i="2"/>
  <c r="M8" i="2"/>
  <c r="M2" i="2"/>
  <c r="L4" i="2"/>
  <c r="L5" i="2" s="1"/>
  <c r="L6" i="2" s="1"/>
  <c r="L7" i="2" s="1"/>
  <c r="L8" i="2" s="1"/>
  <c r="L3" i="2"/>
  <c r="L2" i="2"/>
  <c r="K4" i="2"/>
  <c r="K5" i="2"/>
  <c r="K6" i="2"/>
  <c r="K7" i="2"/>
  <c r="K8" i="2"/>
  <c r="K3" i="2"/>
  <c r="K2" i="2"/>
  <c r="J3" i="2"/>
  <c r="J4" i="2"/>
  <c r="J5" i="2"/>
  <c r="J6" i="2"/>
  <c r="J7" i="2"/>
  <c r="J8" i="2"/>
  <c r="J9" i="2"/>
  <c r="J2" i="2"/>
  <c r="C11" i="2"/>
  <c r="B11" i="2"/>
  <c r="I9" i="2"/>
  <c r="H9" i="2"/>
  <c r="I3" i="2"/>
  <c r="I4" i="2"/>
  <c r="I5" i="2"/>
  <c r="I6" i="2"/>
  <c r="I7" i="2"/>
  <c r="I8" i="2"/>
  <c r="I2" i="2"/>
  <c r="H3" i="2"/>
  <c r="H4" i="2"/>
  <c r="H5" i="2"/>
  <c r="H6" i="2"/>
  <c r="H7" i="2"/>
  <c r="H8" i="2"/>
  <c r="H2" i="2"/>
  <c r="G3" i="2"/>
  <c r="G4" i="2"/>
  <c r="G5" i="2"/>
  <c r="G6" i="2"/>
  <c r="G7" i="2"/>
  <c r="G8" i="2"/>
  <c r="G2" i="2"/>
  <c r="F3" i="2"/>
  <c r="F4" i="2"/>
  <c r="F5" i="2"/>
  <c r="F6" i="2"/>
  <c r="F7" i="2"/>
  <c r="F8" i="2"/>
  <c r="F2" i="2"/>
  <c r="E3" i="2"/>
  <c r="E4" i="2"/>
  <c r="E5" i="2"/>
  <c r="E6" i="2"/>
  <c r="E7" i="2"/>
  <c r="E8" i="2"/>
  <c r="E2" i="2"/>
  <c r="E9" i="2"/>
  <c r="D3" i="2"/>
  <c r="D4" i="2"/>
  <c r="D5" i="2"/>
  <c r="D6" i="2"/>
  <c r="D7" i="2"/>
  <c r="D8" i="2"/>
  <c r="D2" i="2"/>
  <c r="C26" i="1"/>
  <c r="B25" i="1"/>
  <c r="C14" i="1"/>
  <c r="C21" i="1" s="1"/>
  <c r="C13" i="1"/>
  <c r="C15" i="1" s="1"/>
  <c r="B14" i="1"/>
  <c r="B13" i="1"/>
  <c r="D13" i="1" s="1"/>
  <c r="H9" i="1"/>
  <c r="I6" i="1" s="1"/>
  <c r="E9" i="1"/>
  <c r="F5" i="1" s="1"/>
  <c r="B9" i="1"/>
  <c r="C5" i="1" s="1"/>
  <c r="B22" i="2" l="1"/>
  <c r="B23" i="2"/>
  <c r="C28" i="2"/>
  <c r="C23" i="2"/>
  <c r="C22" i="2"/>
  <c r="B27" i="2"/>
  <c r="C20" i="1"/>
  <c r="B21" i="1"/>
  <c r="D14" i="1"/>
  <c r="B20" i="1"/>
  <c r="D22" i="1" s="1"/>
  <c r="K9" i="1"/>
  <c r="C4" i="1"/>
  <c r="C3" i="1"/>
  <c r="B15" i="1"/>
  <c r="D15" i="1" s="1"/>
  <c r="B17" i="1" s="1"/>
  <c r="F4" i="1"/>
  <c r="I5" i="1"/>
  <c r="I4" i="1"/>
  <c r="F3" i="1"/>
  <c r="I3" i="1"/>
  <c r="C2" i="1"/>
  <c r="D2" i="1" s="1"/>
  <c r="F2" i="1"/>
  <c r="G2" i="1" s="1"/>
  <c r="C8" i="1"/>
  <c r="F8" i="1"/>
  <c r="I2" i="1"/>
  <c r="J2" i="1" s="1"/>
  <c r="C7" i="1"/>
  <c r="F7" i="1"/>
  <c r="I8" i="1"/>
  <c r="C6" i="1"/>
  <c r="F6" i="1"/>
  <c r="I7" i="1"/>
  <c r="D24" i="2" l="1"/>
  <c r="B19" i="2"/>
  <c r="G3" i="1"/>
  <c r="G4" i="1" s="1"/>
  <c r="G5" i="1" s="1"/>
  <c r="D3" i="1"/>
  <c r="D4" i="1" s="1"/>
  <c r="D5" i="1" s="1"/>
  <c r="G6" i="1"/>
  <c r="G7" i="1" s="1"/>
  <c r="G8" i="1" s="1"/>
  <c r="D6" i="1"/>
  <c r="D7" i="1" s="1"/>
  <c r="D8" i="1" s="1"/>
  <c r="J3" i="1"/>
  <c r="L2" i="1"/>
  <c r="L3" i="1" l="1"/>
  <c r="J4" i="1"/>
  <c r="J5" i="1" l="1"/>
  <c r="L4" i="1"/>
  <c r="J6" i="1" l="1"/>
  <c r="L5" i="1"/>
  <c r="J7" i="1" l="1"/>
  <c r="L6" i="1"/>
  <c r="J8" i="1" l="1"/>
  <c r="L8" i="1" s="1"/>
  <c r="L7" i="1"/>
</calcChain>
</file>

<file path=xl/sharedStrings.xml><?xml version="1.0" encoding="utf-8"?>
<sst xmlns="http://schemas.openxmlformats.org/spreadsheetml/2006/main" count="81" uniqueCount="42">
  <si>
    <t>n</t>
  </si>
  <si>
    <t>n1</t>
  </si>
  <si>
    <t>n2</t>
  </si>
  <si>
    <t>p2</t>
  </si>
  <si>
    <t>7</t>
  </si>
  <si>
    <t>13</t>
  </si>
  <si>
    <t>25</t>
  </si>
  <si>
    <t>5</t>
  </si>
  <si>
    <t>9</t>
  </si>
  <si>
    <t>24</t>
  </si>
  <si>
    <t>8</t>
  </si>
  <si>
    <t>Leaf_number</t>
  </si>
  <si>
    <t>Total</t>
  </si>
  <si>
    <t>Prob_t</t>
  </si>
  <si>
    <t>Cum_t</t>
  </si>
  <si>
    <t>Prob_t/n1</t>
  </si>
  <si>
    <t>Cum_t/n1</t>
  </si>
  <si>
    <t>Prob_t/n2</t>
  </si>
  <si>
    <t>Cum_t/n2</t>
  </si>
  <si>
    <t>Dif_cum</t>
  </si>
  <si>
    <t>Error Rate</t>
  </si>
  <si>
    <t>Confusion table</t>
  </si>
  <si>
    <t>Pred_pos</t>
  </si>
  <si>
    <t>Pred_neg</t>
  </si>
  <si>
    <t>True_pos</t>
  </si>
  <si>
    <t>True_neg</t>
  </si>
  <si>
    <t>totals</t>
  </si>
  <si>
    <t>Precision</t>
  </si>
  <si>
    <t>Average</t>
  </si>
  <si>
    <t>Recall</t>
  </si>
  <si>
    <t>Prob. A priori</t>
  </si>
  <si>
    <t>Weights</t>
  </si>
  <si>
    <t>Prob.w_t</t>
  </si>
  <si>
    <t>Prob.w_n1/t</t>
  </si>
  <si>
    <t>Prob.w_n2/t</t>
  </si>
  <si>
    <t>n1.w</t>
  </si>
  <si>
    <t>n2.w</t>
  </si>
  <si>
    <t>p2.w</t>
  </si>
  <si>
    <t>Cum_n2.w</t>
  </si>
  <si>
    <t>n.w</t>
  </si>
  <si>
    <t>Cum_n.w</t>
  </si>
  <si>
    <t>Tot_p2.w_&lt;t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</si>
</sst>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6" x14ac:knownFonts="1"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6FF"/>
      <name val="Calibri"/>
      <family val="2"/>
      <scheme val="minor"/>
    </font>
    <font>
      <i/>
      <sz val="11"/>
      <color indexed="8"/>
      <name val="Calibri"/>
      <family val="2"/>
      <scheme val="minor"/>
    </font>
    <font>
      <sz val="11"/>
      <color theme="8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4" fontId="3" fillId="0" borderId="0" xfId="0" applyNumberFormat="1" applyFont="1"/>
    <xf numFmtId="0" fontId="3" fillId="0" borderId="0" xfId="0" applyFont="1"/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164" fontId="3" fillId="0" borderId="1" xfId="0" applyNumberFormat="1" applyFont="1" applyBorder="1"/>
    <xf numFmtId="164" fontId="0" fillId="0" borderId="1" xfId="0" applyNumberFormat="1" applyBorder="1"/>
    <xf numFmtId="0" fontId="0" fillId="0" borderId="3" xfId="0" applyBorder="1"/>
    <xf numFmtId="164" fontId="3" fillId="0" borderId="3" xfId="0" applyNumberFormat="1" applyFont="1" applyBorder="1"/>
    <xf numFmtId="164" fontId="0" fillId="0" borderId="3" xfId="0" applyNumberFormat="1" applyBorder="1"/>
    <xf numFmtId="0" fontId="0" fillId="0" borderId="2" xfId="0" applyBorder="1"/>
    <xf numFmtId="164" fontId="3" fillId="0" borderId="2" xfId="0" applyNumberFormat="1" applyFont="1" applyBorder="1"/>
    <xf numFmtId="164" fontId="0" fillId="0" borderId="2" xfId="0" applyNumberFormat="1" applyBorder="1"/>
    <xf numFmtId="0" fontId="1" fillId="3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4" borderId="0" xfId="0" applyFill="1"/>
    <xf numFmtId="0" fontId="4" fillId="4" borderId="0" xfId="0" applyFont="1" applyFill="1"/>
    <xf numFmtId="0" fontId="4" fillId="0" borderId="1" xfId="0" applyFont="1" applyBorder="1"/>
    <xf numFmtId="10" fontId="0" fillId="0" borderId="1" xfId="0" applyNumberFormat="1" applyBorder="1"/>
    <xf numFmtId="10" fontId="4" fillId="0" borderId="1" xfId="0" applyNumberFormat="1" applyFont="1" applyBorder="1"/>
    <xf numFmtId="10" fontId="0" fillId="0" borderId="0" xfId="0" applyNumberFormat="1"/>
    <xf numFmtId="1" fontId="0" fillId="0" borderId="0" xfId="0" applyNumberFormat="1"/>
    <xf numFmtId="0" fontId="2" fillId="0" borderId="0" xfId="0" applyFont="1"/>
    <xf numFmtId="0" fontId="3" fillId="4" borderId="0" xfId="0" applyFont="1" applyFill="1"/>
    <xf numFmtId="0" fontId="5" fillId="4" borderId="0" xfId="0" applyFont="1" applyFill="1"/>
    <xf numFmtId="165" fontId="3" fillId="0" borderId="1" xfId="0" applyNumberFormat="1" applyFont="1" applyBorder="1"/>
    <xf numFmtId="165" fontId="5" fillId="0" borderId="1" xfId="0" applyNumberFormat="1" applyFont="1" applyBorder="1"/>
    <xf numFmtId="1" fontId="5" fillId="0" borderId="1" xfId="0" applyNumberFormat="1" applyFont="1" applyBorder="1"/>
    <xf numFmtId="2" fontId="5" fillId="0" borderId="1" xfId="0" applyNumberFormat="1" applyFont="1" applyBorder="1"/>
    <xf numFmtId="165" fontId="3" fillId="0" borderId="3" xfId="0" applyNumberFormat="1" applyFont="1" applyBorder="1"/>
    <xf numFmtId="165" fontId="5" fillId="0" borderId="3" xfId="0" applyNumberFormat="1" applyFont="1" applyBorder="1"/>
    <xf numFmtId="1" fontId="5" fillId="0" borderId="3" xfId="0" applyNumberFormat="1" applyFont="1" applyBorder="1"/>
    <xf numFmtId="165" fontId="3" fillId="0" borderId="2" xfId="0" applyNumberFormat="1" applyFont="1" applyBorder="1"/>
    <xf numFmtId="165" fontId="5" fillId="0" borderId="2" xfId="0" applyNumberFormat="1" applyFont="1" applyBorder="1"/>
    <xf numFmtId="1" fontId="5" fillId="0" borderId="2" xfId="0" applyNumberFormat="1" applyFont="1" applyBorder="1"/>
    <xf numFmtId="1" fontId="0" fillId="0" borderId="1" xfId="0" applyNumberFormat="1" applyBorder="1"/>
    <xf numFmtId="1" fontId="4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'Original data'!$G$1</c:f>
              <c:strCache>
                <c:ptCount val="1"/>
                <c:pt idx="0">
                  <c:v>Cum_t/n1</c:v>
                </c:pt>
              </c:strCache>
            </c:strRef>
          </c:tx>
          <c:marker>
            <c:symbol val="none"/>
          </c:marker>
          <c:val>
            <c:numRef>
              <c:f>'Original data'!$G$2:$G$8</c:f>
              <c:numCache>
                <c:formatCode>0.000</c:formatCode>
                <c:ptCount val="7"/>
                <c:pt idx="0">
                  <c:v>0.44338118022328549</c:v>
                </c:pt>
                <c:pt idx="1">
                  <c:v>0.45534290271132377</c:v>
                </c:pt>
                <c:pt idx="2">
                  <c:v>0.47288676236044658</c:v>
                </c:pt>
                <c:pt idx="3">
                  <c:v>0.54066985645933019</c:v>
                </c:pt>
                <c:pt idx="4">
                  <c:v>0.59968102073365237</c:v>
                </c:pt>
                <c:pt idx="5">
                  <c:v>0.7846889952153111</c:v>
                </c:pt>
                <c:pt idx="6">
                  <c:v>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'Original data'!$J$1</c:f>
              <c:strCache>
                <c:ptCount val="1"/>
                <c:pt idx="0">
                  <c:v>Cum_t/n2</c:v>
                </c:pt>
              </c:strCache>
            </c:strRef>
          </c:tx>
          <c:marker>
            <c:symbol val="none"/>
          </c:marker>
          <c:val>
            <c:numRef>
              <c:f>'Original data'!$J$2:$J$8</c:f>
              <c:numCache>
                <c:formatCode>0.000</c:formatCode>
                <c:ptCount val="7"/>
                <c:pt idx="0">
                  <c:v>0.81</c:v>
                </c:pt>
                <c:pt idx="1">
                  <c:v>0.82843750000000005</c:v>
                </c:pt>
                <c:pt idx="2">
                  <c:v>0.84406250000000005</c:v>
                </c:pt>
                <c:pt idx="3">
                  <c:v>0.88968750000000008</c:v>
                </c:pt>
                <c:pt idx="4">
                  <c:v>0.92312500000000008</c:v>
                </c:pt>
                <c:pt idx="5">
                  <c:v>0.97156250000000011</c:v>
                </c:pt>
                <c:pt idx="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72896"/>
        <c:axId val="68274432"/>
      </c:lineChart>
      <c:catAx>
        <c:axId val="6827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68274432"/>
        <c:crosses val="autoZero"/>
        <c:auto val="1"/>
        <c:lblAlgn val="ctr"/>
        <c:lblOffset val="100"/>
        <c:noMultiLvlLbl val="0"/>
      </c:catAx>
      <c:valAx>
        <c:axId val="68274432"/>
        <c:scaling>
          <c:orientation val="minMax"/>
          <c:max val="1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8272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537210</xdr:colOff>
      <xdr:row>0</xdr:row>
      <xdr:rowOff>7620</xdr:rowOff>
    </xdr:from>
    <xdr:to>
      <xdr:col>20</xdr:col>
      <xdr:colOff>232410</xdr:colOff>
      <xdr:row>15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A12" sqref="A12:D26"/>
    </sheetView>
  </sheetViews>
  <sheetFormatPr defaultRowHeight="14.4" x14ac:dyDescent="0.3"/>
  <cols>
    <col min="1" max="1" width="9.77734375" customWidth="1"/>
  </cols>
  <sheetData>
    <row r="1" spans="1:12" s="1" customFormat="1" x14ac:dyDescent="0.3">
      <c r="A1" s="5" t="s">
        <v>11</v>
      </c>
      <c r="B1" s="5" t="s">
        <v>0</v>
      </c>
      <c r="C1" s="6" t="s">
        <v>13</v>
      </c>
      <c r="D1" s="6" t="s">
        <v>14</v>
      </c>
      <c r="E1" s="5" t="s">
        <v>1</v>
      </c>
      <c r="F1" s="6" t="s">
        <v>15</v>
      </c>
      <c r="G1" s="6" t="s">
        <v>16</v>
      </c>
      <c r="H1" s="5" t="s">
        <v>2</v>
      </c>
      <c r="I1" s="6" t="s">
        <v>17</v>
      </c>
      <c r="J1" s="6" t="s">
        <v>18</v>
      </c>
      <c r="K1" s="5" t="s">
        <v>3</v>
      </c>
      <c r="L1" s="6" t="s">
        <v>19</v>
      </c>
    </row>
    <row r="2" spans="1:12" x14ac:dyDescent="0.3">
      <c r="A2" s="7" t="s">
        <v>4</v>
      </c>
      <c r="B2" s="7">
        <v>3148</v>
      </c>
      <c r="C2" s="8">
        <f>B2/$B$9</f>
        <v>0.70678042209250114</v>
      </c>
      <c r="D2" s="8">
        <f>C2</f>
        <v>0.70678042209250114</v>
      </c>
      <c r="E2" s="7">
        <v>556</v>
      </c>
      <c r="F2" s="8">
        <f>E2/$E$9</f>
        <v>0.44338118022328549</v>
      </c>
      <c r="G2" s="8">
        <f>F2</f>
        <v>0.44338118022328549</v>
      </c>
      <c r="H2" s="7">
        <v>2592</v>
      </c>
      <c r="I2" s="8">
        <f>H2/$H$9</f>
        <v>0.81</v>
      </c>
      <c r="J2" s="8">
        <f>I2</f>
        <v>0.81</v>
      </c>
      <c r="K2" s="9">
        <v>0.82337992376111813</v>
      </c>
      <c r="L2" s="8">
        <f>J2-G2</f>
        <v>0.36661881977671457</v>
      </c>
    </row>
    <row r="3" spans="1:12" x14ac:dyDescent="0.3">
      <c r="A3" s="7" t="s">
        <v>5</v>
      </c>
      <c r="B3" s="7">
        <v>74</v>
      </c>
      <c r="C3" s="8">
        <f t="shared" ref="C3:C8" si="0">B3/$B$9</f>
        <v>1.6614279299506061E-2</v>
      </c>
      <c r="D3" s="8">
        <f>D2+C3</f>
        <v>0.72339470139200723</v>
      </c>
      <c r="E3" s="7">
        <v>15</v>
      </c>
      <c r="F3" s="8">
        <f t="shared" ref="F3:F8" si="1">E3/$E$9</f>
        <v>1.1961722488038277E-2</v>
      </c>
      <c r="G3" s="8">
        <f>G2+F3</f>
        <v>0.45534290271132377</v>
      </c>
      <c r="H3" s="7">
        <v>59</v>
      </c>
      <c r="I3" s="8">
        <f t="shared" ref="I3:I8" si="2">H3/$H$9</f>
        <v>1.8437499999999999E-2</v>
      </c>
      <c r="J3" s="8">
        <f>J2+I3</f>
        <v>0.82843750000000005</v>
      </c>
      <c r="K3" s="9">
        <v>0.79729729729729726</v>
      </c>
      <c r="L3" s="8">
        <f t="shared" ref="L3:L8" si="3">J3-G3</f>
        <v>0.37309459728867628</v>
      </c>
    </row>
    <row r="4" spans="1:12" x14ac:dyDescent="0.3">
      <c r="A4" s="7" t="s">
        <v>6</v>
      </c>
      <c r="B4" s="7">
        <v>72</v>
      </c>
      <c r="C4" s="8">
        <f t="shared" si="0"/>
        <v>1.6165244723843737E-2</v>
      </c>
      <c r="D4" s="8">
        <f t="shared" ref="D4:D8" si="4">D3+C4</f>
        <v>0.73955994611585096</v>
      </c>
      <c r="E4" s="7">
        <v>22</v>
      </c>
      <c r="F4" s="8">
        <f t="shared" si="1"/>
        <v>1.7543859649122806E-2</v>
      </c>
      <c r="G4" s="8">
        <f t="shared" ref="G4:G8" si="5">G3+F4</f>
        <v>0.47288676236044658</v>
      </c>
      <c r="H4" s="7">
        <v>50</v>
      </c>
      <c r="I4" s="8">
        <f t="shared" si="2"/>
        <v>1.5625E-2</v>
      </c>
      <c r="J4" s="8">
        <f t="shared" ref="J4:J8" si="6">J3+I4</f>
        <v>0.84406250000000005</v>
      </c>
      <c r="K4" s="9">
        <v>0.69444444444444442</v>
      </c>
      <c r="L4" s="8">
        <f t="shared" si="3"/>
        <v>0.37117573763955347</v>
      </c>
    </row>
    <row r="5" spans="1:12" x14ac:dyDescent="0.3">
      <c r="A5" s="7" t="s">
        <v>7</v>
      </c>
      <c r="B5" s="7">
        <v>231</v>
      </c>
      <c r="C5" s="8">
        <f t="shared" si="0"/>
        <v>5.1863493488998651E-2</v>
      </c>
      <c r="D5" s="8">
        <f t="shared" si="4"/>
        <v>0.79142343960484962</v>
      </c>
      <c r="E5" s="7">
        <v>85</v>
      </c>
      <c r="F5" s="8">
        <f t="shared" si="1"/>
        <v>6.778309409888357E-2</v>
      </c>
      <c r="G5" s="8">
        <f t="shared" si="5"/>
        <v>0.54066985645933019</v>
      </c>
      <c r="H5" s="7">
        <v>146</v>
      </c>
      <c r="I5" s="8">
        <f t="shared" si="2"/>
        <v>4.5624999999999999E-2</v>
      </c>
      <c r="J5" s="8">
        <f t="shared" si="6"/>
        <v>0.88968750000000008</v>
      </c>
      <c r="K5" s="9">
        <v>0.63203463203463206</v>
      </c>
      <c r="L5" s="8">
        <f t="shared" si="3"/>
        <v>0.34901764354066989</v>
      </c>
    </row>
    <row r="6" spans="1:12" ht="15" thickBot="1" x14ac:dyDescent="0.35">
      <c r="A6" s="13" t="s">
        <v>8</v>
      </c>
      <c r="B6" s="13">
        <v>181</v>
      </c>
      <c r="C6" s="14">
        <f t="shared" si="0"/>
        <v>4.0637629097440502E-2</v>
      </c>
      <c r="D6" s="14">
        <f t="shared" si="4"/>
        <v>0.83206106870229013</v>
      </c>
      <c r="E6" s="13">
        <v>74</v>
      </c>
      <c r="F6" s="14">
        <f t="shared" si="1"/>
        <v>5.9011164274322167E-2</v>
      </c>
      <c r="G6" s="14">
        <f t="shared" si="5"/>
        <v>0.59968102073365237</v>
      </c>
      <c r="H6" s="13">
        <v>107</v>
      </c>
      <c r="I6" s="14">
        <f t="shared" si="2"/>
        <v>3.3437500000000002E-2</v>
      </c>
      <c r="J6" s="14">
        <f t="shared" si="6"/>
        <v>0.92312500000000008</v>
      </c>
      <c r="K6" s="15">
        <v>0.59116022099447518</v>
      </c>
      <c r="L6" s="14">
        <f t="shared" si="3"/>
        <v>0.32344397926634771</v>
      </c>
    </row>
    <row r="7" spans="1:12" x14ac:dyDescent="0.3">
      <c r="A7" s="10" t="s">
        <v>9</v>
      </c>
      <c r="B7" s="10">
        <v>387</v>
      </c>
      <c r="C7" s="11">
        <f t="shared" si="0"/>
        <v>8.6888190390660078E-2</v>
      </c>
      <c r="D7" s="11">
        <f t="shared" si="4"/>
        <v>0.91894925909295022</v>
      </c>
      <c r="E7" s="10">
        <v>232</v>
      </c>
      <c r="F7" s="11">
        <f t="shared" si="1"/>
        <v>0.1850079744816587</v>
      </c>
      <c r="G7" s="11">
        <f t="shared" si="5"/>
        <v>0.7846889952153111</v>
      </c>
      <c r="H7" s="10">
        <v>155</v>
      </c>
      <c r="I7" s="11">
        <f t="shared" si="2"/>
        <v>4.8437500000000001E-2</v>
      </c>
      <c r="J7" s="11">
        <f t="shared" si="6"/>
        <v>0.97156250000000011</v>
      </c>
      <c r="K7" s="12">
        <v>0.4005167958656331</v>
      </c>
      <c r="L7" s="11">
        <f t="shared" si="3"/>
        <v>0.186873504784689</v>
      </c>
    </row>
    <row r="8" spans="1:12" x14ac:dyDescent="0.3">
      <c r="A8" s="7" t="s">
        <v>10</v>
      </c>
      <c r="B8" s="7">
        <v>361</v>
      </c>
      <c r="C8" s="8">
        <f t="shared" si="0"/>
        <v>8.1050740907049848E-2</v>
      </c>
      <c r="D8" s="8">
        <f t="shared" si="4"/>
        <v>1</v>
      </c>
      <c r="E8" s="7">
        <v>270</v>
      </c>
      <c r="F8" s="8">
        <f t="shared" si="1"/>
        <v>0.21531100478468901</v>
      </c>
      <c r="G8" s="8">
        <f t="shared" si="5"/>
        <v>1</v>
      </c>
      <c r="H8" s="7">
        <v>91</v>
      </c>
      <c r="I8" s="8">
        <f t="shared" si="2"/>
        <v>2.8437500000000001E-2</v>
      </c>
      <c r="J8" s="8">
        <f t="shared" si="6"/>
        <v>1</v>
      </c>
      <c r="K8" s="9">
        <v>0.25207756232686979</v>
      </c>
      <c r="L8" s="8">
        <f t="shared" si="3"/>
        <v>0</v>
      </c>
    </row>
    <row r="9" spans="1:12" x14ac:dyDescent="0.3">
      <c r="A9" s="4" t="s">
        <v>12</v>
      </c>
      <c r="B9" s="4">
        <f>SUM(B2:B8)</f>
        <v>4454</v>
      </c>
      <c r="E9" s="4">
        <f>SUM(E2:E8)</f>
        <v>1254</v>
      </c>
      <c r="H9" s="4">
        <f>SUM(H2:H8)</f>
        <v>3200</v>
      </c>
      <c r="K9" s="3">
        <f>H9/B9</f>
        <v>0.71845532105972165</v>
      </c>
    </row>
    <row r="12" spans="1:12" ht="28.8" x14ac:dyDescent="0.3">
      <c r="A12" s="16" t="s">
        <v>21</v>
      </c>
      <c r="B12" s="17" t="s">
        <v>22</v>
      </c>
      <c r="C12" s="17" t="s">
        <v>23</v>
      </c>
      <c r="D12" s="18" t="s">
        <v>26</v>
      </c>
    </row>
    <row r="13" spans="1:12" x14ac:dyDescent="0.3">
      <c r="A13" s="19" t="s">
        <v>24</v>
      </c>
      <c r="B13" s="7">
        <f>SUM(H2:H6)</f>
        <v>2954</v>
      </c>
      <c r="C13" s="7">
        <f>SUM(H7:H8)</f>
        <v>246</v>
      </c>
      <c r="D13" s="21">
        <f>B13+C13</f>
        <v>3200</v>
      </c>
      <c r="H13" s="25"/>
      <c r="I13" s="25"/>
    </row>
    <row r="14" spans="1:12" x14ac:dyDescent="0.3">
      <c r="A14" s="19" t="s">
        <v>25</v>
      </c>
      <c r="B14" s="7">
        <f>SUM(E2:E6)</f>
        <v>752</v>
      </c>
      <c r="C14" s="7">
        <f>SUM(E7:E8)</f>
        <v>502</v>
      </c>
      <c r="D14" s="21">
        <f>B14+C14</f>
        <v>1254</v>
      </c>
      <c r="H14" s="25"/>
      <c r="I14" s="25"/>
    </row>
    <row r="15" spans="1:12" x14ac:dyDescent="0.3">
      <c r="A15" s="20" t="s">
        <v>26</v>
      </c>
      <c r="B15" s="21">
        <f>B13+B14</f>
        <v>3706</v>
      </c>
      <c r="C15" s="21">
        <f>C13+C14</f>
        <v>748</v>
      </c>
      <c r="D15" s="21">
        <f>B15+C15</f>
        <v>4454</v>
      </c>
      <c r="H15" s="25"/>
      <c r="I15" s="25"/>
    </row>
    <row r="16" spans="1:12" x14ac:dyDescent="0.3">
      <c r="H16" s="25"/>
      <c r="I16" s="25"/>
    </row>
    <row r="17" spans="1:9" x14ac:dyDescent="0.3">
      <c r="A17" s="16" t="s">
        <v>20</v>
      </c>
      <c r="B17" s="24">
        <f>(B14+C13)/D15</f>
        <v>0.22406825325550067</v>
      </c>
      <c r="H17" s="25"/>
      <c r="I17" s="25"/>
    </row>
    <row r="18" spans="1:9" x14ac:dyDescent="0.3">
      <c r="H18" s="25"/>
      <c r="I18" s="25"/>
    </row>
    <row r="19" spans="1:9" x14ac:dyDescent="0.3">
      <c r="A19" s="16" t="s">
        <v>27</v>
      </c>
      <c r="B19" s="17" t="s">
        <v>22</v>
      </c>
      <c r="C19" s="17" t="s">
        <v>23</v>
      </c>
      <c r="D19" s="18"/>
      <c r="H19" s="25"/>
      <c r="I19" s="25"/>
    </row>
    <row r="20" spans="1:9" x14ac:dyDescent="0.3">
      <c r="A20" s="19" t="s">
        <v>24</v>
      </c>
      <c r="B20" s="22">
        <f>B13/B15</f>
        <v>0.79708580679978414</v>
      </c>
      <c r="C20" s="22">
        <f>C13/C15</f>
        <v>0.32887700534759357</v>
      </c>
      <c r="D20" s="21"/>
      <c r="H20" s="25"/>
      <c r="I20" s="25"/>
    </row>
    <row r="21" spans="1:9" x14ac:dyDescent="0.3">
      <c r="A21" s="19" t="s">
        <v>25</v>
      </c>
      <c r="B21" s="22">
        <f>B14/B15</f>
        <v>0.20291419320021586</v>
      </c>
      <c r="C21" s="22">
        <f>C14/C15</f>
        <v>0.67112299465240643</v>
      </c>
      <c r="D21" s="21"/>
    </row>
    <row r="22" spans="1:9" x14ac:dyDescent="0.3">
      <c r="A22" s="20" t="s">
        <v>28</v>
      </c>
      <c r="B22" s="21"/>
      <c r="C22" s="21"/>
      <c r="D22" s="23">
        <f>(B20+C21)/2</f>
        <v>0.73410440072609529</v>
      </c>
    </row>
    <row r="24" spans="1:9" x14ac:dyDescent="0.3">
      <c r="A24" s="16" t="s">
        <v>29</v>
      </c>
      <c r="B24" s="17" t="s">
        <v>22</v>
      </c>
      <c r="C24" s="17" t="s">
        <v>23</v>
      </c>
    </row>
    <row r="25" spans="1:9" x14ac:dyDescent="0.3">
      <c r="A25" s="19" t="s">
        <v>24</v>
      </c>
      <c r="B25" s="22">
        <f>B13/D13</f>
        <v>0.92312499999999997</v>
      </c>
      <c r="C25" s="7"/>
    </row>
    <row r="26" spans="1:9" x14ac:dyDescent="0.3">
      <c r="A26" s="19" t="s">
        <v>25</v>
      </c>
      <c r="B26" s="7"/>
      <c r="C26" s="22">
        <f>C14/D14</f>
        <v>0.40031897926634769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workbookViewId="0">
      <selection activeCell="G25" sqref="G25"/>
    </sheetView>
  </sheetViews>
  <sheetFormatPr defaultRowHeight="14.4" x14ac:dyDescent="0.3"/>
  <cols>
    <col min="1" max="1" width="11.77734375" bestFit="1" customWidth="1"/>
    <col min="2" max="2" width="12" bestFit="1" customWidth="1"/>
    <col min="3" max="3" width="11" bestFit="1" customWidth="1"/>
    <col min="4" max="4" width="8.44140625" bestFit="1" customWidth="1"/>
    <col min="5" max="5" width="5" bestFit="1" customWidth="1"/>
    <col min="6" max="7" width="11.21875" bestFit="1" customWidth="1"/>
    <col min="8" max="9" width="5" bestFit="1" customWidth="1"/>
    <col min="10" max="10" width="6.5546875" bestFit="1" customWidth="1"/>
    <col min="11" max="11" width="8.6640625" bestFit="1" customWidth="1"/>
    <col min="12" max="12" width="9.6640625" bestFit="1" customWidth="1"/>
    <col min="13" max="13" width="11.44140625" bestFit="1" customWidth="1"/>
  </cols>
  <sheetData>
    <row r="1" spans="1:13" x14ac:dyDescent="0.3">
      <c r="A1" s="19" t="s">
        <v>11</v>
      </c>
      <c r="B1" s="27" t="s">
        <v>15</v>
      </c>
      <c r="C1" s="27" t="s">
        <v>17</v>
      </c>
      <c r="D1" s="28" t="s">
        <v>32</v>
      </c>
      <c r="E1" s="28" t="s">
        <v>39</v>
      </c>
      <c r="F1" s="28" t="s">
        <v>33</v>
      </c>
      <c r="G1" s="28" t="s">
        <v>34</v>
      </c>
      <c r="H1" s="28" t="s">
        <v>35</v>
      </c>
      <c r="I1" s="28" t="s">
        <v>36</v>
      </c>
      <c r="J1" s="28" t="s">
        <v>37</v>
      </c>
      <c r="K1" s="28" t="s">
        <v>40</v>
      </c>
      <c r="L1" s="28" t="s">
        <v>38</v>
      </c>
      <c r="M1" s="28" t="s">
        <v>41</v>
      </c>
    </row>
    <row r="2" spans="1:13" x14ac:dyDescent="0.3">
      <c r="A2" s="7" t="s">
        <v>4</v>
      </c>
      <c r="B2" s="29">
        <v>0.44338118022328549</v>
      </c>
      <c r="C2" s="29">
        <v>0.81</v>
      </c>
      <c r="D2" s="30">
        <f>$B$10*B2+$C$10*C2</f>
        <v>0.78433668261563005</v>
      </c>
      <c r="E2" s="31">
        <f>$E$9*D2</f>
        <v>3493.4355843700164</v>
      </c>
      <c r="F2" s="30">
        <f>$B$10*B2/D2</f>
        <v>3.9570612089859042E-2</v>
      </c>
      <c r="G2" s="30">
        <f>$C$10*C2/D2</f>
        <v>0.96042938791014099</v>
      </c>
      <c r="H2" s="31">
        <f>E2*F2</f>
        <v>138.23738437001595</v>
      </c>
      <c r="I2" s="31">
        <f>E2*G2</f>
        <v>3355.1982000000007</v>
      </c>
      <c r="J2" s="30">
        <f>I2/E2</f>
        <v>0.9604293879101411</v>
      </c>
      <c r="K2" s="31">
        <f>E2</f>
        <v>3493.4355843700164</v>
      </c>
      <c r="L2" s="31">
        <f>I2</f>
        <v>3355.1982000000007</v>
      </c>
      <c r="M2" s="30">
        <f>L2/K2</f>
        <v>0.9604293879101411</v>
      </c>
    </row>
    <row r="3" spans="1:13" x14ac:dyDescent="0.3">
      <c r="A3" s="7" t="s">
        <v>5</v>
      </c>
      <c r="B3" s="29">
        <v>1.1961722488038277E-2</v>
      </c>
      <c r="C3" s="29">
        <v>1.8437499999999999E-2</v>
      </c>
      <c r="D3" s="30">
        <f t="shared" ref="D3:D8" si="0">$B$10*B3+$C$10*C3</f>
        <v>1.7984195574162677E-2</v>
      </c>
      <c r="E3" s="31">
        <f t="shared" ref="E3:E8" si="1">$E$9*D3</f>
        <v>80.101607087320559</v>
      </c>
      <c r="F3" s="30">
        <f t="shared" ref="F3:F8" si="2">$B$10*B3/D3</f>
        <v>4.6558689306383627E-2</v>
      </c>
      <c r="G3" s="30">
        <f t="shared" ref="G3:G8" si="3">$C$10*C3/D3</f>
        <v>0.95344131069361648</v>
      </c>
      <c r="H3" s="31">
        <f t="shared" ref="H3:H8" si="4">E3*F3</f>
        <v>3.7294258373205746</v>
      </c>
      <c r="I3" s="31">
        <f t="shared" ref="I3:I8" si="5">E3*G3</f>
        <v>76.372181249999997</v>
      </c>
      <c r="J3" s="30">
        <f t="shared" ref="J3:J9" si="6">I3/E3</f>
        <v>0.95344131069361648</v>
      </c>
      <c r="K3" s="31">
        <f>K2+E3</f>
        <v>3573.537191457337</v>
      </c>
      <c r="L3" s="31">
        <f>L2+I3</f>
        <v>3431.5703812500005</v>
      </c>
      <c r="M3" s="30">
        <f t="shared" ref="M3:M8" si="7">L3/K3</f>
        <v>0.96027274865175238</v>
      </c>
    </row>
    <row r="4" spans="1:13" x14ac:dyDescent="0.3">
      <c r="A4" s="7" t="s">
        <v>6</v>
      </c>
      <c r="B4" s="29">
        <v>1.7543859649122806E-2</v>
      </c>
      <c r="C4" s="29">
        <v>1.5625E-2</v>
      </c>
      <c r="D4" s="30">
        <f t="shared" si="0"/>
        <v>1.5759320175438598E-2</v>
      </c>
      <c r="E4" s="31">
        <f t="shared" si="1"/>
        <v>70.192012061403517</v>
      </c>
      <c r="F4" s="30">
        <f t="shared" si="2"/>
        <v>7.7926595929726908E-2</v>
      </c>
      <c r="G4" s="30">
        <f t="shared" si="3"/>
        <v>0.92207340407027305</v>
      </c>
      <c r="H4" s="31">
        <f t="shared" si="4"/>
        <v>5.4698245614035095</v>
      </c>
      <c r="I4" s="31">
        <f t="shared" si="5"/>
        <v>64.722187500000004</v>
      </c>
      <c r="J4" s="30">
        <f t="shared" si="6"/>
        <v>0.92207340407027305</v>
      </c>
      <c r="K4" s="31">
        <f t="shared" ref="K4:K8" si="8">K3+E4</f>
        <v>3643.7292035187406</v>
      </c>
      <c r="L4" s="31">
        <f t="shared" ref="L4:L8" si="9">L3+I4</f>
        <v>3496.2925687500006</v>
      </c>
      <c r="M4" s="30">
        <f t="shared" si="7"/>
        <v>0.95953688473162035</v>
      </c>
    </row>
    <row r="5" spans="1:13" x14ac:dyDescent="0.3">
      <c r="A5" s="7" t="s">
        <v>7</v>
      </c>
      <c r="B5" s="29">
        <v>6.778309409888357E-2</v>
      </c>
      <c r="C5" s="29">
        <v>4.5624999999999999E-2</v>
      </c>
      <c r="D5" s="30">
        <f t="shared" si="0"/>
        <v>4.7176066586921854E-2</v>
      </c>
      <c r="E5" s="31">
        <f t="shared" si="1"/>
        <v>210.12220057814994</v>
      </c>
      <c r="F5" s="30">
        <f t="shared" si="2"/>
        <v>0.10057677399152239</v>
      </c>
      <c r="G5" s="30">
        <f t="shared" si="3"/>
        <v>0.89942322600847757</v>
      </c>
      <c r="H5" s="31">
        <f t="shared" si="4"/>
        <v>21.133413078149921</v>
      </c>
      <c r="I5" s="31">
        <f t="shared" si="5"/>
        <v>188.9887875</v>
      </c>
      <c r="J5" s="30">
        <f t="shared" si="6"/>
        <v>0.89942322600847746</v>
      </c>
      <c r="K5" s="31">
        <f t="shared" si="8"/>
        <v>3853.8514040968907</v>
      </c>
      <c r="L5" s="31">
        <f t="shared" si="9"/>
        <v>3685.2813562500005</v>
      </c>
      <c r="M5" s="30">
        <f t="shared" si="7"/>
        <v>0.95625932861145357</v>
      </c>
    </row>
    <row r="6" spans="1:13" ht="15" thickBot="1" x14ac:dyDescent="0.35">
      <c r="A6" s="13" t="s">
        <v>8</v>
      </c>
      <c r="B6" s="36">
        <v>5.9011164274322167E-2</v>
      </c>
      <c r="C6" s="36">
        <v>3.3437500000000002E-2</v>
      </c>
      <c r="D6" s="37">
        <f t="shared" si="0"/>
        <v>3.5227656499202557E-2</v>
      </c>
      <c r="E6" s="38">
        <f t="shared" si="1"/>
        <v>156.90398204744818</v>
      </c>
      <c r="F6" s="37">
        <f t="shared" si="2"/>
        <v>0.11725961672460555</v>
      </c>
      <c r="G6" s="37">
        <f t="shared" si="3"/>
        <v>0.88274038327539439</v>
      </c>
      <c r="H6" s="38">
        <f t="shared" si="4"/>
        <v>18.398500797448165</v>
      </c>
      <c r="I6" s="38">
        <f t="shared" si="5"/>
        <v>138.50548125</v>
      </c>
      <c r="J6" s="37">
        <f t="shared" si="6"/>
        <v>0.88274038327539439</v>
      </c>
      <c r="K6" s="38">
        <f t="shared" si="8"/>
        <v>4010.7553861443389</v>
      </c>
      <c r="L6" s="38">
        <f t="shared" si="9"/>
        <v>3823.7868375000007</v>
      </c>
      <c r="M6" s="37">
        <f t="shared" si="7"/>
        <v>0.95338320823796818</v>
      </c>
    </row>
    <row r="7" spans="1:13" x14ac:dyDescent="0.3">
      <c r="A7" s="10" t="s">
        <v>9</v>
      </c>
      <c r="B7" s="33">
        <v>0.1850079744816587</v>
      </c>
      <c r="C7" s="33">
        <v>4.8437500000000001E-2</v>
      </c>
      <c r="D7" s="34">
        <f t="shared" si="0"/>
        <v>5.7997433213716115E-2</v>
      </c>
      <c r="E7" s="35">
        <f t="shared" si="1"/>
        <v>258.32056753389156</v>
      </c>
      <c r="F7" s="34">
        <f t="shared" si="2"/>
        <v>0.22329536836560149</v>
      </c>
      <c r="G7" s="34">
        <f t="shared" si="3"/>
        <v>0.77670463163439851</v>
      </c>
      <c r="H7" s="35">
        <f t="shared" si="4"/>
        <v>57.681786283891554</v>
      </c>
      <c r="I7" s="35">
        <f t="shared" si="5"/>
        <v>200.63878125000002</v>
      </c>
      <c r="J7" s="34">
        <f t="shared" si="6"/>
        <v>0.77670463163439851</v>
      </c>
      <c r="K7" s="35">
        <f t="shared" si="8"/>
        <v>4269.0759536782307</v>
      </c>
      <c r="L7" s="35">
        <f t="shared" si="9"/>
        <v>4024.4256187500009</v>
      </c>
      <c r="M7" s="34">
        <f t="shared" si="7"/>
        <v>0.942692437992948</v>
      </c>
    </row>
    <row r="8" spans="1:13" x14ac:dyDescent="0.3">
      <c r="A8" s="7" t="s">
        <v>10</v>
      </c>
      <c r="B8" s="29">
        <v>0.21531100478468901</v>
      </c>
      <c r="C8" s="29">
        <v>2.8437500000000001E-2</v>
      </c>
      <c r="D8" s="30">
        <f t="shared" si="0"/>
        <v>4.1518645334928231E-2</v>
      </c>
      <c r="E8" s="31">
        <f t="shared" si="1"/>
        <v>184.92404632177033</v>
      </c>
      <c r="F8" s="30">
        <f t="shared" si="2"/>
        <v>0.3630120928403428</v>
      </c>
      <c r="G8" s="30">
        <f t="shared" si="3"/>
        <v>0.63698790715965725</v>
      </c>
      <c r="H8" s="31">
        <f t="shared" si="4"/>
        <v>67.129665071770347</v>
      </c>
      <c r="I8" s="31">
        <f t="shared" si="5"/>
        <v>117.79438125</v>
      </c>
      <c r="J8" s="30">
        <f t="shared" si="6"/>
        <v>0.63698790715965725</v>
      </c>
      <c r="K8" s="31">
        <f t="shared" si="8"/>
        <v>4454.0000000000009</v>
      </c>
      <c r="L8" s="31">
        <f t="shared" si="9"/>
        <v>4142.2200000000012</v>
      </c>
      <c r="M8" s="32">
        <f t="shared" si="7"/>
        <v>0.93</v>
      </c>
    </row>
    <row r="9" spans="1:13" x14ac:dyDescent="0.3">
      <c r="A9" t="s">
        <v>12</v>
      </c>
      <c r="E9">
        <f>'Original data'!B9</f>
        <v>4454</v>
      </c>
      <c r="H9" s="25">
        <f>SUM(H2:H8)</f>
        <v>311.77999999999997</v>
      </c>
      <c r="I9" s="25">
        <f>SUM(I2:I8)</f>
        <v>4142.2200000000012</v>
      </c>
      <c r="J9" s="2">
        <f t="shared" si="6"/>
        <v>0.93000000000000027</v>
      </c>
    </row>
    <row r="10" spans="1:13" x14ac:dyDescent="0.3">
      <c r="A10" t="s">
        <v>30</v>
      </c>
      <c r="B10" s="26">
        <v>7.0000000000000007E-2</v>
      </c>
      <c r="C10" s="26">
        <v>0.93</v>
      </c>
    </row>
    <row r="11" spans="1:13" x14ac:dyDescent="0.3">
      <c r="A11" t="s">
        <v>31</v>
      </c>
      <c r="B11">
        <f>B10*'Original data'!B9/'Original data'!E9</f>
        <v>0.24862838915470498</v>
      </c>
      <c r="C11">
        <f>C10*'Original data'!B9/'Original data'!H9</f>
        <v>1.2944437500000001</v>
      </c>
    </row>
    <row r="12" spans="1:13" x14ac:dyDescent="0.3">
      <c r="H12" s="25"/>
      <c r="I12" s="25"/>
    </row>
    <row r="13" spans="1:13" x14ac:dyDescent="0.3">
      <c r="H13" s="25"/>
      <c r="I13" s="25"/>
    </row>
    <row r="14" spans="1:13" ht="28.8" x14ac:dyDescent="0.3">
      <c r="A14" s="16" t="s">
        <v>21</v>
      </c>
      <c r="B14" s="17" t="s">
        <v>22</v>
      </c>
      <c r="C14" s="17" t="s">
        <v>23</v>
      </c>
      <c r="D14" s="18" t="s">
        <v>26</v>
      </c>
      <c r="H14" s="25"/>
      <c r="I14" s="25"/>
    </row>
    <row r="15" spans="1:13" x14ac:dyDescent="0.3">
      <c r="A15" s="19" t="s">
        <v>24</v>
      </c>
      <c r="B15" s="39">
        <f>SUM(I2:I6)</f>
        <v>3823.7868375000007</v>
      </c>
      <c r="C15" s="39">
        <f>SUM(I7:I8)</f>
        <v>318.43316250000004</v>
      </c>
      <c r="D15" s="40">
        <f>B15+C15</f>
        <v>4142.2200000000012</v>
      </c>
      <c r="H15" s="25"/>
      <c r="I15" s="25"/>
    </row>
    <row r="16" spans="1:13" x14ac:dyDescent="0.3">
      <c r="A16" s="19" t="s">
        <v>25</v>
      </c>
      <c r="B16" s="39">
        <f>SUM(H2:H6)</f>
        <v>186.96854864433811</v>
      </c>
      <c r="C16" s="39">
        <f>SUM(H7:H8)</f>
        <v>124.8114513556619</v>
      </c>
      <c r="D16" s="40">
        <f>B16+C16</f>
        <v>311.78000000000003</v>
      </c>
      <c r="H16" s="25"/>
      <c r="I16" s="25"/>
    </row>
    <row r="17" spans="1:9" x14ac:dyDescent="0.3">
      <c r="A17" s="20" t="s">
        <v>26</v>
      </c>
      <c r="B17" s="40">
        <f>B15+B16</f>
        <v>4010.7553861443389</v>
      </c>
      <c r="C17" s="40">
        <f>C15+C16</f>
        <v>443.24461385566195</v>
      </c>
      <c r="D17" s="40">
        <f>B17+C17</f>
        <v>4454.0000000000009</v>
      </c>
      <c r="H17" s="25"/>
      <c r="I17" s="25"/>
    </row>
    <row r="18" spans="1:9" x14ac:dyDescent="0.3">
      <c r="H18" s="25"/>
      <c r="I18" s="25"/>
    </row>
    <row r="19" spans="1:9" x14ac:dyDescent="0.3">
      <c r="A19" s="16" t="s">
        <v>20</v>
      </c>
      <c r="B19" s="24">
        <f>(B16+C15)/D17</f>
        <v>0.11347142145135565</v>
      </c>
      <c r="H19" s="25"/>
      <c r="I19" s="25"/>
    </row>
    <row r="21" spans="1:9" x14ac:dyDescent="0.3">
      <c r="A21" s="16" t="s">
        <v>27</v>
      </c>
      <c r="B21" s="17" t="s">
        <v>22</v>
      </c>
      <c r="C21" s="17" t="s">
        <v>23</v>
      </c>
      <c r="D21" s="18"/>
    </row>
    <row r="22" spans="1:9" x14ac:dyDescent="0.3">
      <c r="A22" s="19" t="s">
        <v>24</v>
      </c>
      <c r="B22" s="22">
        <f>B15/B17</f>
        <v>0.95338320823796818</v>
      </c>
      <c r="C22" s="22">
        <f>C15/C17</f>
        <v>0.71841405974465944</v>
      </c>
      <c r="D22" s="21"/>
    </row>
    <row r="23" spans="1:9" x14ac:dyDescent="0.3">
      <c r="A23" s="19" t="s">
        <v>25</v>
      </c>
      <c r="B23" s="22">
        <f>B16/B17</f>
        <v>4.6616791762031803E-2</v>
      </c>
      <c r="C23" s="22">
        <f>C16/C17</f>
        <v>0.28158594025534051</v>
      </c>
      <c r="D23" s="21"/>
    </row>
    <row r="24" spans="1:9" x14ac:dyDescent="0.3">
      <c r="A24" s="20" t="s">
        <v>28</v>
      </c>
      <c r="B24" s="21"/>
      <c r="C24" s="21"/>
      <c r="D24" s="23">
        <f>(B22+C23)/2</f>
        <v>0.61748457424665437</v>
      </c>
    </row>
    <row r="26" spans="1:9" x14ac:dyDescent="0.3">
      <c r="A26" s="16" t="s">
        <v>29</v>
      </c>
      <c r="B26" s="17" t="s">
        <v>22</v>
      </c>
      <c r="C26" s="17" t="s">
        <v>23</v>
      </c>
    </row>
    <row r="27" spans="1:9" x14ac:dyDescent="0.3">
      <c r="A27" s="19" t="s">
        <v>24</v>
      </c>
      <c r="B27" s="22">
        <f>B15/D15</f>
        <v>0.92312499999999986</v>
      </c>
      <c r="C27" s="7"/>
    </row>
    <row r="28" spans="1:9" x14ac:dyDescent="0.3">
      <c r="A28" s="19" t="s">
        <v>25</v>
      </c>
      <c r="B28" s="7"/>
      <c r="C28" s="22">
        <f>C16/D16</f>
        <v>0.40031897926634769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data</vt:lpstr>
      <vt:lpstr>Weighted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2015-11-06T11:21:29Z</dcterms:created>
  <dcterms:modified xsi:type="dcterms:W3CDTF">2015-11-06T12:52:23Z</dcterms:modified>
</cp:coreProperties>
</file>