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STU\3 семестр\ТВиМС\Лаб 1 критерий Пирсона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3" i="1"/>
  <c r="E37" i="1"/>
  <c r="H37" i="1" l="1"/>
  <c r="D13" i="1" l="1"/>
  <c r="B13" i="1"/>
  <c r="A17" i="1" s="1"/>
  <c r="E12" i="1"/>
  <c r="D14" i="1" l="1"/>
  <c r="H14" i="1" l="1"/>
  <c r="A18" i="1" s="1"/>
  <c r="A29" i="1" l="1"/>
  <c r="A19" i="1"/>
  <c r="A20" i="1" s="1"/>
  <c r="B17" i="1"/>
  <c r="C17" i="1" s="1"/>
  <c r="D17" i="1"/>
  <c r="A30" i="1"/>
  <c r="B28" i="1" l="1"/>
  <c r="C28" i="1" s="1"/>
  <c r="B18" i="1"/>
  <c r="C18" i="1" s="1"/>
  <c r="B19" i="1"/>
  <c r="B30" i="1" s="1"/>
  <c r="C30" i="1" s="1"/>
  <c r="A31" i="1"/>
  <c r="D18" i="1"/>
  <c r="A21" i="1"/>
  <c r="B29" i="1" l="1"/>
  <c r="C29" i="1" s="1"/>
  <c r="D19" i="1"/>
  <c r="B20" i="1"/>
  <c r="B31" i="1" s="1"/>
  <c r="C31" i="1" s="1"/>
  <c r="C19" i="1"/>
  <c r="A32" i="1"/>
  <c r="A22" i="1"/>
  <c r="C20" i="1" l="1"/>
  <c r="B21" i="1"/>
  <c r="B32" i="1" s="1"/>
  <c r="C32" i="1" s="1"/>
  <c r="D20" i="1"/>
  <c r="A33" i="1"/>
  <c r="A23" i="1"/>
  <c r="D21" i="1" l="1"/>
  <c r="B22" i="1"/>
  <c r="B33" i="1" s="1"/>
  <c r="C33" i="1" s="1"/>
  <c r="C21" i="1"/>
  <c r="A34" i="1"/>
  <c r="C34" i="1" s="1"/>
  <c r="A24" i="1"/>
  <c r="B23" i="1" l="1"/>
  <c r="D23" i="1" s="1"/>
  <c r="C22" i="1"/>
  <c r="D22" i="1"/>
  <c r="C36" i="1"/>
  <c r="C23" i="1" l="1"/>
  <c r="B24" i="1"/>
  <c r="C24" i="1" s="1"/>
  <c r="D24" i="1" l="1"/>
  <c r="D25" i="1" s="1"/>
  <c r="H17" i="1" l="1"/>
  <c r="M5" i="1" s="1"/>
  <c r="E17" i="1"/>
  <c r="E19" i="1"/>
  <c r="F19" i="1" s="1"/>
  <c r="E18" i="1"/>
  <c r="F18" i="1" s="1"/>
  <c r="E20" i="1"/>
  <c r="F20" i="1" s="1"/>
  <c r="E21" i="1"/>
  <c r="F21" i="1" s="1"/>
  <c r="E22" i="1"/>
  <c r="F22" i="1" s="1"/>
  <c r="E23" i="1"/>
  <c r="F23" i="1" s="1"/>
  <c r="E24" i="1"/>
  <c r="F24" i="1" s="1"/>
  <c r="H19" i="1" l="1"/>
  <c r="H20" i="1" s="1"/>
  <c r="H21" i="1" s="1"/>
  <c r="J17" i="1"/>
  <c r="J18" i="1" l="1"/>
  <c r="J19" i="1" s="1"/>
  <c r="J20" i="1" s="1"/>
  <c r="J21" i="1" s="1"/>
  <c r="J22" i="1" s="1"/>
  <c r="J23" i="1" s="1"/>
  <c r="J24" i="1" s="1"/>
  <c r="D28" i="1"/>
  <c r="M6" i="1"/>
  <c r="D32" i="1"/>
  <c r="E32" i="1" s="1"/>
  <c r="D34" i="1"/>
  <c r="E34" i="1" s="1"/>
  <c r="D33" i="1"/>
  <c r="E33" i="1" s="1"/>
  <c r="D31" i="1"/>
  <c r="E31" i="1" s="1"/>
  <c r="D29" i="1"/>
  <c r="E29" i="1" s="1"/>
  <c r="D30" i="1"/>
  <c r="E30" i="1" s="1"/>
  <c r="F34" i="1" l="1"/>
  <c r="G34" i="1" s="1"/>
  <c r="H34" i="1" s="1"/>
  <c r="I34" i="1"/>
  <c r="I31" i="1"/>
  <c r="F31" i="1"/>
  <c r="G31" i="1" s="1"/>
  <c r="H31" i="1" s="1"/>
  <c r="E28" i="1"/>
  <c r="D36" i="1"/>
  <c r="F30" i="1"/>
  <c r="G30" i="1" s="1"/>
  <c r="H30" i="1" s="1"/>
  <c r="I30" i="1"/>
  <c r="F29" i="1"/>
  <c r="G29" i="1" s="1"/>
  <c r="H29" i="1" s="1"/>
  <c r="I29" i="1"/>
  <c r="F33" i="1"/>
  <c r="G33" i="1" s="1"/>
  <c r="H33" i="1" s="1"/>
  <c r="I33" i="1"/>
  <c r="F32" i="1"/>
  <c r="G32" i="1" s="1"/>
  <c r="H32" i="1" s="1"/>
  <c r="I32" i="1"/>
  <c r="F28" i="1" l="1"/>
  <c r="G28" i="1" s="1"/>
  <c r="H28" i="1" s="1"/>
  <c r="H36" i="1" s="1"/>
  <c r="I28" i="1"/>
  <c r="I36" i="1" s="1"/>
  <c r="E36" i="1"/>
</calcChain>
</file>

<file path=xl/sharedStrings.xml><?xml version="1.0" encoding="utf-8"?>
<sst xmlns="http://schemas.openxmlformats.org/spreadsheetml/2006/main" count="40" uniqueCount="37">
  <si>
    <t>Исходные данные</t>
  </si>
  <si>
    <t xml:space="preserve">Кол-во интервалов: </t>
  </si>
  <si>
    <t xml:space="preserve">K= </t>
  </si>
  <si>
    <t>min=</t>
  </si>
  <si>
    <t>max =</t>
  </si>
  <si>
    <t>W=</t>
  </si>
  <si>
    <t>Длина интервалов</t>
  </si>
  <si>
    <t>округляем</t>
  </si>
  <si>
    <t>h=</t>
  </si>
  <si>
    <t>Интервальный статический ряд</t>
  </si>
  <si>
    <t>[xi;</t>
  </si>
  <si>
    <t>xi + 1)</t>
  </si>
  <si>
    <t>xi*</t>
  </si>
  <si>
    <t>ni</t>
  </si>
  <si>
    <t>ni/n</t>
  </si>
  <si>
    <t>ni/n/h</t>
  </si>
  <si>
    <t>Выборочное среднее</t>
  </si>
  <si>
    <t>x-ср</t>
  </si>
  <si>
    <t>Выборочная дисперсия</t>
  </si>
  <si>
    <t xml:space="preserve">Dв= </t>
  </si>
  <si>
    <t>s=</t>
  </si>
  <si>
    <t>a=</t>
  </si>
  <si>
    <t>σ=</t>
  </si>
  <si>
    <t>n=</t>
  </si>
  <si>
    <t>F(x)</t>
  </si>
  <si>
    <t>Проверка гипотезы о законе распределния по критерию Пирсона</t>
  </si>
  <si>
    <t>pi</t>
  </si>
  <si>
    <t>n * pi</t>
  </si>
  <si>
    <t>ni - n*pi</t>
  </si>
  <si>
    <t>(ni-n*pi)^2</t>
  </si>
  <si>
    <t>ni^2/npi</t>
  </si>
  <si>
    <t>Суммы</t>
  </si>
  <si>
    <t>(ni-npi)^2/npi</t>
  </si>
  <si>
    <t>X2расч=</t>
  </si>
  <si>
    <t>X2крит</t>
  </si>
  <si>
    <t>k-r-1=</t>
  </si>
  <si>
    <r>
      <t>s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1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</si>
</sst>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1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0" fillId="0" borderId="0" xfId="0" applyAlignme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Fill="1" applyBorder="1"/>
    <xf numFmtId="2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10" xfId="0" applyBorder="1"/>
    <xf numFmtId="2" fontId="0" fillId="0" borderId="11" xfId="0" applyNumberFormat="1" applyBorder="1"/>
    <xf numFmtId="1" fontId="0" fillId="0" borderId="1" xfId="0" applyNumberFormat="1" applyBorder="1"/>
    <xf numFmtId="1" fontId="0" fillId="0" borderId="13" xfId="0" applyNumberFormat="1" applyBorder="1"/>
    <xf numFmtId="0" fontId="0" fillId="3" borderId="1" xfId="0" applyFill="1" applyBorder="1"/>
    <xf numFmtId="1" fontId="0" fillId="0" borderId="17" xfId="0" applyNumberForma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0" fillId="0" borderId="11" xfId="0" applyBorder="1"/>
    <xf numFmtId="0" fontId="0" fillId="0" borderId="1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" borderId="18" xfId="0" applyFill="1" applyBorder="1"/>
    <xf numFmtId="0" fontId="0" fillId="3" borderId="13" xfId="0" applyFill="1" applyBorder="1"/>
    <xf numFmtId="0" fontId="3" fillId="3" borderId="1" xfId="0" applyFont="1" applyFill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4" fillId="3" borderId="1" xfId="0" applyFont="1" applyFill="1" applyBorder="1"/>
    <xf numFmtId="0" fontId="0" fillId="2" borderId="0" xfId="0" applyFill="1" applyBorder="1" applyAlignment="1"/>
    <xf numFmtId="0" fontId="0" fillId="5" borderId="6" xfId="0" applyFill="1" applyBorder="1" applyAlignment="1">
      <alignment horizontal="center"/>
    </xf>
    <xf numFmtId="164" fontId="0" fillId="2" borderId="7" xfId="0" applyNumberFormat="1" applyFill="1" applyBorder="1" applyAlignment="1"/>
    <xf numFmtId="0" fontId="0" fillId="3" borderId="2" xfId="0" applyFill="1" applyBorder="1"/>
    <xf numFmtId="11" fontId="0" fillId="0" borderId="1" xfId="0" applyNumberFormat="1" applyBorder="1"/>
    <xf numFmtId="0" fontId="0" fillId="0" borderId="0" xfId="0" applyAlignment="1">
      <alignment horizontal="left"/>
    </xf>
    <xf numFmtId="0" fontId="0" fillId="6" borderId="0" xfId="0" applyFill="1"/>
    <xf numFmtId="2" fontId="0" fillId="0" borderId="3" xfId="0" applyNumberFormat="1" applyBorder="1"/>
    <xf numFmtId="0" fontId="1" fillId="4" borderId="4" xfId="0" applyFont="1" applyFill="1" applyBorder="1" applyAlignment="1">
      <alignment horizont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5" fillId="3" borderId="14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0" fillId="0" borderId="4" xfId="0" applyBorder="1" applyAlignment="1"/>
    <xf numFmtId="0" fontId="0" fillId="0" borderId="5" xfId="0" applyBorder="1" applyAlignment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0" fillId="2" borderId="4" xfId="0" applyNumberFormat="1" applyFill="1" applyBorder="1" applyAlignment="1"/>
    <xf numFmtId="2" fontId="0" fillId="2" borderId="5" xfId="0" applyNumberFormat="1" applyFill="1" applyBorder="1" applyAlignment="1"/>
    <xf numFmtId="2" fontId="0" fillId="0" borderId="0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0" cap="rnd"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numRef>
              <c:f>Лист1!$B$17:$B$24</c:f>
              <c:numCache>
                <c:formatCode>0.0</c:formatCode>
                <c:ptCount val="8"/>
                <c:pt idx="0">
                  <c:v>11.2</c:v>
                </c:pt>
                <c:pt idx="1">
                  <c:v>16.399999999999999</c:v>
                </c:pt>
                <c:pt idx="2">
                  <c:v>21.599999999999998</c:v>
                </c:pt>
                <c:pt idx="3">
                  <c:v>26.799999999999997</c:v>
                </c:pt>
                <c:pt idx="4">
                  <c:v>31.999999999999996</c:v>
                </c:pt>
                <c:pt idx="5">
                  <c:v>37.199999999999996</c:v>
                </c:pt>
                <c:pt idx="6">
                  <c:v>42.399999999999991</c:v>
                </c:pt>
                <c:pt idx="7">
                  <c:v>47.599999999999994</c:v>
                </c:pt>
              </c:numCache>
            </c:numRef>
          </c:cat>
          <c:val>
            <c:numRef>
              <c:f>Лист1!$J$17:$J$24</c:f>
              <c:numCache>
                <c:formatCode>0.00</c:formatCode>
                <c:ptCount val="8"/>
                <c:pt idx="0">
                  <c:v>0.14000000000000001</c:v>
                </c:pt>
                <c:pt idx="1">
                  <c:v>0.29000000000000004</c:v>
                </c:pt>
                <c:pt idx="2">
                  <c:v>0.48000000000000004</c:v>
                </c:pt>
                <c:pt idx="3">
                  <c:v>0.67</c:v>
                </c:pt>
                <c:pt idx="4">
                  <c:v>0.85000000000000009</c:v>
                </c:pt>
                <c:pt idx="5">
                  <c:v>0.97000000000000008</c:v>
                </c:pt>
                <c:pt idx="6">
                  <c:v>0.9900000000000001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147430064"/>
        <c:axId val="147431152"/>
      </c:barChart>
      <c:catAx>
        <c:axId val="1474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 интервалов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1152"/>
        <c:crosses val="autoZero"/>
        <c:auto val="1"/>
        <c:lblAlgn val="ctr"/>
        <c:lblOffset val="100"/>
        <c:noMultiLvlLbl val="0"/>
      </c:catAx>
      <c:valAx>
        <c:axId val="14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</a:t>
            </a:r>
            <a:r>
              <a:rPr lang="ru-RU" baseline="0"/>
              <a:t>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0.0</c:formatCode>
                <c:ptCount val="8"/>
                <c:pt idx="0">
                  <c:v>8.6</c:v>
                </c:pt>
                <c:pt idx="1">
                  <c:v>13.799999999999999</c:v>
                </c:pt>
                <c:pt idx="2">
                  <c:v>19</c:v>
                </c:pt>
                <c:pt idx="3">
                  <c:v>24.199999999999996</c:v>
                </c:pt>
                <c:pt idx="4">
                  <c:v>29.4</c:v>
                </c:pt>
                <c:pt idx="5">
                  <c:v>34.599999999999994</c:v>
                </c:pt>
                <c:pt idx="6">
                  <c:v>39.799999999999997</c:v>
                </c:pt>
                <c:pt idx="7">
                  <c:v>44.999999999999993</c:v>
                </c:pt>
              </c:numCache>
            </c:numRef>
          </c:cat>
          <c:val>
            <c:numRef>
              <c:f>Лист1!$F$17:$F$24</c:f>
              <c:numCache>
                <c:formatCode>0.00</c:formatCode>
                <c:ptCount val="8"/>
                <c:pt idx="0">
                  <c:v>2.6923076923076928E-2</c:v>
                </c:pt>
                <c:pt idx="1">
                  <c:v>2.8846153846153848E-2</c:v>
                </c:pt>
                <c:pt idx="2">
                  <c:v>3.653846153846154E-2</c:v>
                </c:pt>
                <c:pt idx="3">
                  <c:v>3.653846153846154E-2</c:v>
                </c:pt>
                <c:pt idx="4">
                  <c:v>3.4615384615384617E-2</c:v>
                </c:pt>
                <c:pt idx="5">
                  <c:v>2.3076923076923078E-2</c:v>
                </c:pt>
                <c:pt idx="6">
                  <c:v>3.8461538461538468E-3</c:v>
                </c:pt>
                <c:pt idx="7">
                  <c:v>1.9230769230769234E-3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7"/>
        <c:axId val="147430608"/>
        <c:axId val="147424624"/>
      </c:barChart>
      <c:catAx>
        <c:axId val="1474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xi*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24624"/>
        <c:crosses val="autoZero"/>
        <c:auto val="1"/>
        <c:lblAlgn val="ctr"/>
        <c:lblOffset val="100"/>
        <c:noMultiLvlLbl val="0"/>
      </c:catAx>
      <c:valAx>
        <c:axId val="147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</a:t>
                </a:r>
                <a:r>
                  <a:rPr lang="en-US" baseline="0"/>
                  <a:t> / n/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593268</xdr:colOff>
      <xdr:row>7</xdr:row>
      <xdr:rowOff>42310</xdr:rowOff>
    </xdr:from>
    <xdr:to>
      <xdr:col>18</xdr:col>
      <xdr:colOff>288468</xdr:colOff>
      <xdr:row>22</xdr:row>
      <xdr:rowOff>51273</xdr:rowOff>
    </xdr:to>
    <xdr:grpSp>
      <xdr:nvGrpSpPr>
        <xdr:cNvPr id="2" name="Группа 1"/>
        <xdr:cNvGrpSpPr/>
      </xdr:nvGrpSpPr>
      <xdr:grpSpPr>
        <a:xfrm>
          <a:off x="6748903" y="1347649"/>
          <a:ext cx="4572000" cy="2811798"/>
          <a:chOff x="6720840" y="1767840"/>
          <a:chExt cx="4572000" cy="2743200"/>
        </a:xfrm>
      </xdr:grpSpPr>
      <xdr:graphicFrame macro="">
        <xdr:nvGraphicFramePr>
          <xdr:cNvPr id="4" name="Диаграмма 3"/>
          <xdr:cNvGraphicFramePr/>
        </xdr:nvGraphicFramePr>
        <xdr:xfrm>
          <a:off x="6720840" y="17678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Равнобедренный треугольник 4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10612976" y="2460612"/>
            <a:ext cx="69765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6" name="Равнобедренный треугольник 5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10170064" y="2473081"/>
            <a:ext cx="67860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7" name="Равнобедренный треугольник 6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9282865" y="2660248"/>
            <a:ext cx="69765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8" name="Равнобедренный треугольник 7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8826177" y="2919508"/>
            <a:ext cx="69765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9" name="Равнобедренный треугольник 8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8399336" y="3196606"/>
            <a:ext cx="67860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10" name="Равнобедренный треугольник 9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7959289" y="3459543"/>
            <a:ext cx="69765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11" name="Равнобедренный треугольник 10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7514518" y="3703665"/>
            <a:ext cx="67860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  <xdr:sp macro="" textlink="">
        <xdr:nvSpPr>
          <xdr:cNvPr id="12" name="Равнобедренный треугольник 11">
            <a:extLst>
              <a:ext uri="{FF2B5EF4-FFF2-40B4-BE49-F238E27FC236}">
                <a16:creationId xmlns="" xmlns:c="http://schemas.openxmlformats.org/drawingml/2006/chart" xmlns:cdr="http://schemas.openxmlformats.org/drawingml/2006/chartDrawing" xmlns:a16="http://schemas.microsoft.com/office/drawing/2014/main" xmlns:lc="http://schemas.openxmlformats.org/drawingml/2006/lockedCanvas" id="{7D6FAF59-F538-42A7-826D-830FD6C38446}"/>
              </a:ext>
            </a:extLst>
          </xdr:cNvPr>
          <xdr:cNvSpPr/>
        </xdr:nvSpPr>
        <xdr:spPr>
          <a:xfrm rot="16200000">
            <a:off x="9721470" y="2503529"/>
            <a:ext cx="67860" cy="13687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BY" sz="1100"/>
          </a:p>
        </xdr:txBody>
      </xdr:sp>
    </xdr:grpSp>
    <xdr:clientData/>
  </xdr:twoCellAnchor>
  <xdr:twoCellAnchor>
    <xdr:from>
      <xdr:col>11</xdr:col>
      <xdr:colOff>19216</xdr:colOff>
      <xdr:row>23</xdr:row>
      <xdr:rowOff>148259</xdr:rowOff>
    </xdr:from>
    <xdr:to>
      <xdr:col>18</xdr:col>
      <xdr:colOff>324016</xdr:colOff>
      <xdr:row>38</xdr:row>
      <xdr:rowOff>161511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53340</xdr:colOff>
      <xdr:row>13</xdr:row>
      <xdr:rowOff>30480</xdr:rowOff>
    </xdr:from>
    <xdr:ext cx="65" cy="172227"/>
    <xdr:sp macro="" textlink="">
      <xdr:nvSpPr>
        <xdr:cNvPr id="3" name="TextBox 2"/>
        <xdr:cNvSpPr txBox="1"/>
      </xdr:nvSpPr>
      <xdr:spPr>
        <a:xfrm>
          <a:off x="9258300" y="2423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zoomScale="115" zoomScaleNormal="115" workbookViewId="0">
      <selection activeCell="F17" sqref="F17"/>
    </sheetView>
  </sheetViews>
  <sheetFormatPr defaultRowHeight="14.4" x14ac:dyDescent="0.3"/>
  <cols>
    <col min="1" max="1" width="9.109375" bestFit="1" customWidth="1"/>
    <col min="2" max="2" width="9.44140625" bestFit="1" customWidth="1"/>
    <col min="4" max="4" width="9" customWidth="1"/>
    <col min="8" max="8" width="8.88671875" customWidth="1"/>
  </cols>
  <sheetData>
    <row r="1" spans="1:13" ht="15" thickBot="1" x14ac:dyDescent="0.3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</row>
    <row r="2" spans="1:13" x14ac:dyDescent="0.3">
      <c r="A2" s="15">
        <v>18</v>
      </c>
      <c r="B2" s="15">
        <v>35</v>
      </c>
      <c r="C2" s="15">
        <v>32</v>
      </c>
      <c r="D2" s="15">
        <v>11</v>
      </c>
      <c r="E2" s="15">
        <v>30</v>
      </c>
      <c r="F2" s="15">
        <v>17</v>
      </c>
      <c r="G2" s="15">
        <v>19</v>
      </c>
      <c r="H2" s="15">
        <v>30</v>
      </c>
      <c r="I2" s="15">
        <v>13</v>
      </c>
      <c r="J2" s="15">
        <v>17</v>
      </c>
    </row>
    <row r="3" spans="1:13" x14ac:dyDescent="0.3">
      <c r="A3" s="14">
        <v>33</v>
      </c>
      <c r="B3" s="14">
        <v>16</v>
      </c>
      <c r="C3" s="14">
        <v>7</v>
      </c>
      <c r="D3" s="14">
        <v>11</v>
      </c>
      <c r="E3" s="14">
        <v>31</v>
      </c>
      <c r="F3" s="14">
        <v>42</v>
      </c>
      <c r="G3" s="14">
        <v>29</v>
      </c>
      <c r="H3" s="14">
        <v>35</v>
      </c>
      <c r="I3" s="14">
        <v>18</v>
      </c>
      <c r="J3" s="14">
        <v>37</v>
      </c>
    </row>
    <row r="4" spans="1:13" x14ac:dyDescent="0.3">
      <c r="A4" s="14">
        <v>9</v>
      </c>
      <c r="B4" s="14">
        <v>21</v>
      </c>
      <c r="C4" s="14">
        <v>22</v>
      </c>
      <c r="D4" s="14">
        <v>22</v>
      </c>
      <c r="E4" s="14">
        <v>11</v>
      </c>
      <c r="F4" s="14">
        <v>27</v>
      </c>
      <c r="G4" s="14">
        <v>7</v>
      </c>
      <c r="H4" s="14">
        <v>16</v>
      </c>
      <c r="I4" s="14">
        <v>36</v>
      </c>
      <c r="J4" s="14">
        <v>11</v>
      </c>
    </row>
    <row r="5" spans="1:13" x14ac:dyDescent="0.3">
      <c r="A5" s="14">
        <v>16</v>
      </c>
      <c r="B5" s="14">
        <v>14</v>
      </c>
      <c r="C5" s="14">
        <v>7</v>
      </c>
      <c r="D5" s="14">
        <v>28</v>
      </c>
      <c r="E5" s="14">
        <v>13</v>
      </c>
      <c r="F5" s="14">
        <v>29</v>
      </c>
      <c r="G5" s="14">
        <v>7</v>
      </c>
      <c r="H5" s="14">
        <v>31</v>
      </c>
      <c r="I5" s="14">
        <v>12</v>
      </c>
      <c r="J5" s="14">
        <v>24</v>
      </c>
      <c r="L5" t="s">
        <v>21</v>
      </c>
      <c r="M5">
        <f>H17</f>
        <v>22.171999999999993</v>
      </c>
    </row>
    <row r="6" spans="1:13" x14ac:dyDescent="0.3">
      <c r="A6" s="14">
        <v>47</v>
      </c>
      <c r="B6" s="14">
        <v>22</v>
      </c>
      <c r="C6" s="14">
        <v>8</v>
      </c>
      <c r="D6" s="14">
        <v>29</v>
      </c>
      <c r="E6" s="14">
        <v>32</v>
      </c>
      <c r="F6" s="14">
        <v>18</v>
      </c>
      <c r="G6" s="14">
        <v>19</v>
      </c>
      <c r="H6" s="14">
        <v>17</v>
      </c>
      <c r="I6" s="14">
        <v>23</v>
      </c>
      <c r="J6" s="14">
        <v>26</v>
      </c>
      <c r="L6" s="3" t="s">
        <v>22</v>
      </c>
      <c r="M6">
        <f>H21</f>
        <v>8.8966692212492351</v>
      </c>
    </row>
    <row r="7" spans="1:13" x14ac:dyDescent="0.3">
      <c r="A7" s="14">
        <v>25</v>
      </c>
      <c r="B7" s="14">
        <v>26</v>
      </c>
      <c r="C7" s="14">
        <v>12</v>
      </c>
      <c r="D7" s="14">
        <v>32</v>
      </c>
      <c r="E7" s="14">
        <v>34</v>
      </c>
      <c r="F7" s="14">
        <v>26</v>
      </c>
      <c r="G7" s="14">
        <v>18</v>
      </c>
      <c r="H7" s="14">
        <v>31</v>
      </c>
      <c r="I7" s="14">
        <v>20</v>
      </c>
      <c r="J7" s="14">
        <v>31</v>
      </c>
    </row>
    <row r="8" spans="1:13" x14ac:dyDescent="0.3">
      <c r="A8" s="14">
        <v>21</v>
      </c>
      <c r="B8" s="14">
        <v>12</v>
      </c>
      <c r="C8" s="14">
        <v>25</v>
      </c>
      <c r="D8" s="14">
        <v>11</v>
      </c>
      <c r="E8" s="14">
        <v>30</v>
      </c>
      <c r="F8" s="14">
        <v>14</v>
      </c>
      <c r="G8" s="14">
        <v>23</v>
      </c>
      <c r="H8" s="14">
        <v>19</v>
      </c>
      <c r="I8" s="14">
        <v>27</v>
      </c>
      <c r="J8" s="14">
        <v>13</v>
      </c>
    </row>
    <row r="9" spans="1:13" x14ac:dyDescent="0.3">
      <c r="A9" s="14">
        <v>33</v>
      </c>
      <c r="B9" s="14">
        <v>25</v>
      </c>
      <c r="C9" s="14">
        <v>24</v>
      </c>
      <c r="D9" s="14">
        <v>13</v>
      </c>
      <c r="E9" s="14">
        <v>33</v>
      </c>
      <c r="F9" s="14">
        <v>6</v>
      </c>
      <c r="G9" s="14">
        <v>10</v>
      </c>
      <c r="H9" s="14">
        <v>15</v>
      </c>
      <c r="I9" s="14">
        <v>20</v>
      </c>
      <c r="J9" s="14">
        <v>21</v>
      </c>
    </row>
    <row r="10" spans="1:13" x14ac:dyDescent="0.3">
      <c r="A10" s="14">
        <v>6</v>
      </c>
      <c r="B10" s="14">
        <v>28</v>
      </c>
      <c r="C10" s="14">
        <v>28</v>
      </c>
      <c r="D10" s="14">
        <v>26</v>
      </c>
      <c r="E10" s="14">
        <v>28</v>
      </c>
      <c r="F10" s="14">
        <v>18</v>
      </c>
      <c r="G10" s="14">
        <v>39</v>
      </c>
      <c r="H10" s="14">
        <v>17</v>
      </c>
      <c r="I10" s="14">
        <v>29</v>
      </c>
      <c r="J10" s="14">
        <v>21</v>
      </c>
    </row>
    <row r="11" spans="1:13" ht="15" thickBot="1" x14ac:dyDescent="0.35">
      <c r="A11" s="17">
        <v>35</v>
      </c>
      <c r="B11" s="17">
        <v>15</v>
      </c>
      <c r="C11" s="17">
        <v>22</v>
      </c>
      <c r="D11" s="17">
        <v>23</v>
      </c>
      <c r="E11" s="17">
        <v>22</v>
      </c>
      <c r="F11" s="17">
        <v>16</v>
      </c>
      <c r="G11" s="17">
        <v>28</v>
      </c>
      <c r="H11" s="17">
        <v>23</v>
      </c>
      <c r="I11" s="17">
        <v>25</v>
      </c>
      <c r="J11" s="17">
        <v>21</v>
      </c>
    </row>
    <row r="12" spans="1:13" x14ac:dyDescent="0.3">
      <c r="A12" s="50" t="s">
        <v>1</v>
      </c>
      <c r="B12" s="51"/>
      <c r="C12" s="51"/>
      <c r="D12" s="18" t="s">
        <v>2</v>
      </c>
      <c r="E12" s="19">
        <f>ROUND(1 + LOG(100,2),0)</f>
        <v>8</v>
      </c>
      <c r="F12" s="4"/>
      <c r="G12" s="4"/>
      <c r="H12" s="4"/>
      <c r="I12" s="4"/>
      <c r="J12" s="5"/>
    </row>
    <row r="13" spans="1:13" x14ac:dyDescent="0.3">
      <c r="A13" s="22" t="s">
        <v>3</v>
      </c>
      <c r="B13" s="23">
        <f>MIN(A2:J11)</f>
        <v>6</v>
      </c>
      <c r="C13" s="20" t="s">
        <v>4</v>
      </c>
      <c r="D13" s="21">
        <f>MAX(A2:J11)</f>
        <v>47</v>
      </c>
      <c r="E13" s="20" t="s">
        <v>5</v>
      </c>
      <c r="F13" s="23">
        <f>D13-B13</f>
        <v>41</v>
      </c>
      <c r="G13" s="6"/>
      <c r="H13" s="6"/>
      <c r="I13" s="6"/>
      <c r="J13" s="7"/>
    </row>
    <row r="14" spans="1:13" ht="15" thickBot="1" x14ac:dyDescent="0.35">
      <c r="A14" s="52" t="s">
        <v>6</v>
      </c>
      <c r="B14" s="53"/>
      <c r="C14" s="53"/>
      <c r="D14" s="25">
        <f>F13 / E12</f>
        <v>5.125</v>
      </c>
      <c r="E14" s="53" t="s">
        <v>7</v>
      </c>
      <c r="F14" s="53"/>
      <c r="G14" s="20" t="s">
        <v>8</v>
      </c>
      <c r="H14" s="59">
        <f>ROUNDUP(D14,1)</f>
        <v>5.1999999999999993</v>
      </c>
      <c r="I14" s="6"/>
      <c r="J14" s="7"/>
    </row>
    <row r="15" spans="1:13" ht="15" thickBot="1" x14ac:dyDescent="0.35">
      <c r="A15" s="54" t="s">
        <v>9</v>
      </c>
      <c r="B15" s="55"/>
      <c r="C15" s="55"/>
      <c r="D15" s="55"/>
      <c r="E15" s="55"/>
      <c r="F15" s="56"/>
      <c r="G15" s="12"/>
      <c r="H15" s="12"/>
      <c r="I15" s="12"/>
      <c r="J15" s="24"/>
    </row>
    <row r="16" spans="1:13" x14ac:dyDescent="0.3">
      <c r="A16" s="28" t="s">
        <v>10</v>
      </c>
      <c r="B16" s="29" t="s">
        <v>11</v>
      </c>
      <c r="C16" s="29" t="s">
        <v>12</v>
      </c>
      <c r="D16" s="29" t="s">
        <v>13</v>
      </c>
      <c r="E16" s="29" t="s">
        <v>14</v>
      </c>
      <c r="F16" s="39" t="s">
        <v>15</v>
      </c>
      <c r="G16" s="57" t="s">
        <v>16</v>
      </c>
      <c r="H16" s="58"/>
      <c r="I16" s="58"/>
      <c r="J16" s="37" t="s">
        <v>24</v>
      </c>
    </row>
    <row r="17" spans="1:10" x14ac:dyDescent="0.3">
      <c r="A17" s="14">
        <f>B13</f>
        <v>6</v>
      </c>
      <c r="B17" s="31">
        <f>A17+H14</f>
        <v>11.2</v>
      </c>
      <c r="C17" s="31">
        <f>(B17-A17) / 2 + A17</f>
        <v>8.6</v>
      </c>
      <c r="D17" s="14">
        <f>COUNTIFS($A$2:$J$11,"&gt;="&amp;A17,$A$2:$J$11,"&lt;"&amp;B17)</f>
        <v>14</v>
      </c>
      <c r="E17" s="32">
        <f>D17/$D$25</f>
        <v>0.14000000000000001</v>
      </c>
      <c r="F17" s="43">
        <f>E17/$H$14</f>
        <v>2.6923076923076928E-2</v>
      </c>
      <c r="G17" s="8" t="s">
        <v>17</v>
      </c>
      <c r="H17" s="6">
        <f>SUMPRODUCT(C17:C24,D17:D24) / $D$25</f>
        <v>22.171999999999993</v>
      </c>
      <c r="I17" s="6"/>
      <c r="J17" s="9">
        <f>E17</f>
        <v>0.14000000000000001</v>
      </c>
    </row>
    <row r="18" spans="1:10" x14ac:dyDescent="0.3">
      <c r="A18" s="31">
        <f>A17+H14</f>
        <v>11.2</v>
      </c>
      <c r="B18" s="31">
        <f>B17+H14</f>
        <v>16.399999999999999</v>
      </c>
      <c r="C18" s="31">
        <f t="shared" ref="C18:C24" si="0">(B18-A18) / 2 + A18</f>
        <v>13.799999999999999</v>
      </c>
      <c r="D18" s="14">
        <f>COUNTIFS($A$2:$J$11,"&gt;="&amp;A18,$A$2:$J$11,"&lt;"&amp;B18)</f>
        <v>15</v>
      </c>
      <c r="E18" s="32">
        <f t="shared" ref="E18:E24" si="1">D18/$D$25</f>
        <v>0.15</v>
      </c>
      <c r="F18" s="43">
        <f t="shared" ref="F18:F24" si="2">E18/$H$14</f>
        <v>2.8846153846153848E-2</v>
      </c>
      <c r="G18" s="38" t="s">
        <v>18</v>
      </c>
      <c r="H18" s="36"/>
      <c r="I18" s="36"/>
      <c r="J18" s="9">
        <f>J17+E18</f>
        <v>0.29000000000000004</v>
      </c>
    </row>
    <row r="19" spans="1:10" x14ac:dyDescent="0.3">
      <c r="A19" s="31">
        <f>A18+H14</f>
        <v>16.399999999999999</v>
      </c>
      <c r="B19" s="31">
        <f>B18+H14</f>
        <v>21.599999999999998</v>
      </c>
      <c r="C19" s="31">
        <f t="shared" si="0"/>
        <v>19</v>
      </c>
      <c r="D19" s="14">
        <f t="shared" ref="D19:D24" si="3">COUNTIFS($A$2:$J$11,"&gt;="&amp;A19,$A$2:$J$11,"&lt;"&amp;B19)</f>
        <v>19</v>
      </c>
      <c r="E19" s="32">
        <f t="shared" si="1"/>
        <v>0.19</v>
      </c>
      <c r="F19" s="43">
        <f t="shared" si="2"/>
        <v>3.653846153846154E-2</v>
      </c>
      <c r="G19" s="10" t="s">
        <v>19</v>
      </c>
      <c r="H19" s="6">
        <f>SUMPRODUCT(C17:C24,C17:C24,D17:D24)/ $D$25 - H17*H17</f>
        <v>78.359216000000231</v>
      </c>
      <c r="I19" s="6"/>
      <c r="J19" s="9">
        <f t="shared" ref="J19:J24" si="4">J18+E19</f>
        <v>0.48000000000000004</v>
      </c>
    </row>
    <row r="20" spans="1:10" x14ac:dyDescent="0.3">
      <c r="A20" s="31">
        <f>A19+H14</f>
        <v>21.599999999999998</v>
      </c>
      <c r="B20" s="31">
        <f>B19+H14</f>
        <v>26.799999999999997</v>
      </c>
      <c r="C20" s="31">
        <f t="shared" si="0"/>
        <v>24.199999999999996</v>
      </c>
      <c r="D20" s="14">
        <f t="shared" si="3"/>
        <v>19</v>
      </c>
      <c r="E20" s="32">
        <f t="shared" si="1"/>
        <v>0.19</v>
      </c>
      <c r="F20" s="43">
        <f t="shared" si="2"/>
        <v>3.653846153846154E-2</v>
      </c>
      <c r="G20" s="10" t="s">
        <v>36</v>
      </c>
      <c r="H20" s="6">
        <f>H19*$D$25/($D$25 - 1)</f>
        <v>79.150723232323472</v>
      </c>
      <c r="I20" s="6"/>
      <c r="J20" s="9">
        <f t="shared" si="4"/>
        <v>0.67</v>
      </c>
    </row>
    <row r="21" spans="1:10" x14ac:dyDescent="0.3">
      <c r="A21" s="31">
        <f>A20+H14</f>
        <v>26.799999999999997</v>
      </c>
      <c r="B21" s="31">
        <f>B20+H14</f>
        <v>31.999999999999996</v>
      </c>
      <c r="C21" s="31">
        <f t="shared" si="0"/>
        <v>29.4</v>
      </c>
      <c r="D21" s="14">
        <f t="shared" si="3"/>
        <v>18</v>
      </c>
      <c r="E21" s="32">
        <f t="shared" si="1"/>
        <v>0.18</v>
      </c>
      <c r="F21" s="43">
        <f t="shared" si="2"/>
        <v>3.4615384615384617E-2</v>
      </c>
      <c r="G21" s="10" t="s">
        <v>20</v>
      </c>
      <c r="H21" s="6">
        <f>SQRT(H20)</f>
        <v>8.8966692212492351</v>
      </c>
      <c r="I21" s="6"/>
      <c r="J21" s="9">
        <f t="shared" si="4"/>
        <v>0.85000000000000009</v>
      </c>
    </row>
    <row r="22" spans="1:10" x14ac:dyDescent="0.3">
      <c r="A22" s="31">
        <f>A21+H14</f>
        <v>31.999999999999996</v>
      </c>
      <c r="B22" s="31">
        <f>B21+H14</f>
        <v>37.199999999999996</v>
      </c>
      <c r="C22" s="31">
        <f t="shared" si="0"/>
        <v>34.599999999999994</v>
      </c>
      <c r="D22" s="14">
        <f t="shared" si="3"/>
        <v>12</v>
      </c>
      <c r="E22" s="32">
        <f t="shared" si="1"/>
        <v>0.12</v>
      </c>
      <c r="F22" s="43">
        <f t="shared" si="2"/>
        <v>2.3076923076923078E-2</v>
      </c>
      <c r="G22" s="10"/>
      <c r="H22" s="6"/>
      <c r="I22" s="6"/>
      <c r="J22" s="9">
        <f t="shared" si="4"/>
        <v>0.97000000000000008</v>
      </c>
    </row>
    <row r="23" spans="1:10" x14ac:dyDescent="0.3">
      <c r="A23" s="31">
        <f>A22+H14</f>
        <v>37.199999999999996</v>
      </c>
      <c r="B23" s="31">
        <f>B22+H14</f>
        <v>42.399999999999991</v>
      </c>
      <c r="C23" s="31">
        <f t="shared" si="0"/>
        <v>39.799999999999997</v>
      </c>
      <c r="D23" s="14">
        <f t="shared" si="3"/>
        <v>2</v>
      </c>
      <c r="E23" s="32">
        <f t="shared" si="1"/>
        <v>0.02</v>
      </c>
      <c r="F23" s="43">
        <f t="shared" si="2"/>
        <v>3.8461538461538468E-3</v>
      </c>
      <c r="G23" s="10"/>
      <c r="H23" s="6"/>
      <c r="I23" s="6"/>
      <c r="J23" s="9">
        <f t="shared" si="4"/>
        <v>0.9900000000000001</v>
      </c>
    </row>
    <row r="24" spans="1:10" ht="15" thickBot="1" x14ac:dyDescent="0.35">
      <c r="A24" s="31">
        <f>A23+H14</f>
        <v>42.399999999999991</v>
      </c>
      <c r="B24" s="31">
        <f>B23+H14</f>
        <v>47.599999999999994</v>
      </c>
      <c r="C24" s="31">
        <f t="shared" si="0"/>
        <v>44.999999999999993</v>
      </c>
      <c r="D24" s="14">
        <f t="shared" si="3"/>
        <v>1</v>
      </c>
      <c r="E24" s="32">
        <f t="shared" si="1"/>
        <v>0.01</v>
      </c>
      <c r="F24" s="43">
        <f t="shared" si="2"/>
        <v>1.9230769230769234E-3</v>
      </c>
      <c r="G24" s="11"/>
      <c r="H24" s="12"/>
      <c r="I24" s="12"/>
      <c r="J24" s="13">
        <f t="shared" si="4"/>
        <v>1</v>
      </c>
    </row>
    <row r="25" spans="1:10" ht="15" thickBot="1" x14ac:dyDescent="0.35">
      <c r="C25" s="27" t="s">
        <v>23</v>
      </c>
      <c r="D25" s="26">
        <f>SUM(D17:D24)</f>
        <v>100</v>
      </c>
    </row>
    <row r="26" spans="1:10" x14ac:dyDescent="0.3">
      <c r="A26" s="44" t="s">
        <v>25</v>
      </c>
      <c r="B26" s="45"/>
      <c r="C26" s="45"/>
      <c r="D26" s="45"/>
      <c r="E26" s="45"/>
      <c r="F26" s="45"/>
      <c r="G26" s="45"/>
      <c r="H26" s="45"/>
      <c r="I26" s="46"/>
      <c r="J26" s="2"/>
    </row>
    <row r="27" spans="1:10" x14ac:dyDescent="0.3">
      <c r="A27" s="16" t="s">
        <v>10</v>
      </c>
      <c r="B27" s="16" t="s">
        <v>11</v>
      </c>
      <c r="C27" s="16" t="s">
        <v>13</v>
      </c>
      <c r="D27" s="16" t="s">
        <v>26</v>
      </c>
      <c r="E27" s="16" t="s">
        <v>27</v>
      </c>
      <c r="F27" s="16" t="s">
        <v>28</v>
      </c>
      <c r="G27" s="30" t="s">
        <v>29</v>
      </c>
      <c r="H27" s="35" t="s">
        <v>32</v>
      </c>
      <c r="I27" s="16" t="s">
        <v>30</v>
      </c>
    </row>
    <row r="28" spans="1:10" x14ac:dyDescent="0.3">
      <c r="A28" s="40">
        <v>-10000000000</v>
      </c>
      <c r="B28" s="31">
        <f>B17</f>
        <v>11.2</v>
      </c>
      <c r="C28" s="14">
        <f>COUNTIFS($A$2:$J$11,"&gt;="&amp;A28,$A$2:$J$11,"&lt;"&amp;B28)</f>
        <v>14</v>
      </c>
      <c r="D28" s="33">
        <f>_xlfn.NORM.DIST(B28,$H$17,$H$21,TRUE)</f>
        <v>0.1087374237777822</v>
      </c>
      <c r="E28" s="33">
        <f>$D$25 *D28</f>
        <v>10.873742377778219</v>
      </c>
      <c r="F28" s="33">
        <f>C28-E28</f>
        <v>3.1262576222217806</v>
      </c>
      <c r="G28" s="33">
        <f>POWER(F28,2)</f>
        <v>9.7734867204997808</v>
      </c>
      <c r="H28" s="33">
        <f>G28/E28</f>
        <v>0.89881536465983036</v>
      </c>
      <c r="I28" s="33">
        <f>POWER(C28,2) / E28</f>
        <v>18.025072986881611</v>
      </c>
    </row>
    <row r="29" spans="1:10" x14ac:dyDescent="0.3">
      <c r="A29" s="31">
        <f>A18</f>
        <v>11.2</v>
      </c>
      <c r="B29" s="31">
        <f t="shared" ref="B29:B33" si="5">B18</f>
        <v>16.399999999999999</v>
      </c>
      <c r="C29" s="14">
        <f t="shared" ref="C29:C34" si="6">COUNTIFS($A$2:$J$11,"&gt;="&amp;A29,$A$2:$J$11,"&lt;"&amp;B29)</f>
        <v>15</v>
      </c>
      <c r="D29" s="33">
        <f t="shared" ref="D29:D34" si="7">_xlfn.NORM.DIST(B29,$H$17,$H$21,TRUE) - _xlfn.NORM.DIST(A29,$H$17,$H$21,TRUE)</f>
        <v>0.14950218126995449</v>
      </c>
      <c r="E29" s="33">
        <f t="shared" ref="E29:E34" si="8">$D$25 *D29</f>
        <v>14.950218126995448</v>
      </c>
      <c r="F29" s="33">
        <f t="shared" ref="F29:F34" si="9">C29-E29</f>
        <v>4.9781873004551613E-2</v>
      </c>
      <c r="G29" s="33">
        <f t="shared" ref="G29:G34" si="10">POWER(F29,2)</f>
        <v>2.4782348798413046E-3</v>
      </c>
      <c r="H29" s="33">
        <f t="shared" ref="H29:H34" si="11">G29/E29</f>
        <v>1.6576580079232306E-4</v>
      </c>
      <c r="I29" s="33">
        <f t="shared" ref="I29:I34" si="12">POWER(C29,2) / E29</f>
        <v>15.049947638805344</v>
      </c>
    </row>
    <row r="30" spans="1:10" x14ac:dyDescent="0.3">
      <c r="A30" s="31">
        <f t="shared" ref="A30:A34" si="13">A19</f>
        <v>16.399999999999999</v>
      </c>
      <c r="B30" s="31">
        <f t="shared" si="5"/>
        <v>21.599999999999998</v>
      </c>
      <c r="C30" s="14">
        <f t="shared" si="6"/>
        <v>19</v>
      </c>
      <c r="D30" s="33">
        <f t="shared" si="7"/>
        <v>0.2161285700677637</v>
      </c>
      <c r="E30" s="33">
        <f t="shared" si="8"/>
        <v>21.61285700677637</v>
      </c>
      <c r="F30" s="33">
        <f t="shared" si="9"/>
        <v>-2.6128570067763697</v>
      </c>
      <c r="G30" s="33">
        <f t="shared" si="10"/>
        <v>6.8270217378603695</v>
      </c>
      <c r="H30" s="33">
        <f t="shared" si="11"/>
        <v>0.31587780068687193</v>
      </c>
      <c r="I30" s="33">
        <f t="shared" si="12"/>
        <v>16.703020793910504</v>
      </c>
    </row>
    <row r="31" spans="1:10" x14ac:dyDescent="0.3">
      <c r="A31" s="31">
        <f t="shared" si="13"/>
        <v>21.599999999999998</v>
      </c>
      <c r="B31" s="31">
        <f t="shared" si="5"/>
        <v>26.799999999999997</v>
      </c>
      <c r="C31" s="14">
        <f t="shared" si="6"/>
        <v>19</v>
      </c>
      <c r="D31" s="33">
        <f t="shared" si="7"/>
        <v>0.22416787847983383</v>
      </c>
      <c r="E31" s="33">
        <f t="shared" si="8"/>
        <v>22.416787847983382</v>
      </c>
      <c r="F31" s="33">
        <f t="shared" si="9"/>
        <v>-3.4167878479833824</v>
      </c>
      <c r="G31" s="33">
        <f t="shared" si="10"/>
        <v>11.674439198126914</v>
      </c>
      <c r="H31" s="33">
        <f t="shared" si="11"/>
        <v>0.52079001136539493</v>
      </c>
      <c r="I31" s="33">
        <f t="shared" si="12"/>
        <v>16.104002163382013</v>
      </c>
    </row>
    <row r="32" spans="1:10" x14ac:dyDescent="0.3">
      <c r="A32" s="31">
        <f t="shared" si="13"/>
        <v>26.799999999999997</v>
      </c>
      <c r="B32" s="31">
        <f t="shared" si="5"/>
        <v>31.999999999999996</v>
      </c>
      <c r="C32" s="14">
        <f t="shared" si="6"/>
        <v>18</v>
      </c>
      <c r="D32" s="33">
        <f t="shared" si="7"/>
        <v>0.16681547869658786</v>
      </c>
      <c r="E32" s="33">
        <f t="shared" si="8"/>
        <v>16.681547869658786</v>
      </c>
      <c r="F32" s="33">
        <f t="shared" si="9"/>
        <v>1.318452130341214</v>
      </c>
      <c r="G32" s="33">
        <f t="shared" si="10"/>
        <v>1.7383160200012855</v>
      </c>
      <c r="H32" s="33">
        <f t="shared" si="11"/>
        <v>0.10420591863438641</v>
      </c>
      <c r="I32" s="33">
        <f t="shared" si="12"/>
        <v>19.422658048975599</v>
      </c>
    </row>
    <row r="33" spans="1:9" x14ac:dyDescent="0.3">
      <c r="A33" s="31">
        <f t="shared" si="13"/>
        <v>31.999999999999996</v>
      </c>
      <c r="B33" s="31">
        <f t="shared" si="5"/>
        <v>37.199999999999996</v>
      </c>
      <c r="C33" s="14">
        <f t="shared" si="6"/>
        <v>12</v>
      </c>
      <c r="D33" s="33">
        <f t="shared" si="7"/>
        <v>8.905518222507891E-2</v>
      </c>
      <c r="E33" s="33">
        <f t="shared" si="8"/>
        <v>8.9055182225078902</v>
      </c>
      <c r="F33" s="33">
        <f t="shared" si="9"/>
        <v>3.0944817774921098</v>
      </c>
      <c r="G33" s="33">
        <f t="shared" si="10"/>
        <v>9.575817471230728</v>
      </c>
      <c r="H33" s="33">
        <f t="shared" si="11"/>
        <v>1.0752678543769321</v>
      </c>
      <c r="I33" s="33">
        <f t="shared" si="12"/>
        <v>16.169749631869042</v>
      </c>
    </row>
    <row r="34" spans="1:9" x14ac:dyDescent="0.3">
      <c r="A34" s="31">
        <f t="shared" si="13"/>
        <v>37.199999999999996</v>
      </c>
      <c r="B34" s="40">
        <v>10000000000</v>
      </c>
      <c r="C34" s="14">
        <f t="shared" si="6"/>
        <v>3</v>
      </c>
      <c r="D34" s="33">
        <f t="shared" si="7"/>
        <v>4.5593285482999013E-2</v>
      </c>
      <c r="E34" s="33">
        <f t="shared" si="8"/>
        <v>4.5593285482999013</v>
      </c>
      <c r="F34" s="33">
        <f t="shared" si="9"/>
        <v>-1.5593285482999013</v>
      </c>
      <c r="G34" s="33">
        <f t="shared" si="10"/>
        <v>2.4315055215430776</v>
      </c>
      <c r="H34" s="33">
        <f t="shared" si="11"/>
        <v>0.5333034230335838</v>
      </c>
      <c r="I34" s="33">
        <f t="shared" si="12"/>
        <v>1.9739748747336825</v>
      </c>
    </row>
    <row r="35" spans="1:9" x14ac:dyDescent="0.3">
      <c r="A35" s="27"/>
      <c r="B35" s="41"/>
    </row>
    <row r="36" spans="1:9" x14ac:dyDescent="0.3">
      <c r="A36" s="42" t="s">
        <v>31</v>
      </c>
      <c r="C36" s="1">
        <f>SUM(C28:C34)</f>
        <v>100</v>
      </c>
      <c r="D36" s="1">
        <f>SUM(D28:D34)</f>
        <v>1</v>
      </c>
      <c r="E36" s="1">
        <f>SUM(E28:E34)</f>
        <v>100</v>
      </c>
      <c r="G36" s="42" t="s">
        <v>33</v>
      </c>
      <c r="H36" s="34">
        <f>SUM(H28:H34)</f>
        <v>3.4484261385577919</v>
      </c>
      <c r="I36" s="34">
        <f>SUM(I28:I34)</f>
        <v>103.44842613855778</v>
      </c>
    </row>
    <row r="37" spans="1:9" x14ac:dyDescent="0.3">
      <c r="D37" s="42" t="s">
        <v>35</v>
      </c>
      <c r="E37">
        <f>7 - 2- 1</f>
        <v>4</v>
      </c>
      <c r="G37" s="42" t="s">
        <v>34</v>
      </c>
      <c r="H37" s="34">
        <f>_xlfn.CHISQ.INV.RT(0.05,E37)</f>
        <v>9.4877290367811575</v>
      </c>
    </row>
  </sheetData>
  <mergeCells count="7">
    <mergeCell ref="A26:I26"/>
    <mergeCell ref="A1:J1"/>
    <mergeCell ref="A12:C12"/>
    <mergeCell ref="A14:C14"/>
    <mergeCell ref="E14:F14"/>
    <mergeCell ref="A15:F15"/>
    <mergeCell ref="G16: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2024-11-13T11:47:59Z</dcterms:created>
  <dcterms:modified xsi:type="dcterms:W3CDTF">2024-11-14T15:54:29Z</dcterms:modified>
</cp:coreProperties>
</file>