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095" activeTab="3"/>
  </bookViews>
  <sheets>
    <sheet name="Answer Report 1" sheetId="4" r:id="rId1"/>
    <sheet name="Sensitivity Report 1" sheetId="5" r:id="rId2"/>
    <sheet name="Limits Report 1" sheetId="6" r:id="rId3"/>
    <sheet name="Minimum Variance analysis" sheetId="1" r:id="rId4"/>
    <sheet name="Sheet2" sheetId="2" r:id="rId5"/>
    <sheet name="Sheet3" sheetId="3" r:id="rId6"/>
  </sheets>
  <definedNames>
    <definedName name="solver_adj" localSheetId="3" hidden="1">'Minimum Variance analysis'!$AT$3:$AT$11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'Minimum Variance analysis'!$AS$16</definedName>
    <definedName name="solver_lhs2" localSheetId="3" hidden="1">'Minimum Variance analysis'!$AU$8</definedName>
    <definedName name="solver_lhs3" localSheetId="3" hidden="1">'Minimum Variance analysis'!$AU$8</definedName>
    <definedName name="solver_lhs4" localSheetId="3" hidden="1">'Minimum Variance analysis'!$AU$8</definedName>
    <definedName name="solver_lhs5" localSheetId="3" hidden="1">'Minimum Variance analysis'!$AU$8</definedName>
    <definedName name="solver_lhs6" localSheetId="3" hidden="1">'Minimum Variance analysis'!$AU$8</definedName>
    <definedName name="solver_lhs7" localSheetId="3" hidden="1">'Minimum Variance analysis'!$AU$8</definedName>
    <definedName name="solver_lhs8" localSheetId="3" hidden="1">'Minimum Variance analysis'!$AU$8</definedName>
    <definedName name="solver_lhs9" localSheetId="3" hidden="1">'Minimum Variance analysis'!$AU$8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'Minimum Variance analysis'!$AS$17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el2" localSheetId="3" hidden="1">3</definedName>
    <definedName name="solver_rel3" localSheetId="3" hidden="1">3</definedName>
    <definedName name="solver_rel4" localSheetId="3" hidden="1">3</definedName>
    <definedName name="solver_rel5" localSheetId="3" hidden="1">3</definedName>
    <definedName name="solver_rel6" localSheetId="3" hidden="1">3</definedName>
    <definedName name="solver_rel7" localSheetId="3" hidden="1">3</definedName>
    <definedName name="solver_rel8" localSheetId="3" hidden="1">3</definedName>
    <definedName name="solver_rel9" localSheetId="3" hidden="1">3</definedName>
    <definedName name="solver_rhs1" localSheetId="3" hidden="1">1</definedName>
    <definedName name="solver_rhs2" localSheetId="3" hidden="1">0</definedName>
    <definedName name="solver_rhs3" localSheetId="3" hidden="1">0</definedName>
    <definedName name="solver_rhs4" localSheetId="3" hidden="1">0</definedName>
    <definedName name="solver_rhs5" localSheetId="3" hidden="1">0</definedName>
    <definedName name="solver_rhs6" localSheetId="3" hidden="1">0</definedName>
    <definedName name="solver_rhs7" localSheetId="3" hidden="1">0</definedName>
    <definedName name="solver_rhs8" localSheetId="3" hidden="1">0</definedName>
    <definedName name="solver_rhs9" localSheetId="3" hidden="1">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50</definedName>
    <definedName name="solver_ver" localSheetId="3" hidden="1">3</definedName>
  </definedNames>
  <calcPr calcId="145621"/>
</workbook>
</file>

<file path=xl/calcChain.xml><?xml version="1.0" encoding="utf-8"?>
<calcChain xmlns="http://schemas.openxmlformats.org/spreadsheetml/2006/main">
  <c r="BE21" i="1" l="1"/>
  <c r="BF21" i="1"/>
  <c r="BG21" i="1"/>
  <c r="BH21" i="1"/>
  <c r="BI21" i="1"/>
  <c r="BJ21" i="1"/>
  <c r="BK21" i="1"/>
  <c r="BD21" i="1"/>
  <c r="BL19" i="1"/>
  <c r="BE19" i="1"/>
  <c r="BF19" i="1"/>
  <c r="BG19" i="1"/>
  <c r="BH19" i="1"/>
  <c r="BI19" i="1"/>
  <c r="BJ19" i="1"/>
  <c r="BD19" i="1"/>
  <c r="BL17" i="1"/>
  <c r="BK17" i="1"/>
  <c r="BE17" i="1"/>
  <c r="BF17" i="1"/>
  <c r="BG17" i="1"/>
  <c r="BH17" i="1"/>
  <c r="BI17" i="1"/>
  <c r="BD17" i="1"/>
  <c r="BK15" i="1"/>
  <c r="BL15" i="1"/>
  <c r="BJ15" i="1"/>
  <c r="BE15" i="1"/>
  <c r="BF15" i="1"/>
  <c r="BG15" i="1"/>
  <c r="BH15" i="1"/>
  <c r="BD15" i="1"/>
  <c r="BI15" i="1"/>
  <c r="BJ13" i="1"/>
  <c r="BK13" i="1"/>
  <c r="BL13" i="1"/>
  <c r="BI13" i="1"/>
  <c r="BE13" i="1"/>
  <c r="BF13" i="1"/>
  <c r="BG13" i="1"/>
  <c r="BD13" i="1"/>
  <c r="BI11" i="1"/>
  <c r="BJ11" i="1"/>
  <c r="BK11" i="1"/>
  <c r="BL11" i="1"/>
  <c r="BH11" i="1"/>
  <c r="BE11" i="1"/>
  <c r="BF11" i="1"/>
  <c r="BD11" i="1"/>
  <c r="BG9" i="1"/>
  <c r="BH9" i="1"/>
  <c r="BI9" i="1"/>
  <c r="BJ9" i="1"/>
  <c r="BK9" i="1"/>
  <c r="BL9" i="1"/>
  <c r="BF9" i="1"/>
  <c r="BD9" i="1"/>
  <c r="BF7" i="1"/>
  <c r="BG7" i="1"/>
  <c r="BH7" i="1"/>
  <c r="BI7" i="1"/>
  <c r="BJ7" i="1"/>
  <c r="BK7" i="1"/>
  <c r="BL7" i="1"/>
  <c r="BE7" i="1"/>
  <c r="CE21" i="1" l="1"/>
  <c r="CE16" i="1"/>
  <c r="CD17" i="1"/>
  <c r="CE17" i="1"/>
  <c r="CD16" i="1" s="1"/>
  <c r="CB4" i="1"/>
  <c r="CB5" i="1"/>
  <c r="CB6" i="1"/>
  <c r="CB7" i="1"/>
  <c r="CB8" i="1"/>
  <c r="CB9" i="1"/>
  <c r="CB10" i="1"/>
  <c r="CB11" i="1"/>
  <c r="CB12" i="1"/>
  <c r="CB3" i="1"/>
  <c r="BD5" i="1"/>
  <c r="BF5" i="1"/>
  <c r="BG5" i="1"/>
  <c r="BH5" i="1"/>
  <c r="BI5" i="1"/>
  <c r="BJ5" i="1"/>
  <c r="BK5" i="1"/>
  <c r="BL5" i="1"/>
  <c r="BE5" i="1"/>
  <c r="AU6" i="1"/>
  <c r="AU7" i="1"/>
  <c r="AU8" i="1"/>
  <c r="AU9" i="1"/>
  <c r="AU10" i="1"/>
  <c r="AU11" i="1"/>
  <c r="AU5" i="1"/>
  <c r="AS16" i="1"/>
  <c r="CB16" i="1" l="1"/>
  <c r="BD24" i="1" a="1"/>
  <c r="BD24" i="1" s="1"/>
  <c r="AS23" i="1" a="1"/>
  <c r="AS23" i="1" s="1"/>
  <c r="AS20" i="1"/>
  <c r="AS14" i="1" a="1"/>
  <c r="AS14" i="1" s="1"/>
  <c r="D15" i="1"/>
  <c r="F15" i="1"/>
  <c r="H15" i="1"/>
  <c r="J15" i="1"/>
  <c r="L15" i="1"/>
  <c r="N15" i="1"/>
  <c r="P15" i="1"/>
  <c r="R15" i="1"/>
  <c r="S4" i="1"/>
  <c r="S5" i="1"/>
  <c r="S6" i="1"/>
  <c r="S7" i="1"/>
  <c r="S8" i="1"/>
  <c r="S9" i="1"/>
  <c r="S10" i="1"/>
  <c r="S11" i="1"/>
  <c r="S12" i="1"/>
  <c r="S3" i="1"/>
  <c r="Q4" i="1"/>
  <c r="Q5" i="1"/>
  <c r="Q6" i="1"/>
  <c r="Q7" i="1"/>
  <c r="Q8" i="1"/>
  <c r="Q9" i="1"/>
  <c r="Q10" i="1"/>
  <c r="Q11" i="1"/>
  <c r="Q12" i="1"/>
  <c r="Q3" i="1"/>
  <c r="O4" i="1"/>
  <c r="O5" i="1"/>
  <c r="O6" i="1"/>
  <c r="O7" i="1"/>
  <c r="O8" i="1"/>
  <c r="O9" i="1"/>
  <c r="O10" i="1"/>
  <c r="O11" i="1"/>
  <c r="O12" i="1"/>
  <c r="O3" i="1"/>
  <c r="M4" i="1"/>
  <c r="M5" i="1"/>
  <c r="M6" i="1"/>
  <c r="M7" i="1"/>
  <c r="M8" i="1"/>
  <c r="M9" i="1"/>
  <c r="M10" i="1"/>
  <c r="M11" i="1"/>
  <c r="M12" i="1"/>
  <c r="M3" i="1"/>
  <c r="K4" i="1"/>
  <c r="K5" i="1"/>
  <c r="K6" i="1"/>
  <c r="K7" i="1"/>
  <c r="K8" i="1"/>
  <c r="K9" i="1"/>
  <c r="K10" i="1"/>
  <c r="K11" i="1"/>
  <c r="K12" i="1"/>
  <c r="K3" i="1"/>
  <c r="I4" i="1"/>
  <c r="I5" i="1"/>
  <c r="I6" i="1"/>
  <c r="I7" i="1"/>
  <c r="I8" i="1"/>
  <c r="I9" i="1"/>
  <c r="I10" i="1"/>
  <c r="I11" i="1"/>
  <c r="I12" i="1"/>
  <c r="I3" i="1"/>
  <c r="G4" i="1"/>
  <c r="G5" i="1"/>
  <c r="G6" i="1"/>
  <c r="G7" i="1"/>
  <c r="G8" i="1"/>
  <c r="G9" i="1"/>
  <c r="G10" i="1"/>
  <c r="G11" i="1"/>
  <c r="G12" i="1"/>
  <c r="G3" i="1"/>
  <c r="E4" i="1"/>
  <c r="E5" i="1"/>
  <c r="E6" i="1"/>
  <c r="E7" i="1"/>
  <c r="E8" i="1"/>
  <c r="E9" i="1"/>
  <c r="E10" i="1"/>
  <c r="E11" i="1"/>
  <c r="E12" i="1"/>
  <c r="E3" i="1"/>
  <c r="C12" i="1"/>
  <c r="C4" i="1"/>
  <c r="C5" i="1"/>
  <c r="C6" i="1"/>
  <c r="C7" i="1"/>
  <c r="C8" i="1"/>
  <c r="C9" i="1"/>
  <c r="C10" i="1"/>
  <c r="C11" i="1"/>
  <c r="C3" i="1"/>
  <c r="T10" i="1" l="1"/>
  <c r="T6" i="1"/>
  <c r="BN10" i="1"/>
  <c r="BN14" i="1"/>
  <c r="BN18" i="1"/>
  <c r="T9" i="1"/>
  <c r="T5" i="1"/>
  <c r="T3" i="1"/>
  <c r="BN4" i="1"/>
  <c r="T8" i="1"/>
  <c r="T4" i="1"/>
  <c r="BN8" i="1"/>
  <c r="BN12" i="1"/>
  <c r="BN16" i="1"/>
  <c r="BN20" i="1"/>
  <c r="T11" i="1"/>
  <c r="T7" i="1"/>
  <c r="T12" i="1"/>
  <c r="BF27" i="1"/>
  <c r="BP30" i="1"/>
  <c r="BR32" i="1"/>
  <c r="BS25" i="1"/>
  <c r="BK29" i="1"/>
  <c r="BU32" i="1"/>
  <c r="BP27" i="1"/>
  <c r="BP31" i="1"/>
  <c r="BQ29" i="1"/>
  <c r="BL24" i="1"/>
  <c r="BD28" i="1"/>
  <c r="BN31" i="1"/>
  <c r="BU25" i="1"/>
  <c r="BQ26" i="1"/>
  <c r="BI30" i="1"/>
  <c r="BR24" i="1"/>
  <c r="BN28" i="1"/>
  <c r="BO24" i="1"/>
  <c r="BJ25" i="1"/>
  <c r="BT28" i="1"/>
  <c r="BL32" i="1"/>
  <c r="BE24" i="1"/>
  <c r="BO27" i="1"/>
  <c r="BG31" i="1"/>
  <c r="BP25" i="1"/>
  <c r="BL29" i="1"/>
  <c r="BG26" i="1"/>
  <c r="BH26" i="1"/>
  <c r="BR29" i="1"/>
  <c r="BN30" i="1"/>
  <c r="BU24" i="1"/>
  <c r="BM28" i="1"/>
  <c r="BE32" i="1"/>
  <c r="BN26" i="1"/>
  <c r="BJ30" i="1"/>
  <c r="BM27" i="1"/>
  <c r="BP24" i="1"/>
  <c r="BN25" i="1"/>
  <c r="BL26" i="1"/>
  <c r="BJ27" i="1"/>
  <c r="BH28" i="1"/>
  <c r="BF29" i="1"/>
  <c r="BD30" i="1"/>
  <c r="BT30" i="1"/>
  <c r="BR31" i="1"/>
  <c r="BP32" i="1"/>
  <c r="BL31" i="1"/>
  <c r="BG24" i="1"/>
  <c r="BK26" i="1"/>
  <c r="BI24" i="1"/>
  <c r="BG25" i="1"/>
  <c r="BE26" i="1"/>
  <c r="BU26" i="1"/>
  <c r="BS27" i="1"/>
  <c r="BQ28" i="1"/>
  <c r="BO29" i="1"/>
  <c r="BM30" i="1"/>
  <c r="BK31" i="1"/>
  <c r="BI32" i="1"/>
  <c r="BF24" i="1"/>
  <c r="BD25" i="1"/>
  <c r="BT25" i="1"/>
  <c r="BR26" i="1"/>
  <c r="BT27" i="1"/>
  <c r="BR28" i="1"/>
  <c r="BP29" i="1"/>
  <c r="BR30" i="1"/>
  <c r="BF32" i="1"/>
  <c r="BE25" i="1"/>
  <c r="BO26" i="1"/>
  <c r="BI31" i="1"/>
  <c r="BO30" i="1"/>
  <c r="BM29" i="1"/>
  <c r="BE29" i="1"/>
  <c r="BO32" i="1"/>
  <c r="BE31" i="1"/>
  <c r="BO28" i="1"/>
  <c r="BG28" i="1"/>
  <c r="BQ31" i="1"/>
  <c r="BG30" i="1"/>
  <c r="BT24" i="1"/>
  <c r="BR25" i="1"/>
  <c r="BP26" i="1"/>
  <c r="BN27" i="1"/>
  <c r="BL28" i="1"/>
  <c r="BJ29" i="1"/>
  <c r="BH30" i="1"/>
  <c r="BF31" i="1"/>
  <c r="BD32" i="1"/>
  <c r="BT32" i="1"/>
  <c r="BT31" i="1"/>
  <c r="BS24" i="1"/>
  <c r="BE27" i="1"/>
  <c r="BM24" i="1"/>
  <c r="BK25" i="1"/>
  <c r="BI26" i="1"/>
  <c r="BG27" i="1"/>
  <c r="BE28" i="1"/>
  <c r="BU28" i="1"/>
  <c r="BS29" i="1"/>
  <c r="BQ30" i="1"/>
  <c r="BO31" i="1"/>
  <c r="BM32" i="1"/>
  <c r="BJ24" i="1"/>
  <c r="BH25" i="1"/>
  <c r="BF26" i="1"/>
  <c r="BD27" i="1"/>
  <c r="BF28" i="1"/>
  <c r="BD29" i="1"/>
  <c r="BT29" i="1"/>
  <c r="BD31" i="1"/>
  <c r="BN32" i="1"/>
  <c r="BI25" i="1"/>
  <c r="BS26" i="1"/>
  <c r="BQ27" i="1"/>
  <c r="BM31" i="1"/>
  <c r="BK30" i="1"/>
  <c r="BU29" i="1"/>
  <c r="BK28" i="1"/>
  <c r="BU31" i="1"/>
  <c r="BH24" i="1"/>
  <c r="BF25" i="1"/>
  <c r="BD26" i="1"/>
  <c r="BT26" i="1"/>
  <c r="BR27" i="1"/>
  <c r="BP28" i="1"/>
  <c r="BN29" i="1"/>
  <c r="BL30" i="1"/>
  <c r="BJ31" i="1"/>
  <c r="BH32" i="1"/>
  <c r="BH27" i="1"/>
  <c r="BJ32" i="1"/>
  <c r="BM25" i="1"/>
  <c r="BU27" i="1"/>
  <c r="BQ24" i="1"/>
  <c r="BO25" i="1"/>
  <c r="BM26" i="1"/>
  <c r="BK27" i="1"/>
  <c r="BI28" i="1"/>
  <c r="BG29" i="1"/>
  <c r="BE30" i="1"/>
  <c r="BU30" i="1"/>
  <c r="BS31" i="1"/>
  <c r="BQ32" i="1"/>
  <c r="BN24" i="1"/>
  <c r="BL25" i="1"/>
  <c r="BJ26" i="1"/>
  <c r="BL27" i="1"/>
  <c r="BJ28" i="1"/>
  <c r="BH29" i="1"/>
  <c r="BF30" i="1"/>
  <c r="BH31" i="1"/>
  <c r="BK24" i="1"/>
  <c r="BQ25" i="1"/>
  <c r="BI27" i="1"/>
  <c r="BS28" i="1"/>
  <c r="BK32" i="1"/>
  <c r="BG32" i="1"/>
  <c r="BS30" i="1"/>
  <c r="BI29" i="1"/>
  <c r="BS32" i="1"/>
  <c r="BA23" i="1"/>
  <c r="AY23" i="1"/>
  <c r="AT23" i="1"/>
  <c r="AV23" i="1"/>
  <c r="AX23" i="1"/>
  <c r="AZ23" i="1"/>
  <c r="AW23" i="1"/>
  <c r="AU23" i="1"/>
  <c r="O15" i="1"/>
  <c r="AB5" i="1" s="1"/>
  <c r="Q15" i="1"/>
  <c r="I15" i="1"/>
  <c r="Y3" i="1" s="1"/>
  <c r="C15" i="1"/>
  <c r="M15" i="1"/>
  <c r="G15" i="1"/>
  <c r="S15" i="1"/>
  <c r="AD4" i="1" s="1"/>
  <c r="K15" i="1"/>
  <c r="Z3" i="1" s="1"/>
  <c r="E15" i="1"/>
  <c r="AV14" i="1"/>
  <c r="AY14" i="1"/>
  <c r="AU14" i="1"/>
  <c r="AZ14" i="1"/>
  <c r="AX14" i="1"/>
  <c r="AT14" i="1"/>
  <c r="BA14" i="1"/>
  <c r="AW14" i="1"/>
  <c r="V9" i="1" l="1"/>
  <c r="BM20" i="1"/>
  <c r="BM6" i="1"/>
  <c r="BM21" i="1"/>
  <c r="BM8" i="1"/>
  <c r="BM12" i="1"/>
  <c r="BM16" i="1"/>
  <c r="BM4" i="1"/>
  <c r="AS22" i="1"/>
  <c r="BM5" i="1"/>
  <c r="BM10" i="1"/>
  <c r="BM14" i="1"/>
  <c r="BM18" i="1"/>
  <c r="BM11" i="1"/>
  <c r="BM9" i="1"/>
  <c r="BM19" i="1"/>
  <c r="BM17" i="1"/>
  <c r="BM13" i="1"/>
  <c r="BM7" i="1"/>
  <c r="BM15" i="1"/>
  <c r="AB12" i="1"/>
  <c r="X4" i="1"/>
  <c r="AS19" i="1"/>
  <c r="Z11" i="1"/>
  <c r="AB6" i="1"/>
  <c r="AB11" i="1"/>
  <c r="AB8" i="1"/>
  <c r="AB7" i="1"/>
  <c r="Y11" i="1"/>
  <c r="X12" i="1"/>
  <c r="Y9" i="1"/>
  <c r="AB4" i="1"/>
  <c r="Z5" i="1"/>
  <c r="AB10" i="1"/>
  <c r="Z4" i="1"/>
  <c r="AB9" i="1"/>
  <c r="AB3" i="1"/>
  <c r="X6" i="1"/>
  <c r="Y10" i="1"/>
  <c r="Y6" i="1"/>
  <c r="W4" i="1"/>
  <c r="W8" i="1"/>
  <c r="W12" i="1"/>
  <c r="AA8" i="1"/>
  <c r="AA4" i="1"/>
  <c r="AA12" i="1"/>
  <c r="AC4" i="1"/>
  <c r="AC8" i="1"/>
  <c r="AC12" i="1"/>
  <c r="AC7" i="1"/>
  <c r="V5" i="1"/>
  <c r="AA6" i="1"/>
  <c r="V7" i="1"/>
  <c r="AC9" i="1"/>
  <c r="AA3" i="1"/>
  <c r="W3" i="1"/>
  <c r="AC6" i="1"/>
  <c r="V11" i="1"/>
  <c r="Z6" i="1"/>
  <c r="Z10" i="1"/>
  <c r="AD5" i="1"/>
  <c r="AC11" i="1"/>
  <c r="Z9" i="1"/>
  <c r="W7" i="1"/>
  <c r="AA10" i="1"/>
  <c r="X8" i="1"/>
  <c r="AD7" i="1"/>
  <c r="AC3" i="1"/>
  <c r="Z7" i="1"/>
  <c r="AC10" i="1"/>
  <c r="AD6" i="1"/>
  <c r="AD10" i="1"/>
  <c r="V4" i="1"/>
  <c r="V8" i="1"/>
  <c r="V6" i="1"/>
  <c r="V10" i="1"/>
  <c r="AD9" i="1"/>
  <c r="AA7" i="1"/>
  <c r="W11" i="1"/>
  <c r="W6" i="1"/>
  <c r="AD11" i="1"/>
  <c r="AA5" i="1"/>
  <c r="W5" i="1"/>
  <c r="AD8" i="1"/>
  <c r="X5" i="1"/>
  <c r="X9" i="1"/>
  <c r="X3" i="1"/>
  <c r="X7" i="1"/>
  <c r="X11" i="1"/>
  <c r="Y4" i="1"/>
  <c r="Y12" i="1"/>
  <c r="Y8" i="1"/>
  <c r="AD3" i="1"/>
  <c r="AA11" i="1"/>
  <c r="Y7" i="1"/>
  <c r="V3" i="1"/>
  <c r="X10" i="1"/>
  <c r="Z12" i="1"/>
  <c r="W10" i="1"/>
  <c r="AC5" i="1"/>
  <c r="AA9" i="1"/>
  <c r="Y5" i="1"/>
  <c r="W9" i="1"/>
  <c r="AD12" i="1"/>
  <c r="Z8" i="1"/>
  <c r="V12" i="1"/>
  <c r="AG3" i="1" l="1" a="1"/>
  <c r="AG3" i="1" l="1"/>
  <c r="AN11" i="1"/>
  <c r="AG10" i="1"/>
  <c r="AI8" i="1"/>
  <c r="AK6" i="1"/>
  <c r="AM4" i="1"/>
  <c r="AM11" i="1"/>
  <c r="AO9" i="1"/>
  <c r="AH8" i="1"/>
  <c r="AJ6" i="1"/>
  <c r="AL4" i="1"/>
  <c r="AL11" i="1"/>
  <c r="AN9" i="1"/>
  <c r="AG8" i="1"/>
  <c r="AI6" i="1"/>
  <c r="AK4" i="1"/>
  <c r="AO11" i="1"/>
  <c r="AH10" i="1"/>
  <c r="AJ8" i="1"/>
  <c r="AL6" i="1"/>
  <c r="AN4" i="1"/>
  <c r="AJ11" i="1"/>
  <c r="AL9" i="1"/>
  <c r="AN7" i="1"/>
  <c r="AG6" i="1"/>
  <c r="AI4" i="1"/>
  <c r="AI11" i="1"/>
  <c r="AK9" i="1"/>
  <c r="AM7" i="1"/>
  <c r="AO5" i="1"/>
  <c r="AH4" i="1"/>
  <c r="AH11" i="1"/>
  <c r="AJ9" i="1"/>
  <c r="AL7" i="1"/>
  <c r="AN5" i="1"/>
  <c r="AG4" i="1"/>
  <c r="AK11" i="1"/>
  <c r="AM9" i="1"/>
  <c r="AO7" i="1"/>
  <c r="AH6" i="1"/>
  <c r="AJ4" i="1"/>
  <c r="AI5" i="1"/>
  <c r="AO10" i="1"/>
  <c r="AH9" i="1"/>
  <c r="AJ7" i="1"/>
  <c r="AL5" i="1"/>
  <c r="AN3" i="1"/>
  <c r="AN10" i="1"/>
  <c r="AG9" i="1"/>
  <c r="AI7" i="1"/>
  <c r="AK5" i="1"/>
  <c r="AM3" i="1"/>
  <c r="AM10" i="1"/>
  <c r="AO8" i="1"/>
  <c r="AH7" i="1"/>
  <c r="AJ5" i="1"/>
  <c r="AL3" i="1"/>
  <c r="AG11" i="1"/>
  <c r="AI9" i="1"/>
  <c r="AK7" i="1"/>
  <c r="AM5" i="1"/>
  <c r="AO3" i="1"/>
  <c r="AK10" i="1"/>
  <c r="AM8" i="1"/>
  <c r="AO6" i="1"/>
  <c r="AH5" i="1"/>
  <c r="AJ3" i="1"/>
  <c r="AJ10" i="1"/>
  <c r="AL8" i="1"/>
  <c r="AN6" i="1"/>
  <c r="AG5" i="1"/>
  <c r="AI3" i="1"/>
  <c r="AI10" i="1"/>
  <c r="AK8" i="1"/>
  <c r="AM6" i="1"/>
  <c r="AO4" i="1"/>
  <c r="AH3" i="1"/>
  <c r="AL10" i="1"/>
  <c r="AN8" i="1"/>
  <c r="AG7" i="1"/>
  <c r="AK3" i="1"/>
  <c r="AS17" i="1" l="1"/>
  <c r="BN17" i="1"/>
  <c r="BN21" i="1"/>
  <c r="AS21" i="1"/>
  <c r="BN9" i="1"/>
  <c r="BN15" i="1"/>
  <c r="BN13" i="1"/>
  <c r="BN11" i="1"/>
  <c r="BN7" i="1"/>
  <c r="BN6" i="1"/>
  <c r="BN19" i="1"/>
  <c r="BN5" i="1"/>
</calcChain>
</file>

<file path=xl/sharedStrings.xml><?xml version="1.0" encoding="utf-8"?>
<sst xmlns="http://schemas.openxmlformats.org/spreadsheetml/2006/main" count="330" uniqueCount="123">
  <si>
    <t>CHDC</t>
  </si>
  <si>
    <t>NFS</t>
  </si>
  <si>
    <t>NIBLSF</t>
  </si>
  <si>
    <t>PIC</t>
  </si>
  <si>
    <t>PRIN</t>
  </si>
  <si>
    <t>RLI</t>
  </si>
  <si>
    <t>RMDC</t>
  </si>
  <si>
    <t>SLI</t>
  </si>
  <si>
    <t>NGPL</t>
  </si>
  <si>
    <t>HPR monthly</t>
  </si>
  <si>
    <t>Average</t>
  </si>
  <si>
    <t>Microsoft Excel 14.0 Answer Report</t>
  </si>
  <si>
    <t>Worksheet: [Durga sir.xlsx]Sheet1</t>
  </si>
  <si>
    <t>Report Created: 05/04/2022 4:17:36 PM</t>
  </si>
  <si>
    <t>Result: Solver found a solution.  All Constraints and optimality conditions are satisfied.</t>
  </si>
  <si>
    <t>Solver Engine</t>
  </si>
  <si>
    <t>Engine: GRG Nonlinear</t>
  </si>
  <si>
    <t>Solution Time: 0.032 Seconds.</t>
  </si>
  <si>
    <t>Iterations: 0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</si>
  <si>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</si>
  <si>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</si>
  <si>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</si>
  <si>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</si>
  <si>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</si>
  <si>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</si>
  <si>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</si>
  <si>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</si>
  <si>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</si>
  <si>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</si>
  <si>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</si>
  <si>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</si>
  <si>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</si>
  <si>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</si>
  <si>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</si>
  <si>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</si>
  <si>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$AR$16</t>
  </si>
  <si>
    <t>Minimum variance NGPL</t>
  </si>
  <si>
    <t>$AS$2</t>
  </si>
  <si>
    <t>Contin</t>
  </si>
  <si>
    <t>$AS$3</t>
  </si>
  <si>
    <t>$AS$4</t>
  </si>
  <si>
    <t>$AS$5</t>
  </si>
  <si>
    <t>$AS$6</t>
  </si>
  <si>
    <t>$AS$7</t>
  </si>
  <si>
    <t>$AS$8</t>
  </si>
  <si>
    <t>$AS$9</t>
  </si>
  <si>
    <t>$AS$10</t>
  </si>
  <si>
    <t>$AT$7</t>
  </si>
  <si>
    <t>$AT$7&gt;=0</t>
  </si>
  <si>
    <t>Binding</t>
  </si>
  <si>
    <t>$AS$10&gt;=0</t>
  </si>
  <si>
    <t>$AS$2&gt;=0</t>
  </si>
  <si>
    <t>$AS$3&gt;=0</t>
  </si>
  <si>
    <t>$AS$4&gt;=0</t>
  </si>
  <si>
    <t>$AS$5&gt;=0</t>
  </si>
  <si>
    <t>$AS$6&gt;=0</t>
  </si>
  <si>
    <t>$AS$8&gt;=0</t>
  </si>
  <si>
    <t>$AS$9&gt;=0</t>
  </si>
  <si>
    <t>Microsoft Excel 14.0 Sensitivity Report</t>
  </si>
  <si>
    <t>Report Created: 05/04/2022 4:17:37 PM</t>
  </si>
  <si>
    <t>Final</t>
  </si>
  <si>
    <t>Value</t>
  </si>
  <si>
    <t>Reduced</t>
  </si>
  <si>
    <t>Gradient</t>
  </si>
  <si>
    <t>Lagrange</t>
  </si>
  <si>
    <t>Multiplier</t>
  </si>
  <si>
    <t>Microsoft Excel 14.0 Limits Report</t>
  </si>
  <si>
    <t>Objective</t>
  </si>
  <si>
    <t>Variable</t>
  </si>
  <si>
    <t>Lower</t>
  </si>
  <si>
    <t>Limit</t>
  </si>
  <si>
    <t>Result</t>
  </si>
  <si>
    <t>Upper</t>
  </si>
  <si>
    <t>Reffered</t>
  </si>
  <si>
    <t>Actual</t>
  </si>
  <si>
    <t>total weight for required</t>
  </si>
  <si>
    <t>total weight actual</t>
  </si>
  <si>
    <t>Wtranspose for Best Variance</t>
  </si>
  <si>
    <t>(This is minimized by solving for minimum variance)</t>
  </si>
  <si>
    <t xml:space="preserve">Wtranspose for Actual  weight </t>
  </si>
  <si>
    <t>Efficient Frontier</t>
  </si>
  <si>
    <t>Weights</t>
  </si>
  <si>
    <t>Portfolio return</t>
  </si>
  <si>
    <t>portfolio risk</t>
  </si>
  <si>
    <t>Current portfoli risk</t>
  </si>
  <si>
    <t>Current portfolio return</t>
  </si>
  <si>
    <t>transpose</t>
  </si>
  <si>
    <t>weights</t>
  </si>
  <si>
    <t>Efficeient Frontier</t>
  </si>
  <si>
    <t>RF</t>
  </si>
  <si>
    <t>Based on the analysis our current portfolio is efficeient as we can see our current portfolio falls above the tangent point of blue line and red line which is a CML line assuming 10 percen trisk free rate i.e 0.833 monthly )</t>
  </si>
  <si>
    <t>NEPSE Index</t>
  </si>
  <si>
    <t>Monthly change</t>
  </si>
  <si>
    <t>Beta</t>
  </si>
  <si>
    <t>Return</t>
  </si>
  <si>
    <t>Nepse</t>
  </si>
  <si>
    <t>our portfolio return</t>
  </si>
  <si>
    <t>required return for our portfolio</t>
  </si>
  <si>
    <t>actual return</t>
  </si>
  <si>
    <t>Minimum portfolio risk</t>
  </si>
  <si>
    <t>minimum portfolio return</t>
  </si>
  <si>
    <t>Alpha</t>
  </si>
  <si>
    <t>(your expected retun is 5 percent more than the market retun at a given level of risk)</t>
  </si>
  <si>
    <t>(Good)</t>
  </si>
  <si>
    <t>Excess Return</t>
  </si>
  <si>
    <t>Variance Co-variance Matrix</t>
  </si>
  <si>
    <t>This portion can be understood from figure (portfolio risk return relation at different weight)</t>
  </si>
  <si>
    <t>Note: Go to BQ for results part</t>
  </si>
  <si>
    <t>The blue and greem points arefrom the  table highlighted at first and the red is from BM and BN</t>
  </si>
  <si>
    <t>The red point is of our current portfolio return and the blue line is SML line of market</t>
  </si>
  <si>
    <t>Note: This are the monthly HPR data and have a basic relevance for analysis. However, through out this excell file important tables for analysis and notes  are highlighted in yellow</t>
  </si>
  <si>
    <t>Month end of</t>
  </si>
  <si>
    <t>Mar</t>
  </si>
  <si>
    <t>Feb</t>
  </si>
  <si>
    <t>Jan</t>
  </si>
  <si>
    <t>Dec</t>
  </si>
  <si>
    <t>Oct</t>
  </si>
  <si>
    <t>Nov</t>
  </si>
  <si>
    <t>Sep</t>
  </si>
  <si>
    <t>Aug</t>
  </si>
  <si>
    <t>Jun</t>
  </si>
  <si>
    <t>Jul</t>
  </si>
  <si>
    <t>For jun the HPR is not present because there is no data of May in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</si>
</sst>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indexed="18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4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5" borderId="0" xfId="0" applyFill="1"/>
    <xf numFmtId="0" fontId="0" fillId="0" borderId="6" xfId="0" applyBorder="1"/>
    <xf numFmtId="0" fontId="1" fillId="5" borderId="0" xfId="0" applyFont="1" applyFill="1"/>
    <xf numFmtId="0" fontId="0" fillId="6" borderId="0" xfId="0" applyFill="1"/>
    <xf numFmtId="0" fontId="0" fillId="5" borderId="6" xfId="0" applyFill="1" applyBorder="1"/>
    <xf numFmtId="4" fontId="0" fillId="5" borderId="6" xfId="0" applyNumberFormat="1" applyFill="1" applyBorder="1"/>
    <xf numFmtId="0" fontId="0" fillId="5" borderId="0" xfId="0" applyFill="1" applyAlignment="1"/>
    <xf numFmtId="0" fontId="2" fillId="3" borderId="6" xfId="0" applyFont="1" applyFill="1" applyBorder="1" applyAlignment="1">
      <alignment horizontal="right" vertical="center" wrapText="1" indent="1"/>
    </xf>
    <xf numFmtId="0" fontId="2" fillId="0" borderId="6" xfId="0" applyFont="1" applyBorder="1"/>
    <xf numFmtId="4" fontId="2" fillId="3" borderId="6" xfId="0" applyNumberFormat="1" applyFont="1" applyFill="1" applyBorder="1" applyAlignment="1">
      <alignment horizontal="right" vertical="center" wrapText="1" indent="1"/>
    </xf>
    <xf numFmtId="4" fontId="2" fillId="0" borderId="6" xfId="0" applyNumberFormat="1" applyFont="1" applyBorder="1"/>
    <xf numFmtId="0" fontId="2" fillId="4" borderId="6" xfId="0" applyFont="1" applyFill="1" applyBorder="1" applyAlignment="1">
      <alignment horizontal="right" vertical="center" wrapText="1" indent="1"/>
    </xf>
    <xf numFmtId="4" fontId="2" fillId="4" borderId="6" xfId="0" applyNumberFormat="1" applyFont="1" applyFill="1" applyBorder="1" applyAlignment="1">
      <alignment horizontal="right" vertical="center" wrapText="1" indent="1"/>
    </xf>
    <xf numFmtId="4" fontId="2" fillId="2" borderId="6" xfId="0" applyNumberFormat="1" applyFont="1" applyFill="1" applyBorder="1" applyAlignment="1">
      <alignment horizontal="right" vertical="center" wrapText="1" indent="1"/>
    </xf>
    <xf numFmtId="0" fontId="2" fillId="2" borderId="6" xfId="0" applyFont="1" applyFill="1" applyBorder="1" applyAlignment="1">
      <alignment horizontal="right" vertical="center" wrapText="1" indent="1"/>
    </xf>
    <xf numFmtId="14" fontId="2" fillId="3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top" wrapText="1"/>
    </xf>
    <xf numFmtId="0" fontId="0" fillId="0" borderId="6" xfId="0" applyFont="1" applyBorder="1"/>
    <xf numFmtId="0" fontId="0" fillId="0" borderId="6" xfId="0" applyFont="1" applyBorder="1" applyAlignment="1">
      <alignment wrapText="1"/>
    </xf>
    <xf numFmtId="4" fontId="4" fillId="0" borderId="6" xfId="0" applyNumberFormat="1" applyFont="1" applyBorder="1"/>
    <xf numFmtId="4" fontId="4" fillId="2" borderId="6" xfId="0" applyNumberFormat="1" applyFont="1" applyFill="1" applyBorder="1" applyAlignment="1">
      <alignment horizontal="center" vertical="top" wrapText="1"/>
    </xf>
    <xf numFmtId="0" fontId="5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43285214348206E-2"/>
          <c:y val="6.528944298629337E-2"/>
          <c:w val="0.57067716535433066"/>
          <c:h val="0.89719889180519097"/>
        </c:manualLayout>
      </c:layout>
      <c:scatterChart>
        <c:scatterStyle val="smoothMarker"/>
        <c:varyColors val="0"/>
        <c:ser>
          <c:idx val="1"/>
          <c:order val="0"/>
          <c:tx>
            <c:v>Efficent Frontier</c:v>
          </c:tx>
          <c:xVal>
            <c:numRef>
              <c:f>'Minimum Variance analysis'!$BN$4:$BN$21</c:f>
              <c:numCache>
                <c:formatCode>General</c:formatCode>
                <c:ptCount val="18"/>
                <c:pt idx="0">
                  <c:v>27.119390054509836</c:v>
                </c:pt>
                <c:pt idx="1">
                  <c:v>12.491662106898556</c:v>
                </c:pt>
                <c:pt idx="2">
                  <c:v>22.065823270225206</c:v>
                </c:pt>
                <c:pt idx="3">
                  <c:v>18.213698310043799</c:v>
                </c:pt>
                <c:pt idx="4">
                  <c:v>9.0038656609797343</c:v>
                </c:pt>
                <c:pt idx="5">
                  <c:v>18.213698310043799</c:v>
                </c:pt>
                <c:pt idx="6">
                  <c:v>10.250954121568471</c:v>
                </c:pt>
                <c:pt idx="7">
                  <c:v>18.213698310043799</c:v>
                </c:pt>
                <c:pt idx="8">
                  <c:v>13.632622045491775</c:v>
                </c:pt>
                <c:pt idx="9">
                  <c:v>18.213698310043799</c:v>
                </c:pt>
                <c:pt idx="10">
                  <c:v>9.4929724218498741</c:v>
                </c:pt>
                <c:pt idx="11">
                  <c:v>18.213698310043799</c:v>
                </c:pt>
                <c:pt idx="12">
                  <c:v>10.603678493211127</c:v>
                </c:pt>
                <c:pt idx="13">
                  <c:v>18.213698310043799</c:v>
                </c:pt>
                <c:pt idx="14">
                  <c:v>7.8154654481608796</c:v>
                </c:pt>
                <c:pt idx="15">
                  <c:v>18.213698310043799</c:v>
                </c:pt>
                <c:pt idx="16">
                  <c:v>35.661724962495015</c:v>
                </c:pt>
                <c:pt idx="17">
                  <c:v>18.213698310043799</c:v>
                </c:pt>
              </c:numCache>
            </c:numRef>
          </c:xVal>
          <c:yVal>
            <c:numRef>
              <c:f>'Minimum Variance analysis'!$BM$4:$BM$21</c:f>
              <c:numCache>
                <c:formatCode>General</c:formatCode>
                <c:ptCount val="18"/>
                <c:pt idx="0">
                  <c:v>7.4913302683772116</c:v>
                </c:pt>
                <c:pt idx="1">
                  <c:v>1.2367193752080938</c:v>
                </c:pt>
                <c:pt idx="2">
                  <c:v>4.9579036812588653</c:v>
                </c:pt>
                <c:pt idx="3">
                  <c:v>3.973111640969583</c:v>
                </c:pt>
                <c:pt idx="4">
                  <c:v>-3.5565235482197295</c:v>
                </c:pt>
                <c:pt idx="5">
                  <c:v>2.8647375091053067</c:v>
                </c:pt>
                <c:pt idx="6">
                  <c:v>-2.3160522208003265</c:v>
                </c:pt>
                <c:pt idx="7">
                  <c:v>-0.31761819804559022</c:v>
                </c:pt>
                <c:pt idx="8">
                  <c:v>-1.9101337041995547</c:v>
                </c:pt>
                <c:pt idx="9">
                  <c:v>-0.14002884703275253</c:v>
                </c:pt>
                <c:pt idx="10">
                  <c:v>-1.3915510782884204</c:v>
                </c:pt>
                <c:pt idx="11">
                  <c:v>8.6851051803368828E-2</c:v>
                </c:pt>
                <c:pt idx="12">
                  <c:v>-1.9831403698893355</c:v>
                </c:pt>
                <c:pt idx="13">
                  <c:v>-0.17196926327203155</c:v>
                </c:pt>
                <c:pt idx="14">
                  <c:v>1.2460027358007477</c:v>
                </c:pt>
                <c:pt idx="15">
                  <c:v>1.2407808454673799</c:v>
                </c:pt>
                <c:pt idx="16">
                  <c:v>8.5926386128333849</c:v>
                </c:pt>
                <c:pt idx="17">
                  <c:v>4.4549340416691585</c:v>
                </c:pt>
              </c:numCache>
            </c:numRef>
          </c:yVal>
          <c:smooth val="1"/>
        </c:ser>
        <c:ser>
          <c:idx val="0"/>
          <c:order val="1"/>
          <c:tx>
            <c:v>Optimum portfolio</c:v>
          </c:tx>
          <c:xVal>
            <c:numRef>
              <c:f>'Minimum Variance analysis'!$AS$17:$AT$17</c:f>
              <c:numCache>
                <c:formatCode>General</c:formatCode>
                <c:ptCount val="2"/>
                <c:pt idx="0">
                  <c:v>5.7686625758187358</c:v>
                </c:pt>
                <c:pt idx="1">
                  <c:v>0</c:v>
                </c:pt>
              </c:numCache>
            </c:numRef>
          </c:xVal>
          <c:yVal>
            <c:numRef>
              <c:f>'Minimum Variance analysis'!$AS$19:$AT$19</c:f>
              <c:numCache>
                <c:formatCode>General</c:formatCode>
                <c:ptCount val="2"/>
                <c:pt idx="0">
                  <c:v>-2.6088815620334884</c:v>
                </c:pt>
                <c:pt idx="1">
                  <c:v>0.83299999999999996</c:v>
                </c:pt>
              </c:numCache>
            </c:numRef>
          </c:yVal>
          <c:smooth val="1"/>
        </c:ser>
        <c:ser>
          <c:idx val="2"/>
          <c:order val="2"/>
          <c:tx>
            <c:v>current portfolio</c:v>
          </c:tx>
          <c:xVal>
            <c:numRef>
              <c:f>'Minimum Variance analysis'!$AS$21</c:f>
              <c:numCache>
                <c:formatCode>General</c:formatCode>
                <c:ptCount val="1"/>
                <c:pt idx="0">
                  <c:v>16.073531025786309</c:v>
                </c:pt>
              </c:numCache>
            </c:numRef>
          </c:xVal>
          <c:yVal>
            <c:numRef>
              <c:f>'Minimum Variance analysis'!$AS$22</c:f>
              <c:numCache>
                <c:formatCode>General</c:formatCode>
                <c:ptCount val="1"/>
                <c:pt idx="0">
                  <c:v>3.0181113750687878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74112"/>
        <c:axId val="97275904"/>
      </c:scatterChart>
      <c:valAx>
        <c:axId val="9727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275904"/>
        <c:crosses val="autoZero"/>
        <c:crossBetween val="midCat"/>
      </c:valAx>
      <c:valAx>
        <c:axId val="97275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274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SML and Beta Check</c:v>
          </c:tx>
          <c:xVal>
            <c:numRef>
              <c:f>'Minimum Variance analysis'!$CB$17:$CD$17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1.7344842149755237</c:v>
                </c:pt>
              </c:numCache>
            </c:numRef>
          </c:xVal>
          <c:yVal>
            <c:numRef>
              <c:f>'Minimum Variance analysis'!$CB$16:$CD$16</c:f>
              <c:numCache>
                <c:formatCode>General</c:formatCode>
                <c:ptCount val="3"/>
                <c:pt idx="0" formatCode="#,##0.00">
                  <c:v>-0.80736376500581697</c:v>
                </c:pt>
                <c:pt idx="1">
                  <c:v>0.83299999999999996</c:v>
                </c:pt>
                <c:pt idx="2">
                  <c:v>-2.0121850572204085</c:v>
                </c:pt>
              </c:numCache>
            </c:numRef>
          </c:yVal>
          <c:smooth val="1"/>
        </c:ser>
        <c:ser>
          <c:idx val="1"/>
          <c:order val="1"/>
          <c:tx>
            <c:v>actual return</c:v>
          </c:tx>
          <c:xVal>
            <c:numRef>
              <c:f>'Minimum Variance analysis'!$CE$17</c:f>
              <c:numCache>
                <c:formatCode>General</c:formatCode>
                <c:ptCount val="1"/>
                <c:pt idx="0">
                  <c:v>1.7344842149755237</c:v>
                </c:pt>
              </c:numCache>
            </c:numRef>
          </c:xVal>
          <c:yVal>
            <c:numRef>
              <c:f>'Minimum Variance analysis'!$CE$16</c:f>
              <c:numCache>
                <c:formatCode>General</c:formatCode>
                <c:ptCount val="1"/>
                <c:pt idx="0">
                  <c:v>3.0181113750687878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00864"/>
        <c:axId val="97302400"/>
      </c:scatterChart>
      <c:valAx>
        <c:axId val="9730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302400"/>
        <c:crosses val="autoZero"/>
        <c:crossBetween val="midCat"/>
      </c:valAx>
      <c:valAx>
        <c:axId val="97302400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97300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19050</xdr:colOff>
      <xdr:row>2</xdr:row>
      <xdr:rowOff>66675</xdr:rowOff>
    </xdr:from>
    <xdr:to>
      <xdr:col>75</xdr:col>
      <xdr:colOff>323850</xdr:colOff>
      <xdr:row>16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84</xdr:col>
      <xdr:colOff>400050</xdr:colOff>
      <xdr:row>1</xdr:row>
      <xdr:rowOff>0</xdr:rowOff>
    </xdr:from>
    <xdr:to>
      <xdr:col>92</xdr:col>
      <xdr:colOff>95250</xdr:colOff>
      <xdr:row>14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topLeftCell="A52" workbookViewId="0"/>
  </sheetViews>
  <sheetFormatPr defaultRowHeight="15" x14ac:dyDescent="0.25"/>
  <cols>
    <col min="1" max="1" width="2.28515625" customWidth="1"/>
    <col min="2" max="2" width="7.28515625" customWidth="1"/>
    <col min="3" max="3" width="23" bestFit="1" customWidth="1"/>
    <col min="4" max="4" width="13.7109375" bestFit="1" customWidth="1"/>
    <col min="5" max="5" width="10.85546875" bestFit="1" customWidth="1"/>
    <col min="6" max="6" width="7.7109375" customWidth="1"/>
    <col min="7" max="7" width="5.42578125" customWidth="1"/>
  </cols>
  <sheetData>
    <row r="1" spans="1:5" x14ac:dyDescent="0.25">
      <c r="A1" s="1" t="s">
        <v>11</v>
      </c>
    </row>
    <row r="2" spans="1:5" x14ac:dyDescent="0.25">
      <c r="A2" s="1" t="s">
        <v>12</v>
      </c>
    </row>
    <row r="3" spans="1:5" x14ac:dyDescent="0.25">
      <c r="A3" s="1" t="s">
        <v>13</v>
      </c>
    </row>
    <row r="4" spans="1:5" x14ac:dyDescent="0.25">
      <c r="A4" s="1" t="s">
        <v>14</v>
      </c>
    </row>
    <row r="5" spans="1:5" x14ac:dyDescent="0.25">
      <c r="A5" s="1" t="s">
        <v>15</v>
      </c>
    </row>
    <row r="6" spans="1:5" x14ac:dyDescent="0.25">
      <c r="A6" s="1"/>
      <c r="B6" t="s">
        <v>16</v>
      </c>
    </row>
    <row r="7" spans="1:5" x14ac:dyDescent="0.25">
      <c r="A7" s="1"/>
      <c r="B7" t="s">
        <v>17</v>
      </c>
    </row>
    <row r="8" spans="1:5" x14ac:dyDescent="0.25">
      <c r="A8" s="1"/>
      <c r="B8" t="s">
        <v>18</v>
      </c>
    </row>
    <row r="9" spans="1:5" x14ac:dyDescent="0.25">
      <c r="A9" s="1" t="s">
        <v>19</v>
      </c>
    </row>
    <row r="10" spans="1:5" x14ac:dyDescent="0.25">
      <c r="B10" t="s">
        <v>20</v>
      </c>
    </row>
    <row r="11" spans="1:5" x14ac:dyDescent="0.25">
      <c r="B11" t="s">
        <v>21</v>
      </c>
    </row>
    <row r="12" spans="1:5" x14ac:dyDescent="0.25">
      <c r="B12" t="s">
        <v>22</v>
      </c>
    </row>
    <row r="14" spans="1:5" ht="15.75" thickBot="1" x14ac:dyDescent="0.3">
      <c r="A14" t="s">
        <v>23</v>
      </c>
    </row>
    <row r="15" spans="1:5" ht="15.75" thickBot="1" x14ac:dyDescent="0.3">
      <c r="B15" s="3" t="s">
        <v>24</v>
      </c>
      <c r="C15" s="3" t="s">
        <v>25</v>
      </c>
      <c r="D15" s="3" t="s">
        <v>26</v>
      </c>
      <c r="E15" s="3" t="s">
        <v>27</v>
      </c>
    </row>
    <row r="16" spans="1:5" ht="15.75" thickBot="1" x14ac:dyDescent="0.3">
      <c r="B16" s="2" t="s">
        <v>35</v>
      </c>
      <c r="C16" s="2" t="s">
        <v>36</v>
      </c>
      <c r="D16" s="5">
        <v>0</v>
      </c>
      <c r="E16" s="5">
        <v>0</v>
      </c>
    </row>
    <row r="19" spans="1:6" ht="15.75" thickBot="1" x14ac:dyDescent="0.3">
      <c r="A19" t="s">
        <v>28</v>
      </c>
    </row>
    <row r="20" spans="1:6" ht="15.75" thickBot="1" x14ac:dyDescent="0.3">
      <c r="B20" s="3" t="s">
        <v>24</v>
      </c>
      <c r="C20" s="3" t="s">
        <v>25</v>
      </c>
      <c r="D20" s="3" t="s">
        <v>26</v>
      </c>
      <c r="E20" s="3" t="s">
        <v>27</v>
      </c>
      <c r="F20" s="3" t="s">
        <v>29</v>
      </c>
    </row>
    <row r="21" spans="1:6" x14ac:dyDescent="0.25">
      <c r="B21" s="4" t="s">
        <v>37</v>
      </c>
      <c r="C21" s="4" t="s">
        <v>0</v>
      </c>
      <c r="D21" s="6">
        <v>0</v>
      </c>
      <c r="E21" s="6">
        <v>0</v>
      </c>
      <c r="F21" s="4" t="s">
        <v>38</v>
      </c>
    </row>
    <row r="22" spans="1:6" x14ac:dyDescent="0.25">
      <c r="B22" s="4" t="s">
        <v>39</v>
      </c>
      <c r="C22" s="4" t="s">
        <v>1</v>
      </c>
      <c r="D22" s="6">
        <v>0</v>
      </c>
      <c r="E22" s="6">
        <v>0</v>
      </c>
      <c r="F22" s="4" t="s">
        <v>38</v>
      </c>
    </row>
    <row r="23" spans="1:6" x14ac:dyDescent="0.25">
      <c r="B23" s="4" t="s">
        <v>40</v>
      </c>
      <c r="C23" s="4" t="s">
        <v>2</v>
      </c>
      <c r="D23" s="6">
        <v>0</v>
      </c>
      <c r="E23" s="6">
        <v>0</v>
      </c>
      <c r="F23" s="4" t="s">
        <v>38</v>
      </c>
    </row>
    <row r="24" spans="1:6" x14ac:dyDescent="0.25">
      <c r="B24" s="4" t="s">
        <v>41</v>
      </c>
      <c r="C24" s="4" t="s">
        <v>3</v>
      </c>
      <c r="D24" s="6">
        <v>0</v>
      </c>
      <c r="E24" s="6">
        <v>0</v>
      </c>
      <c r="F24" s="4" t="s">
        <v>38</v>
      </c>
    </row>
    <row r="25" spans="1:6" x14ac:dyDescent="0.25">
      <c r="B25" s="4" t="s">
        <v>42</v>
      </c>
      <c r="C25" s="4" t="s">
        <v>4</v>
      </c>
      <c r="D25" s="6">
        <v>0</v>
      </c>
      <c r="E25" s="6">
        <v>0</v>
      </c>
      <c r="F25" s="4" t="s">
        <v>38</v>
      </c>
    </row>
    <row r="26" spans="1:6" x14ac:dyDescent="0.25">
      <c r="B26" s="4" t="s">
        <v>43</v>
      </c>
      <c r="C26" s="4" t="s">
        <v>5</v>
      </c>
      <c r="D26" s="6">
        <v>0</v>
      </c>
      <c r="E26" s="6">
        <v>0</v>
      </c>
      <c r="F26" s="4" t="s">
        <v>38</v>
      </c>
    </row>
    <row r="27" spans="1:6" x14ac:dyDescent="0.25">
      <c r="B27" s="4" t="s">
        <v>44</v>
      </c>
      <c r="C27" s="4" t="s">
        <v>6</v>
      </c>
      <c r="D27" s="6">
        <v>0</v>
      </c>
      <c r="E27" s="6">
        <v>0</v>
      </c>
      <c r="F27" s="4" t="s">
        <v>38</v>
      </c>
    </row>
    <row r="28" spans="1:6" x14ac:dyDescent="0.25">
      <c r="B28" s="4" t="s">
        <v>45</v>
      </c>
      <c r="C28" s="4" t="s">
        <v>7</v>
      </c>
      <c r="D28" s="6">
        <v>0</v>
      </c>
      <c r="E28" s="6">
        <v>0</v>
      </c>
      <c r="F28" s="4" t="s">
        <v>38</v>
      </c>
    </row>
    <row r="29" spans="1:6" ht="15.75" thickBot="1" x14ac:dyDescent="0.3">
      <c r="B29" s="2" t="s">
        <v>46</v>
      </c>
      <c r="C29" s="2" t="s">
        <v>8</v>
      </c>
      <c r="D29" s="5">
        <v>0</v>
      </c>
      <c r="E29" s="5">
        <v>0</v>
      </c>
      <c r="F29" s="2" t="s">
        <v>38</v>
      </c>
    </row>
    <row r="32" spans="1:6" ht="15.75" thickBot="1" x14ac:dyDescent="0.3">
      <c r="A32" t="s">
        <v>30</v>
      </c>
    </row>
    <row r="33" spans="2:7" ht="15.75" thickBot="1" x14ac:dyDescent="0.3">
      <c r="B33" s="3" t="s">
        <v>24</v>
      </c>
      <c r="C33" s="3" t="s">
        <v>25</v>
      </c>
      <c r="D33" s="3" t="s">
        <v>31</v>
      </c>
      <c r="E33" s="3" t="s">
        <v>32</v>
      </c>
      <c r="F33" s="3" t="s">
        <v>33</v>
      </c>
      <c r="G33" s="3" t="s">
        <v>34</v>
      </c>
    </row>
    <row r="34" spans="2:7" x14ac:dyDescent="0.25">
      <c r="B34" s="4" t="s">
        <v>47</v>
      </c>
      <c r="C34" s="4" t="s">
        <v>5</v>
      </c>
      <c r="D34" s="6">
        <v>0</v>
      </c>
      <c r="E34" s="4" t="s">
        <v>48</v>
      </c>
      <c r="F34" s="4" t="s">
        <v>49</v>
      </c>
      <c r="G34" s="6">
        <v>0</v>
      </c>
    </row>
    <row r="35" spans="2:7" x14ac:dyDescent="0.25">
      <c r="B35" s="4" t="s">
        <v>46</v>
      </c>
      <c r="C35" s="4" t="s">
        <v>8</v>
      </c>
      <c r="D35" s="6">
        <v>0</v>
      </c>
      <c r="E35" s="4" t="s">
        <v>50</v>
      </c>
      <c r="F35" s="4" t="s">
        <v>49</v>
      </c>
      <c r="G35" s="6">
        <v>0</v>
      </c>
    </row>
    <row r="36" spans="2:7" x14ac:dyDescent="0.25">
      <c r="B36" s="4" t="s">
        <v>37</v>
      </c>
      <c r="C36" s="4" t="s">
        <v>0</v>
      </c>
      <c r="D36" s="6">
        <v>0</v>
      </c>
      <c r="E36" s="4" t="s">
        <v>51</v>
      </c>
      <c r="F36" s="4" t="s">
        <v>49</v>
      </c>
      <c r="G36" s="6">
        <v>0</v>
      </c>
    </row>
    <row r="37" spans="2:7" x14ac:dyDescent="0.25">
      <c r="B37" s="4" t="s">
        <v>39</v>
      </c>
      <c r="C37" s="4" t="s">
        <v>1</v>
      </c>
      <c r="D37" s="6">
        <v>0</v>
      </c>
      <c r="E37" s="4" t="s">
        <v>52</v>
      </c>
      <c r="F37" s="4" t="s">
        <v>49</v>
      </c>
      <c r="G37" s="6">
        <v>0</v>
      </c>
    </row>
    <row r="38" spans="2:7" x14ac:dyDescent="0.25">
      <c r="B38" s="4" t="s">
        <v>40</v>
      </c>
      <c r="C38" s="4" t="s">
        <v>2</v>
      </c>
      <c r="D38" s="6">
        <v>0</v>
      </c>
      <c r="E38" s="4" t="s">
        <v>53</v>
      </c>
      <c r="F38" s="4" t="s">
        <v>49</v>
      </c>
      <c r="G38" s="6">
        <v>0</v>
      </c>
    </row>
    <row r="39" spans="2:7" x14ac:dyDescent="0.25">
      <c r="B39" s="4" t="s">
        <v>41</v>
      </c>
      <c r="C39" s="4" t="s">
        <v>3</v>
      </c>
      <c r="D39" s="6">
        <v>0</v>
      </c>
      <c r="E39" s="4" t="s">
        <v>54</v>
      </c>
      <c r="F39" s="4" t="s">
        <v>49</v>
      </c>
      <c r="G39" s="6">
        <v>0</v>
      </c>
    </row>
    <row r="40" spans="2:7" x14ac:dyDescent="0.25">
      <c r="B40" s="4" t="s">
        <v>42</v>
      </c>
      <c r="C40" s="4" t="s">
        <v>4</v>
      </c>
      <c r="D40" s="6">
        <v>0</v>
      </c>
      <c r="E40" s="4" t="s">
        <v>55</v>
      </c>
      <c r="F40" s="4" t="s">
        <v>49</v>
      </c>
      <c r="G40" s="6">
        <v>0</v>
      </c>
    </row>
    <row r="41" spans="2:7" x14ac:dyDescent="0.25">
      <c r="B41" s="4" t="s">
        <v>44</v>
      </c>
      <c r="C41" s="4" t="s">
        <v>6</v>
      </c>
      <c r="D41" s="6">
        <v>0</v>
      </c>
      <c r="E41" s="4" t="s">
        <v>56</v>
      </c>
      <c r="F41" s="4" t="s">
        <v>49</v>
      </c>
      <c r="G41" s="6">
        <v>0</v>
      </c>
    </row>
    <row r="42" spans="2:7" ht="15.75" thickBot="1" x14ac:dyDescent="0.3">
      <c r="B42" s="2" t="s">
        <v>45</v>
      </c>
      <c r="C42" s="2" t="s">
        <v>7</v>
      </c>
      <c r="D42" s="5">
        <v>0</v>
      </c>
      <c r="E42" s="2" t="s">
        <v>57</v>
      </c>
      <c r="F42" s="2" t="s">
        <v>49</v>
      </c>
      <c r="G4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workbookViewId="0"/>
  </sheetViews>
  <sheetFormatPr defaultRowHeight="15" x14ac:dyDescent="0.25"/>
  <cols>
    <col min="1" max="1" width="2.28515625" customWidth="1"/>
    <col min="2" max="2" width="7.28515625" bestFit="1" customWidth="1"/>
    <col min="3" max="3" width="7" bestFit="1" customWidth="1"/>
    <col min="4" max="4" width="6.140625" customWidth="1"/>
    <col min="5" max="5" width="12" bestFit="1" customWidth="1"/>
  </cols>
  <sheetData>
    <row r="1" spans="1:5" x14ac:dyDescent="0.25">
      <c r="A1" s="1" t="s">
        <v>58</v>
      </c>
    </row>
    <row r="2" spans="1:5" x14ac:dyDescent="0.25">
      <c r="A2" s="1" t="s">
        <v>12</v>
      </c>
    </row>
    <row r="3" spans="1:5" x14ac:dyDescent="0.25">
      <c r="A3" s="1" t="s">
        <v>59</v>
      </c>
    </row>
    <row r="6" spans="1:5" ht="15.75" thickBot="1" x14ac:dyDescent="0.3">
      <c r="A6" t="s">
        <v>28</v>
      </c>
    </row>
    <row r="7" spans="1:5" x14ac:dyDescent="0.25">
      <c r="B7" s="7"/>
      <c r="C7" s="7"/>
      <c r="D7" s="7" t="s">
        <v>60</v>
      </c>
      <c r="E7" s="7" t="s">
        <v>62</v>
      </c>
    </row>
    <row r="8" spans="1:5" ht="15.75" thickBot="1" x14ac:dyDescent="0.3">
      <c r="B8" s="8" t="s">
        <v>24</v>
      </c>
      <c r="C8" s="8" t="s">
        <v>25</v>
      </c>
      <c r="D8" s="8" t="s">
        <v>61</v>
      </c>
      <c r="E8" s="8" t="s">
        <v>63</v>
      </c>
    </row>
    <row r="9" spans="1:5" x14ac:dyDescent="0.25">
      <c r="B9" s="4" t="s">
        <v>37</v>
      </c>
      <c r="C9" s="4" t="s">
        <v>0</v>
      </c>
      <c r="D9" s="4">
        <v>0</v>
      </c>
      <c r="E9" s="4">
        <v>7.3546130442991853E-4</v>
      </c>
    </row>
    <row r="10" spans="1:5" x14ac:dyDescent="0.25">
      <c r="B10" s="4" t="s">
        <v>39</v>
      </c>
      <c r="C10" s="4" t="s">
        <v>1</v>
      </c>
      <c r="D10" s="4">
        <v>0</v>
      </c>
      <c r="E10" s="4">
        <v>4.8690056428313255E-4</v>
      </c>
    </row>
    <row r="11" spans="1:5" x14ac:dyDescent="0.25">
      <c r="B11" s="4" t="s">
        <v>40</v>
      </c>
      <c r="C11" s="4" t="s">
        <v>2</v>
      </c>
      <c r="D11" s="4">
        <v>0</v>
      </c>
      <c r="E11" s="4">
        <v>8.1069600128103048E-5</v>
      </c>
    </row>
    <row r="12" spans="1:5" x14ac:dyDescent="0.25">
      <c r="B12" s="4" t="s">
        <v>41</v>
      </c>
      <c r="C12" s="4" t="s">
        <v>3</v>
      </c>
      <c r="D12" s="4">
        <v>0</v>
      </c>
      <c r="E12" s="4">
        <v>1.0508205741643906E-4</v>
      </c>
    </row>
    <row r="13" spans="1:5" x14ac:dyDescent="0.25">
      <c r="B13" s="4" t="s">
        <v>42</v>
      </c>
      <c r="C13" s="4" t="s">
        <v>4</v>
      </c>
      <c r="D13" s="4">
        <v>0</v>
      </c>
      <c r="E13" s="4">
        <v>1.8584838835522532E-4</v>
      </c>
    </row>
    <row r="14" spans="1:5" x14ac:dyDescent="0.25">
      <c r="B14" s="4" t="s">
        <v>43</v>
      </c>
      <c r="C14" s="4" t="s">
        <v>5</v>
      </c>
      <c r="D14" s="4">
        <v>0</v>
      </c>
      <c r="E14" s="4">
        <v>9.0116525825578719E-5</v>
      </c>
    </row>
    <row r="15" spans="1:5" x14ac:dyDescent="0.25">
      <c r="B15" s="4" t="s">
        <v>44</v>
      </c>
      <c r="C15" s="4" t="s">
        <v>6</v>
      </c>
      <c r="D15" s="4">
        <v>0</v>
      </c>
      <c r="E15" s="4">
        <v>1.124379996326752E-4</v>
      </c>
    </row>
    <row r="16" spans="1:5" x14ac:dyDescent="0.25">
      <c r="B16" s="4" t="s">
        <v>45</v>
      </c>
      <c r="C16" s="4" t="s">
        <v>7</v>
      </c>
      <c r="D16" s="4">
        <v>0</v>
      </c>
      <c r="E16" s="4">
        <v>6.1081496824044734E-5</v>
      </c>
    </row>
    <row r="17" spans="1:5" ht="15.75" thickBot="1" x14ac:dyDescent="0.3">
      <c r="B17" s="2" t="s">
        <v>46</v>
      </c>
      <c r="C17" s="2" t="s">
        <v>8</v>
      </c>
      <c r="D17" s="2">
        <v>0</v>
      </c>
      <c r="E17" s="2">
        <v>1.271758577786386E-3</v>
      </c>
    </row>
    <row r="19" spans="1:5" ht="15.75" thickBot="1" x14ac:dyDescent="0.3">
      <c r="A19" t="s">
        <v>30</v>
      </c>
    </row>
    <row r="20" spans="1:5" x14ac:dyDescent="0.25">
      <c r="B20" s="7"/>
      <c r="C20" s="7"/>
      <c r="D20" s="7" t="s">
        <v>60</v>
      </c>
      <c r="E20" s="7" t="s">
        <v>64</v>
      </c>
    </row>
    <row r="21" spans="1:5" ht="15.75" thickBot="1" x14ac:dyDescent="0.3">
      <c r="B21" s="8" t="s">
        <v>24</v>
      </c>
      <c r="C21" s="8" t="s">
        <v>25</v>
      </c>
      <c r="D21" s="8" t="s">
        <v>61</v>
      </c>
      <c r="E21" s="8" t="s">
        <v>65</v>
      </c>
    </row>
    <row r="22" spans="1:5" ht="15.75" thickBot="1" x14ac:dyDescent="0.3">
      <c r="B22" s="2" t="s">
        <v>47</v>
      </c>
      <c r="C22" s="2" t="s">
        <v>5</v>
      </c>
      <c r="D22" s="2">
        <v>0</v>
      </c>
      <c r="E2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opLeftCell="A16" workbookViewId="0">
      <selection activeCell="I39" sqref="I39"/>
    </sheetView>
  </sheetViews>
  <sheetFormatPr defaultRowHeight="15" x14ac:dyDescent="0.25"/>
  <cols>
    <col min="1" max="1" width="2.28515625" customWidth="1"/>
    <col min="2" max="2" width="7.42578125" bestFit="1" customWidth="1"/>
    <col min="3" max="3" width="23" bestFit="1" customWidth="1"/>
    <col min="4" max="4" width="6.140625" customWidth="1"/>
    <col min="5" max="5" width="2.28515625" customWidth="1"/>
    <col min="6" max="6" width="6.42578125" customWidth="1"/>
    <col min="7" max="7" width="9.5703125" bestFit="1" customWidth="1"/>
    <col min="8" max="8" width="2.28515625" customWidth="1"/>
    <col min="9" max="9" width="6.5703125" customWidth="1"/>
    <col min="10" max="10" width="9.5703125" bestFit="1" customWidth="1"/>
  </cols>
  <sheetData>
    <row r="1" spans="1:10" x14ac:dyDescent="0.25">
      <c r="A1" s="1" t="s">
        <v>66</v>
      </c>
    </row>
    <row r="2" spans="1:10" x14ac:dyDescent="0.25">
      <c r="A2" s="1" t="s">
        <v>12</v>
      </c>
    </row>
    <row r="3" spans="1:10" x14ac:dyDescent="0.25">
      <c r="A3" s="1" t="s">
        <v>59</v>
      </c>
    </row>
    <row r="5" spans="1:10" ht="15.75" thickBot="1" x14ac:dyDescent="0.3"/>
    <row r="6" spans="1:10" x14ac:dyDescent="0.25">
      <c r="B6" s="7"/>
      <c r="C6" s="7" t="s">
        <v>67</v>
      </c>
      <c r="D6" s="7"/>
    </row>
    <row r="7" spans="1:10" ht="15.75" thickBot="1" x14ac:dyDescent="0.3">
      <c r="B7" s="8" t="s">
        <v>24</v>
      </c>
      <c r="C7" s="8" t="s">
        <v>25</v>
      </c>
      <c r="D7" s="8" t="s">
        <v>61</v>
      </c>
    </row>
    <row r="8" spans="1:10" ht="15.75" thickBot="1" x14ac:dyDescent="0.3">
      <c r="B8" s="2" t="s">
        <v>35</v>
      </c>
      <c r="C8" s="2" t="s">
        <v>36</v>
      </c>
      <c r="D8" s="5">
        <v>0</v>
      </c>
    </row>
    <row r="10" spans="1:10" ht="15.75" thickBot="1" x14ac:dyDescent="0.3"/>
    <row r="11" spans="1:10" x14ac:dyDescent="0.25">
      <c r="B11" s="7"/>
      <c r="C11" s="7" t="s">
        <v>68</v>
      </c>
      <c r="D11" s="7"/>
      <c r="F11" s="7" t="s">
        <v>69</v>
      </c>
      <c r="G11" s="7" t="s">
        <v>67</v>
      </c>
      <c r="I11" s="7" t="s">
        <v>72</v>
      </c>
      <c r="J11" s="7" t="s">
        <v>67</v>
      </c>
    </row>
    <row r="12" spans="1:10" ht="15.75" thickBot="1" x14ac:dyDescent="0.3">
      <c r="B12" s="8" t="s">
        <v>24</v>
      </c>
      <c r="C12" s="8" t="s">
        <v>25</v>
      </c>
      <c r="D12" s="8" t="s">
        <v>61</v>
      </c>
      <c r="F12" s="8" t="s">
        <v>70</v>
      </c>
      <c r="G12" s="8" t="s">
        <v>71</v>
      </c>
      <c r="I12" s="8" t="s">
        <v>70</v>
      </c>
      <c r="J12" s="8" t="s">
        <v>71</v>
      </c>
    </row>
    <row r="13" spans="1:10" x14ac:dyDescent="0.25">
      <c r="B13" s="4" t="s">
        <v>37</v>
      </c>
      <c r="C13" s="4" t="s">
        <v>0</v>
      </c>
      <c r="D13" s="6">
        <v>0</v>
      </c>
      <c r="F13" s="6">
        <v>0</v>
      </c>
      <c r="G13" s="6">
        <v>0</v>
      </c>
      <c r="I13" s="4" t="e">
        <v>#N/A</v>
      </c>
      <c r="J13" s="4" t="e">
        <v>#N/A</v>
      </c>
    </row>
    <row r="14" spans="1:10" x14ac:dyDescent="0.25">
      <c r="B14" s="4" t="s">
        <v>39</v>
      </c>
      <c r="C14" s="4" t="s">
        <v>1</v>
      </c>
      <c r="D14" s="6">
        <v>0</v>
      </c>
      <c r="F14" s="6">
        <v>0</v>
      </c>
      <c r="G14" s="6">
        <v>0</v>
      </c>
      <c r="I14" s="4" t="e">
        <v>#N/A</v>
      </c>
      <c r="J14" s="4" t="e">
        <v>#N/A</v>
      </c>
    </row>
    <row r="15" spans="1:10" x14ac:dyDescent="0.25">
      <c r="B15" s="4" t="s">
        <v>40</v>
      </c>
      <c r="C15" s="4" t="s">
        <v>2</v>
      </c>
      <c r="D15" s="6">
        <v>0</v>
      </c>
      <c r="F15" s="6">
        <v>0</v>
      </c>
      <c r="G15" s="6">
        <v>0</v>
      </c>
      <c r="I15" s="4" t="e">
        <v>#N/A</v>
      </c>
      <c r="J15" s="4" t="e">
        <v>#N/A</v>
      </c>
    </row>
    <row r="16" spans="1:10" x14ac:dyDescent="0.25">
      <c r="B16" s="4" t="s">
        <v>41</v>
      </c>
      <c r="C16" s="4" t="s">
        <v>3</v>
      </c>
      <c r="D16" s="6">
        <v>0</v>
      </c>
      <c r="F16" s="6">
        <v>0</v>
      </c>
      <c r="G16" s="6">
        <v>0</v>
      </c>
      <c r="I16" s="4" t="e">
        <v>#N/A</v>
      </c>
      <c r="J16" s="4" t="e">
        <v>#N/A</v>
      </c>
    </row>
    <row r="17" spans="2:10" x14ac:dyDescent="0.25">
      <c r="B17" s="4" t="s">
        <v>42</v>
      </c>
      <c r="C17" s="4" t="s">
        <v>4</v>
      </c>
      <c r="D17" s="6">
        <v>0</v>
      </c>
      <c r="F17" s="6">
        <v>0</v>
      </c>
      <c r="G17" s="6">
        <v>0</v>
      </c>
      <c r="I17" s="4" t="e">
        <v>#N/A</v>
      </c>
      <c r="J17" s="4" t="e">
        <v>#N/A</v>
      </c>
    </row>
    <row r="18" spans="2:10" x14ac:dyDescent="0.25">
      <c r="B18" s="4" t="s">
        <v>43</v>
      </c>
      <c r="C18" s="4" t="s">
        <v>5</v>
      </c>
      <c r="D18" s="6">
        <v>0</v>
      </c>
      <c r="F18" s="6">
        <v>0</v>
      </c>
      <c r="G18" s="6">
        <v>0</v>
      </c>
      <c r="I18" s="4" t="e">
        <v>#N/A</v>
      </c>
      <c r="J18" s="4" t="e">
        <v>#N/A</v>
      </c>
    </row>
    <row r="19" spans="2:10" x14ac:dyDescent="0.25">
      <c r="B19" s="4" t="s">
        <v>44</v>
      </c>
      <c r="C19" s="4" t="s">
        <v>6</v>
      </c>
      <c r="D19" s="6">
        <v>0</v>
      </c>
      <c r="F19" s="6">
        <v>0</v>
      </c>
      <c r="G19" s="6">
        <v>0</v>
      </c>
      <c r="I19" s="4" t="e">
        <v>#N/A</v>
      </c>
      <c r="J19" s="4" t="e">
        <v>#N/A</v>
      </c>
    </row>
    <row r="20" spans="2:10" x14ac:dyDescent="0.25">
      <c r="B20" s="4" t="s">
        <v>45</v>
      </c>
      <c r="C20" s="4" t="s">
        <v>7</v>
      </c>
      <c r="D20" s="6">
        <v>0</v>
      </c>
      <c r="F20" s="6">
        <v>0</v>
      </c>
      <c r="G20" s="6">
        <v>0</v>
      </c>
      <c r="I20" s="4" t="e">
        <v>#N/A</v>
      </c>
      <c r="J20" s="4" t="e">
        <v>#N/A</v>
      </c>
    </row>
    <row r="21" spans="2:10" ht="15.75" thickBot="1" x14ac:dyDescent="0.3">
      <c r="B21" s="2" t="s">
        <v>46</v>
      </c>
      <c r="C21" s="2" t="s">
        <v>8</v>
      </c>
      <c r="D21" s="5">
        <v>0</v>
      </c>
      <c r="F21" s="5">
        <v>0</v>
      </c>
      <c r="G21" s="5">
        <v>0</v>
      </c>
      <c r="I21" s="2" t="e">
        <v>#N/A</v>
      </c>
      <c r="J21" s="2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2"/>
  <sheetViews>
    <sheetView tabSelected="1" workbookViewId="0">
      <selection activeCell="M21" sqref="M21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4.4257812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  <col min="9" max="9" width="12.7109375" bestFit="1" customWidth="1"/>
    <col min="10" max="10" width="12" bestFit="1" customWidth="1"/>
    <col min="11" max="11" width="12.7109375" bestFit="1" customWidth="1"/>
    <col min="12" max="12" width="7.42578125" bestFit="1" customWidth="1"/>
    <col min="13" max="13" width="12.7109375" bestFit="1" customWidth="1"/>
    <col min="14" max="14" width="11.28515625" bestFit="1" customWidth="1"/>
    <col min="15" max="15" width="12.7109375" bestFit="1" customWidth="1"/>
    <col min="16" max="16" width="12" bestFit="1" customWidth="1"/>
    <col min="17" max="17" width="12.7109375" bestFit="1" customWidth="1"/>
    <col min="18" max="18" width="12" bestFit="1" customWidth="1"/>
    <col min="19" max="19" width="12.7109375" bestFit="1" customWidth="1"/>
    <col min="20" max="20" width="18.5703125" bestFit="1" customWidth="1"/>
    <col min="22" max="30" width="12.7109375" bestFit="1" customWidth="1"/>
    <col min="32" max="32" width="7" bestFit="1" customWidth="1"/>
    <col min="33" max="33" width="12.7109375" bestFit="1" customWidth="1"/>
    <col min="34" max="34" width="12" bestFit="1" customWidth="1"/>
    <col min="35" max="35" width="12.7109375" bestFit="1" customWidth="1"/>
    <col min="36" max="36" width="12" bestFit="1" customWidth="1"/>
    <col min="37" max="37" width="12.7109375" bestFit="1" customWidth="1"/>
    <col min="38" max="38" width="12" bestFit="1" customWidth="1"/>
    <col min="39" max="39" width="12.7109375" bestFit="1" customWidth="1"/>
    <col min="40" max="40" width="12" bestFit="1" customWidth="1"/>
    <col min="41" max="41" width="12.7109375" bestFit="1" customWidth="1"/>
    <col min="43" max="43" width="48.140625" bestFit="1" customWidth="1"/>
    <col min="44" max="44" width="28.5703125" bestFit="1" customWidth="1"/>
    <col min="45" max="45" width="12.7109375" bestFit="1" customWidth="1"/>
    <col min="46" max="53" width="12" bestFit="1" customWidth="1"/>
    <col min="55" max="55" width="9.7109375" bestFit="1" customWidth="1"/>
    <col min="56" max="64" width="12" bestFit="1" customWidth="1"/>
    <col min="65" max="65" width="15" bestFit="1" customWidth="1"/>
    <col min="66" max="66" width="12.42578125" bestFit="1" customWidth="1"/>
    <col min="79" max="79" width="12" bestFit="1" customWidth="1"/>
    <col min="80" max="80" width="15.28515625" bestFit="1" customWidth="1"/>
    <col min="81" max="81" width="6" bestFit="1" customWidth="1"/>
    <col min="82" max="82" width="30.140625" bestFit="1" customWidth="1"/>
    <col min="83" max="83" width="12.28515625" bestFit="1" customWidth="1"/>
  </cols>
  <sheetData>
    <row r="1" spans="1:88" x14ac:dyDescent="0.25">
      <c r="A1" s="30" t="s">
        <v>110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V1" s="33" t="s">
        <v>104</v>
      </c>
      <c r="W1" s="33"/>
      <c r="X1" s="33"/>
      <c r="Y1" s="33"/>
      <c r="Z1" s="33"/>
      <c r="AA1" s="33"/>
      <c r="AB1" s="33"/>
      <c r="AC1" s="33"/>
      <c r="AD1" s="33"/>
      <c r="AG1" s="33" t="s">
        <v>105</v>
      </c>
      <c r="AH1" s="33"/>
      <c r="AI1" s="33"/>
      <c r="AJ1" s="33"/>
      <c r="AK1" s="33"/>
      <c r="AL1" s="33"/>
      <c r="AM1" s="33"/>
      <c r="AN1" s="33"/>
      <c r="AO1" s="33"/>
      <c r="AS1" s="32" t="s">
        <v>81</v>
      </c>
      <c r="AT1" s="32"/>
      <c r="AU1" s="32"/>
      <c r="BE1" s="36" t="s">
        <v>106</v>
      </c>
      <c r="BF1" s="36"/>
      <c r="BG1" s="36"/>
      <c r="BH1" s="36"/>
      <c r="BI1" s="36"/>
      <c r="BJ1" s="36"/>
      <c r="BK1" s="36"/>
      <c r="BL1" s="36"/>
      <c r="BM1" s="36"/>
    </row>
    <row r="2" spans="1:88" x14ac:dyDescent="0.25">
      <c r="A2" s="26" t="s">
        <v>111</v>
      </c>
      <c r="B2" s="27" t="s">
        <v>0</v>
      </c>
      <c r="C2" s="27" t="s">
        <v>9</v>
      </c>
      <c r="D2" s="26" t="s">
        <v>1</v>
      </c>
      <c r="E2" s="26" t="s">
        <v>9</v>
      </c>
      <c r="F2" s="26" t="s">
        <v>2</v>
      </c>
      <c r="G2" s="26" t="s">
        <v>9</v>
      </c>
      <c r="H2" s="26" t="s">
        <v>3</v>
      </c>
      <c r="I2" s="26" t="s">
        <v>9</v>
      </c>
      <c r="J2" s="26" t="s">
        <v>4</v>
      </c>
      <c r="K2" s="26" t="s">
        <v>9</v>
      </c>
      <c r="L2" s="26" t="s">
        <v>5</v>
      </c>
      <c r="M2" s="26" t="s">
        <v>9</v>
      </c>
      <c r="N2" s="26" t="s">
        <v>6</v>
      </c>
      <c r="O2" s="26" t="s">
        <v>9</v>
      </c>
      <c r="P2" s="26" t="s">
        <v>7</v>
      </c>
      <c r="Q2" s="26" t="s">
        <v>9</v>
      </c>
      <c r="R2" s="26" t="s">
        <v>8</v>
      </c>
      <c r="S2" s="26" t="s">
        <v>9</v>
      </c>
      <c r="T2" s="26" t="s">
        <v>96</v>
      </c>
      <c r="V2" s="13" t="s">
        <v>0</v>
      </c>
      <c r="W2" s="13" t="s">
        <v>1</v>
      </c>
      <c r="X2" s="13" t="s">
        <v>2</v>
      </c>
      <c r="Y2" s="13" t="s">
        <v>3</v>
      </c>
      <c r="Z2" s="13" t="s">
        <v>4</v>
      </c>
      <c r="AA2" s="13" t="s">
        <v>5</v>
      </c>
      <c r="AB2" s="13" t="s">
        <v>6</v>
      </c>
      <c r="AC2" s="13" t="s">
        <v>7</v>
      </c>
      <c r="AD2" s="13" t="s">
        <v>8</v>
      </c>
      <c r="AF2" s="10"/>
      <c r="AG2" s="10" t="s">
        <v>0</v>
      </c>
      <c r="AH2" s="10" t="s">
        <v>1</v>
      </c>
      <c r="AI2" s="10" t="s">
        <v>2</v>
      </c>
      <c r="AJ2" s="10" t="s">
        <v>3</v>
      </c>
      <c r="AK2" s="10" t="s">
        <v>4</v>
      </c>
      <c r="AL2" s="10" t="s">
        <v>5</v>
      </c>
      <c r="AM2" s="10" t="s">
        <v>6</v>
      </c>
      <c r="AN2" s="10" t="s">
        <v>7</v>
      </c>
      <c r="AO2" s="10" t="s">
        <v>8</v>
      </c>
      <c r="AS2" s="10"/>
      <c r="AT2" s="10" t="s">
        <v>73</v>
      </c>
      <c r="AU2" s="10" t="s">
        <v>74</v>
      </c>
      <c r="BC2" s="10"/>
      <c r="BD2" s="32" t="s">
        <v>80</v>
      </c>
      <c r="BE2" s="32"/>
      <c r="BF2" s="32"/>
      <c r="BG2" s="32"/>
      <c r="BH2" s="32"/>
      <c r="BI2" s="32"/>
      <c r="BJ2" s="32"/>
      <c r="BK2" s="32"/>
      <c r="BL2" s="32"/>
      <c r="BM2" s="32"/>
      <c r="BN2" s="32"/>
      <c r="BR2" s="33" t="s">
        <v>88</v>
      </c>
      <c r="BS2" s="33"/>
      <c r="BT2" s="33"/>
      <c r="BU2" s="33"/>
      <c r="BV2" s="33"/>
      <c r="BW2" s="33"/>
      <c r="CA2" s="10" t="s">
        <v>91</v>
      </c>
      <c r="CB2" s="10" t="s">
        <v>92</v>
      </c>
      <c r="CC2" s="33"/>
      <c r="CD2" s="33"/>
      <c r="CE2" s="33"/>
      <c r="CF2" s="33"/>
      <c r="CG2" s="33"/>
      <c r="CH2" s="33"/>
      <c r="CI2" s="33"/>
      <c r="CJ2" s="33"/>
    </row>
    <row r="3" spans="1:88" x14ac:dyDescent="0.25">
      <c r="A3" s="10" t="s">
        <v>112</v>
      </c>
      <c r="B3" s="16">
        <v>835</v>
      </c>
      <c r="C3" s="17">
        <f>(B3-B4)/B4*100</f>
        <v>-13.819795644545357</v>
      </c>
      <c r="D3" s="17">
        <v>611</v>
      </c>
      <c r="E3" s="10">
        <f>(D3-D4)/D4*100</f>
        <v>-7.4242424242424248</v>
      </c>
      <c r="F3" s="10">
        <v>11.95</v>
      </c>
      <c r="G3" s="10">
        <f>(F3-F4)/F4*100</f>
        <v>-8.3612040133792323E-2</v>
      </c>
      <c r="H3" s="16">
        <v>919</v>
      </c>
      <c r="I3" s="10">
        <f>(H3-H4)/H4*100</f>
        <v>6.2427745664739884</v>
      </c>
      <c r="J3" s="17">
        <v>731</v>
      </c>
      <c r="K3" s="10">
        <f>(J3-J4)/J4*100</f>
        <v>-4.8177083333333339</v>
      </c>
      <c r="L3" s="16">
        <v>563.5</v>
      </c>
      <c r="M3" s="10">
        <f>(L3-L4)/L4*100</f>
        <v>2.4545454545454546</v>
      </c>
      <c r="N3" s="18">
        <v>1013.1</v>
      </c>
      <c r="O3" s="10">
        <f>(N3-N4)/N4*100</f>
        <v>-2.1159420289855051</v>
      </c>
      <c r="P3" s="10">
        <v>594</v>
      </c>
      <c r="Q3" s="10">
        <f>(P3-P4)/P4*100</f>
        <v>11.969839773798304</v>
      </c>
      <c r="R3" s="16">
        <v>625</v>
      </c>
      <c r="S3" s="10">
        <f>(R3-R4)/R4*100</f>
        <v>-2.1909233176838812</v>
      </c>
      <c r="T3" s="10">
        <f>$AU$3*C3+$AU$4*E3+$AU$5*G3+$AU$6*I3+$AU$7*K3+$AU$8*M3+$AU$9*O3+$AU$10*Q3+$AU$11*S3</f>
        <v>-4.4925113690054275</v>
      </c>
      <c r="V3" s="10">
        <f>C3-$C$15</f>
        <v>-21.31112591292257</v>
      </c>
      <c r="W3" s="10">
        <f>E3-$E$15</f>
        <v>-12.38214610550129</v>
      </c>
      <c r="X3" s="10">
        <f>G3-$G$15</f>
        <v>3.4729115080859372</v>
      </c>
      <c r="Y3" s="10">
        <f>I3-$I$15</f>
        <v>8.5588267872743149</v>
      </c>
      <c r="Z3" s="10">
        <f>K3-$K$15</f>
        <v>-2.9075746291337792</v>
      </c>
      <c r="AA3" s="10">
        <f>M3-$M$15</f>
        <v>3.846096532833875</v>
      </c>
      <c r="AB3" s="10">
        <f>O3-($O$15)</f>
        <v>-0.13280165909616959</v>
      </c>
      <c r="AC3" s="10">
        <f>Q3-$Q$15</f>
        <v>10.723837037997557</v>
      </c>
      <c r="AD3" s="10">
        <f>S3-$S$15</f>
        <v>-10.783561930517266</v>
      </c>
      <c r="AF3" s="10" t="s">
        <v>0</v>
      </c>
      <c r="AG3" s="10">
        <f t="array" ref="AG3:AO11">1/9*(MMULT(TRANSPOSE(V3:AD11),V3:AD11))</f>
        <v>735.46131692864719</v>
      </c>
      <c r="AH3" s="10">
        <v>497.05224749185754</v>
      </c>
      <c r="AI3" s="10">
        <v>-16.455723765141101</v>
      </c>
      <c r="AJ3" s="10">
        <v>129.38238646710124</v>
      </c>
      <c r="AK3" s="10">
        <v>175.17960753252521</v>
      </c>
      <c r="AL3" s="10">
        <v>128.40474440241687</v>
      </c>
      <c r="AM3" s="10">
        <v>160.68539791031171</v>
      </c>
      <c r="AN3" s="10">
        <v>61.99294585814728</v>
      </c>
      <c r="AO3" s="10">
        <v>717.45125160043074</v>
      </c>
      <c r="AS3" s="10" t="s">
        <v>0</v>
      </c>
      <c r="AT3" s="10">
        <v>0</v>
      </c>
      <c r="AU3" s="10">
        <v>0.25</v>
      </c>
      <c r="BC3" s="10"/>
      <c r="BD3" s="10" t="s">
        <v>0</v>
      </c>
      <c r="BE3" s="10" t="s">
        <v>1</v>
      </c>
      <c r="BF3" s="10" t="s">
        <v>2</v>
      </c>
      <c r="BG3" s="10" t="s">
        <v>3</v>
      </c>
      <c r="BH3" s="10" t="s">
        <v>4</v>
      </c>
      <c r="BI3" s="10" t="s">
        <v>5</v>
      </c>
      <c r="BJ3" s="10" t="s">
        <v>6</v>
      </c>
      <c r="BK3" s="10" t="s">
        <v>7</v>
      </c>
      <c r="BL3" s="10" t="s">
        <v>8</v>
      </c>
      <c r="BM3" s="13" t="s">
        <v>82</v>
      </c>
      <c r="BN3" s="13" t="s">
        <v>83</v>
      </c>
      <c r="CA3" s="28">
        <v>2544.31</v>
      </c>
      <c r="CB3" s="28">
        <f>(CA3-CA4)/CA4*100</f>
        <v>-2.5385163450267747</v>
      </c>
    </row>
    <row r="4" spans="1:88" x14ac:dyDescent="0.25">
      <c r="A4" s="10" t="s">
        <v>113</v>
      </c>
      <c r="B4" s="17">
        <v>968.9</v>
      </c>
      <c r="C4" s="17">
        <f t="shared" ref="C4:C11" si="0">(B4-B5)/B5*100</f>
        <v>-11.110091743119268</v>
      </c>
      <c r="D4" s="17">
        <v>660</v>
      </c>
      <c r="E4" s="10">
        <f t="shared" ref="E4:E12" si="1">(D4-D5)/D5*100</f>
        <v>-9.5890410958904102</v>
      </c>
      <c r="F4" s="17">
        <v>11.96</v>
      </c>
      <c r="G4" s="10">
        <f t="shared" ref="G4:G12" si="2">(F4-F5)/F5*100</f>
        <v>-5.1546391752577208</v>
      </c>
      <c r="H4" s="16">
        <v>865</v>
      </c>
      <c r="I4" s="10">
        <f t="shared" ref="I4:I12" si="3">(H4-H5)/H5*100</f>
        <v>-14.015904572564613</v>
      </c>
      <c r="J4" s="17">
        <v>768</v>
      </c>
      <c r="K4" s="10">
        <f t="shared" ref="K4:K12" si="4">(J4-J5)/J5*100</f>
        <v>-12.52847380410023</v>
      </c>
      <c r="L4" s="16">
        <v>550</v>
      </c>
      <c r="M4" s="10">
        <f t="shared" ref="M4:M12" si="5">(L4-L5)/L5*100</f>
        <v>-3.5087719298245612</v>
      </c>
      <c r="N4" s="18">
        <v>1035</v>
      </c>
      <c r="O4" s="10">
        <f t="shared" ref="O4:O12" si="6">(N4-N5)/N5*100</f>
        <v>-17.857142857142858</v>
      </c>
      <c r="P4" s="16">
        <v>530.5</v>
      </c>
      <c r="Q4" s="10">
        <f t="shared" ref="Q4:Q12" si="7">(P4-P5)/P5*100</f>
        <v>-7.4171029668411865</v>
      </c>
      <c r="R4" s="16">
        <v>639</v>
      </c>
      <c r="S4" s="10">
        <f t="shared" ref="S4:S12" si="8">(R4-R5)/R5*100</f>
        <v>-10.126582278481013</v>
      </c>
      <c r="T4" s="10">
        <f t="shared" ref="T4:T12" si="9">$AU$3*C4+$AU$4*E4+$AU$5*G4+$AU$6*I4+$AU$7*K4+$AU$8*M4+$AU$9*O4+$AU$10*Q4+$AU$11*S4</f>
        <v>-10.218255894339004</v>
      </c>
      <c r="V4" s="10">
        <f t="shared" ref="V4:V12" si="10">C4-$C$15</f>
        <v>-18.601422011496481</v>
      </c>
      <c r="W4" s="10">
        <f t="shared" ref="W4:W12" si="11">E4-$E$15</f>
        <v>-14.546944777149275</v>
      </c>
      <c r="X4" s="10">
        <f t="shared" ref="X4:X12" si="12">G4-$G$15</f>
        <v>-1.5981156270379913</v>
      </c>
      <c r="Y4" s="10">
        <f t="shared" ref="Y4:Y12" si="13">I4-$I$15</f>
        <v>-11.699852351764287</v>
      </c>
      <c r="Z4" s="10">
        <f t="shared" ref="Z4:Z12" si="14">K4-$K$15</f>
        <v>-10.618340099900674</v>
      </c>
      <c r="AA4" s="10">
        <f t="shared" ref="AA4:AA12" si="15">M4-$M$15</f>
        <v>-2.1172208515361408</v>
      </c>
      <c r="AB4" s="10">
        <f t="shared" ref="AB4:AB12" si="16">O4-$O$15</f>
        <v>-15.874002487253522</v>
      </c>
      <c r="AC4" s="10">
        <f t="shared" ref="AC4:AC12" si="17">Q4-$Q$15</f>
        <v>-8.6631057026419338</v>
      </c>
      <c r="AD4" s="10">
        <f t="shared" ref="AD4:AD12" si="18">S4-$S$15</f>
        <v>-18.7192208913144</v>
      </c>
      <c r="AF4" s="10" t="s">
        <v>1</v>
      </c>
      <c r="AG4" s="10">
        <v>497.05224749185754</v>
      </c>
      <c r="AH4" s="10">
        <v>486.90055659281217</v>
      </c>
      <c r="AI4" s="10">
        <v>2.4994978832315078</v>
      </c>
      <c r="AJ4" s="10">
        <v>110.64655446619432</v>
      </c>
      <c r="AK4" s="10">
        <v>228.95860236122621</v>
      </c>
      <c r="AL4" s="10">
        <v>150.79564648199343</v>
      </c>
      <c r="AM4" s="10">
        <v>84.973048156184419</v>
      </c>
      <c r="AN4" s="10">
        <v>72.204361586058127</v>
      </c>
      <c r="AO4" s="10">
        <v>606.00733616436196</v>
      </c>
      <c r="AS4" s="10" t="s">
        <v>1</v>
      </c>
      <c r="AT4" s="10">
        <v>0</v>
      </c>
      <c r="AU4" s="10">
        <v>0.25</v>
      </c>
      <c r="BC4" s="10" t="s">
        <v>81</v>
      </c>
      <c r="BD4" s="10">
        <v>1</v>
      </c>
      <c r="BE4" s="10">
        <v>0</v>
      </c>
      <c r="BF4" s="10"/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3">
        <f>BD4*$C$15+BE4*$E$15+BF4*$G$15+BG4*$I$15+BH4*$K$15+BI4*$M$15+BJ4*$O$15+BK4*$Q$15+BL4*$S$15</f>
        <v>7.4913302683772116</v>
      </c>
      <c r="BN4" s="13">
        <f>_xlfn.STDEV.P(C3:C11)</f>
        <v>27.119390054509836</v>
      </c>
      <c r="CA4" s="28">
        <v>2610.58</v>
      </c>
      <c r="CB4" s="28">
        <f t="shared" ref="CB4:CB12" si="19">(CA4-CA5)/CA5*100</f>
        <v>-9.1039501401438088</v>
      </c>
    </row>
    <row r="5" spans="1:88" x14ac:dyDescent="0.25">
      <c r="A5" s="10" t="s">
        <v>114</v>
      </c>
      <c r="B5" s="18">
        <v>1090</v>
      </c>
      <c r="C5" s="17">
        <f t="shared" si="0"/>
        <v>35.910224438902745</v>
      </c>
      <c r="D5" s="16">
        <v>730</v>
      </c>
      <c r="E5" s="10">
        <f t="shared" si="1"/>
        <v>46.586345381526108</v>
      </c>
      <c r="F5" s="17">
        <v>12.61</v>
      </c>
      <c r="G5" s="10">
        <f t="shared" si="2"/>
        <v>8.2403433476394774</v>
      </c>
      <c r="H5" s="19">
        <v>1006</v>
      </c>
      <c r="I5" s="10">
        <f t="shared" si="3"/>
        <v>0</v>
      </c>
      <c r="J5" s="16">
        <v>878</v>
      </c>
      <c r="K5" s="10">
        <f t="shared" si="4"/>
        <v>12.564102564102564</v>
      </c>
      <c r="L5" s="16">
        <v>570</v>
      </c>
      <c r="M5" s="10">
        <f t="shared" si="5"/>
        <v>10.679611650485436</v>
      </c>
      <c r="N5" s="18">
        <v>1260</v>
      </c>
      <c r="O5" s="10">
        <f t="shared" si="6"/>
        <v>-8.1632653061224492</v>
      </c>
      <c r="P5" s="16">
        <v>573</v>
      </c>
      <c r="Q5" s="10">
        <f t="shared" si="7"/>
        <v>11.262135922330096</v>
      </c>
      <c r="R5" s="20">
        <v>711</v>
      </c>
      <c r="S5" s="10">
        <f t="shared" si="8"/>
        <v>20.304568527918782</v>
      </c>
      <c r="T5" s="10">
        <f t="shared" si="9"/>
        <v>24.544677934132494</v>
      </c>
      <c r="V5" s="10">
        <f t="shared" si="10"/>
        <v>28.418894170525533</v>
      </c>
      <c r="W5" s="10">
        <f t="shared" si="11"/>
        <v>41.628441700267246</v>
      </c>
      <c r="X5" s="10">
        <f t="shared" si="12"/>
        <v>11.796866895859207</v>
      </c>
      <c r="Y5" s="10">
        <f t="shared" si="13"/>
        <v>2.3160522208003265</v>
      </c>
      <c r="Z5" s="10">
        <f t="shared" si="14"/>
        <v>14.474236268302118</v>
      </c>
      <c r="AA5" s="10">
        <f t="shared" si="15"/>
        <v>12.071162728773857</v>
      </c>
      <c r="AB5" s="10">
        <f t="shared" si="16"/>
        <v>-6.1801249362331134</v>
      </c>
      <c r="AC5" s="10">
        <f t="shared" si="17"/>
        <v>10.016133186529348</v>
      </c>
      <c r="AD5" s="10">
        <f t="shared" si="18"/>
        <v>11.711929915085397</v>
      </c>
      <c r="AF5" s="10" t="s">
        <v>2</v>
      </c>
      <c r="AG5" s="10">
        <v>-16.455723765141101</v>
      </c>
      <c r="AH5" s="10">
        <v>2.4994978832315078</v>
      </c>
      <c r="AI5" s="10">
        <v>81.069596840970021</v>
      </c>
      <c r="AJ5" s="10">
        <v>5.7936824001716198</v>
      </c>
      <c r="AK5" s="10">
        <v>-10.348381315580953</v>
      </c>
      <c r="AL5" s="10">
        <v>11.306115351175123</v>
      </c>
      <c r="AM5" s="10">
        <v>-21.543731481338572</v>
      </c>
      <c r="AN5" s="10">
        <v>30.715090862850399</v>
      </c>
      <c r="AO5" s="10">
        <v>-168.75136553169384</v>
      </c>
      <c r="AS5" s="10" t="s">
        <v>2</v>
      </c>
      <c r="AT5" s="10">
        <v>0.47145647874301427</v>
      </c>
      <c r="AU5" s="10">
        <f>0.5/7</f>
        <v>7.1428571428571425E-2</v>
      </c>
      <c r="BC5" s="10" t="s">
        <v>81</v>
      </c>
      <c r="BD5" s="10">
        <f>1/9</f>
        <v>0.1111111111111111</v>
      </c>
      <c r="BE5" s="10">
        <f>1/9</f>
        <v>0.1111111111111111</v>
      </c>
      <c r="BF5" s="10">
        <f t="shared" ref="BF5:BL5" si="20">1/9</f>
        <v>0.1111111111111111</v>
      </c>
      <c r="BG5" s="10">
        <f t="shared" si="20"/>
        <v>0.1111111111111111</v>
      </c>
      <c r="BH5" s="10">
        <f t="shared" si="20"/>
        <v>0.1111111111111111</v>
      </c>
      <c r="BI5" s="10">
        <f t="shared" si="20"/>
        <v>0.1111111111111111</v>
      </c>
      <c r="BJ5" s="10">
        <f t="shared" si="20"/>
        <v>0.1111111111111111</v>
      </c>
      <c r="BK5" s="10">
        <f t="shared" si="20"/>
        <v>0.1111111111111111</v>
      </c>
      <c r="BL5" s="10">
        <f t="shared" si="20"/>
        <v>0.1111111111111111</v>
      </c>
      <c r="BM5" s="13">
        <f t="shared" ref="BM5:BM21" si="21">BD5*$C$15+BE5*$E$15+BF5*$G$15+BG5*$I$15+BH5*$K$15+BI5*$M$15+BJ5*$O$15+BK5*$Q$15+BL5*$S$15</f>
        <v>1.2367193752080938</v>
      </c>
      <c r="BN5" s="13">
        <f>SQRT(MMULT(MMULT(BD5:BL5,AG3:AO11),BE24:BE32))</f>
        <v>12.491662106898556</v>
      </c>
      <c r="CA5" s="28">
        <v>2872.05</v>
      </c>
      <c r="CB5" s="28">
        <f t="shared" si="19"/>
        <v>13.767082590612009</v>
      </c>
    </row>
    <row r="6" spans="1:88" x14ac:dyDescent="0.25">
      <c r="A6" s="10" t="s">
        <v>115</v>
      </c>
      <c r="B6" s="17">
        <v>802</v>
      </c>
      <c r="C6" s="17">
        <f t="shared" si="0"/>
        <v>-4.5238095238095237</v>
      </c>
      <c r="D6" s="17">
        <v>498</v>
      </c>
      <c r="E6" s="10">
        <f t="shared" si="1"/>
        <v>-14.579759862778729</v>
      </c>
      <c r="F6" s="17">
        <v>11.65</v>
      </c>
      <c r="G6" s="10">
        <f t="shared" si="2"/>
        <v>-1.4382402707275799</v>
      </c>
      <c r="H6" s="19">
        <v>1006</v>
      </c>
      <c r="I6" s="10">
        <f t="shared" si="3"/>
        <v>6.5677966101694922</v>
      </c>
      <c r="J6" s="17">
        <v>780</v>
      </c>
      <c r="K6" s="10">
        <f t="shared" si="4"/>
        <v>-1.7632241813602016</v>
      </c>
      <c r="L6" s="16">
        <v>515</v>
      </c>
      <c r="M6" s="10">
        <f t="shared" si="5"/>
        <v>2.1825396825396823</v>
      </c>
      <c r="N6" s="21">
        <v>1372</v>
      </c>
      <c r="O6" s="10">
        <f t="shared" si="6"/>
        <v>-2.2095509622238061</v>
      </c>
      <c r="P6" s="17">
        <v>515</v>
      </c>
      <c r="Q6" s="10">
        <f t="shared" si="7"/>
        <v>2.9794041191761602</v>
      </c>
      <c r="R6" s="17">
        <v>591</v>
      </c>
      <c r="S6" s="10">
        <f t="shared" si="8"/>
        <v>-12.444444444444445</v>
      </c>
      <c r="T6" s="10">
        <f t="shared" si="9"/>
        <v>-5.2134437357092569</v>
      </c>
      <c r="V6" s="10">
        <f t="shared" si="10"/>
        <v>-12.015139792186735</v>
      </c>
      <c r="W6" s="10">
        <f t="shared" si="11"/>
        <v>-19.537663544037596</v>
      </c>
      <c r="X6" s="10">
        <f t="shared" si="12"/>
        <v>2.1182832774921496</v>
      </c>
      <c r="Y6" s="10">
        <f t="shared" si="13"/>
        <v>8.8838488309698178</v>
      </c>
      <c r="Z6" s="10">
        <f t="shared" si="14"/>
        <v>0.1469095228393531</v>
      </c>
      <c r="AA6" s="10">
        <f t="shared" si="15"/>
        <v>3.5740907608281027</v>
      </c>
      <c r="AB6" s="10">
        <f t="shared" si="16"/>
        <v>-0.22641059233447058</v>
      </c>
      <c r="AC6" s="10">
        <f t="shared" si="17"/>
        <v>1.7334013833754125</v>
      </c>
      <c r="AD6" s="10">
        <f t="shared" si="18"/>
        <v>-21.03708305727783</v>
      </c>
      <c r="AF6" s="10" t="s">
        <v>3</v>
      </c>
      <c r="AG6" s="10">
        <v>129.38238646710124</v>
      </c>
      <c r="AH6" s="10">
        <v>110.64655446619432</v>
      </c>
      <c r="AI6" s="10">
        <v>5.7936824001716198</v>
      </c>
      <c r="AJ6" s="10">
        <v>105.0820604025016</v>
      </c>
      <c r="AK6" s="10">
        <v>106.36648534689689</v>
      </c>
      <c r="AL6" s="10">
        <v>81.857292142165093</v>
      </c>
      <c r="AM6" s="10">
        <v>69.259963039714336</v>
      </c>
      <c r="AN6" s="10">
        <v>55.889030091781798</v>
      </c>
      <c r="AO6" s="10">
        <v>220.98748085235735</v>
      </c>
      <c r="AS6" s="10" t="s">
        <v>3</v>
      </c>
      <c r="AT6" s="10">
        <v>0</v>
      </c>
      <c r="AU6" s="10">
        <f t="shared" ref="AU6:AU11" si="22">0.5/7</f>
        <v>7.1428571428571425E-2</v>
      </c>
      <c r="BC6" s="10" t="s">
        <v>81</v>
      </c>
      <c r="BD6" s="10">
        <v>0</v>
      </c>
      <c r="BE6" s="10">
        <v>1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3">
        <f t="shared" si="21"/>
        <v>4.9579036812588653</v>
      </c>
      <c r="BN6" s="13">
        <f>SQRT(MMULT(MMULT(BD6:BL6,AG3:AO11),BF24:BF32))</f>
        <v>22.065823270225206</v>
      </c>
      <c r="CA6" s="28">
        <v>2524.5</v>
      </c>
      <c r="CB6" s="28">
        <f t="shared" si="19"/>
        <v>-3.951878921156454</v>
      </c>
    </row>
    <row r="7" spans="1:88" x14ac:dyDescent="0.25">
      <c r="A7" s="10" t="s">
        <v>117</v>
      </c>
      <c r="B7" s="17">
        <v>840</v>
      </c>
      <c r="C7" s="17">
        <f t="shared" si="0"/>
        <v>-13.757700205338811</v>
      </c>
      <c r="D7" s="17">
        <v>583</v>
      </c>
      <c r="E7" s="10">
        <f t="shared" si="1"/>
        <v>-5.2032520325203251</v>
      </c>
      <c r="F7" s="17">
        <v>11.82</v>
      </c>
      <c r="G7" s="10">
        <f t="shared" si="2"/>
        <v>-5.2125100240577416</v>
      </c>
      <c r="H7" s="20">
        <v>944</v>
      </c>
      <c r="I7" s="10">
        <f t="shared" si="3"/>
        <v>-12.511584800741426</v>
      </c>
      <c r="J7" s="16">
        <v>794</v>
      </c>
      <c r="K7" s="10">
        <f t="shared" si="4"/>
        <v>-10.786516853932584</v>
      </c>
      <c r="L7" s="16">
        <v>504</v>
      </c>
      <c r="M7" s="10">
        <f t="shared" si="5"/>
        <v>-10</v>
      </c>
      <c r="N7" s="18">
        <v>1403</v>
      </c>
      <c r="O7" s="10">
        <f t="shared" si="6"/>
        <v>-16.883886255924171</v>
      </c>
      <c r="P7" s="17">
        <v>500.1</v>
      </c>
      <c r="Q7" s="10">
        <f t="shared" si="7"/>
        <v>-13.026086956521734</v>
      </c>
      <c r="R7" s="16">
        <v>675</v>
      </c>
      <c r="S7" s="10">
        <f t="shared" si="8"/>
        <v>-19.642857142857142</v>
      </c>
      <c r="T7" s="10">
        <f t="shared" si="9"/>
        <v>-11.030483919038698</v>
      </c>
      <c r="V7" s="10">
        <f t="shared" si="10"/>
        <v>-21.249030473716022</v>
      </c>
      <c r="W7" s="10">
        <f t="shared" si="11"/>
        <v>-10.161155713779191</v>
      </c>
      <c r="X7" s="10">
        <f t="shared" si="12"/>
        <v>-1.6559864758380121</v>
      </c>
      <c r="Y7" s="10">
        <f t="shared" si="13"/>
        <v>-10.1955325799411</v>
      </c>
      <c r="Z7" s="10">
        <f t="shared" si="14"/>
        <v>-8.8763831497330301</v>
      </c>
      <c r="AA7" s="10">
        <f t="shared" si="15"/>
        <v>-8.6084489217115792</v>
      </c>
      <c r="AB7" s="10">
        <f t="shared" si="16"/>
        <v>-14.900745886034835</v>
      </c>
      <c r="AC7" s="10">
        <f t="shared" si="17"/>
        <v>-14.272089692322481</v>
      </c>
      <c r="AD7" s="10">
        <f t="shared" si="18"/>
        <v>-28.235495755690529</v>
      </c>
      <c r="AF7" s="10" t="s">
        <v>4</v>
      </c>
      <c r="AG7" s="10">
        <v>175.17960753252521</v>
      </c>
      <c r="AH7" s="10">
        <v>228.95860236122621</v>
      </c>
      <c r="AI7" s="10">
        <v>-10.348381315580953</v>
      </c>
      <c r="AJ7" s="10">
        <v>106.36648534689689</v>
      </c>
      <c r="AK7" s="10">
        <v>185.84838383522836</v>
      </c>
      <c r="AL7" s="10">
        <v>113.34396660049461</v>
      </c>
      <c r="AM7" s="10">
        <v>70.648738044609317</v>
      </c>
      <c r="AN7" s="10">
        <v>56.007056288645082</v>
      </c>
      <c r="AO7" s="10">
        <v>370.56409191508419</v>
      </c>
      <c r="AS7" s="10" t="s">
        <v>4</v>
      </c>
      <c r="AT7" s="10">
        <v>0</v>
      </c>
      <c r="AU7" s="10">
        <f t="shared" si="22"/>
        <v>7.1428571428571425E-2</v>
      </c>
      <c r="BC7" s="10" t="s">
        <v>81</v>
      </c>
      <c r="BD7" s="10">
        <v>0.5</v>
      </c>
      <c r="BE7" s="10">
        <f>0.5/8</f>
        <v>6.25E-2</v>
      </c>
      <c r="BF7" s="10">
        <f t="shared" ref="BF7:BL9" si="23">0.5/8</f>
        <v>6.25E-2</v>
      </c>
      <c r="BG7" s="10">
        <f t="shared" si="23"/>
        <v>6.25E-2</v>
      </c>
      <c r="BH7" s="10">
        <f t="shared" si="23"/>
        <v>6.25E-2</v>
      </c>
      <c r="BI7" s="10">
        <f t="shared" si="23"/>
        <v>6.25E-2</v>
      </c>
      <c r="BJ7" s="10">
        <f t="shared" si="23"/>
        <v>6.25E-2</v>
      </c>
      <c r="BK7" s="10">
        <f t="shared" si="23"/>
        <v>6.25E-2</v>
      </c>
      <c r="BL7" s="10">
        <f t="shared" si="23"/>
        <v>6.25E-2</v>
      </c>
      <c r="BM7" s="13">
        <f t="shared" si="21"/>
        <v>3.973111640969583</v>
      </c>
      <c r="BN7" s="13">
        <f>SQRT(MMULT(MMULT($BD$7:$BL$7,$AG$3:$AO$11),$BG$24:$BG$32))</f>
        <v>18.213698310043799</v>
      </c>
      <c r="CA7" s="28">
        <v>2628.37</v>
      </c>
      <c r="CB7" s="28">
        <f t="shared" si="19"/>
        <v>-7.3738110593069601</v>
      </c>
    </row>
    <row r="8" spans="1:88" x14ac:dyDescent="0.25">
      <c r="A8" s="10" t="s">
        <v>116</v>
      </c>
      <c r="B8" s="17">
        <v>974</v>
      </c>
      <c r="C8" s="17">
        <f t="shared" si="0"/>
        <v>12.718435366277047</v>
      </c>
      <c r="D8" s="16">
        <v>615</v>
      </c>
      <c r="E8" s="10">
        <f t="shared" si="1"/>
        <v>16.477272727272727</v>
      </c>
      <c r="F8" s="17">
        <v>12.47</v>
      </c>
      <c r="G8" s="10">
        <f t="shared" si="2"/>
        <v>4.1771094402673352</v>
      </c>
      <c r="H8" s="18">
        <v>1079</v>
      </c>
      <c r="I8" s="10">
        <f t="shared" si="3"/>
        <v>9.9898063200815503</v>
      </c>
      <c r="J8" s="17">
        <v>890</v>
      </c>
      <c r="K8" s="10">
        <f t="shared" si="4"/>
        <v>17.569352708058126</v>
      </c>
      <c r="L8" s="16">
        <v>560</v>
      </c>
      <c r="M8" s="10">
        <f t="shared" si="5"/>
        <v>7.6923076923076925</v>
      </c>
      <c r="N8" s="22">
        <v>1688</v>
      </c>
      <c r="O8" s="10">
        <f t="shared" si="6"/>
        <v>12.23404255319149</v>
      </c>
      <c r="P8" s="23">
        <v>575</v>
      </c>
      <c r="Q8" s="10">
        <f t="shared" si="7"/>
        <v>7.4766355140186906</v>
      </c>
      <c r="R8" s="17">
        <v>840</v>
      </c>
      <c r="S8" s="10">
        <f t="shared" si="8"/>
        <v>26.506024096385545</v>
      </c>
      <c r="T8" s="10">
        <f t="shared" si="9"/>
        <v>13.416446903695331</v>
      </c>
      <c r="V8" s="10">
        <f t="shared" si="10"/>
        <v>5.2271050978998357</v>
      </c>
      <c r="W8" s="10">
        <f t="shared" si="11"/>
        <v>11.51936904601386</v>
      </c>
      <c r="X8" s="10">
        <f t="shared" si="12"/>
        <v>7.7336329884870647</v>
      </c>
      <c r="Y8" s="10">
        <f t="shared" si="13"/>
        <v>12.305858540881877</v>
      </c>
      <c r="Z8" s="10">
        <f t="shared" si="14"/>
        <v>19.479486412257682</v>
      </c>
      <c r="AA8" s="10">
        <f t="shared" si="15"/>
        <v>9.0838587705961125</v>
      </c>
      <c r="AB8" s="10">
        <f t="shared" si="16"/>
        <v>14.217182923080825</v>
      </c>
      <c r="AC8" s="10">
        <f t="shared" si="17"/>
        <v>6.2306327782179434</v>
      </c>
      <c r="AD8" s="10">
        <f t="shared" si="18"/>
        <v>17.913385483552162</v>
      </c>
      <c r="AF8" s="10" t="s">
        <v>5</v>
      </c>
      <c r="AG8" s="10">
        <v>128.40474440241687</v>
      </c>
      <c r="AH8" s="10">
        <v>150.79564648199343</v>
      </c>
      <c r="AI8" s="10">
        <v>11.306115351175123</v>
      </c>
      <c r="AJ8" s="10">
        <v>81.857292142165093</v>
      </c>
      <c r="AK8" s="10">
        <v>113.34396660049461</v>
      </c>
      <c r="AL8" s="10">
        <v>90.116525402002253</v>
      </c>
      <c r="AM8" s="10">
        <v>30.898653932510911</v>
      </c>
      <c r="AN8" s="10">
        <v>47.52090953292204</v>
      </c>
      <c r="AO8" s="10">
        <v>215.78877463567719</v>
      </c>
      <c r="AS8" s="10" t="s">
        <v>5</v>
      </c>
      <c r="AT8" s="10">
        <v>0.19615204011964665</v>
      </c>
      <c r="AU8" s="10">
        <f t="shared" si="22"/>
        <v>7.1428571428571425E-2</v>
      </c>
      <c r="BC8" s="10" t="s">
        <v>81</v>
      </c>
      <c r="BD8" s="10">
        <v>0</v>
      </c>
      <c r="BE8" s="10">
        <v>0</v>
      </c>
      <c r="BF8" s="10">
        <v>1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3">
        <f t="shared" si="21"/>
        <v>-3.5565235482197295</v>
      </c>
      <c r="BN8" s="13">
        <f>_xlfn.STDEV.P(G3:G11)</f>
        <v>9.0038656609797343</v>
      </c>
      <c r="CA8" s="28">
        <v>2837.61</v>
      </c>
      <c r="CB8" s="28">
        <f t="shared" si="19"/>
        <v>7.7537954447068849</v>
      </c>
    </row>
    <row r="9" spans="1:88" x14ac:dyDescent="0.25">
      <c r="A9" s="10" t="s">
        <v>118</v>
      </c>
      <c r="B9" s="20">
        <v>864.1</v>
      </c>
      <c r="C9" s="17">
        <f t="shared" si="0"/>
        <v>-29.403594771241824</v>
      </c>
      <c r="D9" s="16">
        <v>528</v>
      </c>
      <c r="E9" s="10">
        <f t="shared" si="1"/>
        <v>-25.106382978723403</v>
      </c>
      <c r="F9" s="17">
        <v>11.97</v>
      </c>
      <c r="G9" s="10">
        <f t="shared" si="2"/>
        <v>-5.7480314960629819</v>
      </c>
      <c r="H9" s="16">
        <v>981</v>
      </c>
      <c r="I9" s="10">
        <f t="shared" si="3"/>
        <v>-20.243902439024392</v>
      </c>
      <c r="J9" s="17">
        <v>757</v>
      </c>
      <c r="K9" s="10">
        <f t="shared" si="4"/>
        <v>-19.339371337240276</v>
      </c>
      <c r="L9" s="16">
        <v>520</v>
      </c>
      <c r="M9" s="10">
        <f t="shared" si="5"/>
        <v>-20.743789056546262</v>
      </c>
      <c r="N9" s="21">
        <v>1504</v>
      </c>
      <c r="O9" s="10">
        <f t="shared" si="6"/>
        <v>-2.967741935483871</v>
      </c>
      <c r="P9" s="20">
        <v>535</v>
      </c>
      <c r="Q9" s="10">
        <f t="shared" si="7"/>
        <v>-2.0308007837535995</v>
      </c>
      <c r="R9" s="16">
        <v>664</v>
      </c>
      <c r="S9" s="10">
        <f t="shared" si="8"/>
        <v>-35.219512195121951</v>
      </c>
      <c r="T9" s="10">
        <f t="shared" si="9"/>
        <v>-21.219862240579399</v>
      </c>
      <c r="V9" s="10">
        <f t="shared" si="10"/>
        <v>-36.894925039619039</v>
      </c>
      <c r="W9" s="10">
        <f t="shared" si="11"/>
        <v>-30.064286659982269</v>
      </c>
      <c r="X9" s="10">
        <f t="shared" si="12"/>
        <v>-2.1915079478432524</v>
      </c>
      <c r="Y9" s="10">
        <f t="shared" si="13"/>
        <v>-17.927850218224066</v>
      </c>
      <c r="Z9" s="10">
        <f t="shared" si="14"/>
        <v>-17.429237633040721</v>
      </c>
      <c r="AA9" s="10">
        <f t="shared" si="15"/>
        <v>-19.352237978257843</v>
      </c>
      <c r="AB9" s="10">
        <f t="shared" si="16"/>
        <v>-0.98460156559453549</v>
      </c>
      <c r="AC9" s="10">
        <f t="shared" si="17"/>
        <v>-3.2768035195543472</v>
      </c>
      <c r="AD9" s="10">
        <f t="shared" si="18"/>
        <v>-43.812150807955334</v>
      </c>
      <c r="AF9" s="10" t="s">
        <v>6</v>
      </c>
      <c r="AG9" s="10">
        <v>160.68539791031171</v>
      </c>
      <c r="AH9" s="10">
        <v>84.973048156184419</v>
      </c>
      <c r="AI9" s="10">
        <v>-21.543731481338572</v>
      </c>
      <c r="AJ9" s="10">
        <v>69.259963039714336</v>
      </c>
      <c r="AK9" s="10">
        <v>70.648738044609317</v>
      </c>
      <c r="AL9" s="10">
        <v>30.898653932510911</v>
      </c>
      <c r="AM9" s="10">
        <v>112.4379975873882</v>
      </c>
      <c r="AN9" s="10">
        <v>38.696461852681686</v>
      </c>
      <c r="AO9" s="10">
        <v>245.61898798393716</v>
      </c>
      <c r="AS9" s="10" t="s">
        <v>6</v>
      </c>
      <c r="AT9" s="10">
        <v>0.33239195797472465</v>
      </c>
      <c r="AU9" s="10">
        <f t="shared" si="22"/>
        <v>7.1428571428571425E-2</v>
      </c>
      <c r="BC9" s="10" t="s">
        <v>81</v>
      </c>
      <c r="BD9" s="10">
        <f>0.5/8</f>
        <v>6.25E-2</v>
      </c>
      <c r="BE9" s="10">
        <v>0.5</v>
      </c>
      <c r="BF9" s="10">
        <f t="shared" si="23"/>
        <v>6.25E-2</v>
      </c>
      <c r="BG9" s="10">
        <f t="shared" si="23"/>
        <v>6.25E-2</v>
      </c>
      <c r="BH9" s="10">
        <f t="shared" si="23"/>
        <v>6.25E-2</v>
      </c>
      <c r="BI9" s="10">
        <f t="shared" si="23"/>
        <v>6.25E-2</v>
      </c>
      <c r="BJ9" s="10">
        <f t="shared" si="23"/>
        <v>6.25E-2</v>
      </c>
      <c r="BK9" s="10">
        <f t="shared" si="23"/>
        <v>6.25E-2</v>
      </c>
      <c r="BL9" s="10">
        <f t="shared" si="23"/>
        <v>6.25E-2</v>
      </c>
      <c r="BM9" s="13">
        <f t="shared" si="21"/>
        <v>2.8647375091053067</v>
      </c>
      <c r="BN9" s="13">
        <f>SQRT(MMULT(MMULT($BD$7:$BL$7,$AG$3:$AO$11),$BG$24:$BG$32))</f>
        <v>18.213698310043799</v>
      </c>
      <c r="CA9" s="28">
        <v>2633.42</v>
      </c>
      <c r="CB9" s="28">
        <f t="shared" si="19"/>
        <v>-11.506667025108879</v>
      </c>
    </row>
    <row r="10" spans="1:88" x14ac:dyDescent="0.25">
      <c r="A10" s="10" t="s">
        <v>119</v>
      </c>
      <c r="B10" s="22">
        <v>1224</v>
      </c>
      <c r="C10" s="17">
        <f t="shared" si="0"/>
        <v>53</v>
      </c>
      <c r="D10" s="23">
        <v>705</v>
      </c>
      <c r="E10" s="10">
        <f t="shared" si="1"/>
        <v>11.727416798732172</v>
      </c>
      <c r="F10" s="17">
        <v>12.7</v>
      </c>
      <c r="G10" s="10">
        <f t="shared" si="2"/>
        <v>-0.93603744149766754</v>
      </c>
      <c r="H10" s="19">
        <v>1230</v>
      </c>
      <c r="I10" s="10">
        <f t="shared" si="3"/>
        <v>-3.1496062992125982</v>
      </c>
      <c r="J10" s="16">
        <v>938.5</v>
      </c>
      <c r="K10" s="10">
        <f t="shared" si="4"/>
        <v>-15.829596412556054</v>
      </c>
      <c r="L10" s="17">
        <v>656.1</v>
      </c>
      <c r="M10" s="10">
        <f t="shared" si="5"/>
        <v>-7.7474690663667065</v>
      </c>
      <c r="N10" s="19">
        <v>1550</v>
      </c>
      <c r="O10" s="10">
        <f t="shared" si="6"/>
        <v>8.2402234636871512</v>
      </c>
      <c r="P10" s="10">
        <v>546.09</v>
      </c>
      <c r="Q10" s="10">
        <f t="shared" si="7"/>
        <v>0</v>
      </c>
      <c r="R10" s="22">
        <v>1025</v>
      </c>
      <c r="S10" s="10">
        <f t="shared" si="8"/>
        <v>16.081540203850508</v>
      </c>
      <c r="T10" s="10">
        <f t="shared" si="9"/>
        <v>15.943215231676232</v>
      </c>
      <c r="V10" s="10">
        <f t="shared" si="10"/>
        <v>45.508669731622788</v>
      </c>
      <c r="W10" s="10">
        <f t="shared" si="11"/>
        <v>6.7695131174733065</v>
      </c>
      <c r="X10" s="10">
        <f t="shared" si="12"/>
        <v>2.6204861067220619</v>
      </c>
      <c r="Y10" s="10">
        <f t="shared" si="13"/>
        <v>-0.83355407841227169</v>
      </c>
      <c r="Z10" s="10">
        <f t="shared" si="14"/>
        <v>-13.919462708356498</v>
      </c>
      <c r="AA10" s="10">
        <f t="shared" si="15"/>
        <v>-6.3559179880782857</v>
      </c>
      <c r="AB10" s="10">
        <f t="shared" si="16"/>
        <v>10.223363833576487</v>
      </c>
      <c r="AC10" s="10">
        <f t="shared" si="17"/>
        <v>-1.2460027358007477</v>
      </c>
      <c r="AD10" s="10">
        <f t="shared" si="18"/>
        <v>7.4889015910171235</v>
      </c>
      <c r="AF10" s="10" t="s">
        <v>7</v>
      </c>
      <c r="AG10" s="10">
        <v>61.99294585814728</v>
      </c>
      <c r="AH10" s="10">
        <v>72.204361586058127</v>
      </c>
      <c r="AI10" s="10">
        <v>30.715090862850399</v>
      </c>
      <c r="AJ10" s="10">
        <v>55.889030091781798</v>
      </c>
      <c r="AK10" s="10">
        <v>56.007056288645082</v>
      </c>
      <c r="AL10" s="10">
        <v>47.52090953292204</v>
      </c>
      <c r="AM10" s="10">
        <v>38.696461852681686</v>
      </c>
      <c r="AN10" s="10">
        <v>61.081500171396542</v>
      </c>
      <c r="AO10" s="10">
        <v>74.41020914071963</v>
      </c>
      <c r="AS10" s="10" t="s">
        <v>7</v>
      </c>
      <c r="AT10" s="10">
        <v>0</v>
      </c>
      <c r="AU10" s="10">
        <f t="shared" si="22"/>
        <v>7.1428571428571425E-2</v>
      </c>
      <c r="BC10" s="10" t="s">
        <v>81</v>
      </c>
      <c r="BD10" s="10">
        <v>0</v>
      </c>
      <c r="BE10" s="10">
        <v>0</v>
      </c>
      <c r="BF10" s="10">
        <v>0</v>
      </c>
      <c r="BG10" s="10">
        <v>1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3">
        <f t="shared" si="21"/>
        <v>-2.3160522208003265</v>
      </c>
      <c r="BN10" s="13">
        <f>_xlfn.STDEV.P(I3:I11)</f>
        <v>10.250954121568471</v>
      </c>
      <c r="CA10" s="28">
        <v>2975.84</v>
      </c>
      <c r="CB10" s="28">
        <f t="shared" si="19"/>
        <v>-3.376485065734141</v>
      </c>
    </row>
    <row r="11" spans="1:88" x14ac:dyDescent="0.25">
      <c r="A11" s="10" t="s">
        <v>121</v>
      </c>
      <c r="B11" s="17">
        <v>800</v>
      </c>
      <c r="C11" s="17">
        <f t="shared" si="0"/>
        <v>38.408304498269899</v>
      </c>
      <c r="D11" s="23">
        <v>631</v>
      </c>
      <c r="E11" s="10">
        <f t="shared" si="1"/>
        <v>31.732776617954073</v>
      </c>
      <c r="F11" s="17">
        <v>12.82</v>
      </c>
      <c r="G11" s="10">
        <f t="shared" si="2"/>
        <v>-25.853094274146898</v>
      </c>
      <c r="H11" s="19">
        <v>1270</v>
      </c>
      <c r="I11" s="10">
        <f t="shared" si="3"/>
        <v>6.2761506276150625</v>
      </c>
      <c r="J11" s="19">
        <v>1115</v>
      </c>
      <c r="K11" s="10">
        <f t="shared" si="4"/>
        <v>17.740232312565997</v>
      </c>
      <c r="L11" s="17">
        <v>711.2</v>
      </c>
      <c r="M11" s="10">
        <f t="shared" si="5"/>
        <v>6.4670658682634805</v>
      </c>
      <c r="N11" s="24">
        <v>1432</v>
      </c>
      <c r="O11" s="10">
        <f t="shared" si="6"/>
        <v>11.875</v>
      </c>
      <c r="P11" s="10">
        <v>546.09</v>
      </c>
      <c r="Q11" s="10">
        <f t="shared" si="7"/>
        <v>0</v>
      </c>
      <c r="R11" s="16">
        <v>883</v>
      </c>
      <c r="S11" s="10">
        <f t="shared" si="8"/>
        <v>94.065934065934059</v>
      </c>
      <c r="T11" s="10">
        <f t="shared" si="9"/>
        <v>25.433219464786831</v>
      </c>
      <c r="V11" s="10">
        <f t="shared" si="10"/>
        <v>30.916974229892688</v>
      </c>
      <c r="W11" s="10">
        <f t="shared" si="11"/>
        <v>26.774872936695207</v>
      </c>
      <c r="X11" s="10">
        <f t="shared" si="12"/>
        <v>-22.296570725927168</v>
      </c>
      <c r="Y11" s="10">
        <f t="shared" si="13"/>
        <v>8.5922028484153898</v>
      </c>
      <c r="Z11" s="10">
        <f t="shared" si="14"/>
        <v>19.650366016765553</v>
      </c>
      <c r="AA11" s="10">
        <f t="shared" si="15"/>
        <v>7.8586169465519013</v>
      </c>
      <c r="AB11" s="10">
        <f t="shared" si="16"/>
        <v>13.858140369889336</v>
      </c>
      <c r="AC11" s="10">
        <f t="shared" si="17"/>
        <v>-1.2460027358007477</v>
      </c>
      <c r="AD11" s="10">
        <f t="shared" si="18"/>
        <v>85.473295453100675</v>
      </c>
      <c r="AF11" s="10" t="s">
        <v>8</v>
      </c>
      <c r="AG11" s="10">
        <v>717.45125160043074</v>
      </c>
      <c r="AH11" s="10">
        <v>606.00733616436196</v>
      </c>
      <c r="AI11" s="10">
        <v>-168.75136553169384</v>
      </c>
      <c r="AJ11" s="10">
        <v>220.98748085235735</v>
      </c>
      <c r="AK11" s="10">
        <v>370.56409191508419</v>
      </c>
      <c r="AL11" s="10">
        <v>215.78877463567719</v>
      </c>
      <c r="AM11" s="10">
        <v>245.61898798393716</v>
      </c>
      <c r="AN11" s="10">
        <v>74.41020914071963</v>
      </c>
      <c r="AO11" s="10">
        <v>1271.7586273006398</v>
      </c>
      <c r="AS11" s="10" t="s">
        <v>8</v>
      </c>
      <c r="AT11" s="10">
        <v>0</v>
      </c>
      <c r="AU11" s="10">
        <f t="shared" si="22"/>
        <v>7.1428571428571425E-2</v>
      </c>
      <c r="BC11" s="10" t="s">
        <v>81</v>
      </c>
      <c r="BD11" s="10">
        <f>0.5/8</f>
        <v>6.25E-2</v>
      </c>
      <c r="BE11" s="10">
        <f t="shared" ref="BE11:BL11" si="24">0.5/8</f>
        <v>6.25E-2</v>
      </c>
      <c r="BF11" s="10">
        <f t="shared" si="24"/>
        <v>6.25E-2</v>
      </c>
      <c r="BG11" s="10">
        <v>0.5</v>
      </c>
      <c r="BH11" s="10">
        <f t="shared" si="24"/>
        <v>6.25E-2</v>
      </c>
      <c r="BI11" s="10">
        <f t="shared" si="24"/>
        <v>6.25E-2</v>
      </c>
      <c r="BJ11" s="10">
        <f t="shared" si="24"/>
        <v>6.25E-2</v>
      </c>
      <c r="BK11" s="10">
        <f t="shared" si="24"/>
        <v>6.25E-2</v>
      </c>
      <c r="BL11" s="10">
        <f t="shared" si="24"/>
        <v>6.25E-2</v>
      </c>
      <c r="BM11" s="13">
        <f t="shared" si="21"/>
        <v>-0.31761819804559022</v>
      </c>
      <c r="BN11" s="13">
        <f>SQRT(MMULT(MMULT($BD$7:$BL$7,$AG$3:$AO$11),$BG$24:$BG$32))</f>
        <v>18.213698310043799</v>
      </c>
      <c r="CA11" s="29">
        <v>3079.83</v>
      </c>
      <c r="CB11" s="28">
        <f t="shared" si="19"/>
        <v>9.0641566361057713</v>
      </c>
    </row>
    <row r="12" spans="1:88" x14ac:dyDescent="0.25">
      <c r="A12" s="10" t="s">
        <v>120</v>
      </c>
      <c r="B12" s="17">
        <v>578</v>
      </c>
      <c r="C12" s="17" t="e">
        <f>(B12-B13)/B13*100</f>
        <v>#DIV/0!</v>
      </c>
      <c r="D12" s="17">
        <v>479</v>
      </c>
      <c r="E12" s="10" t="e">
        <f t="shared" si="1"/>
        <v>#DIV/0!</v>
      </c>
      <c r="F12" s="25">
        <v>17.29</v>
      </c>
      <c r="G12" s="10" t="e">
        <f t="shared" si="2"/>
        <v>#DIV/0!</v>
      </c>
      <c r="H12" s="22">
        <v>1195</v>
      </c>
      <c r="I12" s="10" t="e">
        <f t="shared" si="3"/>
        <v>#DIV/0!</v>
      </c>
      <c r="J12" s="17">
        <v>947</v>
      </c>
      <c r="K12" s="10" t="e">
        <f t="shared" si="4"/>
        <v>#DIV/0!</v>
      </c>
      <c r="L12" s="16">
        <v>668</v>
      </c>
      <c r="M12" s="10" t="e">
        <f t="shared" si="5"/>
        <v>#DIV/0!</v>
      </c>
      <c r="N12" s="19">
        <v>1280</v>
      </c>
      <c r="O12" s="10" t="e">
        <f t="shared" si="6"/>
        <v>#DIV/0!</v>
      </c>
      <c r="P12" s="10">
        <v>546.09</v>
      </c>
      <c r="Q12" s="10" t="e">
        <f t="shared" si="7"/>
        <v>#DIV/0!</v>
      </c>
      <c r="R12" s="17">
        <v>455</v>
      </c>
      <c r="S12" s="10" t="e">
        <f t="shared" si="8"/>
        <v>#DIV/0!</v>
      </c>
      <c r="T12" s="10" t="e">
        <f t="shared" si="9"/>
        <v>#DIV/0!</v>
      </c>
      <c r="V12" s="10" t="e">
        <f t="shared" si="10"/>
        <v>#DIV/0!</v>
      </c>
      <c r="W12" s="10" t="e">
        <f t="shared" si="11"/>
        <v>#DIV/0!</v>
      </c>
      <c r="X12" s="10" t="e">
        <f t="shared" si="12"/>
        <v>#DIV/0!</v>
      </c>
      <c r="Y12" s="10" t="e">
        <f t="shared" si="13"/>
        <v>#DIV/0!</v>
      </c>
      <c r="Z12" s="10" t="e">
        <f t="shared" si="14"/>
        <v>#DIV/0!</v>
      </c>
      <c r="AA12" s="10" t="e">
        <f t="shared" si="15"/>
        <v>#DIV/0!</v>
      </c>
      <c r="AB12" s="10" t="e">
        <f t="shared" si="16"/>
        <v>#DIV/0!</v>
      </c>
      <c r="AC12" s="10" t="e">
        <f t="shared" si="17"/>
        <v>#DIV/0!</v>
      </c>
      <c r="AD12" s="10" t="e">
        <f t="shared" si="18"/>
        <v>#DIV/0!</v>
      </c>
      <c r="BC12" s="10" t="s">
        <v>81</v>
      </c>
      <c r="BD12" s="10">
        <v>0</v>
      </c>
      <c r="BE12" s="10">
        <v>0</v>
      </c>
      <c r="BF12" s="10">
        <v>0</v>
      </c>
      <c r="BG12" s="10">
        <v>0</v>
      </c>
      <c r="BH12" s="10">
        <v>1</v>
      </c>
      <c r="BI12" s="10">
        <v>0</v>
      </c>
      <c r="BJ12" s="10">
        <v>0</v>
      </c>
      <c r="BK12" s="10">
        <v>0</v>
      </c>
      <c r="BL12" s="10">
        <v>0</v>
      </c>
      <c r="BM12" s="13">
        <f t="shared" si="21"/>
        <v>-1.9101337041995547</v>
      </c>
      <c r="BN12" s="13">
        <f>_xlfn.STDEV.P(K3:K11)</f>
        <v>13.632622045491775</v>
      </c>
      <c r="CA12" s="29">
        <v>2823.87</v>
      </c>
      <c r="CB12" s="28" t="e">
        <f t="shared" si="19"/>
        <v>#DIV/0!</v>
      </c>
    </row>
    <row r="13" spans="1:88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BC13" s="10" t="s">
        <v>81</v>
      </c>
      <c r="BD13" s="10">
        <f>0.5/8</f>
        <v>6.25E-2</v>
      </c>
      <c r="BE13" s="10">
        <f t="shared" ref="BD13:BL21" si="25">0.5/8</f>
        <v>6.25E-2</v>
      </c>
      <c r="BF13" s="10">
        <f t="shared" si="25"/>
        <v>6.25E-2</v>
      </c>
      <c r="BG13" s="10">
        <f t="shared" si="25"/>
        <v>6.25E-2</v>
      </c>
      <c r="BH13" s="10">
        <v>0.5</v>
      </c>
      <c r="BI13" s="10">
        <f t="shared" si="25"/>
        <v>6.25E-2</v>
      </c>
      <c r="BJ13" s="10">
        <f t="shared" si="25"/>
        <v>6.25E-2</v>
      </c>
      <c r="BK13" s="10">
        <f t="shared" si="25"/>
        <v>6.25E-2</v>
      </c>
      <c r="BL13" s="10">
        <f t="shared" si="25"/>
        <v>6.25E-2</v>
      </c>
      <c r="BM13" s="13">
        <f t="shared" si="21"/>
        <v>-0.14002884703275253</v>
      </c>
      <c r="BN13" s="13">
        <f>SQRT(MMULT(MMULT($BD$7:$BL$7,$AG$3:$AO$11),$BG$24:$BG$32))</f>
        <v>18.213698310043799</v>
      </c>
    </row>
    <row r="14" spans="1:88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AR14" s="10" t="s">
        <v>77</v>
      </c>
      <c r="AS14" s="10">
        <f t="array" ref="AS14:BA14">TRANSPOSE(AT3:AT11)</f>
        <v>0</v>
      </c>
      <c r="AT14" s="10">
        <v>0</v>
      </c>
      <c r="AU14" s="10">
        <v>0.47145647874301427</v>
      </c>
      <c r="AV14" s="10">
        <v>0</v>
      </c>
      <c r="AW14" s="10">
        <v>0</v>
      </c>
      <c r="AX14" s="10">
        <v>0.19615204011964665</v>
      </c>
      <c r="AY14" s="10">
        <v>0.33239195797472465</v>
      </c>
      <c r="AZ14" s="10">
        <v>0</v>
      </c>
      <c r="BA14" s="10">
        <v>0</v>
      </c>
      <c r="BC14" s="10" t="s">
        <v>81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1</v>
      </c>
      <c r="BJ14" s="10">
        <v>0</v>
      </c>
      <c r="BK14" s="10">
        <v>0</v>
      </c>
      <c r="BL14" s="10">
        <v>0</v>
      </c>
      <c r="BM14" s="13">
        <f t="shared" si="21"/>
        <v>-1.3915510782884204</v>
      </c>
      <c r="BN14" s="13">
        <f>_xlfn.STDEV.P(M3:M11)</f>
        <v>9.4929724218498741</v>
      </c>
      <c r="CA14" s="9"/>
      <c r="CB14" s="9"/>
      <c r="CC14" s="9"/>
      <c r="CD14" s="9"/>
      <c r="CE14" s="9"/>
    </row>
    <row r="15" spans="1:88" x14ac:dyDescent="0.25">
      <c r="A15" s="10"/>
      <c r="B15" s="10" t="s">
        <v>10</v>
      </c>
      <c r="C15" s="10">
        <f>AVERAGE(C3:C11)</f>
        <v>7.4913302683772116</v>
      </c>
      <c r="D15" s="10">
        <f t="shared" ref="D15:S15" si="26">AVERAGE(D3:D11)</f>
        <v>617.88888888888891</v>
      </c>
      <c r="E15" s="10">
        <f t="shared" si="26"/>
        <v>4.9579036812588653</v>
      </c>
      <c r="F15" s="10">
        <f t="shared" si="26"/>
        <v>12.216666666666665</v>
      </c>
      <c r="G15" s="10">
        <f t="shared" si="26"/>
        <v>-3.5565235482197295</v>
      </c>
      <c r="H15" s="10">
        <f t="shared" si="26"/>
        <v>1033.3333333333333</v>
      </c>
      <c r="I15" s="10">
        <f t="shared" si="26"/>
        <v>-2.3160522208003265</v>
      </c>
      <c r="J15" s="10">
        <f t="shared" si="26"/>
        <v>850.16666666666663</v>
      </c>
      <c r="K15" s="10">
        <f t="shared" si="26"/>
        <v>-1.9101337041995547</v>
      </c>
      <c r="L15" s="10">
        <f t="shared" si="26"/>
        <v>572.20000000000005</v>
      </c>
      <c r="M15" s="10">
        <f t="shared" si="26"/>
        <v>-1.3915510782884204</v>
      </c>
      <c r="N15" s="10">
        <f t="shared" si="26"/>
        <v>1361.9</v>
      </c>
      <c r="O15" s="10">
        <f t="shared" si="26"/>
        <v>-1.9831403698893355</v>
      </c>
      <c r="P15" s="10">
        <f t="shared" si="26"/>
        <v>546.08666666666659</v>
      </c>
      <c r="Q15" s="10">
        <f t="shared" si="26"/>
        <v>1.2460027358007477</v>
      </c>
      <c r="R15" s="10">
        <f t="shared" si="26"/>
        <v>739.22222222222217</v>
      </c>
      <c r="S15" s="10">
        <f t="shared" si="26"/>
        <v>8.5926386128333849</v>
      </c>
      <c r="T15" s="10"/>
      <c r="AR15" s="10"/>
      <c r="AS15" s="10"/>
      <c r="AT15" s="10" t="s">
        <v>89</v>
      </c>
      <c r="AU15" s="10"/>
      <c r="AV15" s="10"/>
      <c r="AW15" s="10"/>
      <c r="AX15" s="10"/>
      <c r="AY15" s="10"/>
      <c r="AZ15" s="10"/>
      <c r="BA15" s="10"/>
      <c r="BC15" s="10" t="s">
        <v>81</v>
      </c>
      <c r="BD15" s="10">
        <f t="shared" si="25"/>
        <v>6.25E-2</v>
      </c>
      <c r="BE15" s="10">
        <f t="shared" si="25"/>
        <v>6.25E-2</v>
      </c>
      <c r="BF15" s="10">
        <f t="shared" si="25"/>
        <v>6.25E-2</v>
      </c>
      <c r="BG15" s="10">
        <f t="shared" si="25"/>
        <v>6.25E-2</v>
      </c>
      <c r="BH15" s="10">
        <f t="shared" si="25"/>
        <v>6.25E-2</v>
      </c>
      <c r="BI15" s="10">
        <f>0.5</f>
        <v>0.5</v>
      </c>
      <c r="BJ15" s="10">
        <f t="shared" si="25"/>
        <v>6.25E-2</v>
      </c>
      <c r="BK15" s="10">
        <f t="shared" si="25"/>
        <v>6.25E-2</v>
      </c>
      <c r="BL15" s="10">
        <f t="shared" si="25"/>
        <v>6.25E-2</v>
      </c>
      <c r="BM15" s="13">
        <f t="shared" si="21"/>
        <v>8.6851051803368828E-2</v>
      </c>
      <c r="BN15" s="13">
        <f>SQRT(MMULT(MMULT($BD$7:$BL$7,$AG$3:$AO$11),$BG$24:$BG$32))</f>
        <v>18.213698310043799</v>
      </c>
      <c r="CA15" s="13"/>
      <c r="CB15" s="13" t="s">
        <v>95</v>
      </c>
      <c r="CC15" s="13" t="s">
        <v>89</v>
      </c>
      <c r="CD15" s="13" t="s">
        <v>97</v>
      </c>
      <c r="CE15" s="13" t="s">
        <v>98</v>
      </c>
    </row>
    <row r="16" spans="1:88" x14ac:dyDescent="0.25">
      <c r="AR16" s="10" t="s">
        <v>75</v>
      </c>
      <c r="AS16" s="10">
        <f>SUM(AT3:AT11)</f>
        <v>1.0000004768373856</v>
      </c>
      <c r="AT16" s="10"/>
      <c r="AU16" s="10"/>
      <c r="AV16" s="10"/>
      <c r="AW16" s="10"/>
      <c r="AX16" s="10"/>
      <c r="AY16" s="10"/>
      <c r="AZ16" s="10"/>
      <c r="BA16" s="10"/>
      <c r="BC16" s="10" t="s">
        <v>81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1</v>
      </c>
      <c r="BK16" s="10">
        <v>0</v>
      </c>
      <c r="BL16" s="10">
        <v>0</v>
      </c>
      <c r="BM16" s="13">
        <f t="shared" si="21"/>
        <v>-1.9831403698893355</v>
      </c>
      <c r="BN16" s="13">
        <f>_xlfn.STDEV.P(O3:O11)</f>
        <v>10.603678493211127</v>
      </c>
      <c r="CA16" s="13" t="s">
        <v>94</v>
      </c>
      <c r="CB16" s="14">
        <f>AVERAGE(CB3:CB11)</f>
        <v>-0.80736376500581697</v>
      </c>
      <c r="CC16" s="13">
        <v>0.83299999999999996</v>
      </c>
      <c r="CD16" s="13">
        <f>CC16+(CB16-CC16)*CE17</f>
        <v>-2.0121850572204085</v>
      </c>
      <c r="CE16" s="13">
        <f>AS22</f>
        <v>3.0181113750687878</v>
      </c>
    </row>
    <row r="17" spans="2:94" x14ac:dyDescent="0.25">
      <c r="B17" s="31" t="s">
        <v>122</v>
      </c>
      <c r="C17" s="31"/>
      <c r="D17" s="31"/>
      <c r="E17" s="31"/>
      <c r="F17" s="31"/>
      <c r="G17" s="31"/>
      <c r="H17" s="31"/>
      <c r="AQ17" s="12" t="s">
        <v>78</v>
      </c>
      <c r="AR17" s="13" t="s">
        <v>99</v>
      </c>
      <c r="AS17" s="13">
        <f>SQRT(MMULT(MMULT(AS14:BA14,AG3:AO11),AT3:AT11))</f>
        <v>5.7686625758187358</v>
      </c>
      <c r="AT17" s="13">
        <v>0</v>
      </c>
      <c r="AU17" s="10"/>
      <c r="AV17" s="10"/>
      <c r="AW17" s="10"/>
      <c r="AX17" s="10"/>
      <c r="AY17" s="10"/>
      <c r="AZ17" s="10"/>
      <c r="BA17" s="10"/>
      <c r="BC17" s="10" t="s">
        <v>81</v>
      </c>
      <c r="BD17" s="10">
        <f t="shared" si="25"/>
        <v>6.25E-2</v>
      </c>
      <c r="BE17" s="10">
        <f t="shared" si="25"/>
        <v>6.25E-2</v>
      </c>
      <c r="BF17" s="10">
        <f t="shared" si="25"/>
        <v>6.25E-2</v>
      </c>
      <c r="BG17" s="10">
        <f t="shared" si="25"/>
        <v>6.25E-2</v>
      </c>
      <c r="BH17" s="10">
        <f t="shared" si="25"/>
        <v>6.25E-2</v>
      </c>
      <c r="BI17" s="10">
        <f t="shared" si="25"/>
        <v>6.25E-2</v>
      </c>
      <c r="BJ17" s="10">
        <v>0.5</v>
      </c>
      <c r="BK17" s="10">
        <f t="shared" si="25"/>
        <v>6.25E-2</v>
      </c>
      <c r="BL17" s="10">
        <f t="shared" si="25"/>
        <v>6.25E-2</v>
      </c>
      <c r="BM17" s="13">
        <f t="shared" si="21"/>
        <v>-0.17196926327203155</v>
      </c>
      <c r="BN17" s="13">
        <f>SQRT(MMULT(MMULT($BD$7:$BL$7,$AG$3:$AO$11),$BG$24:$BG$32))</f>
        <v>18.213698310043799</v>
      </c>
      <c r="CA17" s="13" t="s">
        <v>93</v>
      </c>
      <c r="CB17" s="13">
        <v>1</v>
      </c>
      <c r="CC17" s="13">
        <v>0</v>
      </c>
      <c r="CD17" s="13">
        <f>_xlfn.COVARIANCE.P($T$3:$T$11,$CB$3:$CB$11)/_xlfn.VAR.P($CB$3:$CB$11)</f>
        <v>1.7344842149755237</v>
      </c>
      <c r="CE17" s="13">
        <f>_xlfn.COVARIANCE.P($T$3:$T$11,$CB$3:$CB$11)/_xlfn.VAR.P($CB$3:$CB$11)</f>
        <v>1.7344842149755237</v>
      </c>
    </row>
    <row r="18" spans="2:94" x14ac:dyDescent="0.25">
      <c r="AQ18" s="12"/>
      <c r="AR18" s="13"/>
      <c r="AS18" s="13"/>
      <c r="AT18" s="13"/>
      <c r="AU18" s="10"/>
      <c r="AV18" s="10"/>
      <c r="AW18" s="10"/>
      <c r="AX18" s="10"/>
      <c r="AY18" s="10"/>
      <c r="AZ18" s="10"/>
      <c r="BA18" s="10"/>
      <c r="BC18" s="10" t="s">
        <v>81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1</v>
      </c>
      <c r="BL18" s="10">
        <v>0</v>
      </c>
      <c r="BM18" s="13">
        <f t="shared" si="21"/>
        <v>1.2460027358007477</v>
      </c>
      <c r="BN18" s="13">
        <f>_xlfn.STDEV.P(Q3:Q11)</f>
        <v>7.8154654481608796</v>
      </c>
      <c r="BQ18" s="35" t="s">
        <v>108</v>
      </c>
      <c r="BR18" s="35"/>
      <c r="BS18" s="35"/>
      <c r="BT18" s="35"/>
      <c r="BU18" s="35"/>
      <c r="BV18" s="35"/>
      <c r="BW18" s="35"/>
      <c r="BX18" s="35"/>
      <c r="BY18" s="35"/>
      <c r="BZ18" s="35"/>
      <c r="CH18" s="15" t="s">
        <v>109</v>
      </c>
      <c r="CI18" s="15"/>
      <c r="CJ18" s="15"/>
      <c r="CK18" s="15"/>
      <c r="CL18" s="15"/>
      <c r="CM18" s="15"/>
      <c r="CN18" s="15"/>
      <c r="CO18" s="15"/>
      <c r="CP18" s="15"/>
    </row>
    <row r="19" spans="2:94" x14ac:dyDescent="0.25">
      <c r="AR19" s="13" t="s">
        <v>100</v>
      </c>
      <c r="AS19" s="13">
        <f>AT5*G15+AT8*M15+AT9*O15</f>
        <v>-2.6088815620334884</v>
      </c>
      <c r="AT19" s="13">
        <v>0.83299999999999996</v>
      </c>
      <c r="AU19" s="10"/>
      <c r="AV19" s="10"/>
      <c r="AW19" s="10"/>
      <c r="AX19" s="10"/>
      <c r="AY19" s="10"/>
      <c r="AZ19" s="10"/>
      <c r="BA19" s="10"/>
      <c r="BC19" s="10" t="s">
        <v>81</v>
      </c>
      <c r="BD19" s="10">
        <f t="shared" si="25"/>
        <v>6.25E-2</v>
      </c>
      <c r="BE19" s="10">
        <f t="shared" si="25"/>
        <v>6.25E-2</v>
      </c>
      <c r="BF19" s="10">
        <f t="shared" si="25"/>
        <v>6.25E-2</v>
      </c>
      <c r="BG19" s="10">
        <f t="shared" si="25"/>
        <v>6.25E-2</v>
      </c>
      <c r="BH19" s="10">
        <f t="shared" si="25"/>
        <v>6.25E-2</v>
      </c>
      <c r="BI19" s="10">
        <f t="shared" si="25"/>
        <v>6.25E-2</v>
      </c>
      <c r="BJ19" s="10">
        <f t="shared" si="25"/>
        <v>6.25E-2</v>
      </c>
      <c r="BK19" s="10">
        <v>0.5</v>
      </c>
      <c r="BL19" s="10">
        <f t="shared" si="25"/>
        <v>6.25E-2</v>
      </c>
      <c r="BM19" s="13">
        <f t="shared" si="21"/>
        <v>1.2407808454673799</v>
      </c>
      <c r="BN19" s="13">
        <f>SQRT(MMULT(MMULT($BD$7:$BL$7,$AG$3:$AO$11),$BG$24:$BG$32))</f>
        <v>18.213698310043799</v>
      </c>
      <c r="BP19" s="34" t="s">
        <v>90</v>
      </c>
      <c r="BQ19" s="34"/>
      <c r="BR19" s="34"/>
      <c r="BS19" s="34"/>
      <c r="BT19" s="34"/>
      <c r="BU19" s="34"/>
      <c r="BV19" s="34"/>
      <c r="BW19" s="34"/>
      <c r="BX19" s="34"/>
      <c r="BY19" s="34"/>
      <c r="BZ19" s="34"/>
    </row>
    <row r="20" spans="2:94" x14ac:dyDescent="0.25">
      <c r="AR20" s="13" t="s">
        <v>76</v>
      </c>
      <c r="AS20" s="13">
        <f>SUM(AU3:AU11)</f>
        <v>0.99999999999999978</v>
      </c>
      <c r="AT20" s="13"/>
      <c r="AU20" s="10"/>
      <c r="AV20" s="10"/>
      <c r="AW20" s="10"/>
      <c r="AX20" s="10"/>
      <c r="AY20" s="10"/>
      <c r="AZ20" s="10"/>
      <c r="BA20" s="10"/>
      <c r="BC20" s="10" t="s">
        <v>81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1</v>
      </c>
      <c r="BM20" s="13">
        <f t="shared" si="21"/>
        <v>8.5926386128333849</v>
      </c>
      <c r="BN20" s="13">
        <f>_xlfn.STDEV.P(S3:S11)</f>
        <v>35.661724962495015</v>
      </c>
      <c r="BR20" s="12"/>
    </row>
    <row r="21" spans="2:94" x14ac:dyDescent="0.25">
      <c r="AR21" s="13" t="s">
        <v>84</v>
      </c>
      <c r="AS21" s="13">
        <f>SQRT(MMULT(MMULT(AS23:BA23,AG3:AO11),AU3:AU11))</f>
        <v>16.073531025786309</v>
      </c>
      <c r="AT21" s="13">
        <v>0</v>
      </c>
      <c r="AU21" s="10"/>
      <c r="AV21" s="10"/>
      <c r="AW21" s="10"/>
      <c r="AX21" s="10"/>
      <c r="AY21" s="10"/>
      <c r="AZ21" s="10"/>
      <c r="BA21" s="10"/>
      <c r="BC21" s="10" t="s">
        <v>81</v>
      </c>
      <c r="BD21" s="10">
        <f t="shared" si="25"/>
        <v>6.25E-2</v>
      </c>
      <c r="BE21" s="10">
        <f t="shared" si="25"/>
        <v>6.25E-2</v>
      </c>
      <c r="BF21" s="10">
        <f t="shared" si="25"/>
        <v>6.25E-2</v>
      </c>
      <c r="BG21" s="10">
        <f t="shared" si="25"/>
        <v>6.25E-2</v>
      </c>
      <c r="BH21" s="10">
        <f t="shared" si="25"/>
        <v>6.25E-2</v>
      </c>
      <c r="BI21" s="10">
        <f t="shared" si="25"/>
        <v>6.25E-2</v>
      </c>
      <c r="BJ21" s="10">
        <f t="shared" si="25"/>
        <v>6.25E-2</v>
      </c>
      <c r="BK21" s="10">
        <f t="shared" si="25"/>
        <v>6.25E-2</v>
      </c>
      <c r="BL21" s="10">
        <v>0.5</v>
      </c>
      <c r="BM21" s="13">
        <f t="shared" si="21"/>
        <v>4.4549340416691585</v>
      </c>
      <c r="BN21" s="13">
        <f>SQRT(MMULT(MMULT($BD$7:$BL$7,$AG$3:$AO$11),$BG$24:$BG$32))</f>
        <v>18.213698310043799</v>
      </c>
      <c r="CD21" s="13" t="s">
        <v>101</v>
      </c>
      <c r="CE21" s="13">
        <f>CE16-CD16</f>
        <v>5.0302964322891963</v>
      </c>
      <c r="CF21" s="9" t="s">
        <v>103</v>
      </c>
    </row>
    <row r="22" spans="2:94" x14ac:dyDescent="0.25">
      <c r="AR22" s="13" t="s">
        <v>85</v>
      </c>
      <c r="AS22" s="13">
        <f>AU3*C15+AU4*E15+AU5*G15+AU6*I15+AU7*K15+AU8*M15+AU9*O15+AU10*Q15+AU11*S15</f>
        <v>3.0181113750687878</v>
      </c>
      <c r="AT22" s="13">
        <v>0.83299999999999996</v>
      </c>
      <c r="AU22" s="10"/>
      <c r="AV22" s="10"/>
      <c r="AW22" s="10"/>
      <c r="AX22" s="10"/>
      <c r="AY22" s="10"/>
      <c r="AZ22" s="10"/>
      <c r="BA22" s="10"/>
      <c r="CE22" s="9" t="s">
        <v>102</v>
      </c>
      <c r="CF22" s="9"/>
      <c r="CG22" s="9"/>
      <c r="CH22" s="9"/>
      <c r="CI22" s="9"/>
      <c r="CJ22" s="9"/>
      <c r="CK22" s="9"/>
      <c r="CL22" s="9"/>
    </row>
    <row r="23" spans="2:94" x14ac:dyDescent="0.25">
      <c r="AR23" s="10" t="s">
        <v>79</v>
      </c>
      <c r="AS23" s="10">
        <f t="array" ref="AS23:BA23">TRANSPOSE(AU3:AU11)</f>
        <v>0.25</v>
      </c>
      <c r="AT23" s="10">
        <v>0.25</v>
      </c>
      <c r="AU23" s="10">
        <v>7.1428571428571425E-2</v>
      </c>
      <c r="AV23" s="10">
        <v>7.1428571428571425E-2</v>
      </c>
      <c r="AW23" s="10">
        <v>7.1428571428571425E-2</v>
      </c>
      <c r="AX23" s="10">
        <v>7.1428571428571425E-2</v>
      </c>
      <c r="AY23" s="10">
        <v>7.1428571428571425E-2</v>
      </c>
      <c r="AZ23" s="10">
        <v>7.1428571428571425E-2</v>
      </c>
      <c r="BA23" s="10">
        <v>7.1428571428571425E-2</v>
      </c>
      <c r="BC23" s="10" t="s">
        <v>86</v>
      </c>
      <c r="BD23" s="10" t="s">
        <v>87</v>
      </c>
      <c r="BE23" s="10" t="s">
        <v>87</v>
      </c>
      <c r="BF23" s="10" t="s">
        <v>87</v>
      </c>
      <c r="BG23" s="10" t="s">
        <v>87</v>
      </c>
      <c r="BH23" s="10" t="s">
        <v>87</v>
      </c>
      <c r="BI23" s="10" t="s">
        <v>87</v>
      </c>
      <c r="BJ23" s="10" t="s">
        <v>87</v>
      </c>
      <c r="BK23" s="10" t="s">
        <v>87</v>
      </c>
      <c r="BL23" s="10" t="s">
        <v>87</v>
      </c>
      <c r="BM23" s="10" t="s">
        <v>87</v>
      </c>
      <c r="BN23" s="10" t="s">
        <v>87</v>
      </c>
      <c r="BO23" s="10" t="s">
        <v>87</v>
      </c>
      <c r="BP23" s="10" t="s">
        <v>87</v>
      </c>
      <c r="BQ23" s="10" t="s">
        <v>87</v>
      </c>
      <c r="BR23" s="10" t="s">
        <v>87</v>
      </c>
      <c r="BS23" s="10" t="s">
        <v>87</v>
      </c>
      <c r="BT23" s="10" t="s">
        <v>87</v>
      </c>
      <c r="BU23" s="10" t="s">
        <v>87</v>
      </c>
    </row>
    <row r="24" spans="2:94" x14ac:dyDescent="0.25">
      <c r="BC24" s="10" t="s">
        <v>0</v>
      </c>
      <c r="BD24" s="10">
        <f t="array" ref="BD24:BU32">TRANSPOSE(BD4:BL21)</f>
        <v>1</v>
      </c>
      <c r="BE24" s="10">
        <v>0.1111111111111111</v>
      </c>
      <c r="BF24" s="10">
        <v>0</v>
      </c>
      <c r="BG24" s="10">
        <v>0.5</v>
      </c>
      <c r="BH24" s="10">
        <v>0</v>
      </c>
      <c r="BI24" s="10">
        <v>6.25E-2</v>
      </c>
      <c r="BJ24" s="10">
        <v>0</v>
      </c>
      <c r="BK24" s="10">
        <v>6.25E-2</v>
      </c>
      <c r="BL24" s="10">
        <v>0</v>
      </c>
      <c r="BM24" s="10">
        <v>6.25E-2</v>
      </c>
      <c r="BN24" s="10">
        <v>0</v>
      </c>
      <c r="BO24" s="10">
        <v>6.25E-2</v>
      </c>
      <c r="BP24" s="10">
        <v>0</v>
      </c>
      <c r="BQ24" s="10">
        <v>6.25E-2</v>
      </c>
      <c r="BR24" s="10">
        <v>0</v>
      </c>
      <c r="BS24" s="10">
        <v>6.25E-2</v>
      </c>
      <c r="BT24" s="10">
        <v>0</v>
      </c>
      <c r="BU24" s="10">
        <v>6.25E-2</v>
      </c>
    </row>
    <row r="25" spans="2:94" x14ac:dyDescent="0.25">
      <c r="BC25" s="10" t="s">
        <v>1</v>
      </c>
      <c r="BD25" s="10">
        <v>0</v>
      </c>
      <c r="BE25" s="10">
        <v>0.1111111111111111</v>
      </c>
      <c r="BF25" s="10">
        <v>1</v>
      </c>
      <c r="BG25" s="10">
        <v>6.25E-2</v>
      </c>
      <c r="BH25" s="10">
        <v>0</v>
      </c>
      <c r="BI25" s="10">
        <v>0.5</v>
      </c>
      <c r="BJ25" s="10">
        <v>0</v>
      </c>
      <c r="BK25" s="10">
        <v>6.25E-2</v>
      </c>
      <c r="BL25" s="10">
        <v>0</v>
      </c>
      <c r="BM25" s="10">
        <v>6.25E-2</v>
      </c>
      <c r="BN25" s="10">
        <v>0</v>
      </c>
      <c r="BO25" s="10">
        <v>6.25E-2</v>
      </c>
      <c r="BP25" s="10">
        <v>0</v>
      </c>
      <c r="BQ25" s="10">
        <v>6.25E-2</v>
      </c>
      <c r="BR25" s="10">
        <v>0</v>
      </c>
      <c r="BS25" s="10">
        <v>6.25E-2</v>
      </c>
      <c r="BT25" s="10">
        <v>0</v>
      </c>
      <c r="BU25" s="10">
        <v>6.25E-2</v>
      </c>
    </row>
    <row r="26" spans="2:94" x14ac:dyDescent="0.25">
      <c r="AR26" s="11" t="s">
        <v>107</v>
      </c>
      <c r="BC26" s="10" t="s">
        <v>2</v>
      </c>
      <c r="BD26" s="10">
        <v>0</v>
      </c>
      <c r="BE26" s="10">
        <v>0.1111111111111111</v>
      </c>
      <c r="BF26" s="10">
        <v>0</v>
      </c>
      <c r="BG26" s="10">
        <v>6.25E-2</v>
      </c>
      <c r="BH26" s="10">
        <v>1</v>
      </c>
      <c r="BI26" s="10">
        <v>6.25E-2</v>
      </c>
      <c r="BJ26" s="10">
        <v>0</v>
      </c>
      <c r="BK26" s="10">
        <v>6.25E-2</v>
      </c>
      <c r="BL26" s="10">
        <v>0</v>
      </c>
      <c r="BM26" s="10">
        <v>6.25E-2</v>
      </c>
      <c r="BN26" s="10">
        <v>0</v>
      </c>
      <c r="BO26" s="10">
        <v>6.25E-2</v>
      </c>
      <c r="BP26" s="10">
        <v>0</v>
      </c>
      <c r="BQ26" s="10">
        <v>6.25E-2</v>
      </c>
      <c r="BR26" s="10">
        <v>0</v>
      </c>
      <c r="BS26" s="10">
        <v>6.25E-2</v>
      </c>
      <c r="BT26" s="10">
        <v>0</v>
      </c>
      <c r="BU26" s="10">
        <v>6.25E-2</v>
      </c>
    </row>
    <row r="27" spans="2:94" x14ac:dyDescent="0.25">
      <c r="BC27" s="10" t="s">
        <v>3</v>
      </c>
      <c r="BD27" s="10">
        <v>0</v>
      </c>
      <c r="BE27" s="10">
        <v>0.1111111111111111</v>
      </c>
      <c r="BF27" s="10">
        <v>0</v>
      </c>
      <c r="BG27" s="10">
        <v>6.25E-2</v>
      </c>
      <c r="BH27" s="10">
        <v>0</v>
      </c>
      <c r="BI27" s="10">
        <v>6.25E-2</v>
      </c>
      <c r="BJ27" s="10">
        <v>1</v>
      </c>
      <c r="BK27" s="10">
        <v>0.5</v>
      </c>
      <c r="BL27" s="10">
        <v>0</v>
      </c>
      <c r="BM27" s="10">
        <v>6.25E-2</v>
      </c>
      <c r="BN27" s="10">
        <v>0</v>
      </c>
      <c r="BO27" s="10">
        <v>6.25E-2</v>
      </c>
      <c r="BP27" s="10">
        <v>0</v>
      </c>
      <c r="BQ27" s="10">
        <v>6.25E-2</v>
      </c>
      <c r="BR27" s="10">
        <v>0</v>
      </c>
      <c r="BS27" s="10">
        <v>6.25E-2</v>
      </c>
      <c r="BT27" s="10">
        <v>0</v>
      </c>
      <c r="BU27" s="10">
        <v>6.25E-2</v>
      </c>
    </row>
    <row r="28" spans="2:94" x14ac:dyDescent="0.25">
      <c r="BC28" s="10" t="s">
        <v>4</v>
      </c>
      <c r="BD28" s="10">
        <v>0</v>
      </c>
      <c r="BE28" s="10">
        <v>0.1111111111111111</v>
      </c>
      <c r="BF28" s="10">
        <v>0</v>
      </c>
      <c r="BG28" s="10">
        <v>6.25E-2</v>
      </c>
      <c r="BH28" s="10">
        <v>0</v>
      </c>
      <c r="BI28" s="10">
        <v>6.25E-2</v>
      </c>
      <c r="BJ28" s="10">
        <v>0</v>
      </c>
      <c r="BK28" s="10">
        <v>6.25E-2</v>
      </c>
      <c r="BL28" s="10">
        <v>1</v>
      </c>
      <c r="BM28" s="10">
        <v>0.5</v>
      </c>
      <c r="BN28" s="10">
        <v>0</v>
      </c>
      <c r="BO28" s="10">
        <v>6.25E-2</v>
      </c>
      <c r="BP28" s="10">
        <v>0</v>
      </c>
      <c r="BQ28" s="10">
        <v>6.25E-2</v>
      </c>
      <c r="BR28" s="10">
        <v>0</v>
      </c>
      <c r="BS28" s="10">
        <v>6.25E-2</v>
      </c>
      <c r="BT28" s="10">
        <v>0</v>
      </c>
      <c r="BU28" s="10">
        <v>6.25E-2</v>
      </c>
    </row>
    <row r="29" spans="2:94" x14ac:dyDescent="0.25">
      <c r="BC29" s="10" t="s">
        <v>5</v>
      </c>
      <c r="BD29" s="10">
        <v>0</v>
      </c>
      <c r="BE29" s="10">
        <v>0.1111111111111111</v>
      </c>
      <c r="BF29" s="10">
        <v>0</v>
      </c>
      <c r="BG29" s="10">
        <v>6.25E-2</v>
      </c>
      <c r="BH29" s="10">
        <v>0</v>
      </c>
      <c r="BI29" s="10">
        <v>6.25E-2</v>
      </c>
      <c r="BJ29" s="10">
        <v>0</v>
      </c>
      <c r="BK29" s="10">
        <v>6.25E-2</v>
      </c>
      <c r="BL29" s="10">
        <v>0</v>
      </c>
      <c r="BM29" s="10">
        <v>6.25E-2</v>
      </c>
      <c r="BN29" s="10">
        <v>1</v>
      </c>
      <c r="BO29" s="10">
        <v>0.5</v>
      </c>
      <c r="BP29" s="10">
        <v>0</v>
      </c>
      <c r="BQ29" s="10">
        <v>6.25E-2</v>
      </c>
      <c r="BR29" s="10">
        <v>0</v>
      </c>
      <c r="BS29" s="10">
        <v>6.25E-2</v>
      </c>
      <c r="BT29" s="10">
        <v>0</v>
      </c>
      <c r="BU29" s="10">
        <v>6.25E-2</v>
      </c>
    </row>
    <row r="30" spans="2:94" x14ac:dyDescent="0.25">
      <c r="BC30" s="10" t="s">
        <v>6</v>
      </c>
      <c r="BD30" s="10">
        <v>0</v>
      </c>
      <c r="BE30" s="10">
        <v>0.1111111111111111</v>
      </c>
      <c r="BF30" s="10">
        <v>0</v>
      </c>
      <c r="BG30" s="10">
        <v>6.25E-2</v>
      </c>
      <c r="BH30" s="10">
        <v>0</v>
      </c>
      <c r="BI30" s="10">
        <v>6.25E-2</v>
      </c>
      <c r="BJ30" s="10">
        <v>0</v>
      </c>
      <c r="BK30" s="10">
        <v>6.25E-2</v>
      </c>
      <c r="BL30" s="10">
        <v>0</v>
      </c>
      <c r="BM30" s="10">
        <v>6.25E-2</v>
      </c>
      <c r="BN30" s="10">
        <v>0</v>
      </c>
      <c r="BO30" s="10">
        <v>6.25E-2</v>
      </c>
      <c r="BP30" s="10">
        <v>1</v>
      </c>
      <c r="BQ30" s="10">
        <v>0.5</v>
      </c>
      <c r="BR30" s="10">
        <v>0</v>
      </c>
      <c r="BS30" s="10">
        <v>6.25E-2</v>
      </c>
      <c r="BT30" s="10">
        <v>0</v>
      </c>
      <c r="BU30" s="10">
        <v>6.25E-2</v>
      </c>
    </row>
    <row r="31" spans="2:94" x14ac:dyDescent="0.25">
      <c r="BC31" s="10" t="s">
        <v>7</v>
      </c>
      <c r="BD31" s="10">
        <v>0</v>
      </c>
      <c r="BE31" s="10">
        <v>0.1111111111111111</v>
      </c>
      <c r="BF31" s="10">
        <v>0</v>
      </c>
      <c r="BG31" s="10">
        <v>6.25E-2</v>
      </c>
      <c r="BH31" s="10">
        <v>0</v>
      </c>
      <c r="BI31" s="10">
        <v>6.25E-2</v>
      </c>
      <c r="BJ31" s="10">
        <v>0</v>
      </c>
      <c r="BK31" s="10">
        <v>6.25E-2</v>
      </c>
      <c r="BL31" s="10">
        <v>0</v>
      </c>
      <c r="BM31" s="10">
        <v>6.25E-2</v>
      </c>
      <c r="BN31" s="10">
        <v>0</v>
      </c>
      <c r="BO31" s="10">
        <v>6.25E-2</v>
      </c>
      <c r="BP31" s="10">
        <v>0</v>
      </c>
      <c r="BQ31" s="10">
        <v>6.25E-2</v>
      </c>
      <c r="BR31" s="10">
        <v>1</v>
      </c>
      <c r="BS31" s="10">
        <v>0.5</v>
      </c>
      <c r="BT31" s="10">
        <v>0</v>
      </c>
      <c r="BU31" s="10">
        <v>6.25E-2</v>
      </c>
    </row>
    <row r="32" spans="2:94" x14ac:dyDescent="0.25">
      <c r="BC32" s="10" t="s">
        <v>8</v>
      </c>
      <c r="BD32" s="10">
        <v>0</v>
      </c>
      <c r="BE32" s="10">
        <v>0.1111111111111111</v>
      </c>
      <c r="BF32" s="10">
        <v>0</v>
      </c>
      <c r="BG32" s="10">
        <v>6.25E-2</v>
      </c>
      <c r="BH32" s="10">
        <v>0</v>
      </c>
      <c r="BI32" s="10">
        <v>6.25E-2</v>
      </c>
      <c r="BJ32" s="10">
        <v>0</v>
      </c>
      <c r="BK32" s="10">
        <v>6.25E-2</v>
      </c>
      <c r="BL32" s="10">
        <v>0</v>
      </c>
      <c r="BM32" s="10">
        <v>6.25E-2</v>
      </c>
      <c r="BN32" s="10">
        <v>0</v>
      </c>
      <c r="BO32" s="10">
        <v>6.25E-2</v>
      </c>
      <c r="BP32" s="10">
        <v>0</v>
      </c>
      <c r="BQ32" s="10">
        <v>6.25E-2</v>
      </c>
      <c r="BR32" s="10">
        <v>0</v>
      </c>
      <c r="BS32" s="10">
        <v>6.25E-2</v>
      </c>
      <c r="BT32" s="10">
        <v>1</v>
      </c>
      <c r="BU32" s="10">
        <v>0.5</v>
      </c>
    </row>
  </sheetData>
  <mergeCells count="11">
    <mergeCell ref="CC2:CJ2"/>
    <mergeCell ref="V1:AD1"/>
    <mergeCell ref="AG1:AO1"/>
    <mergeCell ref="AS1:AU1"/>
    <mergeCell ref="BE1:BM1"/>
    <mergeCell ref="A1:T1"/>
    <mergeCell ref="B17:H17"/>
    <mergeCell ref="BD2:BN2"/>
    <mergeCell ref="BR2:BW2"/>
    <mergeCell ref="BP19:BZ19"/>
    <mergeCell ref="BQ18:BZ18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Answer Report 1</vt:lpstr>
      <vt:lpstr>Sensitivity Report 1</vt:lpstr>
      <vt:lpstr>Limits Report 1</vt:lpstr>
      <vt:lpstr>Minimum Variance analysis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 Staff</dc:creator>
  <cp:lastModifiedBy>Romin Neupane</cp:lastModifiedBy>
  <dcterms:created xsi:type="dcterms:W3CDTF">2022-04-05T08:47:08Z</dcterms:created>
  <dcterms:modified xsi:type="dcterms:W3CDTF">2023-01-19T05:57:13Z</dcterms:modified>
</cp:coreProperties>
</file>