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0A891EA5-5669-4299-8B20-D38728E8C52E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TOTAL'!$A$4:$AP$478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24" l="1"/>
  <c r="E10" i="24" s="1"/>
  <c r="H92" i="24"/>
  <c r="I91" i="24"/>
  <c r="J91" i="24" s="1"/>
  <c r="H91" i="24"/>
  <c r="I90" i="24"/>
  <c r="J90" i="24" s="1"/>
  <c r="H90" i="24"/>
  <c r="J89" i="24"/>
  <c r="I89" i="24"/>
  <c r="H89" i="24"/>
  <c r="H88" i="24"/>
  <c r="H85" i="24"/>
  <c r="I84" i="24"/>
  <c r="J84" i="24" s="1"/>
  <c r="H84" i="24"/>
  <c r="I83" i="24"/>
  <c r="J83" i="24" s="1"/>
  <c r="H83" i="24"/>
  <c r="J82" i="24"/>
  <c r="I82" i="24"/>
  <c r="H82" i="24"/>
  <c r="H81" i="24"/>
  <c r="I77" i="24"/>
  <c r="J77" i="24" s="1"/>
  <c r="H77" i="24"/>
  <c r="I70" i="24"/>
  <c r="J70" i="24" s="1"/>
  <c r="H70" i="24"/>
  <c r="I63" i="24"/>
  <c r="J63" i="24" s="1"/>
  <c r="H63" i="24"/>
  <c r="I56" i="24"/>
  <c r="J56" i="24" s="1"/>
  <c r="H56" i="24"/>
  <c r="H50" i="24"/>
  <c r="I49" i="24"/>
  <c r="J49" i="24" s="1"/>
  <c r="H49" i="24"/>
  <c r="I48" i="24"/>
  <c r="J48" i="24" s="1"/>
  <c r="H48" i="24"/>
  <c r="J47" i="24"/>
  <c r="I47" i="24"/>
  <c r="H47" i="24"/>
  <c r="H46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H29" i="24"/>
  <c r="I28" i="24"/>
  <c r="J28" i="24" s="1"/>
  <c r="H28" i="24"/>
  <c r="I27" i="24"/>
  <c r="H27" i="24"/>
  <c r="J27" i="24" s="1"/>
  <c r="J26" i="24"/>
  <c r="I26" i="24"/>
  <c r="H26" i="24"/>
  <c r="H25" i="24"/>
  <c r="H22" i="24"/>
  <c r="I21" i="24"/>
  <c r="J21" i="24" s="1"/>
  <c r="H21" i="24"/>
  <c r="I20" i="24"/>
  <c r="J20" i="24" s="1"/>
  <c r="H20" i="24"/>
  <c r="J19" i="24"/>
  <c r="I19" i="24"/>
  <c r="H19" i="24"/>
  <c r="H18" i="24"/>
  <c r="J14" i="24"/>
  <c r="J13" i="24"/>
  <c r="J12" i="24"/>
  <c r="J7" i="24"/>
  <c r="J6" i="24"/>
  <c r="J5" i="24"/>
  <c r="D11" i="24" l="1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I195" i="24"/>
  <c r="F65" i="14"/>
  <c r="F62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P3" i="2"/>
  <c r="E215" i="24" l="1"/>
  <c r="D216" i="24"/>
  <c r="E216" i="24" s="1"/>
  <c r="AG3" i="26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S2" i="26"/>
  <c r="O2" i="26"/>
  <c r="K2" i="26"/>
  <c r="G2" i="26"/>
  <c r="F2" i="26"/>
  <c r="R2" i="26"/>
  <c r="N2" i="26"/>
  <c r="J2" i="26"/>
  <c r="K109" i="2"/>
  <c r="K461" i="2"/>
  <c r="K459" i="2"/>
  <c r="M2" i="26"/>
  <c r="Q2" i="26"/>
  <c r="I2" i="26"/>
  <c r="H1" i="26"/>
  <c r="H196" i="24" s="1"/>
  <c r="L2" i="26"/>
  <c r="P2" i="26"/>
  <c r="H2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E61" i="14" l="1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I96" i="24" s="1"/>
  <c r="I98" i="24"/>
  <c r="B48" i="14"/>
  <c r="H95" i="24" s="1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I132" i="24"/>
  <c r="J132" i="24" s="1"/>
  <c r="G61" i="14" l="1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H106" i="24"/>
  <c r="H99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AM3" i="2"/>
  <c r="G5" i="25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30" i="24" l="1"/>
  <c r="I55" i="24"/>
  <c r="C177" i="24"/>
  <c r="I76" i="24"/>
  <c r="C79" i="24"/>
  <c r="I62" i="24"/>
  <c r="C128" i="24"/>
  <c r="I69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H62" i="24" s="1"/>
  <c r="J62" i="2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55" i="24" s="1"/>
  <c r="J55" i="2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H61" i="2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54" i="2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H76" i="24" s="1"/>
  <c r="J76" i="24" s="1"/>
  <c r="AE2" i="10"/>
  <c r="C27" i="14" s="1"/>
  <c r="H75" i="24" s="1"/>
  <c r="AE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H53" i="2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H60" i="2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E17" i="14"/>
  <c r="C111" i="24"/>
  <c r="E18" i="14"/>
  <c r="C118" i="24"/>
  <c r="D28" i="14"/>
  <c r="B28" i="14" s="1"/>
  <c r="E12" i="14"/>
  <c r="E14" i="14"/>
  <c r="E9" i="14"/>
  <c r="E8" i="14"/>
  <c r="E10" i="14"/>
  <c r="E13" i="14"/>
  <c r="I61" i="24" s="1"/>
  <c r="J61" i="24" s="1"/>
  <c r="E11" i="14"/>
  <c r="E5" i="14"/>
  <c r="E3" i="14"/>
  <c r="E6" i="14"/>
  <c r="I54" i="24" s="1"/>
  <c r="J54" i="24" s="1"/>
  <c r="E4" i="14"/>
  <c r="E7" i="14"/>
  <c r="B2" i="14"/>
  <c r="E2" i="14" s="1"/>
  <c r="G2" i="14" s="1"/>
  <c r="AB6" i="25"/>
  <c r="AH3" i="2"/>
  <c r="AH2" i="2" s="1"/>
  <c r="J23" i="2"/>
  <c r="C181" i="24" l="1"/>
  <c r="H74" i="24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H57" i="24" s="1"/>
  <c r="D31" i="24"/>
  <c r="G13" i="14"/>
  <c r="H64" i="24" s="1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I75" i="24"/>
  <c r="J75" i="24" s="1"/>
  <c r="D172" i="24"/>
  <c r="E171" i="24"/>
  <c r="D179" i="24"/>
  <c r="E178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H78" i="24" s="1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93" i="24" l="1"/>
  <c r="E192" i="24"/>
  <c r="D201" i="24"/>
  <c r="E200" i="24"/>
  <c r="D180" i="24"/>
  <c r="E179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3" i="24" l="1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Z3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H68" i="24" s="1"/>
  <c r="AD1" i="2"/>
  <c r="D20" i="14"/>
  <c r="H69" i="24" s="1"/>
  <c r="J69" i="24" s="1"/>
  <c r="X2" i="11"/>
  <c r="S2" i="11"/>
  <c r="I14" i="2"/>
  <c r="Y3" i="2"/>
  <c r="J14" i="2"/>
  <c r="E103" i="24" l="1"/>
  <c r="D104" i="24"/>
  <c r="E104" i="24" s="1"/>
  <c r="B20" i="14"/>
  <c r="H67" i="24" s="1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I68" i="24"/>
  <c r="J68" i="24" s="1"/>
  <c r="D129" i="24"/>
  <c r="G20" i="14"/>
  <c r="H71" i="24" s="1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<sst xmlns="http://schemas.openxmlformats.org/spreadsheetml/2006/main" count="3951" uniqueCount="1453">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</sst>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2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6.5400843881856546E-2</c:v>
                </c:pt>
                <c:pt idx="1">
                  <c:v>6.3291139240506333E-2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6.5400843881856546E-2</c:v>
                </c:pt>
                <c:pt idx="1">
                  <c:v>6.3291139240506333E-2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2.9045643153526972E-2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6.6390041493775934E-2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4.1493775933609957E-2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0.10900473933649289</c:v>
                      </c:pt>
                      <c:pt idx="1">
                        <c:v>0.10900473933649289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2.9045643153526972E-2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6.6390041493775934E-2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4.1493775933609957E-2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0.10900473933649289</c:v>
                </c:pt>
                <c:pt idx="1">
                  <c:v>0.10900473933649289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23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60" zoomScaleNormal="60" workbookViewId="0">
      <pane xSplit="11" ySplit="4" topLeftCell="M5" activePane="bottomRight" state="frozen"/>
      <selection pane="topRight" activeCell="M1" sqref="M1"/>
      <selection pane="bottomLeft" activeCell="A5" sqref="A5"/>
      <selection pane="bottomRight" activeCell="G256" sqref="G256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COUNTA(B5:B547)</f>
        <v>474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7.1729957805907171E-2</v>
      </c>
      <c r="M1" s="4">
        <f t="shared" si="0"/>
        <v>6.9620253164556958E-2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440</v>
      </c>
      <c r="M2" s="75">
        <f t="shared" ref="M2:AP2" si="4">CANTIDAD_DE_CAMARAS-M3</f>
        <v>441</v>
      </c>
      <c r="N2" s="75">
        <f t="shared" ref="N2" si="5">CANTIDAD_DE_CAMARAS-N3</f>
        <v>474</v>
      </c>
      <c r="O2" s="75">
        <f t="shared" si="4"/>
        <v>474</v>
      </c>
      <c r="P2" s="75">
        <f t="shared" si="4"/>
        <v>474</v>
      </c>
      <c r="Q2" s="75">
        <f t="shared" si="4"/>
        <v>474</v>
      </c>
      <c r="R2" s="75">
        <f t="shared" si="4"/>
        <v>474</v>
      </c>
      <c r="S2" s="75">
        <f t="shared" si="4"/>
        <v>474</v>
      </c>
      <c r="T2" s="75">
        <f t="shared" si="4"/>
        <v>474</v>
      </c>
      <c r="U2" s="75">
        <f t="shared" si="4"/>
        <v>474</v>
      </c>
      <c r="V2" s="75">
        <f t="shared" si="4"/>
        <v>474</v>
      </c>
      <c r="W2" s="75">
        <f t="shared" si="4"/>
        <v>474</v>
      </c>
      <c r="X2" s="75">
        <f t="shared" si="4"/>
        <v>474</v>
      </c>
      <c r="Y2" s="75">
        <f t="shared" si="4"/>
        <v>474</v>
      </c>
      <c r="Z2" s="75">
        <f t="shared" si="4"/>
        <v>474</v>
      </c>
      <c r="AA2" s="75">
        <f t="shared" si="4"/>
        <v>474</v>
      </c>
      <c r="AB2" s="75">
        <f t="shared" si="4"/>
        <v>474</v>
      </c>
      <c r="AC2" s="75">
        <f t="shared" si="4"/>
        <v>474</v>
      </c>
      <c r="AD2" s="75">
        <f t="shared" si="4"/>
        <v>474</v>
      </c>
      <c r="AE2" s="75">
        <f t="shared" si="4"/>
        <v>474</v>
      </c>
      <c r="AF2" s="75">
        <f t="shared" si="4"/>
        <v>474</v>
      </c>
      <c r="AG2" s="75">
        <f t="shared" si="4"/>
        <v>474</v>
      </c>
      <c r="AH2" s="75">
        <f t="shared" si="4"/>
        <v>474</v>
      </c>
      <c r="AI2" s="75">
        <f t="shared" si="4"/>
        <v>474</v>
      </c>
      <c r="AJ2" s="75">
        <f t="shared" si="4"/>
        <v>474</v>
      </c>
      <c r="AK2" s="75">
        <f t="shared" si="4"/>
        <v>474</v>
      </c>
      <c r="AL2" s="75">
        <f t="shared" si="4"/>
        <v>474</v>
      </c>
      <c r="AM2" s="75">
        <f t="shared" si="4"/>
        <v>474</v>
      </c>
      <c r="AN2" s="75">
        <f t="shared" si="4"/>
        <v>474</v>
      </c>
      <c r="AO2" s="75">
        <f t="shared" si="4"/>
        <v>474</v>
      </c>
      <c r="AP2" s="75">
        <f t="shared" si="4"/>
        <v>474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34</v>
      </c>
      <c r="M3" s="12">
        <f t="shared" si="6"/>
        <v>33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 t="shared" si="6"/>
        <v>0</v>
      </c>
      <c r="Y3" s="12">
        <f t="shared" si="6"/>
        <v>0</v>
      </c>
      <c r="Z3" s="12">
        <f t="shared" si="6"/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26</v>
      </c>
      <c r="J15" s="34">
        <f t="shared" si="8"/>
        <v>2</v>
      </c>
      <c r="K15" s="35">
        <f t="shared" si="9"/>
        <v>0.9285714285714286</v>
      </c>
      <c r="L15" s="88" t="s">
        <v>1452</v>
      </c>
      <c r="M15" s="88" t="s">
        <v>1452</v>
      </c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26</v>
      </c>
      <c r="J79" s="34">
        <f t="shared" si="16"/>
        <v>2</v>
      </c>
      <c r="K79" s="35">
        <f t="shared" si="17"/>
        <v>0.9285714285714286</v>
      </c>
      <c r="L79" s="88" t="s">
        <v>1452</v>
      </c>
      <c r="M79" s="88" t="s">
        <v>1452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1388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1387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2"/>
        <v>26</v>
      </c>
      <c r="J148" s="34">
        <f t="shared" ref="J148:J252" si="23">COUNTIF(L148:AM148,"APAGADO")</f>
        <v>2</v>
      </c>
      <c r="K148" s="35">
        <f t="shared" ref="K148:K252" si="24">(I148)/(J148+I148)</f>
        <v>0.9285714285714286</v>
      </c>
      <c r="L148" s="88" t="s">
        <v>1452</v>
      </c>
      <c r="M148" s="88" t="s">
        <v>1452</v>
      </c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2"/>
        <v>26</v>
      </c>
      <c r="J152" s="34">
        <f t="shared" si="23"/>
        <v>2</v>
      </c>
      <c r="K152" s="35">
        <f t="shared" si="24"/>
        <v>0.9285714285714286</v>
      </c>
      <c r="L152" s="88" t="s">
        <v>1452</v>
      </c>
      <c r="M152" s="88" t="s">
        <v>1452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 t="s">
        <v>1452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1359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2"/>
        <v>26</v>
      </c>
      <c r="J194" s="34">
        <f t="shared" si="23"/>
        <v>2</v>
      </c>
      <c r="K194" s="35">
        <f t="shared" si="24"/>
        <v>0.9285714285714286</v>
      </c>
      <c r="L194" s="88" t="s">
        <v>1452</v>
      </c>
      <c r="M194" s="88" t="s">
        <v>1452</v>
      </c>
      <c r="N194" s="88"/>
      <c r="O194" s="88"/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2"/>
        <v>26</v>
      </c>
      <c r="J195" s="34">
        <f t="shared" si="23"/>
        <v>2</v>
      </c>
      <c r="K195" s="35">
        <f t="shared" si="24"/>
        <v>0.9285714285714286</v>
      </c>
      <c r="L195" s="88" t="s">
        <v>1452</v>
      </c>
      <c r="M195" s="88" t="s">
        <v>1452</v>
      </c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2"/>
        <v>26</v>
      </c>
      <c r="J196" s="34">
        <f t="shared" si="23"/>
        <v>2</v>
      </c>
      <c r="K196" s="35">
        <f t="shared" si="24"/>
        <v>0.9285714285714286</v>
      </c>
      <c r="L196" s="88" t="s">
        <v>1452</v>
      </c>
      <c r="M196" s="88" t="s">
        <v>1452</v>
      </c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1361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1373</v>
      </c>
      <c r="C211" t="s">
        <v>1145</v>
      </c>
      <c r="D211" t="s">
        <v>1374</v>
      </c>
      <c r="E211" s="33" t="s">
        <v>19</v>
      </c>
      <c r="F211" s="33" t="s">
        <v>1139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9"/>
        <v>26</v>
      </c>
      <c r="J224" s="34">
        <f t="shared" si="23"/>
        <v>2</v>
      </c>
      <c r="K224" s="35">
        <f t="shared" si="24"/>
        <v>0.9285714285714286</v>
      </c>
      <c r="L224" s="88" t="s">
        <v>1452</v>
      </c>
      <c r="M224" s="88" t="s">
        <v>1452</v>
      </c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9"/>
        <v>26</v>
      </c>
      <c r="J230" s="34">
        <f t="shared" si="23"/>
        <v>2</v>
      </c>
      <c r="K230" s="35">
        <f t="shared" si="24"/>
        <v>0.9285714285714286</v>
      </c>
      <c r="L230" s="88" t="s">
        <v>1452</v>
      </c>
      <c r="M230" s="88" t="s">
        <v>1452</v>
      </c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9"/>
        <v>26</v>
      </c>
      <c r="J231" s="34">
        <f t="shared" si="23"/>
        <v>2</v>
      </c>
      <c r="K231" s="35">
        <f t="shared" si="24"/>
        <v>0.9285714285714286</v>
      </c>
      <c r="L231" s="88" t="s">
        <v>1452</v>
      </c>
      <c r="M231" s="88" t="s">
        <v>1452</v>
      </c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1362</v>
      </c>
      <c r="I232" s="34">
        <f>COUNTIF(L232:AM232,"")</f>
        <v>26</v>
      </c>
      <c r="J232" s="34">
        <f>COUNTIF(L232:AM232,"APAGADO")</f>
        <v>2</v>
      </c>
      <c r="K232" s="35">
        <f>(I232)/(J232+I232)</f>
        <v>0.9285714285714286</v>
      </c>
      <c r="L232" s="88" t="s">
        <v>1452</v>
      </c>
      <c r="M232" s="88" t="s">
        <v>1452</v>
      </c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9"/>
        <v>28</v>
      </c>
      <c r="J234" s="34">
        <f t="shared" si="23"/>
        <v>0</v>
      </c>
      <c r="K234" s="35">
        <f t="shared" si="24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1384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1363</v>
      </c>
      <c r="I235" s="34">
        <f>COUNTIF(L235:AM235,"")</f>
        <v>28</v>
      </c>
      <c r="J235" s="34">
        <f>COUNTIF(L235:AM235,"APAGADO")</f>
        <v>0</v>
      </c>
      <c r="K235" s="35">
        <f>(I235)/(J235+I235)</f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9"/>
        <v>28</v>
      </c>
      <c r="J236" s="34">
        <f t="shared" si="23"/>
        <v>0</v>
      </c>
      <c r="K236" s="35">
        <f t="shared" si="24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1383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1364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 t="s">
        <v>1452</v>
      </c>
      <c r="M239" s="88" t="s">
        <v>1452</v>
      </c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 t="s">
        <v>1452</v>
      </c>
      <c r="M240" s="88" t="s">
        <v>1452</v>
      </c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1365</v>
      </c>
      <c r="I241" s="34">
        <f>COUNTIF(L241:AM241,"")</f>
        <v>26</v>
      </c>
      <c r="J241" s="34">
        <f>COUNTIF(L241:AM241,"APAGADO")</f>
        <v>2</v>
      </c>
      <c r="K241" s="35">
        <f>(I241)/(J241+I241)</f>
        <v>0.9285714285714286</v>
      </c>
      <c r="L241" s="88" t="s">
        <v>1452</v>
      </c>
      <c r="M241" s="88" t="s">
        <v>1452</v>
      </c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9"/>
        <v>28</v>
      </c>
      <c r="J242" s="34">
        <f t="shared" si="23"/>
        <v>0</v>
      </c>
      <c r="K242" s="35">
        <f t="shared" si="24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1366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9"/>
        <v>26</v>
      </c>
      <c r="J245" s="34">
        <f t="shared" si="23"/>
        <v>2</v>
      </c>
      <c r="K245" s="35">
        <f t="shared" si="24"/>
        <v>0.9285714285714286</v>
      </c>
      <c r="L245" s="88" t="s">
        <v>1452</v>
      </c>
      <c r="M245" s="88" t="s">
        <v>1452</v>
      </c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9"/>
        <v>26</v>
      </c>
      <c r="J246" s="34">
        <f t="shared" si="23"/>
        <v>2</v>
      </c>
      <c r="K246" s="35">
        <f t="shared" si="24"/>
        <v>0.9285714285714286</v>
      </c>
      <c r="L246" s="88" t="s">
        <v>1452</v>
      </c>
      <c r="M246" s="88" t="s">
        <v>1452</v>
      </c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9"/>
        <v>26</v>
      </c>
      <c r="J247" s="34">
        <f t="shared" si="23"/>
        <v>2</v>
      </c>
      <c r="K247" s="35">
        <f t="shared" si="24"/>
        <v>0.9285714285714286</v>
      </c>
      <c r="L247" s="88" t="s">
        <v>1452</v>
      </c>
      <c r="M247" s="88" t="s">
        <v>1452</v>
      </c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1367</v>
      </c>
      <c r="I248" s="34">
        <f>COUNTIF(L248:AM248,"")</f>
        <v>26</v>
      </c>
      <c r="J248" s="34">
        <f>COUNTIF(L248:AM248,"APAGADO")</f>
        <v>2</v>
      </c>
      <c r="K248" s="35">
        <f>(I248)/(J248+I248)</f>
        <v>0.9285714285714286</v>
      </c>
      <c r="L248" s="88" t="s">
        <v>1452</v>
      </c>
      <c r="M248" s="88" t="s">
        <v>1452</v>
      </c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1368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1369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1380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9"/>
        <v>26</v>
      </c>
      <c r="J255" s="34">
        <f t="shared" si="36"/>
        <v>2</v>
      </c>
      <c r="K255" s="35">
        <f t="shared" si="37"/>
        <v>0.9285714285714286</v>
      </c>
      <c r="L255" s="88" t="s">
        <v>1452</v>
      </c>
      <c r="M255" s="88" t="s">
        <v>1452</v>
      </c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1381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8">COUNTIF(L256:AM256,"")</f>
        <v>26</v>
      </c>
      <c r="J256" s="34">
        <f t="shared" ref="J256" si="39">COUNTIF(L256:AM256,"APAGADO")</f>
        <v>2</v>
      </c>
      <c r="K256" s="35">
        <f t="shared" ref="K256" si="40">(I256)/(J256+I256)</f>
        <v>0.9285714285714286</v>
      </c>
      <c r="L256" s="88" t="s">
        <v>1452</v>
      </c>
      <c r="M256" s="88" t="s">
        <v>1452</v>
      </c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1382</v>
      </c>
      <c r="I257" s="34">
        <f t="shared" ref="I257" si="41">COUNTIF(L257:AM257,"")</f>
        <v>26</v>
      </c>
      <c r="J257" s="34">
        <f t="shared" ref="J257" si="42">COUNTIF(L257:AM257,"APAGADO")</f>
        <v>2</v>
      </c>
      <c r="K257" s="35">
        <f t="shared" ref="K257" si="43">(I257)/(J257+I257)</f>
        <v>0.9285714285714286</v>
      </c>
      <c r="L257" s="88" t="s">
        <v>1452</v>
      </c>
      <c r="M257" s="88" t="s">
        <v>1452</v>
      </c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9"/>
        <v>28</v>
      </c>
      <c r="J258" s="34">
        <f t="shared" si="36"/>
        <v>0</v>
      </c>
      <c r="K258" s="35">
        <f t="shared" si="37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4">COUNTIF(L271:AM271,"")</f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4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1385</v>
      </c>
      <c r="C276" t="s">
        <v>1146</v>
      </c>
      <c r="D276" t="s">
        <v>1386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5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4"/>
        <v>28</v>
      </c>
      <c r="J288" s="34">
        <f t="shared" ref="J288:J289" si="46">COUNTIF(L288:AM288,"APAGADO")</f>
        <v>0</v>
      </c>
      <c r="K288" s="35">
        <f t="shared" ref="K288:K289" si="47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4"/>
        <v>28</v>
      </c>
      <c r="J289" s="34">
        <f t="shared" si="46"/>
        <v>0</v>
      </c>
      <c r="K289" s="35">
        <f t="shared" si="4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4"/>
        <v>26</v>
      </c>
      <c r="J299" s="34">
        <f>COUNTIF(L299:AM299,"APAGADO")</f>
        <v>2</v>
      </c>
      <c r="K299" s="35">
        <f>(I299)/(J299+I299)</f>
        <v>0.9285714285714286</v>
      </c>
      <c r="L299" s="88" t="s">
        <v>1452</v>
      </c>
      <c r="M299" s="88" t="s">
        <v>1452</v>
      </c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1370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4"/>
        <v>26</v>
      </c>
      <c r="J319" s="34">
        <f t="shared" si="48"/>
        <v>2</v>
      </c>
      <c r="K319" s="35">
        <f t="shared" si="49"/>
        <v>0.9285714285714286</v>
      </c>
      <c r="L319" s="88" t="s">
        <v>1452</v>
      </c>
      <c r="M319" s="88" t="s">
        <v>1452</v>
      </c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4"/>
        <v>26</v>
      </c>
      <c r="J320" s="34">
        <f t="shared" si="48"/>
        <v>2</v>
      </c>
      <c r="K320" s="35">
        <f t="shared" si="49"/>
        <v>0.9285714285714286</v>
      </c>
      <c r="L320" s="88" t="s">
        <v>1452</v>
      </c>
      <c r="M320" s="88" t="s">
        <v>1452</v>
      </c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4"/>
        <v>26</v>
      </c>
      <c r="J321" s="34">
        <f t="shared" si="48"/>
        <v>2</v>
      </c>
      <c r="K321" s="35">
        <f t="shared" si="49"/>
        <v>0.9285714285714286</v>
      </c>
      <c r="L321" s="88" t="s">
        <v>1452</v>
      </c>
      <c r="M321" s="88" t="s">
        <v>1452</v>
      </c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4"/>
        <v>26</v>
      </c>
      <c r="J322" s="34">
        <f t="shared" si="48"/>
        <v>2</v>
      </c>
      <c r="K322" s="35">
        <f t="shared" si="49"/>
        <v>0.9285714285714286</v>
      </c>
      <c r="L322" s="88" t="s">
        <v>1452</v>
      </c>
      <c r="M322" s="88" t="s">
        <v>1452</v>
      </c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28</v>
      </c>
      <c r="G332" s="33"/>
      <c r="H332" s="33" t="s">
        <v>1225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1452</v>
      </c>
      <c r="M342" s="88" t="s">
        <v>1452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1377</v>
      </c>
      <c r="C356" t="s">
        <v>1146</v>
      </c>
      <c r="D356" s="86" t="s">
        <v>1376</v>
      </c>
      <c r="E356" s="33" t="s">
        <v>73</v>
      </c>
      <c r="F356" s="33" t="s">
        <v>28</v>
      </c>
      <c r="G356" s="33"/>
      <c r="H356" s="33" t="s">
        <v>1378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1452</v>
      </c>
      <c r="M356" s="88" t="s">
        <v>1452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1375</v>
      </c>
      <c r="C357" t="s">
        <v>1146</v>
      </c>
      <c r="D357" s="86" t="s">
        <v>1376</v>
      </c>
      <c r="E357" s="33" t="s">
        <v>73</v>
      </c>
      <c r="F357" s="33" t="s">
        <v>28</v>
      </c>
      <c r="G357" s="33"/>
      <c r="H357" s="33" t="s">
        <v>1379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0"/>
        <v>28</v>
      </c>
      <c r="J359" s="34">
        <f t="shared" si="48"/>
        <v>0</v>
      </c>
      <c r="K359" s="35">
        <f t="shared" si="49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0"/>
        <v>28</v>
      </c>
      <c r="J360" s="34">
        <f t="shared" si="48"/>
        <v>0</v>
      </c>
      <c r="K360" s="35">
        <f t="shared" si="49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1372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26</v>
      </c>
      <c r="J380" s="34">
        <f t="shared" si="48"/>
        <v>2</v>
      </c>
      <c r="K380" s="35">
        <f t="shared" si="49"/>
        <v>0.9285714285714286</v>
      </c>
      <c r="L380" s="88" t="s">
        <v>1452</v>
      </c>
      <c r="M380" s="88" t="s">
        <v>1452</v>
      </c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0"/>
        <v>26</v>
      </c>
      <c r="J387" s="34">
        <f t="shared" ref="J387" si="54">COUNTIF(L387:AM387,"APAGADO")</f>
        <v>2</v>
      </c>
      <c r="K387" s="35">
        <f t="shared" ref="K387" si="55">(I387)/(J387+I387)</f>
        <v>0.9285714285714286</v>
      </c>
      <c r="L387" s="88" t="s">
        <v>1452</v>
      </c>
      <c r="M387" s="88" t="s">
        <v>1452</v>
      </c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8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1396</v>
      </c>
      <c r="B457" s="33">
        <v>21</v>
      </c>
      <c r="C457" t="s">
        <v>1412</v>
      </c>
      <c r="D457" t="s">
        <v>1389</v>
      </c>
      <c r="E457" s="33" t="s">
        <v>1417</v>
      </c>
      <c r="F457" s="33" t="s">
        <v>1395</v>
      </c>
      <c r="G457" s="33"/>
      <c r="H457" s="83" t="s">
        <v>1402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1396</v>
      </c>
      <c r="B458" s="33" t="s">
        <v>1397</v>
      </c>
      <c r="C458" t="s">
        <v>1412</v>
      </c>
      <c r="D458" t="s">
        <v>1389</v>
      </c>
      <c r="E458" s="33" t="s">
        <v>1394</v>
      </c>
      <c r="F458" s="33" t="s">
        <v>1395</v>
      </c>
      <c r="G458" s="33"/>
      <c r="H458" s="33" t="s">
        <v>1407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1396</v>
      </c>
      <c r="B459" s="33">
        <v>22</v>
      </c>
      <c r="C459" t="s">
        <v>1412</v>
      </c>
      <c r="D459" t="s">
        <v>1390</v>
      </c>
      <c r="E459" s="33" t="s">
        <v>1417</v>
      </c>
      <c r="F459" s="33" t="s">
        <v>1395</v>
      </c>
      <c r="G459" s="33"/>
      <c r="H459" s="83" t="s">
        <v>1403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1396</v>
      </c>
      <c r="B460" s="33" t="s">
        <v>1398</v>
      </c>
      <c r="C460" t="s">
        <v>1412</v>
      </c>
      <c r="D460" t="s">
        <v>1390</v>
      </c>
      <c r="E460" s="33" t="s">
        <v>1394</v>
      </c>
      <c r="F460" s="33" t="s">
        <v>1395</v>
      </c>
      <c r="G460" s="33"/>
      <c r="H460" s="33" t="s">
        <v>1408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1396</v>
      </c>
      <c r="B461" s="33">
        <v>23</v>
      </c>
      <c r="C461" t="s">
        <v>1412</v>
      </c>
      <c r="D461" t="s">
        <v>1391</v>
      </c>
      <c r="E461" s="33" t="s">
        <v>1417</v>
      </c>
      <c r="F461" s="33" t="s">
        <v>1395</v>
      </c>
      <c r="G461" s="33"/>
      <c r="H461" s="83" t="s">
        <v>1404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1396</v>
      </c>
      <c r="B462" s="33" t="s">
        <v>1399</v>
      </c>
      <c r="C462" t="s">
        <v>1412</v>
      </c>
      <c r="D462" t="s">
        <v>1391</v>
      </c>
      <c r="E462" s="33" t="s">
        <v>1394</v>
      </c>
      <c r="F462" s="33" t="s">
        <v>1395</v>
      </c>
      <c r="G462" s="33"/>
      <c r="H462" s="33" t="s">
        <v>1409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1396</v>
      </c>
      <c r="B463" s="33">
        <v>24</v>
      </c>
      <c r="C463" t="s">
        <v>1412</v>
      </c>
      <c r="D463" t="s">
        <v>1392</v>
      </c>
      <c r="E463" s="33" t="s">
        <v>1417</v>
      </c>
      <c r="F463" s="33" t="s">
        <v>1395</v>
      </c>
      <c r="G463" s="33"/>
      <c r="H463" s="83" t="s">
        <v>1405</v>
      </c>
      <c r="I463" s="34">
        <f t="shared" si="61"/>
        <v>26</v>
      </c>
      <c r="J463" s="34">
        <f t="shared" si="62"/>
        <v>2</v>
      </c>
      <c r="K463" s="35">
        <f t="shared" si="63"/>
        <v>0.9285714285714286</v>
      </c>
      <c r="L463" s="88" t="s">
        <v>1452</v>
      </c>
      <c r="M463" s="88" t="s">
        <v>1452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1396</v>
      </c>
      <c r="B464" s="33" t="s">
        <v>1400</v>
      </c>
      <c r="C464" t="s">
        <v>1412</v>
      </c>
      <c r="D464" t="s">
        <v>1392</v>
      </c>
      <c r="E464" s="33" t="s">
        <v>1394</v>
      </c>
      <c r="F464" s="33" t="s">
        <v>1395</v>
      </c>
      <c r="G464" s="33"/>
      <c r="H464" s="33" t="s">
        <v>1410</v>
      </c>
      <c r="I464" s="34">
        <f t="shared" si="61"/>
        <v>28</v>
      </c>
      <c r="J464" s="34">
        <f t="shared" si="62"/>
        <v>0</v>
      </c>
      <c r="K464" s="35">
        <f t="shared" si="63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1396</v>
      </c>
      <c r="B465" s="33">
        <v>25</v>
      </c>
      <c r="C465" t="s">
        <v>1412</v>
      </c>
      <c r="D465" t="s">
        <v>1393</v>
      </c>
      <c r="E465" s="33" t="s">
        <v>1417</v>
      </c>
      <c r="F465" s="33" t="s">
        <v>1395</v>
      </c>
      <c r="G465" s="33"/>
      <c r="H465" s="83" t="s">
        <v>1406</v>
      </c>
      <c r="I465" s="34">
        <f t="shared" si="61"/>
        <v>26</v>
      </c>
      <c r="J465" s="34">
        <f t="shared" si="62"/>
        <v>2</v>
      </c>
      <c r="K465" s="35">
        <f t="shared" si="63"/>
        <v>0.9285714285714286</v>
      </c>
      <c r="L465" s="88" t="s">
        <v>1452</v>
      </c>
      <c r="M465" s="88" t="s">
        <v>1452</v>
      </c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1396</v>
      </c>
      <c r="B466" s="33" t="s">
        <v>1401</v>
      </c>
      <c r="C466" t="s">
        <v>1412</v>
      </c>
      <c r="D466" t="s">
        <v>1393</v>
      </c>
      <c r="E466" s="33" t="s">
        <v>1394</v>
      </c>
      <c r="F466" s="33" t="s">
        <v>1395</v>
      </c>
      <c r="G466" s="33"/>
      <c r="H466" s="33" t="s">
        <v>1411</v>
      </c>
      <c r="I466" s="34">
        <f t="shared" si="61"/>
        <v>26</v>
      </c>
      <c r="J466" s="34">
        <f t="shared" si="62"/>
        <v>2</v>
      </c>
      <c r="K466" s="35">
        <f t="shared" si="63"/>
        <v>0.9285714285714286</v>
      </c>
      <c r="L466" s="88" t="s">
        <v>1452</v>
      </c>
      <c r="M466" s="88" t="s">
        <v>1452</v>
      </c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1396</v>
      </c>
      <c r="B467" s="33">
        <v>26</v>
      </c>
      <c r="C467" s="33" t="s">
        <v>1412</v>
      </c>
      <c r="D467" t="s">
        <v>1428</v>
      </c>
      <c r="E467" s="33" t="s">
        <v>1417</v>
      </c>
      <c r="F467" s="33" t="s">
        <v>1395</v>
      </c>
      <c r="G467" s="33"/>
      <c r="H467" s="83" t="s">
        <v>1434</v>
      </c>
      <c r="I467" s="34">
        <f t="shared" ref="I467:I478" si="64">COUNTIF(L467:AM467,"")</f>
        <v>28</v>
      </c>
      <c r="J467" s="34">
        <f t="shared" ref="J467:J478" si="65">COUNTIF(L467:AM467,"APAGADO")</f>
        <v>0</v>
      </c>
      <c r="K467" s="35">
        <f t="shared" ref="K467:K478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1396</v>
      </c>
      <c r="B468" s="33" t="s">
        <v>1446</v>
      </c>
      <c r="C468" s="33" t="s">
        <v>1412</v>
      </c>
      <c r="D468" t="s">
        <v>1428</v>
      </c>
      <c r="E468" s="33" t="s">
        <v>1394</v>
      </c>
      <c r="F468" s="33" t="s">
        <v>1395</v>
      </c>
      <c r="G468" s="33"/>
      <c r="H468" s="33" t="s">
        <v>1440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1396</v>
      </c>
      <c r="B469" s="33">
        <v>27</v>
      </c>
      <c r="C469" s="33" t="s">
        <v>1412</v>
      </c>
      <c r="D469" t="s">
        <v>1429</v>
      </c>
      <c r="E469" s="33" t="s">
        <v>1417</v>
      </c>
      <c r="F469" s="33" t="s">
        <v>1395</v>
      </c>
      <c r="G469" s="33"/>
      <c r="H469" s="83" t="s">
        <v>1435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1396</v>
      </c>
      <c r="B470" s="33" t="s">
        <v>1447</v>
      </c>
      <c r="C470" s="33" t="s">
        <v>1412</v>
      </c>
      <c r="D470" t="s">
        <v>1429</v>
      </c>
      <c r="E470" s="33" t="s">
        <v>1394</v>
      </c>
      <c r="F470" s="33" t="s">
        <v>1395</v>
      </c>
      <c r="G470" s="33"/>
      <c r="H470" s="33" t="s">
        <v>1441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1396</v>
      </c>
      <c r="B471" s="33">
        <v>28</v>
      </c>
      <c r="C471" s="33" t="s">
        <v>1412</v>
      </c>
      <c r="D471" t="s">
        <v>1430</v>
      </c>
      <c r="E471" s="33" t="s">
        <v>1417</v>
      </c>
      <c r="F471" s="33" t="s">
        <v>1395</v>
      </c>
      <c r="G471" s="33"/>
      <c r="H471" s="83" t="s">
        <v>1436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1396</v>
      </c>
      <c r="B472" s="33" t="s">
        <v>1448</v>
      </c>
      <c r="C472" s="33" t="s">
        <v>1412</v>
      </c>
      <c r="D472" t="s">
        <v>1430</v>
      </c>
      <c r="E472" s="33" t="s">
        <v>1394</v>
      </c>
      <c r="F472" s="33" t="s">
        <v>1395</v>
      </c>
      <c r="G472" s="33"/>
      <c r="H472" s="33" t="s">
        <v>1442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1396</v>
      </c>
      <c r="B473" s="33">
        <v>29</v>
      </c>
      <c r="C473" s="33" t="s">
        <v>1412</v>
      </c>
      <c r="D473" t="s">
        <v>1431</v>
      </c>
      <c r="E473" s="33" t="s">
        <v>1417</v>
      </c>
      <c r="F473" s="33" t="s">
        <v>1395</v>
      </c>
      <c r="G473" s="33"/>
      <c r="H473" s="83" t="s">
        <v>1437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1396</v>
      </c>
      <c r="B474" s="33" t="s">
        <v>1449</v>
      </c>
      <c r="C474" s="33" t="s">
        <v>1412</v>
      </c>
      <c r="D474" t="s">
        <v>1431</v>
      </c>
      <c r="E474" s="33" t="s">
        <v>1394</v>
      </c>
      <c r="F474" s="33" t="s">
        <v>1395</v>
      </c>
      <c r="G474" s="33"/>
      <c r="H474" s="33" t="s">
        <v>1443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1396</v>
      </c>
      <c r="B475" s="33">
        <v>30</v>
      </c>
      <c r="C475" s="33" t="s">
        <v>1412</v>
      </c>
      <c r="D475" t="s">
        <v>1432</v>
      </c>
      <c r="E475" s="33" t="s">
        <v>1417</v>
      </c>
      <c r="F475" s="33" t="s">
        <v>1395</v>
      </c>
      <c r="G475" s="33"/>
      <c r="H475" s="83" t="s">
        <v>1438</v>
      </c>
      <c r="I475" s="34">
        <f t="shared" si="64"/>
        <v>28</v>
      </c>
      <c r="J475" s="34">
        <f t="shared" si="65"/>
        <v>0</v>
      </c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1396</v>
      </c>
      <c r="B476" s="33" t="s">
        <v>1450</v>
      </c>
      <c r="C476" s="33" t="s">
        <v>1412</v>
      </c>
      <c r="D476" t="s">
        <v>1432</v>
      </c>
      <c r="E476" s="33" t="s">
        <v>1394</v>
      </c>
      <c r="F476" s="33" t="s">
        <v>1395</v>
      </c>
      <c r="G476" s="33"/>
      <c r="H476" s="33" t="s">
        <v>1444</v>
      </c>
      <c r="I476" s="34">
        <f t="shared" si="64"/>
        <v>28</v>
      </c>
      <c r="J476" s="34">
        <f t="shared" si="65"/>
        <v>0</v>
      </c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1396</v>
      </c>
      <c r="B477" s="33">
        <v>31</v>
      </c>
      <c r="C477" s="33" t="s">
        <v>1412</v>
      </c>
      <c r="D477" t="s">
        <v>1433</v>
      </c>
      <c r="E477" s="33" t="s">
        <v>1417</v>
      </c>
      <c r="F477" s="33" t="s">
        <v>1395</v>
      </c>
      <c r="G477" s="33"/>
      <c r="H477" s="83" t="s">
        <v>1439</v>
      </c>
      <c r="I477" s="34">
        <f t="shared" si="64"/>
        <v>28</v>
      </c>
      <c r="J477" s="34">
        <f t="shared" si="65"/>
        <v>0</v>
      </c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1396</v>
      </c>
      <c r="B478" s="33" t="s">
        <v>1451</v>
      </c>
      <c r="C478" s="33" t="s">
        <v>1412</v>
      </c>
      <c r="D478" t="s">
        <v>1433</v>
      </c>
      <c r="E478" s="33" t="s">
        <v>1394</v>
      </c>
      <c r="F478" s="33" t="s">
        <v>1395</v>
      </c>
      <c r="G478" s="33"/>
      <c r="H478" s="33" t="s">
        <v>1445</v>
      </c>
      <c r="I478" s="34">
        <f t="shared" si="64"/>
        <v>28</v>
      </c>
      <c r="J478" s="34">
        <f t="shared" si="65"/>
        <v>0</v>
      </c>
      <c r="K478" s="35">
        <f t="shared" si="66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x14ac:dyDescent="0.25">
      <c r="E479" s="33"/>
      <c r="F479" s="33"/>
      <c r="G479" s="33"/>
      <c r="H479" s="33"/>
      <c r="K479" s="15"/>
      <c r="L479" s="90"/>
      <c r="M479" s="90"/>
      <c r="N479" s="88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spans="1:42" x14ac:dyDescent="0.25">
      <c r="E480" s="33"/>
      <c r="F480" s="33"/>
      <c r="G480" s="33"/>
      <c r="H480" s="33"/>
      <c r="K480" s="15"/>
      <c r="L480" s="90"/>
      <c r="M480" s="90"/>
      <c r="N480" s="88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spans="5:42" x14ac:dyDescent="0.25">
      <c r="E481" s="33"/>
      <c r="F481" s="33"/>
      <c r="G481" s="33"/>
      <c r="H481" s="33"/>
      <c r="K481" s="15"/>
      <c r="L481" s="90"/>
      <c r="M481" s="90"/>
      <c r="N481" s="88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spans="5:42" x14ac:dyDescent="0.25">
      <c r="E482" s="33"/>
      <c r="F482" s="33"/>
      <c r="G482" s="33"/>
      <c r="H482" s="33"/>
      <c r="K482" s="15"/>
      <c r="L482" s="90"/>
      <c r="M482" s="90"/>
      <c r="N482" s="88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spans="5:42" x14ac:dyDescent="0.25">
      <c r="E483" s="33"/>
      <c r="F483" s="33"/>
      <c r="G483" s="33"/>
      <c r="H483" s="33"/>
      <c r="K483" s="15"/>
      <c r="L483" s="90"/>
      <c r="M483" s="90"/>
      <c r="N483" s="88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spans="5:42" x14ac:dyDescent="0.25">
      <c r="E484" s="33"/>
      <c r="F484" s="33"/>
      <c r="G484" s="33"/>
      <c r="H484" s="33"/>
      <c r="K484" s="15"/>
      <c r="L484" s="90"/>
      <c r="M484" s="90"/>
      <c r="N484" s="88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spans="5:42" x14ac:dyDescent="0.25">
      <c r="E485" s="33"/>
      <c r="F485" s="33"/>
      <c r="G485" s="33"/>
      <c r="H485" s="33"/>
      <c r="K485" s="15"/>
      <c r="L485" s="90"/>
      <c r="M485" s="90"/>
      <c r="N485" s="88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spans="5:42" x14ac:dyDescent="0.25">
      <c r="E486" s="33"/>
      <c r="F486" s="33"/>
      <c r="G486" s="33"/>
      <c r="H486" s="33"/>
      <c r="K486" s="15"/>
      <c r="L486" s="90"/>
      <c r="M486" s="90"/>
      <c r="N486" s="88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spans="5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5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5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5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5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5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5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5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5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5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78" xr:uid="{00000000-0001-0000-0000-000000000000}"/>
  <phoneticPr fontId="6" type="noConversion"/>
  <conditionalFormatting sqref="C1:C210 D107:D109 D117 D165 D169:D170 D203 D210 C211:D211 C212:C1048576 D288:D289 D297 D370:D373">
    <cfRule type="cellIs" dxfId="261" priority="427" operator="equal">
      <formula>$C$213</formula>
    </cfRule>
    <cfRule type="cellIs" dxfId="260" priority="426" operator="equal">
      <formula>$C$225</formula>
    </cfRule>
  </conditionalFormatting>
  <conditionalFormatting sqref="E1:E436 E449:E1048576">
    <cfRule type="containsText" dxfId="259" priority="433" operator="containsText" text="domo">
      <formula>NOT(ISERROR(SEARCH("domo",E1)))</formula>
    </cfRule>
    <cfRule type="containsText" dxfId="258" priority="432" operator="containsText" text="fija">
      <formula>NOT(ISERROR(SEARCH("fija",E1)))</formula>
    </cfRule>
  </conditionalFormatting>
  <conditionalFormatting sqref="E1:E1048576">
    <cfRule type="cellIs" dxfId="257" priority="428" operator="equal">
      <formula>$E$7</formula>
    </cfRule>
  </conditionalFormatting>
  <conditionalFormatting sqref="E438">
    <cfRule type="containsText" dxfId="256" priority="375" operator="containsText" text="Radio">
      <formula>NOT(ISERROR(SEARCH("Radio",E438)))</formula>
    </cfRule>
    <cfRule type="containsText" dxfId="255" priority="374" operator="containsText" text="domo">
      <formula>NOT(ISERROR(SEARCH("domo",E438)))</formula>
    </cfRule>
    <cfRule type="containsText" dxfId="254" priority="373" operator="containsText" text="fija">
      <formula>NOT(ISERROR(SEARCH("fija",E438)))</formula>
    </cfRule>
  </conditionalFormatting>
  <conditionalFormatting sqref="E438:E439">
    <cfRule type="containsText" dxfId="253" priority="368" operator="containsText" text="fija">
      <formula>NOT(ISERROR(SEARCH("fija",E438)))</formula>
    </cfRule>
    <cfRule type="containsText" dxfId="252" priority="369" operator="containsText" text="domo">
      <formula>NOT(ISERROR(SEARCH("domo",E438)))</formula>
    </cfRule>
  </conditionalFormatting>
  <conditionalFormatting sqref="E439">
    <cfRule type="containsText" dxfId="251" priority="370" operator="containsText" text="Radio">
      <formula>NOT(ISERROR(SEARCH("Radio",E439)))</formula>
    </cfRule>
    <cfRule type="containsText" dxfId="250" priority="367" operator="containsText" text="domo">
      <formula>NOT(ISERROR(SEARCH("domo",E439)))</formula>
    </cfRule>
    <cfRule type="containsText" dxfId="249" priority="366" operator="containsText" text="fija">
      <formula>NOT(ISERROR(SEARCH("fija",E439)))</formula>
    </cfRule>
  </conditionalFormatting>
  <conditionalFormatting sqref="E442">
    <cfRule type="containsText" dxfId="248" priority="365" operator="containsText" text="Radio">
      <formula>NOT(ISERROR(SEARCH("Radio",E442)))</formula>
    </cfRule>
    <cfRule type="containsText" dxfId="247" priority="364" operator="containsText" text="domo">
      <formula>NOT(ISERROR(SEARCH("domo",E442)))</formula>
    </cfRule>
    <cfRule type="containsText" dxfId="246" priority="363" operator="containsText" text="fija">
      <formula>NOT(ISERROR(SEARCH("fija",E442)))</formula>
    </cfRule>
  </conditionalFormatting>
  <conditionalFormatting sqref="E442:E443">
    <cfRule type="containsText" dxfId="245" priority="358" operator="containsText" text="fija">
      <formula>NOT(ISERROR(SEARCH("fija",E442)))</formula>
    </cfRule>
    <cfRule type="containsText" dxfId="244" priority="359" operator="containsText" text="domo">
      <formula>NOT(ISERROR(SEARCH("domo",E442)))</formula>
    </cfRule>
  </conditionalFormatting>
  <conditionalFormatting sqref="E443 E27:H436 E449:H456 E466:H466 E479:H1048576">
    <cfRule type="containsText" dxfId="243" priority="360" operator="containsText" text="Radio">
      <formula>NOT(ISERROR(SEARCH("Radio",E27)))</formula>
    </cfRule>
  </conditionalFormatting>
  <conditionalFormatting sqref="E443:E444">
    <cfRule type="containsText" dxfId="242" priority="353" operator="containsText" text="fija">
      <formula>NOT(ISERROR(SEARCH("fija",E443)))</formula>
    </cfRule>
    <cfRule type="containsText" dxfId="241" priority="354" operator="containsText" text="domo">
      <formula>NOT(ISERROR(SEARCH("domo",E443)))</formula>
    </cfRule>
  </conditionalFormatting>
  <conditionalFormatting sqref="E444">
    <cfRule type="containsText" dxfId="240" priority="355" operator="containsText" text="Radio">
      <formula>NOT(ISERROR(SEARCH("Radio",E444)))</formula>
    </cfRule>
  </conditionalFormatting>
  <conditionalFormatting sqref="E444:E445">
    <cfRule type="containsText" dxfId="239" priority="349" operator="containsText" text="domo">
      <formula>NOT(ISERROR(SEARCH("domo",E444)))</formula>
    </cfRule>
    <cfRule type="containsText" dxfId="238" priority="348" operator="containsText" text="fija">
      <formula>NOT(ISERROR(SEARCH("fija",E444)))</formula>
    </cfRule>
  </conditionalFormatting>
  <conditionalFormatting sqref="E445">
    <cfRule type="containsText" dxfId="237" priority="346" operator="containsText" text="fija">
      <formula>NOT(ISERROR(SEARCH("fija",E445)))</formula>
    </cfRule>
    <cfRule type="containsText" dxfId="236" priority="347" operator="containsText" text="domo">
      <formula>NOT(ISERROR(SEARCH("domo",E445)))</formula>
    </cfRule>
    <cfRule type="containsText" dxfId="235" priority="350" operator="containsText" text="Radio">
      <formula>NOT(ISERROR(SEARCH("Radio",E445)))</formula>
    </cfRule>
  </conditionalFormatting>
  <conditionalFormatting sqref="E447">
    <cfRule type="containsText" dxfId="234" priority="644" operator="containsText" text="fija">
      <formula>NOT(ISERROR(SEARCH("fija",E447)))</formula>
    </cfRule>
    <cfRule type="containsText" dxfId="233" priority="645" operator="containsText" text="domo">
      <formula>NOT(ISERROR(SEARCH("domo",E447)))</formula>
    </cfRule>
  </conditionalFormatting>
  <conditionalFormatting sqref="E450:E452">
    <cfRule type="containsText" dxfId="232" priority="377" operator="containsText" text="domo">
      <formula>NOT(ISERROR(SEARCH("domo",E450)))</formula>
    </cfRule>
    <cfRule type="containsText" dxfId="231" priority="376" operator="containsText" text="fija">
      <formula>NOT(ISERROR(SEARCH("fija",E450)))</formula>
    </cfRule>
  </conditionalFormatting>
  <conditionalFormatting sqref="E467:G478">
    <cfRule type="containsText" dxfId="230" priority="5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29" priority="901" operator="containsText" text="Radio">
      <formula>NOT(ISERROR(SEARCH("Radio",E1)))</formula>
    </cfRule>
  </conditionalFormatting>
  <conditionalFormatting sqref="F437">
    <cfRule type="cellIs" dxfId="228" priority="24" operator="equal">
      <formula>"PTP A FO"</formula>
    </cfRule>
    <cfRule type="containsText" dxfId="227" priority="23" operator="containsText" text="Radio">
      <formula>NOT(ISERROR(SEARCH("Radio",F437)))</formula>
    </cfRule>
  </conditionalFormatting>
  <conditionalFormatting sqref="F1:G436 F447:G447 F449:G467 F468:F473 F474:G1048576">
    <cfRule type="cellIs" dxfId="226" priority="625" operator="equal">
      <formula>"PTP A FO"</formula>
    </cfRule>
  </conditionalFormatting>
  <conditionalFormatting sqref="F1:G467 F468:F473 F474:G1048576">
    <cfRule type="cellIs" dxfId="225" priority="430" operator="equal">
      <formula>"PTP A FO"</formula>
    </cfRule>
  </conditionalFormatting>
  <conditionalFormatting sqref="F1:G467 F474:G1048576 F468:F473">
    <cfRule type="cellIs" dxfId="224" priority="429" operator="equal">
      <formula>$F$10</formula>
    </cfRule>
  </conditionalFormatting>
  <conditionalFormatting sqref="G468:G473">
    <cfRule type="cellIs" dxfId="223" priority="4" operator="equal">
      <formula>"PTP A FO"</formula>
    </cfRule>
    <cfRule type="cellIs" dxfId="222" priority="3" operator="equal">
      <formula>"PTP A FO"</formula>
    </cfRule>
    <cfRule type="cellIs" dxfId="221" priority="2" operator="equal">
      <formula>$F$10</formula>
    </cfRule>
  </conditionalFormatting>
  <conditionalFormatting sqref="H468 H470 H472 H474 H476 H478">
    <cfRule type="containsText" dxfId="220" priority="1" operator="containsText" text="Radio">
      <formula>NOT(ISERROR(SEARCH("Radio",H468)))</formula>
    </cfRule>
  </conditionalFormatting>
  <conditionalFormatting sqref="K4:K478">
    <cfRule type="cellIs" dxfId="219" priority="860" operator="lessThan">
      <formula>0.8</formula>
    </cfRule>
    <cfRule type="cellIs" dxfId="218" priority="861" operator="greaterThan">
      <formula>0.8</formula>
    </cfRule>
  </conditionalFormatting>
  <conditionalFormatting sqref="L479:AN1048576 AP479:AP1048576">
    <cfRule type="notContainsText" dxfId="217" priority="890" operator="notContains" text="Caida">
      <formula>ISERROR(SEARCH("Caida",L479))</formula>
    </cfRule>
  </conditionalFormatting>
  <conditionalFormatting sqref="L479:AN1048576">
    <cfRule type="containsText" dxfId="216" priority="557" operator="containsText" text="Caida">
      <formula>NOT(ISERROR(SEARCH("Caida",L479)))</formula>
    </cfRule>
  </conditionalFormatting>
  <conditionalFormatting sqref="L5:AP478">
    <cfRule type="cellIs" dxfId="215" priority="6" operator="equal">
      <formula>"APAGADO"</formula>
    </cfRule>
  </conditionalFormatting>
  <conditionalFormatting sqref="L479:AP605">
    <cfRule type="cellIs" dxfId="214" priority="7" operator="equal">
      <formula>"apagado"</formula>
    </cfRule>
  </conditionalFormatting>
  <conditionalFormatting sqref="N479:N1048">
    <cfRule type="cellIs" dxfId="213" priority="189" operator="greaterThan">
      <formula>0.8</formula>
    </cfRule>
    <cfRule type="cellIs" dxfId="212" priority="188" operator="lessThan">
      <formula>0.8</formula>
    </cfRule>
    <cfRule type="notContainsText" dxfId="211" priority="186" operator="notContains" text="Caida">
      <formula>ISERROR(SEARCH("Caida",N479))</formula>
    </cfRule>
    <cfRule type="containsText" dxfId="210" priority="187" operator="containsText" text="Caida">
      <formula>NOT(ISERROR(SEARCH("Caida",N479)))</formula>
    </cfRule>
    <cfRule type="cellIs" dxfId="209" priority="316" operator="equal">
      <formula>"APAGADO"</formula>
    </cfRule>
    <cfRule type="cellIs" dxfId="208" priority="212" operator="greaterThan">
      <formula>0.8</formula>
    </cfRule>
  </conditionalFormatting>
  <conditionalFormatting sqref="N479:N1048576 N2 N4">
    <cfRule type="cellIs" dxfId="207" priority="206" operator="equal">
      <formula>$N$13</formula>
    </cfRule>
  </conditionalFormatting>
  <conditionalFormatting sqref="V3:AG3">
    <cfRule type="cellIs" dxfId="206" priority="580" operator="equal">
      <formula>"apagado"</formula>
    </cfRule>
  </conditionalFormatting>
  <conditionalFormatting sqref="V479:AG1048576">
    <cfRule type="cellIs" dxfId="205" priority="20" operator="equal">
      <formula>"apagado"</formula>
    </cfRule>
  </conditionalFormatting>
  <conditionalFormatting sqref="AH479:AP1048576">
    <cfRule type="cellIs" dxfId="204" priority="137" operator="equal">
      <formula>"APAGADO"</formula>
    </cfRule>
  </conditionalFormatting>
  <conditionalFormatting sqref="AO479:AO1048576">
    <cfRule type="notContainsText" dxfId="203" priority="138" operator="notContains" text="Caida">
      <formula>ISERROR(SEARCH("Caida",AO479))</formula>
    </cfRule>
  </conditionalFormatting>
  <conditionalFormatting sqref="AO479:AP1048576">
    <cfRule type="containsText" dxfId="202" priority="139" operator="containsText" text="Caida">
      <formula>NOT(ISERROR(SEARCH("Caida",AO479)))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AB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>
        <f>'RESUMEN TOTAL'!Q245</f>
        <v>0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>
        <f>'RESUMEN TOTAL'!A479</f>
        <v>0</v>
      </c>
      <c r="B477">
        <f>'RESUMEN TOTAL'!B479</f>
        <v>0</v>
      </c>
      <c r="C477">
        <f>'RESUMEN TOTAL'!D479</f>
        <v>0</v>
      </c>
      <c r="D477">
        <f>'RESUMEN TOTAL'!E479</f>
        <v>0</v>
      </c>
      <c r="E477">
        <f>'RESUMEN TOTAL'!F479</f>
        <v>0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>
        <f>'RESUMEN TOTAL'!A480</f>
        <v>0</v>
      </c>
      <c r="B478">
        <f>'RESUMEN TOTAL'!B480</f>
        <v>0</v>
      </c>
      <c r="C478">
        <f>'RESUMEN TOTAL'!D480</f>
        <v>0</v>
      </c>
      <c r="D478">
        <f>'RESUMEN TOTAL'!E480</f>
        <v>0</v>
      </c>
      <c r="E478">
        <f>'RESUMEN TOTAL'!F480</f>
        <v>0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>
        <f>'RESUMEN TOTAL'!A481</f>
        <v>0</v>
      </c>
      <c r="B479">
        <f>'RESUMEN TOTAL'!B481</f>
        <v>0</v>
      </c>
      <c r="C479">
        <f>'RESUMEN TOTAL'!D481</f>
        <v>0</v>
      </c>
      <c r="D479">
        <f>'RESUMEN TOTAL'!E481</f>
        <v>0</v>
      </c>
      <c r="E479">
        <f>'RESUMEN TOTAL'!F481</f>
        <v>0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>
        <f>'RESUMEN TOTAL'!A482</f>
        <v>0</v>
      </c>
      <c r="B480">
        <f>'RESUMEN TOTAL'!B482</f>
        <v>0</v>
      </c>
      <c r="C480">
        <f>'RESUMEN TOTAL'!D482</f>
        <v>0</v>
      </c>
      <c r="D480">
        <f>'RESUMEN TOTAL'!E482</f>
        <v>0</v>
      </c>
      <c r="E480">
        <f>'RESUMEN TOTAL'!F482</f>
        <v>0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>
        <f>'RESUMEN TOTAL'!A483</f>
        <v>0</v>
      </c>
      <c r="B481">
        <f>'RESUMEN TOTAL'!B483</f>
        <v>0</v>
      </c>
      <c r="C481">
        <f>'RESUMEN TOTAL'!D483</f>
        <v>0</v>
      </c>
      <c r="D481">
        <f>'RESUMEN TOTAL'!E483</f>
        <v>0</v>
      </c>
      <c r="E481">
        <f>'RESUMEN TOTAL'!F483</f>
        <v>0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>
        <f>'RESUMEN TOTAL'!A484</f>
        <v>0</v>
      </c>
      <c r="B482">
        <f>'RESUMEN TOTAL'!B484</f>
        <v>0</v>
      </c>
      <c r="C482">
        <f>'RESUMEN TOTAL'!D484</f>
        <v>0</v>
      </c>
      <c r="D482">
        <f>'RESUMEN TOTAL'!E484</f>
        <v>0</v>
      </c>
      <c r="E482">
        <f>'RESUMEN TOTAL'!F484</f>
        <v>0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>
        <f>'RESUMEN TOTAL'!A485</f>
        <v>0</v>
      </c>
      <c r="B483">
        <f>'RESUMEN TOTAL'!B485</f>
        <v>0</v>
      </c>
      <c r="C483">
        <f>'RESUMEN TOTAL'!D485</f>
        <v>0</v>
      </c>
      <c r="D483">
        <f>'RESUMEN TOTAL'!E485</f>
        <v>0</v>
      </c>
      <c r="E483">
        <f>'RESUMEN TOTAL'!F485</f>
        <v>0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>
        <f>'RESUMEN TOTAL'!A486</f>
        <v>0</v>
      </c>
      <c r="B484">
        <f>'RESUMEN TOTAL'!B486</f>
        <v>0</v>
      </c>
      <c r="C484">
        <f>'RESUMEN TOTAL'!D486</f>
        <v>0</v>
      </c>
      <c r="D484">
        <f>'RESUMEN TOTAL'!E486</f>
        <v>0</v>
      </c>
      <c r="E484">
        <f>'RESUMEN TOTAL'!F486</f>
        <v>0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K4" sqref="AK4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982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474</v>
      </c>
      <c r="G2" s="36">
        <f t="shared" ref="G2" si="1">E2/F2</f>
        <v>6.5400843881856546E-2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474</v>
      </c>
      <c r="G3" s="36">
        <f t="shared" ref="G3" si="3">E3/F3</f>
        <v>6.3291139240506333E-2</v>
      </c>
    </row>
    <row r="4" spans="1:7" x14ac:dyDescent="0.25">
      <c r="A4" s="17">
        <f>'APAGADOS RADIO'!H3</f>
        <v>45141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474</v>
      </c>
      <c r="G4" s="36">
        <f t="shared" ref="G4:G7" si="5">E4/F4</f>
        <v>0</v>
      </c>
    </row>
    <row r="5" spans="1:7" x14ac:dyDescent="0.25">
      <c r="A5" s="17">
        <f>'APAGADOS RADIO'!I3</f>
        <v>45142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474</v>
      </c>
      <c r="G5" s="36">
        <f t="shared" si="5"/>
        <v>0</v>
      </c>
    </row>
    <row r="6" spans="1:7" x14ac:dyDescent="0.25">
      <c r="A6" s="17">
        <f>'APAGADOS RADIO'!J3</f>
        <v>45143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474</v>
      </c>
      <c r="G6" s="36">
        <f t="shared" si="5"/>
        <v>0</v>
      </c>
    </row>
    <row r="7" spans="1:7" x14ac:dyDescent="0.25">
      <c r="A7" s="17">
        <f>'APAGADOS RADIO'!K3</f>
        <v>45144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474</v>
      </c>
      <c r="G7" s="36">
        <f t="shared" si="5"/>
        <v>0</v>
      </c>
    </row>
    <row r="8" spans="1:7" x14ac:dyDescent="0.25">
      <c r="A8" s="17">
        <f>'APAGADOS RADIO'!L3</f>
        <v>45145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474</v>
      </c>
      <c r="G8" s="36">
        <f t="shared" ref="G8:G18" si="7">E8/F8</f>
        <v>0</v>
      </c>
    </row>
    <row r="9" spans="1:7" x14ac:dyDescent="0.25">
      <c r="A9" s="17">
        <f>'APAGADOS RADIO'!M3</f>
        <v>45146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474</v>
      </c>
      <c r="G9" s="36">
        <f t="shared" si="7"/>
        <v>0</v>
      </c>
    </row>
    <row r="10" spans="1:7" x14ac:dyDescent="0.25">
      <c r="A10" s="17">
        <f>'APAGADOS RADIO'!N3</f>
        <v>45147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474</v>
      </c>
      <c r="G10" s="36">
        <f t="shared" si="7"/>
        <v>0</v>
      </c>
    </row>
    <row r="11" spans="1:7" x14ac:dyDescent="0.25">
      <c r="A11" s="17">
        <f>'APAGADOS RADIO'!O3</f>
        <v>45148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474</v>
      </c>
      <c r="G11" s="36">
        <f t="shared" si="7"/>
        <v>0</v>
      </c>
    </row>
    <row r="12" spans="1:7" x14ac:dyDescent="0.25">
      <c r="A12" s="17">
        <f>'APAGADOS RADIO'!P3</f>
        <v>45149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474</v>
      </c>
      <c r="G12" s="36">
        <f t="shared" si="7"/>
        <v>0</v>
      </c>
    </row>
    <row r="13" spans="1:7" x14ac:dyDescent="0.25">
      <c r="A13" s="17">
        <f>'APAGADOS RADIO'!Q3</f>
        <v>45150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474</v>
      </c>
      <c r="G13" s="36">
        <f t="shared" si="7"/>
        <v>0</v>
      </c>
    </row>
    <row r="14" spans="1:7" x14ac:dyDescent="0.25">
      <c r="A14" s="17">
        <f>'APAGADOS RADIO'!R3</f>
        <v>45151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474</v>
      </c>
      <c r="G14" s="36">
        <f t="shared" si="7"/>
        <v>0</v>
      </c>
    </row>
    <row r="15" spans="1:7" x14ac:dyDescent="0.25">
      <c r="A15" s="17">
        <f>'APAGADOS RADIO'!S3</f>
        <v>45152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474</v>
      </c>
      <c r="G15" s="36">
        <f t="shared" si="7"/>
        <v>0</v>
      </c>
    </row>
    <row r="16" spans="1:7" x14ac:dyDescent="0.25">
      <c r="A16" s="17">
        <f>'APAGADOS RADIO'!T3</f>
        <v>45153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474</v>
      </c>
      <c r="G16" s="36">
        <f t="shared" si="7"/>
        <v>0</v>
      </c>
    </row>
    <row r="17" spans="1:7" x14ac:dyDescent="0.25">
      <c r="A17" s="17">
        <f>'APAGADOS RADIO'!U3</f>
        <v>45154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474</v>
      </c>
      <c r="G17" s="36">
        <f t="shared" si="7"/>
        <v>0</v>
      </c>
    </row>
    <row r="18" spans="1:7" x14ac:dyDescent="0.25">
      <c r="A18" s="17">
        <f>'APAGADOS RADIO'!V3</f>
        <v>45155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474</v>
      </c>
      <c r="G18" s="36">
        <f t="shared" si="7"/>
        <v>0</v>
      </c>
    </row>
    <row r="19" spans="1:7" x14ac:dyDescent="0.25">
      <c r="A19" s="17">
        <f>'APAGADOS RADIO'!W3</f>
        <v>45156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474</v>
      </c>
      <c r="G19" s="36">
        <f t="shared" ref="G19:G31" si="9">E19/F19</f>
        <v>0</v>
      </c>
    </row>
    <row r="20" spans="1:7" x14ac:dyDescent="0.25">
      <c r="A20" s="17">
        <f>'APAGADOS RADIO'!X3</f>
        <v>45157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474</v>
      </c>
      <c r="G20" s="36">
        <f t="shared" si="9"/>
        <v>0</v>
      </c>
    </row>
    <row r="21" spans="1:7" x14ac:dyDescent="0.25">
      <c r="A21" s="17">
        <f>'APAGADOS RADIO'!Y3</f>
        <v>45158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474</v>
      </c>
      <c r="G21" s="36">
        <f t="shared" si="9"/>
        <v>0</v>
      </c>
    </row>
    <row r="22" spans="1:7" x14ac:dyDescent="0.25">
      <c r="A22" s="17">
        <f>'APAGADOS RADIO'!Z3</f>
        <v>45159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474</v>
      </c>
      <c r="G22" s="36">
        <f t="shared" si="9"/>
        <v>0</v>
      </c>
    </row>
    <row r="23" spans="1:7" x14ac:dyDescent="0.25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474</v>
      </c>
      <c r="G23" s="36">
        <f t="shared" si="9"/>
        <v>0</v>
      </c>
    </row>
    <row r="24" spans="1:7" x14ac:dyDescent="0.25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474</v>
      </c>
      <c r="G24" s="36">
        <f t="shared" si="9"/>
        <v>0</v>
      </c>
    </row>
    <row r="25" spans="1:7" x14ac:dyDescent="0.25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474</v>
      </c>
      <c r="G25" s="36">
        <f t="shared" si="9"/>
        <v>0</v>
      </c>
    </row>
    <row r="26" spans="1:7" x14ac:dyDescent="0.25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474</v>
      </c>
      <c r="G26" s="36">
        <f t="shared" si="9"/>
        <v>0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474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474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474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474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474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1419</v>
      </c>
      <c r="C34" t="s">
        <v>1420</v>
      </c>
      <c r="D34" t="s">
        <v>1421</v>
      </c>
      <c r="E34" t="s">
        <v>1422</v>
      </c>
      <c r="F34" t="s">
        <v>1423</v>
      </c>
      <c r="G34" s="36" t="s">
        <v>1424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</row>
    <row r="36" spans="1:30" x14ac:dyDescent="0.25">
      <c r="A36" s="14">
        <f t="shared" si="10"/>
        <v>45140</v>
      </c>
      <c r="B36" s="14"/>
      <c r="C36" s="14"/>
      <c r="D36" s="14"/>
      <c r="E36" s="14"/>
      <c r="F36" s="14"/>
    </row>
    <row r="37" spans="1:30" s="14" customFormat="1" x14ac:dyDescent="0.25">
      <c r="A37" s="14">
        <f t="shared" si="10"/>
        <v>45141</v>
      </c>
      <c r="B37"/>
      <c r="C37"/>
      <c r="D37"/>
      <c r="E37"/>
      <c r="F37"/>
      <c r="G37" s="36"/>
    </row>
    <row r="38" spans="1:30" x14ac:dyDescent="0.25">
      <c r="A38" s="14">
        <f t="shared" si="10"/>
        <v>45142</v>
      </c>
    </row>
    <row r="39" spans="1:30" x14ac:dyDescent="0.25">
      <c r="A39" s="14">
        <f t="shared" si="10"/>
        <v>45143</v>
      </c>
    </row>
    <row r="40" spans="1:30" x14ac:dyDescent="0.25">
      <c r="A40" s="14">
        <f t="shared" si="10"/>
        <v>45144</v>
      </c>
      <c r="D40" s="17"/>
      <c r="E40" s="36"/>
    </row>
    <row r="41" spans="1:30" x14ac:dyDescent="0.25">
      <c r="A41" s="14">
        <f t="shared" si="10"/>
        <v>45145</v>
      </c>
      <c r="D41" s="17"/>
      <c r="E41" s="36"/>
    </row>
    <row r="42" spans="1:30" x14ac:dyDescent="0.25">
      <c r="A42" s="14">
        <f t="shared" si="10"/>
        <v>45146</v>
      </c>
      <c r="D42" s="17"/>
      <c r="E42" s="36"/>
    </row>
    <row r="43" spans="1:30" x14ac:dyDescent="0.25">
      <c r="A43" s="14">
        <f t="shared" si="10"/>
        <v>45147</v>
      </c>
      <c r="D43" s="17"/>
      <c r="E43" s="36"/>
    </row>
    <row r="44" spans="1:30" x14ac:dyDescent="0.25">
      <c r="A44" s="14">
        <f t="shared" si="10"/>
        <v>45148</v>
      </c>
      <c r="D44" s="17"/>
      <c r="E44" s="36"/>
    </row>
    <row r="45" spans="1:30" x14ac:dyDescent="0.25">
      <c r="A45" s="14">
        <f t="shared" si="10"/>
        <v>45149</v>
      </c>
      <c r="D45" s="17"/>
      <c r="E45" s="36"/>
    </row>
    <row r="46" spans="1:30" x14ac:dyDescent="0.25">
      <c r="A46" s="14">
        <f t="shared" si="10"/>
        <v>45150</v>
      </c>
      <c r="D46" s="17"/>
      <c r="E46" s="36"/>
    </row>
    <row r="47" spans="1:30" x14ac:dyDescent="0.25">
      <c r="A47" s="14">
        <f t="shared" si="10"/>
        <v>45151</v>
      </c>
      <c r="D47" s="17"/>
      <c r="E47" s="36"/>
    </row>
    <row r="48" spans="1:30" x14ac:dyDescent="0.25">
      <c r="A48" s="14">
        <f t="shared" si="10"/>
        <v>45152</v>
      </c>
      <c r="B48">
        <f>paradas!D1</f>
        <v>11</v>
      </c>
      <c r="C48">
        <f>paradas!K1</f>
        <v>11</v>
      </c>
      <c r="D48">
        <f>paradas!O1</f>
        <v>11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45153</v>
      </c>
      <c r="B49">
        <f>paradas!D1</f>
        <v>11</v>
      </c>
      <c r="C49">
        <f>paradas!K1</f>
        <v>11</v>
      </c>
      <c r="D49">
        <f>paradas!O1</f>
        <v>11</v>
      </c>
      <c r="E49" s="107">
        <f>paradas!T2</f>
        <v>0</v>
      </c>
      <c r="F49">
        <f>paradas!T3</f>
        <v>0</v>
      </c>
      <c r="G49" s="107">
        <f t="shared" ref="G49:G53" si="11">E49+F49</f>
        <v>0</v>
      </c>
    </row>
    <row r="50" spans="1:7" x14ac:dyDescent="0.25">
      <c r="A50" s="14">
        <f t="shared" si="10"/>
        <v>45154</v>
      </c>
      <c r="B50">
        <f>paradas!D1</f>
        <v>11</v>
      </c>
      <c r="C50">
        <f>paradas!K1</f>
        <v>11</v>
      </c>
      <c r="D50">
        <f>paradas!O1</f>
        <v>11</v>
      </c>
      <c r="E50" s="107">
        <f>paradas!U2</f>
        <v>0</v>
      </c>
      <c r="F50">
        <f>paradas!U3</f>
        <v>0</v>
      </c>
      <c r="G50" s="107">
        <f t="shared" si="11"/>
        <v>0</v>
      </c>
    </row>
    <row r="51" spans="1:7" x14ac:dyDescent="0.25">
      <c r="A51" s="14">
        <f t="shared" si="10"/>
        <v>45155</v>
      </c>
      <c r="B51">
        <f>paradas!D1</f>
        <v>11</v>
      </c>
      <c r="C51">
        <f>paradas!K1</f>
        <v>11</v>
      </c>
      <c r="D51">
        <f>paradas!O1</f>
        <v>11</v>
      </c>
      <c r="E51" s="107">
        <f>paradas!V2</f>
        <v>0</v>
      </c>
      <c r="F51">
        <f>paradas!V3</f>
        <v>0</v>
      </c>
      <c r="G51" s="107">
        <f t="shared" si="11"/>
        <v>0</v>
      </c>
    </row>
    <row r="52" spans="1:7" x14ac:dyDescent="0.25">
      <c r="A52" s="14">
        <f t="shared" si="10"/>
        <v>45156</v>
      </c>
      <c r="B52">
        <f>paradas!D1</f>
        <v>11</v>
      </c>
      <c r="C52">
        <f>paradas!K1</f>
        <v>11</v>
      </c>
      <c r="D52">
        <f>paradas!O1</f>
        <v>11</v>
      </c>
      <c r="E52" s="107">
        <f>paradas!W2</f>
        <v>0</v>
      </c>
      <c r="F52">
        <f>paradas!W3</f>
        <v>0</v>
      </c>
      <c r="G52" s="107">
        <f t="shared" si="11"/>
        <v>0</v>
      </c>
    </row>
    <row r="53" spans="1:7" x14ac:dyDescent="0.25">
      <c r="A53" s="14">
        <f t="shared" si="10"/>
        <v>45157</v>
      </c>
      <c r="B53">
        <f>paradas!D1</f>
        <v>11</v>
      </c>
      <c r="C53">
        <f>paradas!K1</f>
        <v>11</v>
      </c>
      <c r="D53">
        <f>paradas!O1</f>
        <v>11</v>
      </c>
      <c r="E53" s="107">
        <f>paradas!X2</f>
        <v>0</v>
      </c>
      <c r="F53">
        <f>paradas!X3</f>
        <v>0</v>
      </c>
      <c r="G53" s="107">
        <f t="shared" si="11"/>
        <v>0</v>
      </c>
    </row>
    <row r="54" spans="1:7" x14ac:dyDescent="0.25">
      <c r="A54" s="14">
        <f t="shared" si="10"/>
        <v>45158</v>
      </c>
      <c r="B54">
        <f>paradas!D1</f>
        <v>11</v>
      </c>
      <c r="C54">
        <f>paradas!K1</f>
        <v>11</v>
      </c>
      <c r="D54">
        <f>paradas!O1</f>
        <v>11</v>
      </c>
      <c r="E54" s="107">
        <f>paradas!Y2</f>
        <v>0</v>
      </c>
      <c r="F54">
        <f>paradas!Y3</f>
        <v>0</v>
      </c>
      <c r="G54" s="107">
        <f t="shared" ref="G54:G65" si="12">E54+F54</f>
        <v>0</v>
      </c>
    </row>
    <row r="55" spans="1:7" x14ac:dyDescent="0.25">
      <c r="A55" s="14">
        <f t="shared" si="10"/>
        <v>45159</v>
      </c>
      <c r="B55">
        <f>paradas!D1</f>
        <v>11</v>
      </c>
      <c r="C55">
        <f>paradas!K1</f>
        <v>11</v>
      </c>
      <c r="D55">
        <f>paradas!O1</f>
        <v>11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45160</v>
      </c>
      <c r="B56">
        <f>paradas!D1</f>
        <v>11</v>
      </c>
      <c r="C56">
        <f>paradas!K1</f>
        <v>11</v>
      </c>
      <c r="D56">
        <f>paradas!O1</f>
        <v>11</v>
      </c>
      <c r="E56" s="107">
        <f>paradas!AA2</f>
        <v>0</v>
      </c>
      <c r="F56">
        <f>paradas!AA3</f>
        <v>0</v>
      </c>
      <c r="G56" s="107">
        <f t="shared" si="12"/>
        <v>0</v>
      </c>
    </row>
    <row r="57" spans="1:7" x14ac:dyDescent="0.25">
      <c r="A57" s="14">
        <f t="shared" si="10"/>
        <v>45161</v>
      </c>
      <c r="B57">
        <f>paradas!D1</f>
        <v>11</v>
      </c>
      <c r="C57">
        <f>paradas!K1</f>
        <v>11</v>
      </c>
      <c r="D57">
        <f>paradas!O1</f>
        <v>11</v>
      </c>
      <c r="E57" s="107">
        <f>paradas!AB2</f>
        <v>0</v>
      </c>
      <c r="F57">
        <f>paradas!AB3</f>
        <v>0</v>
      </c>
      <c r="G57" s="107">
        <f t="shared" si="12"/>
        <v>0</v>
      </c>
    </row>
    <row r="58" spans="1:7" x14ac:dyDescent="0.25">
      <c r="A58" s="14">
        <f t="shared" si="10"/>
        <v>45162</v>
      </c>
      <c r="B58">
        <f>paradas!D1</f>
        <v>11</v>
      </c>
      <c r="C58">
        <f>paradas!K1</f>
        <v>11</v>
      </c>
      <c r="D58">
        <f>paradas!O1</f>
        <v>11</v>
      </c>
      <c r="E58" s="107">
        <f>paradas!AC2</f>
        <v>0</v>
      </c>
      <c r="F58">
        <f>paradas!AC3</f>
        <v>0</v>
      </c>
      <c r="G58" s="107">
        <f t="shared" si="12"/>
        <v>0</v>
      </c>
    </row>
    <row r="59" spans="1:7" x14ac:dyDescent="0.25">
      <c r="A59" s="14">
        <f t="shared" si="10"/>
        <v>45163</v>
      </c>
      <c r="B59">
        <f>paradas!D1</f>
        <v>11</v>
      </c>
      <c r="C59">
        <f>paradas!K1</f>
        <v>11</v>
      </c>
      <c r="D59">
        <f>paradas!O1</f>
        <v>11</v>
      </c>
      <c r="E59" s="107">
        <f>paradas!AD2</f>
        <v>0</v>
      </c>
      <c r="F59">
        <f>paradas!AD3</f>
        <v>0</v>
      </c>
      <c r="G59" s="107">
        <f t="shared" si="12"/>
        <v>0</v>
      </c>
    </row>
    <row r="60" spans="1:7" x14ac:dyDescent="0.25">
      <c r="A60" s="14">
        <f t="shared" si="10"/>
        <v>45164</v>
      </c>
      <c r="B60">
        <f>paradas!D1</f>
        <v>11</v>
      </c>
      <c r="C60">
        <f>paradas!K1</f>
        <v>11</v>
      </c>
      <c r="D60">
        <f>paradas!O1</f>
        <v>11</v>
      </c>
      <c r="E60" s="107">
        <f>paradas!AE2</f>
        <v>0</v>
      </c>
      <c r="F60">
        <f>paradas!AE3</f>
        <v>0</v>
      </c>
      <c r="G60" s="107">
        <f t="shared" si="12"/>
        <v>0</v>
      </c>
    </row>
    <row r="61" spans="1:7" x14ac:dyDescent="0.25">
      <c r="A61" s="14">
        <f t="shared" si="10"/>
        <v>45165</v>
      </c>
      <c r="B61">
        <f>paradas!D1</f>
        <v>11</v>
      </c>
      <c r="C61">
        <f>paradas!K1</f>
        <v>11</v>
      </c>
      <c r="D61">
        <f>paradas!O1</f>
        <v>11</v>
      </c>
      <c r="E61" s="107">
        <f>paradas!AF2</f>
        <v>0</v>
      </c>
      <c r="F61">
        <f>paradas!AF3</f>
        <v>0</v>
      </c>
      <c r="G61" s="107">
        <f t="shared" si="12"/>
        <v>0</v>
      </c>
    </row>
    <row r="62" spans="1:7" x14ac:dyDescent="0.25">
      <c r="A62" s="14">
        <f t="shared" si="10"/>
        <v>45166</v>
      </c>
      <c r="B62">
        <f>paradas!D1</f>
        <v>11</v>
      </c>
      <c r="C62">
        <f>paradas!K1</f>
        <v>11</v>
      </c>
      <c r="D62">
        <f>paradas!O1</f>
        <v>11</v>
      </c>
      <c r="E62" s="107">
        <f>paradas!AG2</f>
        <v>0</v>
      </c>
      <c r="F62">
        <f>paradas!G3</f>
        <v>0</v>
      </c>
      <c r="G62" s="107">
        <f t="shared" si="12"/>
        <v>0</v>
      </c>
    </row>
    <row r="63" spans="1:7" x14ac:dyDescent="0.25">
      <c r="A63" s="14">
        <f t="shared" si="10"/>
        <v>45167</v>
      </c>
      <c r="B63">
        <f>paradas!D1</f>
        <v>11</v>
      </c>
      <c r="C63">
        <f>paradas!K1</f>
        <v>11</v>
      </c>
      <c r="D63">
        <f>paradas!O1</f>
        <v>11</v>
      </c>
      <c r="E63" s="107">
        <f>paradas!AH2</f>
        <v>0</v>
      </c>
      <c r="F63">
        <f>paradas!AH3</f>
        <v>0</v>
      </c>
      <c r="G63" s="107">
        <f t="shared" si="12"/>
        <v>0</v>
      </c>
    </row>
    <row r="64" spans="1:7" x14ac:dyDescent="0.25">
      <c r="A64" s="14">
        <f t="shared" si="10"/>
        <v>45168</v>
      </c>
      <c r="B64">
        <f>paradas!D1</f>
        <v>11</v>
      </c>
      <c r="C64">
        <f>paradas!K1</f>
        <v>11</v>
      </c>
      <c r="D64">
        <f>paradas!O1</f>
        <v>11</v>
      </c>
      <c r="E64" s="107">
        <f>paradas!AI2</f>
        <v>0</v>
      </c>
      <c r="F64">
        <f>paradas!AI3</f>
        <v>0</v>
      </c>
      <c r="G64" s="107">
        <f t="shared" si="12"/>
        <v>0</v>
      </c>
    </row>
    <row r="65" spans="1:7" x14ac:dyDescent="0.25">
      <c r="A65" s="14" t="e">
        <f t="shared" si="10"/>
        <v>#REF!</v>
      </c>
      <c r="B65">
        <f>paradas!D1</f>
        <v>11</v>
      </c>
      <c r="C65">
        <f>paradas!K1</f>
        <v>11</v>
      </c>
      <c r="D65">
        <f>paradas!O1</f>
        <v>11</v>
      </c>
      <c r="E65" s="107">
        <f>paradas!AJ2</f>
        <v>0</v>
      </c>
      <c r="F65">
        <f>paradas!AAJ3</f>
        <v>0</v>
      </c>
      <c r="G65" s="107">
        <f t="shared" si="12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abSelected="1" workbookViewId="0">
      <selection activeCell="A10" sqref="A1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994</v>
      </c>
      <c r="E1" s="62" t="s">
        <v>995</v>
      </c>
    </row>
    <row r="2" spans="1:10" ht="15.6" customHeight="1" thickTop="1" thickBot="1" x14ac:dyDescent="0.3">
      <c r="A2" s="93"/>
      <c r="B2" s="63" t="s">
        <v>1330</v>
      </c>
      <c r="C2" s="64">
        <v>474</v>
      </c>
      <c r="D2" s="65"/>
      <c r="E2" s="66"/>
      <c r="F2" s="129">
        <v>45139</v>
      </c>
      <c r="G2" s="109" t="s">
        <v>1396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1330</v>
      </c>
      <c r="I3" s="123" t="s">
        <v>1425</v>
      </c>
      <c r="J3" s="112" t="s">
        <v>995</v>
      </c>
    </row>
    <row r="4" spans="1:10" ht="17.25" thickTop="1" thickBot="1" x14ac:dyDescent="0.3">
      <c r="A4" s="94"/>
      <c r="B4" s="67" t="s">
        <v>1331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1419</v>
      </c>
      <c r="H4" s="120">
        <v>11</v>
      </c>
      <c r="I4" s="124"/>
      <c r="J4" s="116"/>
    </row>
    <row r="5" spans="1:10" ht="16.5" thickTop="1" x14ac:dyDescent="0.25">
      <c r="A5" s="94"/>
      <c r="B5" s="67" t="s">
        <v>1332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1154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1421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1145</v>
      </c>
      <c r="C7" s="96">
        <v>8</v>
      </c>
      <c r="D7" s="96"/>
      <c r="E7" s="97">
        <v>0.03</v>
      </c>
      <c r="F7" s="130"/>
      <c r="G7" s="67" t="s">
        <v>1427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1146</v>
      </c>
      <c r="C8" s="96">
        <v>23</v>
      </c>
      <c r="D8" s="96"/>
      <c r="E8" s="98">
        <v>0.11</v>
      </c>
      <c r="F8" s="131"/>
      <c r="G8" s="70" t="s">
        <v>1426</v>
      </c>
      <c r="H8" s="122">
        <v>3</v>
      </c>
      <c r="I8" s="128"/>
      <c r="J8" s="114"/>
    </row>
    <row r="9" spans="1:10" ht="15" customHeight="1" thickTop="1" thickBot="1" x14ac:dyDescent="0.3">
      <c r="B9" s="63" t="s">
        <v>1330</v>
      </c>
      <c r="C9" s="64">
        <v>474</v>
      </c>
      <c r="D9" s="65"/>
      <c r="E9" s="66"/>
      <c r="F9" s="129">
        <v>45140</v>
      </c>
      <c r="G9" s="109" t="s">
        <v>1396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1330</v>
      </c>
      <c r="I10" s="123" t="s">
        <v>1425</v>
      </c>
      <c r="J10" s="112" t="s">
        <v>995</v>
      </c>
    </row>
    <row r="11" spans="1:10" ht="17.25" thickTop="1" thickBot="1" x14ac:dyDescent="0.3">
      <c r="B11" s="67" t="s">
        <v>1331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1419</v>
      </c>
      <c r="H11" s="120">
        <v>11</v>
      </c>
      <c r="I11" s="124"/>
      <c r="J11" s="116"/>
    </row>
    <row r="12" spans="1:10" ht="15" customHeight="1" thickTop="1" x14ac:dyDescent="0.25">
      <c r="B12" s="67" t="s">
        <v>1332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1154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1421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1145</v>
      </c>
      <c r="C14" s="96">
        <v>7</v>
      </c>
      <c r="D14" s="96"/>
      <c r="E14" s="97">
        <v>0.03</v>
      </c>
      <c r="F14" s="130"/>
      <c r="G14" s="67" t="s">
        <v>1427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1146</v>
      </c>
      <c r="C15" s="96">
        <v>23</v>
      </c>
      <c r="D15" s="96"/>
      <c r="E15" s="98">
        <v>0.11</v>
      </c>
      <c r="F15" s="131"/>
      <c r="G15" s="70" t="s">
        <v>1426</v>
      </c>
      <c r="H15" s="122">
        <v>3</v>
      </c>
      <c r="I15" s="128"/>
      <c r="J15" s="114"/>
    </row>
    <row r="16" spans="1:10" ht="17.25" thickTop="1" thickBot="1" x14ac:dyDescent="0.3">
      <c r="B16" s="63" t="s">
        <v>1330</v>
      </c>
      <c r="C16" s="64">
        <f>AUXILIAR!F4</f>
        <v>474</v>
      </c>
      <c r="D16" s="65"/>
      <c r="E16" s="66"/>
      <c r="F16" s="129">
        <v>45141</v>
      </c>
      <c r="G16" s="109" t="s">
        <v>1396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/>
      <c r="D17" s="68">
        <f>C17</f>
        <v>0</v>
      </c>
      <c r="E17" s="69">
        <f>D17/C16</f>
        <v>0</v>
      </c>
      <c r="F17" s="130"/>
      <c r="G17" s="108"/>
      <c r="H17" s="119" t="s">
        <v>1330</v>
      </c>
      <c r="I17" s="123" t="s">
        <v>1425</v>
      </c>
      <c r="J17" s="112" t="s">
        <v>995</v>
      </c>
    </row>
    <row r="18" spans="2:10" ht="17.25" thickTop="1" thickBot="1" x14ac:dyDescent="0.3">
      <c r="B18" s="67" t="s">
        <v>1331</v>
      </c>
      <c r="C18" s="85"/>
      <c r="D18" s="68">
        <f>D17-C18</f>
        <v>0</v>
      </c>
      <c r="E18" s="69">
        <f>D18/C16</f>
        <v>0</v>
      </c>
      <c r="F18" s="130"/>
      <c r="G18" s="117" t="s">
        <v>1419</v>
      </c>
      <c r="H18" s="120" t="e">
        <f>AUXILIAR!#REF!</f>
        <v>#REF!</v>
      </c>
      <c r="I18" s="124"/>
      <c r="J18" s="116"/>
    </row>
    <row r="19" spans="2:10" ht="16.5" thickTop="1" x14ac:dyDescent="0.25">
      <c r="B19" s="67" t="s">
        <v>1332</v>
      </c>
      <c r="C19" s="85">
        <v>1</v>
      </c>
      <c r="D19" s="68">
        <f>D18-C19</f>
        <v>-1</v>
      </c>
      <c r="E19" s="69">
        <f>D19/C16</f>
        <v>-2.1097046413502108E-3</v>
      </c>
      <c r="F19" s="130"/>
      <c r="G19" s="67" t="s">
        <v>1154</v>
      </c>
      <c r="H19" s="121" t="e">
        <f>AUXILIAR!#REF!</f>
        <v>#REF!</v>
      </c>
      <c r="I19" s="125" t="e">
        <f>AUXILIAR!#REF!</f>
        <v>#REF!</v>
      </c>
      <c r="J19" s="115" t="e">
        <f>I19/H19</f>
        <v>#REF!</v>
      </c>
    </row>
    <row r="20" spans="2:10" ht="16.5" thickBot="1" x14ac:dyDescent="0.3">
      <c r="B20" s="70" t="s">
        <v>16</v>
      </c>
      <c r="C20" s="71"/>
      <c r="D20" s="72">
        <f>D19-C20</f>
        <v>-1</v>
      </c>
      <c r="E20" s="92">
        <f>D20/C16</f>
        <v>-2.1097046413502108E-3</v>
      </c>
      <c r="F20" s="130"/>
      <c r="G20" s="67" t="s">
        <v>1421</v>
      </c>
      <c r="H20" s="121" t="e">
        <f>AUXILIAR!#REF!</f>
        <v>#REF!</v>
      </c>
      <c r="I20" s="126" t="e">
        <f>AUXILIAR!#REF!</f>
        <v>#REF!</v>
      </c>
      <c r="J20" s="110" t="e">
        <f>I20/H20</f>
        <v>#REF!</v>
      </c>
    </row>
    <row r="21" spans="2:10" ht="17.25" thickTop="1" thickBot="1" x14ac:dyDescent="0.3">
      <c r="B21" s="95" t="s">
        <v>1145</v>
      </c>
      <c r="C21" s="96">
        <f>Hoja1!H3</f>
        <v>0</v>
      </c>
      <c r="D21" s="96"/>
      <c r="E21" s="97">
        <f>Hoja1!H4</f>
        <v>0</v>
      </c>
      <c r="F21" s="130"/>
      <c r="G21" s="67" t="s">
        <v>1427</v>
      </c>
      <c r="H21" s="121" t="e">
        <f>paradas!#REF!</f>
        <v>#REF!</v>
      </c>
      <c r="I21" s="127" t="e">
        <f>paradas!#REF!+paradas!#REF!</f>
        <v>#REF!</v>
      </c>
      <c r="J21" s="113" t="e">
        <f>I21/H21</f>
        <v>#REF!</v>
      </c>
    </row>
    <row r="22" spans="2:10" ht="15" customHeight="1" thickTop="1" thickBot="1" x14ac:dyDescent="0.3">
      <c r="B22" s="95" t="s">
        <v>1146</v>
      </c>
      <c r="C22" s="96">
        <f>Hoja1!H5</f>
        <v>0</v>
      </c>
      <c r="D22" s="96"/>
      <c r="E22" s="98">
        <f>Hoja1!H6</f>
        <v>0</v>
      </c>
      <c r="F22" s="131"/>
      <c r="G22" s="70" t="s">
        <v>1426</v>
      </c>
      <c r="H22" s="122" t="e">
        <f>AUXILIAR!#REF!</f>
        <v>#REF!</v>
      </c>
      <c r="I22" s="128"/>
      <c r="J22" s="114"/>
    </row>
    <row r="23" spans="2:10" ht="17.25" thickTop="1" thickBot="1" x14ac:dyDescent="0.3">
      <c r="B23" s="63" t="s">
        <v>1330</v>
      </c>
      <c r="C23" s="64">
        <f>AUXILIAR!F5</f>
        <v>474</v>
      </c>
      <c r="D23" s="65"/>
      <c r="E23" s="66"/>
      <c r="F23" s="129">
        <v>45142</v>
      </c>
      <c r="G23" s="109" t="s">
        <v>1396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30"/>
      <c r="G24" s="108"/>
      <c r="H24" s="119" t="s">
        <v>1330</v>
      </c>
      <c r="I24" s="123" t="s">
        <v>1425</v>
      </c>
      <c r="J24" s="112" t="s">
        <v>995</v>
      </c>
    </row>
    <row r="25" spans="2:10" ht="17.25" thickTop="1" thickBot="1" x14ac:dyDescent="0.3">
      <c r="B25" s="67" t="s">
        <v>1331</v>
      </c>
      <c r="C25" s="85"/>
      <c r="D25" s="68">
        <f>D24-C25</f>
        <v>0</v>
      </c>
      <c r="E25" s="69">
        <f>D25/C23</f>
        <v>0</v>
      </c>
      <c r="F25" s="130"/>
      <c r="G25" s="117" t="s">
        <v>1419</v>
      </c>
      <c r="H25" s="120" t="e">
        <f>AUXILIAR!#REF!</f>
        <v>#REF!</v>
      </c>
      <c r="I25" s="124"/>
      <c r="J25" s="116"/>
    </row>
    <row r="26" spans="2:10" ht="16.5" thickTop="1" x14ac:dyDescent="0.25">
      <c r="B26" s="67" t="s">
        <v>1332</v>
      </c>
      <c r="C26" s="85">
        <v>1</v>
      </c>
      <c r="D26" s="68">
        <f>D25-C26</f>
        <v>-1</v>
      </c>
      <c r="E26" s="69">
        <f>D26/C23</f>
        <v>-2.1097046413502108E-3</v>
      </c>
      <c r="F26" s="130"/>
      <c r="G26" s="67" t="s">
        <v>1154</v>
      </c>
      <c r="H26" s="121" t="e">
        <f>AUXILIAR!#REF!</f>
        <v>#REF!</v>
      </c>
      <c r="I26" s="125" t="e">
        <f>AUXILIAR!#REF!</f>
        <v>#REF!</v>
      </c>
      <c r="J26" s="115" t="e">
        <f>I26/H26</f>
        <v>#REF!</v>
      </c>
    </row>
    <row r="27" spans="2:10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-2.1097046413502108E-3</v>
      </c>
      <c r="F27" s="130"/>
      <c r="G27" s="67" t="s">
        <v>1421</v>
      </c>
      <c r="H27" s="121" t="e">
        <f>AUXILIAR!#REF!</f>
        <v>#REF!</v>
      </c>
      <c r="I27" s="126" t="e">
        <f>AUXILIAR!#REF!</f>
        <v>#REF!</v>
      </c>
      <c r="J27" s="110" t="e">
        <f>I27/H27</f>
        <v>#REF!</v>
      </c>
    </row>
    <row r="28" spans="2:10" ht="17.25" thickTop="1" thickBot="1" x14ac:dyDescent="0.3">
      <c r="B28" s="95" t="s">
        <v>1145</v>
      </c>
      <c r="C28" s="96">
        <f>Hoja1!I3</f>
        <v>0</v>
      </c>
      <c r="D28" s="96"/>
      <c r="E28" s="97">
        <f>Hoja1!I4</f>
        <v>0</v>
      </c>
      <c r="F28" s="130"/>
      <c r="G28" s="67" t="s">
        <v>1427</v>
      </c>
      <c r="H28" s="121" t="e">
        <f>paradas!#REF!</f>
        <v>#REF!</v>
      </c>
      <c r="I28" s="127" t="e">
        <f>paradas!#REF!+paradas!#REF!</f>
        <v>#REF!</v>
      </c>
      <c r="J28" s="113" t="e">
        <f>I28/H28</f>
        <v>#REF!</v>
      </c>
    </row>
    <row r="29" spans="2:10" ht="17.25" thickTop="1" thickBot="1" x14ac:dyDescent="0.3">
      <c r="B29" s="95" t="s">
        <v>1146</v>
      </c>
      <c r="C29" s="96">
        <f>Hoja1!I5</f>
        <v>0</v>
      </c>
      <c r="D29" s="96"/>
      <c r="E29" s="98">
        <f>Hoja1!I6</f>
        <v>0</v>
      </c>
      <c r="F29" s="131"/>
      <c r="G29" s="70" t="s">
        <v>1426</v>
      </c>
      <c r="H29" s="122" t="e">
        <f>AUXILIAR!#REF!</f>
        <v>#REF!</v>
      </c>
      <c r="I29" s="128"/>
      <c r="J29" s="114"/>
    </row>
    <row r="30" spans="2:10" ht="17.25" thickTop="1" thickBot="1" x14ac:dyDescent="0.3">
      <c r="B30" s="63" t="s">
        <v>1330</v>
      </c>
      <c r="C30" s="64">
        <f>AUXILIAR!F6</f>
        <v>474</v>
      </c>
      <c r="D30" s="65"/>
      <c r="E30" s="66"/>
      <c r="F30" s="129">
        <v>45143</v>
      </c>
      <c r="G30" s="109" t="s">
        <v>1396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1330</v>
      </c>
      <c r="I31" s="123" t="s">
        <v>1425</v>
      </c>
      <c r="J31" s="112" t="s">
        <v>995</v>
      </c>
    </row>
    <row r="32" spans="2:10" ht="15.75" customHeight="1" thickTop="1" thickBot="1" x14ac:dyDescent="0.3">
      <c r="B32" s="67" t="s">
        <v>1331</v>
      </c>
      <c r="C32" s="85"/>
      <c r="D32" s="68">
        <f>D31-C32</f>
        <v>0</v>
      </c>
      <c r="E32" s="69">
        <f>D32/C30</f>
        <v>0</v>
      </c>
      <c r="F32" s="130"/>
      <c r="G32" s="117" t="s">
        <v>1419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-2.1097046413502108E-3</v>
      </c>
      <c r="F33" s="130"/>
      <c r="G33" s="67" t="s">
        <v>1154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-2.1097046413502108E-3</v>
      </c>
      <c r="F34" s="130"/>
      <c r="G34" s="67" t="s">
        <v>1421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1145</v>
      </c>
      <c r="C35" s="96">
        <f>Hoja1!J3</f>
        <v>0</v>
      </c>
      <c r="D35" s="96"/>
      <c r="E35" s="97">
        <f>Hoja1!J4</f>
        <v>0</v>
      </c>
      <c r="F35" s="130"/>
      <c r="G35" s="67" t="s">
        <v>1427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1146</v>
      </c>
      <c r="C36" s="96">
        <f>Hoja1!J5</f>
        <v>0</v>
      </c>
      <c r="D36" s="96"/>
      <c r="E36" s="98">
        <f>Hoja1!J6</f>
        <v>0</v>
      </c>
      <c r="F36" s="131"/>
      <c r="G36" s="70" t="s">
        <v>1426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1330</v>
      </c>
      <c r="C37" s="64">
        <v>448</v>
      </c>
      <c r="D37" s="65"/>
      <c r="E37" s="66"/>
      <c r="F37" s="129">
        <v>45144</v>
      </c>
      <c r="G37" s="109" t="s">
        <v>1396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0</v>
      </c>
      <c r="D38" s="68">
        <f>C38</f>
        <v>0</v>
      </c>
      <c r="E38" s="69">
        <f>D38/C37</f>
        <v>0</v>
      </c>
      <c r="F38" s="130"/>
      <c r="G38" s="108"/>
      <c r="H38" s="119" t="s">
        <v>1330</v>
      </c>
      <c r="I38" s="123" t="s">
        <v>1425</v>
      </c>
      <c r="J38" s="112" t="s">
        <v>995</v>
      </c>
    </row>
    <row r="39" spans="2:10" ht="17.25" thickTop="1" thickBot="1" x14ac:dyDescent="0.3">
      <c r="B39" s="67" t="s">
        <v>1331</v>
      </c>
      <c r="C39" s="85">
        <v>3</v>
      </c>
      <c r="D39" s="68">
        <f>D38-C39</f>
        <v>-3</v>
      </c>
      <c r="E39" s="69">
        <f>D39/C37</f>
        <v>-6.6964285714285711E-3</v>
      </c>
      <c r="F39" s="130"/>
      <c r="G39" s="117" t="s">
        <v>1419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1332</v>
      </c>
      <c r="C40" s="85">
        <v>1</v>
      </c>
      <c r="D40" s="68"/>
      <c r="E40" s="69">
        <f>D40/C37</f>
        <v>0</v>
      </c>
      <c r="F40" s="130"/>
      <c r="G40" s="67" t="s">
        <v>1154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1421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1145</v>
      </c>
      <c r="C42" s="96">
        <f>Hoja1!K3</f>
        <v>0</v>
      </c>
      <c r="D42" s="96"/>
      <c r="E42" s="97">
        <f>Hoja1!K4</f>
        <v>0</v>
      </c>
      <c r="F42" s="130"/>
      <c r="G42" s="67" t="s">
        <v>1427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1146</v>
      </c>
      <c r="C43" s="96">
        <f>Hoja1!K5</f>
        <v>0</v>
      </c>
      <c r="D43" s="96"/>
      <c r="E43" s="98">
        <f>Hoja1!K6</f>
        <v>0</v>
      </c>
      <c r="F43" s="131"/>
      <c r="G43" s="70" t="s">
        <v>1426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1330</v>
      </c>
      <c r="C44" s="64">
        <f>AUXILIAR!F8</f>
        <v>474</v>
      </c>
      <c r="D44" s="65"/>
      <c r="E44" s="66"/>
      <c r="F44" s="129">
        <v>45145</v>
      </c>
      <c r="G44" s="109" t="s">
        <v>1396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0</v>
      </c>
      <c r="D45" s="68">
        <f>C45</f>
        <v>0</v>
      </c>
      <c r="E45" s="69">
        <f>D45/C44</f>
        <v>0</v>
      </c>
      <c r="F45" s="130"/>
      <c r="G45" s="108"/>
      <c r="H45" s="119" t="s">
        <v>1330</v>
      </c>
      <c r="I45" s="123" t="s">
        <v>1425</v>
      </c>
      <c r="J45" s="112" t="s">
        <v>995</v>
      </c>
    </row>
    <row r="46" spans="2:10" ht="17.25" thickTop="1" thickBot="1" x14ac:dyDescent="0.3">
      <c r="B46" s="67" t="s">
        <v>1331</v>
      </c>
      <c r="C46" s="85">
        <v>2</v>
      </c>
      <c r="D46" s="68">
        <f>D45-C46</f>
        <v>-2</v>
      </c>
      <c r="E46" s="69">
        <f>D46/C44</f>
        <v>-4.2194092827004216E-3</v>
      </c>
      <c r="F46" s="130"/>
      <c r="G46" s="117" t="s">
        <v>1419</v>
      </c>
      <c r="H46" s="120" t="e">
        <f>AUXILIAR!#REF!</f>
        <v>#REF!</v>
      </c>
      <c r="I46" s="124"/>
      <c r="J46" s="116"/>
    </row>
    <row r="47" spans="2:10" ht="16.5" thickTop="1" x14ac:dyDescent="0.25">
      <c r="B47" s="67" t="s">
        <v>1332</v>
      </c>
      <c r="C47" s="85">
        <v>1</v>
      </c>
      <c r="D47" s="68">
        <f>D46-C47</f>
        <v>-3</v>
      </c>
      <c r="E47" s="69">
        <f>D47/C44</f>
        <v>-6.3291139240506328E-3</v>
      </c>
      <c r="F47" s="130"/>
      <c r="G47" s="67" t="s">
        <v>1154</v>
      </c>
      <c r="H47" s="121" t="e">
        <f>AUXILIAR!#REF!</f>
        <v>#REF!</v>
      </c>
      <c r="I47" s="125" t="e">
        <f>AUXILIAR!#REF!</f>
        <v>#REF!</v>
      </c>
      <c r="J47" s="115" t="e">
        <f>I47/H47</f>
        <v>#REF!</v>
      </c>
    </row>
    <row r="48" spans="2:10" ht="16.5" thickBot="1" x14ac:dyDescent="0.3">
      <c r="B48" s="70" t="s">
        <v>16</v>
      </c>
      <c r="C48" s="71">
        <f>AUXILIAR!B8</f>
        <v>0</v>
      </c>
      <c r="D48" s="72">
        <f>D47-C48</f>
        <v>-3</v>
      </c>
      <c r="E48" s="92">
        <f>D48/C44</f>
        <v>-6.3291139240506328E-3</v>
      </c>
      <c r="F48" s="130"/>
      <c r="G48" s="67" t="s">
        <v>1421</v>
      </c>
      <c r="H48" s="121" t="e">
        <f>AUXILIAR!#REF!</f>
        <v>#REF!</v>
      </c>
      <c r="I48" s="126" t="e">
        <f>AUXILIAR!#REF!</f>
        <v>#REF!</v>
      </c>
      <c r="J48" s="110" t="e">
        <f>I48/H48</f>
        <v>#REF!</v>
      </c>
    </row>
    <row r="49" spans="2:10" ht="17.25" thickTop="1" thickBot="1" x14ac:dyDescent="0.3">
      <c r="B49" s="95" t="s">
        <v>1145</v>
      </c>
      <c r="C49" s="96">
        <f>Hoja1!L3</f>
        <v>0</v>
      </c>
      <c r="D49" s="96"/>
      <c r="E49" s="97">
        <f>Hoja1!L4</f>
        <v>0</v>
      </c>
      <c r="F49" s="130"/>
      <c r="G49" s="67" t="s">
        <v>1427</v>
      </c>
      <c r="H49" s="121" t="e">
        <f>paradas!#REF!</f>
        <v>#REF!</v>
      </c>
      <c r="I49" s="127" t="e">
        <f>paradas!#REF!+paradas!#REF!</f>
        <v>#REF!</v>
      </c>
      <c r="J49" s="113" t="e">
        <f>I49/H49</f>
        <v>#REF!</v>
      </c>
    </row>
    <row r="50" spans="2:10" ht="17.25" thickTop="1" thickBot="1" x14ac:dyDescent="0.3">
      <c r="B50" s="95" t="s">
        <v>1146</v>
      </c>
      <c r="C50" s="96">
        <f>Hoja1!L5</f>
        <v>0</v>
      </c>
      <c r="D50" s="96"/>
      <c r="E50" s="98">
        <v>0.05</v>
      </c>
      <c r="F50" s="131"/>
      <c r="G50" s="70" t="s">
        <v>1426</v>
      </c>
      <c r="H50" s="122" t="e">
        <f>AUXILIAR!#REF!</f>
        <v>#REF!</v>
      </c>
      <c r="I50" s="128"/>
      <c r="J50" s="114"/>
    </row>
    <row r="51" spans="2:10" ht="17.25" thickTop="1" thickBot="1" x14ac:dyDescent="0.3">
      <c r="B51" s="63" t="s">
        <v>1330</v>
      </c>
      <c r="C51" s="64">
        <f>AUXILIAR!F9</f>
        <v>474</v>
      </c>
      <c r="D51" s="65"/>
      <c r="E51" s="66"/>
      <c r="F51" s="129">
        <v>45146</v>
      </c>
      <c r="G51" s="109" t="s">
        <v>1396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0"/>
      <c r="G52" s="108"/>
      <c r="H52" s="119" t="s">
        <v>1330</v>
      </c>
      <c r="I52" s="123" t="s">
        <v>1425</v>
      </c>
      <c r="J52" s="112" t="s">
        <v>995</v>
      </c>
    </row>
    <row r="53" spans="2:10" ht="17.25" thickTop="1" thickBot="1" x14ac:dyDescent="0.3">
      <c r="B53" s="67" t="s">
        <v>1331</v>
      </c>
      <c r="C53" s="85"/>
      <c r="D53" s="68">
        <f>D52-C53</f>
        <v>0</v>
      </c>
      <c r="E53" s="69">
        <f>D53/C51</f>
        <v>0</v>
      </c>
      <c r="F53" s="130"/>
      <c r="G53" s="117" t="s">
        <v>1419</v>
      </c>
      <c r="H53" s="120">
        <f>AUXILIAR!B6</f>
        <v>0</v>
      </c>
      <c r="I53" s="124"/>
      <c r="J53" s="116"/>
    </row>
    <row r="54" spans="2:10" ht="16.5" thickTop="1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-2.1097046413502108E-3</v>
      </c>
      <c r="F54" s="130"/>
      <c r="G54" s="67" t="s">
        <v>1154</v>
      </c>
      <c r="H54" s="121">
        <f>AUXILIAR!C6</f>
        <v>0</v>
      </c>
      <c r="I54" s="125">
        <f>AUXILIAR!E6</f>
        <v>0</v>
      </c>
      <c r="J54" s="115" t="e">
        <f>I54/H54</f>
        <v>#DIV/0!</v>
      </c>
    </row>
    <row r="55" spans="2:10" ht="16.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-2.1097046413502108E-3</v>
      </c>
      <c r="F55" s="130"/>
      <c r="G55" s="67" t="s">
        <v>1421</v>
      </c>
      <c r="H55" s="121">
        <f>AUXILIAR!D6</f>
        <v>0</v>
      </c>
      <c r="I55" s="126">
        <f>AUXILIAR!F6</f>
        <v>474</v>
      </c>
      <c r="J55" s="110" t="e">
        <f>I55/H55</f>
        <v>#DIV/0!</v>
      </c>
    </row>
    <row r="56" spans="2:10" ht="17.2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30"/>
      <c r="G56" s="67" t="s">
        <v>1427</v>
      </c>
      <c r="H56" s="121" t="e">
        <f>paradas!#REF!</f>
        <v>#REF!</v>
      </c>
      <c r="I56" s="127" t="e">
        <f>paradas!#REF!+paradas!#REF!</f>
        <v>#REF!</v>
      </c>
      <c r="J56" s="113" t="e">
        <f>I56/H56</f>
        <v>#REF!</v>
      </c>
    </row>
    <row r="57" spans="2:10" ht="17.25" thickTop="1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31"/>
      <c r="G57" s="70" t="s">
        <v>1426</v>
      </c>
      <c r="H57" s="122">
        <f>AUXILIAR!G6</f>
        <v>0</v>
      </c>
      <c r="I57" s="128"/>
      <c r="J57" s="114"/>
    </row>
    <row r="58" spans="2:10" ht="17.25" thickTop="1" thickBot="1" x14ac:dyDescent="0.3">
      <c r="B58" s="63" t="s">
        <v>1330</v>
      </c>
      <c r="C58" s="64">
        <f>AUXILIAR!F10</f>
        <v>474</v>
      </c>
      <c r="D58" s="65"/>
      <c r="E58" s="66"/>
      <c r="F58" s="129">
        <v>45147</v>
      </c>
      <c r="G58" s="109" t="s">
        <v>1396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  <c r="G59" s="108"/>
      <c r="H59" s="119" t="s">
        <v>1330</v>
      </c>
      <c r="I59" s="123" t="s">
        <v>1425</v>
      </c>
      <c r="J59" s="112" t="s">
        <v>995</v>
      </c>
    </row>
    <row r="60" spans="2:10" ht="17.25" thickTop="1" thickBot="1" x14ac:dyDescent="0.3">
      <c r="B60" s="67" t="s">
        <v>1331</v>
      </c>
      <c r="C60" s="85"/>
      <c r="D60" s="68">
        <f>D59-C60</f>
        <v>0</v>
      </c>
      <c r="E60" s="69">
        <f>D60/C58</f>
        <v>0</v>
      </c>
      <c r="F60" s="130"/>
      <c r="G60" s="117" t="s">
        <v>1419</v>
      </c>
      <c r="H60" s="120">
        <f>AUXILIAR!B13</f>
        <v>0</v>
      </c>
      <c r="I60" s="124"/>
      <c r="J60" s="116"/>
    </row>
    <row r="61" spans="2:10" ht="16.5" thickTop="1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-2.1097046413502108E-3</v>
      </c>
      <c r="F61" s="130"/>
      <c r="G61" s="67" t="s">
        <v>1154</v>
      </c>
      <c r="H61" s="121">
        <f>AUXILIAR!C13</f>
        <v>0</v>
      </c>
      <c r="I61" s="125">
        <f>AUXILIAR!E13</f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/>
      <c r="D62" s="72">
        <f>D61-C62</f>
        <v>-1</v>
      </c>
      <c r="E62" s="92">
        <f>D62/C58</f>
        <v>-2.1097046413502108E-3</v>
      </c>
      <c r="F62" s="130"/>
      <c r="G62" s="67" t="s">
        <v>1421</v>
      </c>
      <c r="H62" s="121">
        <f>AUXILIAR!D13</f>
        <v>0</v>
      </c>
      <c r="I62" s="126">
        <f>AUXILIAR!F13</f>
        <v>474</v>
      </c>
      <c r="J62" s="110" t="e">
        <f>I62/H62</f>
        <v>#DIV/0!</v>
      </c>
    </row>
    <row r="63" spans="2:10" ht="17.2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30"/>
      <c r="G63" s="67" t="s">
        <v>1427</v>
      </c>
      <c r="H63" s="121" t="e">
        <f>paradas!#REF!</f>
        <v>#REF!</v>
      </c>
      <c r="I63" s="127" t="e">
        <f>paradas!#REF!+paradas!#REF!</f>
        <v>#REF!</v>
      </c>
      <c r="J63" s="113" t="e">
        <f>I63/H63</f>
        <v>#REF!</v>
      </c>
    </row>
    <row r="64" spans="2:10" ht="17.25" thickTop="1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31"/>
      <c r="G64" s="70" t="s">
        <v>1426</v>
      </c>
      <c r="H64" s="122">
        <f>AUXILIAR!G13</f>
        <v>0</v>
      </c>
      <c r="I64" s="128"/>
      <c r="J64" s="114"/>
    </row>
    <row r="65" spans="2:10" ht="17.25" thickTop="1" thickBot="1" x14ac:dyDescent="0.3">
      <c r="B65" s="63" t="s">
        <v>1330</v>
      </c>
      <c r="C65" s="64">
        <f>AUXILIAR!F11</f>
        <v>474</v>
      </c>
      <c r="D65" s="65"/>
      <c r="E65" s="66"/>
      <c r="F65" s="129">
        <v>45148</v>
      </c>
      <c r="G65" s="109" t="s">
        <v>1396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0"/>
      <c r="G66" s="108"/>
      <c r="H66" s="119" t="s">
        <v>1330</v>
      </c>
      <c r="I66" s="123" t="s">
        <v>1425</v>
      </c>
      <c r="J66" s="112" t="s">
        <v>995</v>
      </c>
    </row>
    <row r="67" spans="2:10" ht="17.25" thickTop="1" thickBot="1" x14ac:dyDescent="0.3">
      <c r="B67" s="67" t="s">
        <v>1331</v>
      </c>
      <c r="C67" s="85">
        <v>1</v>
      </c>
      <c r="D67" s="68">
        <f>D66-C67</f>
        <v>-1</v>
      </c>
      <c r="E67" s="69">
        <f>D67/C65</f>
        <v>-2.1097046413502108E-3</v>
      </c>
      <c r="F67" s="130"/>
      <c r="G67" s="117" t="s">
        <v>1419</v>
      </c>
      <c r="H67" s="120">
        <f>AUXILIAR!B20</f>
        <v>0</v>
      </c>
      <c r="I67" s="124"/>
      <c r="J67" s="116"/>
    </row>
    <row r="68" spans="2:10" ht="16.5" thickTop="1" x14ac:dyDescent="0.25">
      <c r="B68" s="67" t="s">
        <v>1332</v>
      </c>
      <c r="C68" s="85">
        <v>1</v>
      </c>
      <c r="D68" s="68">
        <f>D67-C68</f>
        <v>-2</v>
      </c>
      <c r="E68" s="69">
        <f>D68/C65</f>
        <v>-4.2194092827004216E-3</v>
      </c>
      <c r="F68" s="130"/>
      <c r="G68" s="67" t="s">
        <v>1154</v>
      </c>
      <c r="H68" s="121">
        <f>AUXILIAR!C20</f>
        <v>0</v>
      </c>
      <c r="I68" s="125">
        <f>AUXILIAR!E20</f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f>AUXILIAR!B11</f>
        <v>0</v>
      </c>
      <c r="D69" s="72">
        <f>D68-C69</f>
        <v>-2</v>
      </c>
      <c r="E69" s="92">
        <f>D69/C65</f>
        <v>-4.2194092827004216E-3</v>
      </c>
      <c r="F69" s="130"/>
      <c r="G69" s="67" t="s">
        <v>1421</v>
      </c>
      <c r="H69" s="121">
        <f>AUXILIAR!D20</f>
        <v>0</v>
      </c>
      <c r="I69" s="126">
        <f>AUXILIAR!F20</f>
        <v>474</v>
      </c>
      <c r="J69" s="110" t="e">
        <f>I69/H69</f>
        <v>#DIV/0!</v>
      </c>
    </row>
    <row r="70" spans="2:10" ht="17.25" thickTop="1" thickBot="1" x14ac:dyDescent="0.3">
      <c r="B70" s="95" t="s">
        <v>1145</v>
      </c>
      <c r="C70" s="96">
        <f>Hoja1!O3</f>
        <v>0</v>
      </c>
      <c r="D70" s="96"/>
      <c r="E70" s="97">
        <f>Hoja1!O4</f>
        <v>0</v>
      </c>
      <c r="F70" s="130"/>
      <c r="G70" s="67" t="s">
        <v>1427</v>
      </c>
      <c r="H70" s="121" t="e">
        <f>paradas!#REF!</f>
        <v>#REF!</v>
      </c>
      <c r="I70" s="127" t="e">
        <f>paradas!#REF!+paradas!#REF!</f>
        <v>#REF!</v>
      </c>
      <c r="J70" s="113" t="e">
        <f>I70/H70</f>
        <v>#REF!</v>
      </c>
    </row>
    <row r="71" spans="2:10" ht="17.25" thickTop="1" thickBot="1" x14ac:dyDescent="0.3">
      <c r="B71" s="95" t="s">
        <v>1146</v>
      </c>
      <c r="C71" s="96">
        <f>Hoja1!O5</f>
        <v>0</v>
      </c>
      <c r="D71" s="96"/>
      <c r="E71" s="98">
        <v>0.06</v>
      </c>
      <c r="F71" s="131"/>
      <c r="G71" s="70" t="s">
        <v>1426</v>
      </c>
      <c r="H71" s="122">
        <f>AUXILIAR!G20</f>
        <v>0</v>
      </c>
      <c r="I71" s="128"/>
      <c r="J71" s="114"/>
    </row>
    <row r="72" spans="2:10" ht="17.25" thickTop="1" thickBot="1" x14ac:dyDescent="0.3">
      <c r="B72" s="63" t="s">
        <v>1330</v>
      </c>
      <c r="C72" s="64">
        <f>AUXILIAR!F12</f>
        <v>474</v>
      </c>
      <c r="D72" s="65"/>
      <c r="E72" s="66"/>
      <c r="F72" s="129">
        <v>45149</v>
      </c>
      <c r="G72" s="109" t="s">
        <v>1396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47</v>
      </c>
      <c r="D73" s="68">
        <f>C73</f>
        <v>47</v>
      </c>
      <c r="E73" s="69">
        <f>D73/C72</f>
        <v>9.9156118143459912E-2</v>
      </c>
      <c r="F73" s="130"/>
      <c r="G73" s="108"/>
      <c r="H73" s="119" t="s">
        <v>1330</v>
      </c>
      <c r="I73" s="123" t="s">
        <v>1425</v>
      </c>
      <c r="J73" s="112" t="s">
        <v>995</v>
      </c>
    </row>
    <row r="74" spans="2:10" ht="17.25" thickTop="1" thickBot="1" x14ac:dyDescent="0.3">
      <c r="B74" s="67" t="s">
        <v>1331</v>
      </c>
      <c r="C74" s="85">
        <v>0</v>
      </c>
      <c r="D74" s="68">
        <f>D73-C74</f>
        <v>47</v>
      </c>
      <c r="E74" s="69">
        <f>D74/C72</f>
        <v>9.9156118143459912E-2</v>
      </c>
      <c r="F74" s="130"/>
      <c r="G74" s="117" t="s">
        <v>1419</v>
      </c>
      <c r="H74" s="120">
        <f>AUXILIAR!B27</f>
        <v>0</v>
      </c>
      <c r="I74" s="124"/>
      <c r="J74" s="116"/>
    </row>
    <row r="75" spans="2:10" ht="16.5" thickTop="1" x14ac:dyDescent="0.25">
      <c r="B75" s="67" t="s">
        <v>1332</v>
      </c>
      <c r="C75" s="85">
        <v>1</v>
      </c>
      <c r="D75" s="68">
        <f>D74-C75</f>
        <v>46</v>
      </c>
      <c r="E75" s="69">
        <f>D75/C72</f>
        <v>9.7046413502109699E-2</v>
      </c>
      <c r="F75" s="130"/>
      <c r="G75" s="67" t="s">
        <v>1154</v>
      </c>
      <c r="H75" s="121">
        <f>AUXILIAR!C27</f>
        <v>0</v>
      </c>
      <c r="I75" s="125">
        <f>AUXILIAR!E27</f>
        <v>0</v>
      </c>
      <c r="J75" s="115" t="e">
        <f>I75/H75</f>
        <v>#DIV/0!</v>
      </c>
    </row>
    <row r="76" spans="2:10" ht="16.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7.3839662447257384E-2</v>
      </c>
      <c r="F76" s="130"/>
      <c r="G76" s="67" t="s">
        <v>1421</v>
      </c>
      <c r="H76" s="121">
        <f>AUXILIAR!D27</f>
        <v>0</v>
      </c>
      <c r="I76" s="126">
        <f>AUXILIAR!F27</f>
        <v>474</v>
      </c>
      <c r="J76" s="110" t="e">
        <f>I76/H76</f>
        <v>#DIV/0!</v>
      </c>
    </row>
    <row r="77" spans="2:10" ht="17.25" thickTop="1" thickBot="1" x14ac:dyDescent="0.3">
      <c r="B77" s="95" t="s">
        <v>1145</v>
      </c>
      <c r="C77" s="96">
        <f>Hoja1!P3</f>
        <v>0</v>
      </c>
      <c r="D77" s="96"/>
      <c r="E77" s="97">
        <f>Hoja1!P4</f>
        <v>0</v>
      </c>
      <c r="F77" s="130"/>
      <c r="G77" s="67" t="s">
        <v>1427</v>
      </c>
      <c r="H77" s="121" t="e">
        <f>paradas!#REF!</f>
        <v>#REF!</v>
      </c>
      <c r="I77" s="127" t="e">
        <f>paradas!#REF!+paradas!#REF!</f>
        <v>#REF!</v>
      </c>
      <c r="J77" s="113" t="e">
        <f>I77/H77</f>
        <v>#REF!</v>
      </c>
    </row>
    <row r="78" spans="2:10" ht="17.25" thickTop="1" thickBot="1" x14ac:dyDescent="0.3">
      <c r="B78" s="95" t="s">
        <v>1146</v>
      </c>
      <c r="C78" s="96">
        <f>Hoja1!P5</f>
        <v>0</v>
      </c>
      <c r="D78" s="96"/>
      <c r="E78" s="98">
        <v>0.16</v>
      </c>
      <c r="F78" s="131"/>
      <c r="G78" s="70" t="s">
        <v>1426</v>
      </c>
      <c r="H78" s="122">
        <f>AUXILIAR!G27</f>
        <v>0</v>
      </c>
      <c r="I78" s="128"/>
      <c r="J78" s="114"/>
    </row>
    <row r="79" spans="2:10" ht="17.25" thickTop="1" thickBot="1" x14ac:dyDescent="0.3">
      <c r="B79" s="63" t="s">
        <v>1330</v>
      </c>
      <c r="C79" s="64">
        <f>AUXILIAR!F13</f>
        <v>474</v>
      </c>
      <c r="D79" s="65"/>
      <c r="E79" s="66"/>
      <c r="F79" s="129">
        <v>45150</v>
      </c>
      <c r="G79" s="109" t="s">
        <v>1396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9.7046413502109699E-2</v>
      </c>
      <c r="F80" s="130"/>
      <c r="G80" s="108"/>
      <c r="H80" s="119" t="s">
        <v>1330</v>
      </c>
      <c r="I80" s="123" t="s">
        <v>1425</v>
      </c>
      <c r="J80" s="112" t="s">
        <v>995</v>
      </c>
    </row>
    <row r="81" spans="2:10" ht="17.25" thickTop="1" thickBot="1" x14ac:dyDescent="0.3">
      <c r="B81" s="67" t="s">
        <v>1331</v>
      </c>
      <c r="C81" s="85">
        <v>3</v>
      </c>
      <c r="D81" s="68">
        <f>D80-C81</f>
        <v>43</v>
      </c>
      <c r="E81" s="69">
        <f>D81/C79</f>
        <v>9.0717299578059074E-2</v>
      </c>
      <c r="F81" s="130"/>
      <c r="G81" s="117" t="s">
        <v>1419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1332</v>
      </c>
      <c r="C82" s="85">
        <v>1</v>
      </c>
      <c r="D82" s="68">
        <f>D81-C82</f>
        <v>42</v>
      </c>
      <c r="E82" s="69">
        <f>D82/C79</f>
        <v>8.8607594936708861E-2</v>
      </c>
      <c r="F82" s="130"/>
      <c r="G82" s="67" t="s">
        <v>1154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6.9620253164556958E-2</v>
      </c>
      <c r="F83" s="130"/>
      <c r="G83" s="67" t="s">
        <v>1421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1145</v>
      </c>
      <c r="C84" s="96">
        <f>Hoja1!Q3</f>
        <v>0</v>
      </c>
      <c r="D84" s="96"/>
      <c r="E84" s="97">
        <f>Hoja1!Q4</f>
        <v>0</v>
      </c>
      <c r="F84" s="130"/>
      <c r="G84" s="67" t="s">
        <v>1427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1146</v>
      </c>
      <c r="C85" s="96">
        <f>Hoja1!Q5</f>
        <v>0</v>
      </c>
      <c r="E85" s="98">
        <v>0.17</v>
      </c>
      <c r="F85" s="131"/>
      <c r="G85" s="70" t="s">
        <v>1426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1330</v>
      </c>
      <c r="C86" s="64">
        <f>AUXILIAR!F14</f>
        <v>474</v>
      </c>
      <c r="D86" s="65"/>
      <c r="E86" s="66"/>
      <c r="F86" s="129">
        <v>45151</v>
      </c>
      <c r="G86" s="109" t="s">
        <v>1396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0.14978902953586498</v>
      </c>
      <c r="F87" s="130"/>
      <c r="G87" s="108"/>
      <c r="H87" s="119" t="s">
        <v>1330</v>
      </c>
      <c r="I87" s="123" t="s">
        <v>1425</v>
      </c>
      <c r="J87" s="112" t="s">
        <v>995</v>
      </c>
    </row>
    <row r="88" spans="2:10" ht="17.25" thickTop="1" thickBot="1" x14ac:dyDescent="0.3">
      <c r="B88" s="67" t="s">
        <v>1331</v>
      </c>
      <c r="C88" s="85">
        <v>4</v>
      </c>
      <c r="D88" s="68">
        <f>D87-C88</f>
        <v>67</v>
      </c>
      <c r="E88" s="69">
        <f>D88/C86</f>
        <v>0.14135021097046413</v>
      </c>
      <c r="F88" s="130"/>
      <c r="G88" s="117" t="s">
        <v>1419</v>
      </c>
      <c r="H88" s="120">
        <f>AUXILIAR!B41</f>
        <v>0</v>
      </c>
      <c r="I88" s="124"/>
      <c r="J88" s="116"/>
    </row>
    <row r="89" spans="2:10" ht="16.5" thickTop="1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0.13924050632911392</v>
      </c>
      <c r="F89" s="130"/>
      <c r="G89" s="67" t="s">
        <v>1154</v>
      </c>
      <c r="H89" s="121">
        <f>AUXILIAR!C41</f>
        <v>0</v>
      </c>
      <c r="I89" s="125">
        <f>AUXILIAR!E41</f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0.10970464135021098</v>
      </c>
      <c r="F90" s="130"/>
      <c r="G90" s="67" t="s">
        <v>1421</v>
      </c>
      <c r="H90" s="121">
        <f>AUXILIAR!D41</f>
        <v>0</v>
      </c>
      <c r="I90" s="126">
        <f>AUXILIAR!F41</f>
        <v>0</v>
      </c>
      <c r="J90" s="110" t="e">
        <f>I90/H90</f>
        <v>#DIV/0!</v>
      </c>
    </row>
    <row r="91" spans="2:10" ht="17.2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30"/>
      <c r="G91" s="67" t="s">
        <v>1427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1146</v>
      </c>
      <c r="C92" s="96">
        <f>Hoja1!R5</f>
        <v>0</v>
      </c>
      <c r="D92" s="96"/>
      <c r="E92" s="98">
        <f>Hoja1!R6</f>
        <v>0</v>
      </c>
      <c r="F92" s="131"/>
      <c r="G92" s="70" t="s">
        <v>1426</v>
      </c>
      <c r="H92" s="122">
        <f>AUXILIAR!G41</f>
        <v>0</v>
      </c>
      <c r="I92" s="128"/>
      <c r="J92" s="114"/>
    </row>
    <row r="93" spans="2:10" ht="17.25" thickTop="1" thickBot="1" x14ac:dyDescent="0.3">
      <c r="B93" s="63" t="s">
        <v>1330</v>
      </c>
      <c r="C93" s="64">
        <f>AUXILIAR!F15</f>
        <v>474</v>
      </c>
      <c r="D93" s="65"/>
      <c r="E93" s="66"/>
      <c r="F93" s="129">
        <v>45152</v>
      </c>
      <c r="G93" s="109" t="s">
        <v>1396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126</v>
      </c>
      <c r="D94" s="68">
        <f>C94</f>
        <v>126</v>
      </c>
      <c r="E94" s="69">
        <f>D94/C93</f>
        <v>0.26582278481012656</v>
      </c>
      <c r="F94" s="130"/>
      <c r="G94" s="108"/>
      <c r="H94" s="119" t="s">
        <v>1330</v>
      </c>
      <c r="I94" s="123" t="s">
        <v>1425</v>
      </c>
      <c r="J94" s="112" t="s">
        <v>995</v>
      </c>
    </row>
    <row r="95" spans="2:10" ht="17.25" thickTop="1" thickBot="1" x14ac:dyDescent="0.3">
      <c r="B95" s="67" t="s">
        <v>1331</v>
      </c>
      <c r="C95" s="85">
        <v>0</v>
      </c>
      <c r="D95" s="68">
        <f>D94-C95</f>
        <v>126</v>
      </c>
      <c r="E95" s="69">
        <f>D95/C93</f>
        <v>0.26582278481012656</v>
      </c>
      <c r="F95" s="130"/>
      <c r="G95" s="117" t="s">
        <v>1419</v>
      </c>
      <c r="H95" s="120">
        <f>AUXILIAR!B48</f>
        <v>11</v>
      </c>
      <c r="I95" s="124"/>
      <c r="J95" s="116"/>
    </row>
    <row r="96" spans="2:10" ht="16.5" thickTop="1" x14ac:dyDescent="0.25">
      <c r="B96" s="67" t="s">
        <v>1332</v>
      </c>
      <c r="C96" s="85">
        <v>1</v>
      </c>
      <c r="D96" s="68">
        <f>D95-C96</f>
        <v>125</v>
      </c>
      <c r="E96" s="69">
        <f>D96/C93</f>
        <v>0.26371308016877637</v>
      </c>
      <c r="F96" s="130"/>
      <c r="G96" s="67" t="s">
        <v>1154</v>
      </c>
      <c r="H96" s="121">
        <f>AUXILIAR!C48</f>
        <v>11</v>
      </c>
      <c r="I96" s="125">
        <f>AUXILIAR!E48</f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0.22573839662447256</v>
      </c>
      <c r="F97" s="130"/>
      <c r="G97" s="67" t="s">
        <v>1421</v>
      </c>
      <c r="H97" s="121">
        <f>AUXILIAR!D48</f>
        <v>11</v>
      </c>
      <c r="I97" s="126">
        <f>AUXILIAR!F48</f>
        <v>0</v>
      </c>
      <c r="J97" s="110">
        <f>I97/H97</f>
        <v>0</v>
      </c>
    </row>
    <row r="98" spans="2:10" ht="17.25" thickTop="1" thickBot="1" x14ac:dyDescent="0.3">
      <c r="B98" s="95" t="s">
        <v>1145</v>
      </c>
      <c r="C98" s="96">
        <f>Hoja1!S3</f>
        <v>0</v>
      </c>
      <c r="D98" s="96"/>
      <c r="E98" s="97">
        <f>Hoja1!S4</f>
        <v>0</v>
      </c>
      <c r="F98" s="130"/>
      <c r="G98" s="67" t="s">
        <v>1427</v>
      </c>
      <c r="H98" s="121">
        <f>paradas!H1</f>
        <v>22</v>
      </c>
      <c r="I98" s="127">
        <f>paradas!S2+paradas!S3</f>
        <v>0</v>
      </c>
      <c r="J98" s="113">
        <f>I98/H98</f>
        <v>0</v>
      </c>
    </row>
    <row r="99" spans="2:10" ht="17.25" thickTop="1" thickBot="1" x14ac:dyDescent="0.3">
      <c r="B99" s="95" t="s">
        <v>1146</v>
      </c>
      <c r="C99" s="96">
        <f>Hoja1!S5</f>
        <v>0</v>
      </c>
      <c r="D99" s="96"/>
      <c r="E99" s="98">
        <v>0.23</v>
      </c>
      <c r="F99" s="131"/>
      <c r="G99" s="70" t="s">
        <v>1426</v>
      </c>
      <c r="H99" s="122">
        <f>AUXILIAR!G48</f>
        <v>0</v>
      </c>
      <c r="I99" s="128"/>
      <c r="J99" s="114"/>
    </row>
    <row r="100" spans="2:10" ht="17.25" thickTop="1" thickBot="1" x14ac:dyDescent="0.3">
      <c r="B100" s="63" t="s">
        <v>1330</v>
      </c>
      <c r="C100" s="64">
        <f>AUXILIAR!F16</f>
        <v>474</v>
      </c>
      <c r="D100" s="65"/>
      <c r="E100" s="66"/>
      <c r="F100" s="129">
        <v>45153</v>
      </c>
      <c r="G100" s="109" t="s">
        <v>1396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0"/>
      <c r="G101" s="108"/>
      <c r="H101" s="119" t="s">
        <v>1330</v>
      </c>
      <c r="I101" s="123" t="s">
        <v>1425</v>
      </c>
      <c r="J101" s="112" t="s">
        <v>995</v>
      </c>
    </row>
    <row r="102" spans="2:10" ht="17.25" thickTop="1" thickBot="1" x14ac:dyDescent="0.3">
      <c r="B102" s="67" t="s">
        <v>1331</v>
      </c>
      <c r="C102" s="85"/>
      <c r="D102" s="68">
        <f>D101-C102</f>
        <v>0</v>
      </c>
      <c r="E102" s="69">
        <f>D102/C100</f>
        <v>0</v>
      </c>
      <c r="F102" s="130"/>
      <c r="G102" s="117" t="s">
        <v>1419</v>
      </c>
      <c r="H102" s="120">
        <f>AUXILIAR!B49</f>
        <v>11</v>
      </c>
      <c r="I102" s="124"/>
      <c r="J102" s="116"/>
    </row>
    <row r="103" spans="2:10" ht="16.5" thickTop="1" x14ac:dyDescent="0.25">
      <c r="B103" s="67" t="s">
        <v>1332</v>
      </c>
      <c r="C103" s="85">
        <v>1</v>
      </c>
      <c r="D103" s="68">
        <f>D102-C103</f>
        <v>-1</v>
      </c>
      <c r="E103" s="69">
        <f>D103/C100</f>
        <v>-2.1097046413502108E-3</v>
      </c>
      <c r="F103" s="130"/>
      <c r="G103" s="67" t="s">
        <v>1154</v>
      </c>
      <c r="H103" s="121">
        <f>AUXILIAR!C48</f>
        <v>11</v>
      </c>
      <c r="I103" s="125">
        <f>AUXILIAR!E49</f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-2.1097046413502108E-3</v>
      </c>
      <c r="F104" s="130"/>
      <c r="G104" s="67" t="s">
        <v>1421</v>
      </c>
      <c r="H104" s="121">
        <f>AUXILIAR!D48</f>
        <v>11</v>
      </c>
      <c r="I104" s="126">
        <f>AUXILIAR!F49</f>
        <v>0</v>
      </c>
      <c r="J104" s="110">
        <f>I104/H104</f>
        <v>0</v>
      </c>
    </row>
    <row r="105" spans="2:10" ht="17.25" thickTop="1" thickBot="1" x14ac:dyDescent="0.3">
      <c r="B105" s="95" t="s">
        <v>1145</v>
      </c>
      <c r="C105" s="96">
        <f>Hoja1!T3</f>
        <v>0</v>
      </c>
      <c r="D105" s="96"/>
      <c r="E105" s="97">
        <f>Hoja1!T4</f>
        <v>0</v>
      </c>
      <c r="F105" s="130"/>
      <c r="G105" s="67" t="s">
        <v>1427</v>
      </c>
      <c r="H105" s="121">
        <f>paradas!H1</f>
        <v>22</v>
      </c>
      <c r="I105" s="127">
        <f>SUM(I103:I104)</f>
        <v>0</v>
      </c>
      <c r="J105" s="113">
        <f>I105/H105</f>
        <v>0</v>
      </c>
    </row>
    <row r="106" spans="2:10" ht="17.25" thickTop="1" thickBot="1" x14ac:dyDescent="0.3">
      <c r="B106" s="95" t="s">
        <v>1146</v>
      </c>
      <c r="C106" s="96">
        <f>Hoja1!T5</f>
        <v>0</v>
      </c>
      <c r="D106" s="96"/>
      <c r="E106" s="98">
        <f>Hoja1!T6</f>
        <v>0</v>
      </c>
      <c r="F106" s="131"/>
      <c r="G106" s="70" t="s">
        <v>1426</v>
      </c>
      <c r="H106" s="122">
        <f>AUXILIAR!G48</f>
        <v>0</v>
      </c>
      <c r="I106" s="128"/>
      <c r="J106" s="114"/>
    </row>
    <row r="107" spans="2:10" ht="17.25" thickTop="1" thickBot="1" x14ac:dyDescent="0.3">
      <c r="B107" s="63" t="s">
        <v>1330</v>
      </c>
      <c r="C107" s="64">
        <f>AUXILIAR!F17</f>
        <v>474</v>
      </c>
      <c r="D107" s="65"/>
      <c r="E107" s="66"/>
      <c r="F107" s="129">
        <v>45154</v>
      </c>
      <c r="G107" s="109" t="s">
        <v>1396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0"/>
      <c r="G108" s="108"/>
      <c r="H108" s="119" t="s">
        <v>1330</v>
      </c>
      <c r="I108" s="123" t="s">
        <v>1425</v>
      </c>
      <c r="J108" s="112" t="s">
        <v>995</v>
      </c>
    </row>
    <row r="109" spans="2:10" ht="17.25" thickTop="1" thickBot="1" x14ac:dyDescent="0.3">
      <c r="B109" s="67" t="s">
        <v>1331</v>
      </c>
      <c r="C109" s="85"/>
      <c r="D109" s="68">
        <f>D108-C109</f>
        <v>0</v>
      </c>
      <c r="E109" s="69">
        <f>D109/C107</f>
        <v>0</v>
      </c>
      <c r="F109" s="130"/>
      <c r="G109" s="117" t="s">
        <v>1419</v>
      </c>
      <c r="H109" s="120">
        <f>AUXILIAR!B49</f>
        <v>11</v>
      </c>
      <c r="I109" s="124"/>
      <c r="J109" s="116"/>
    </row>
    <row r="110" spans="2:10" ht="16.5" thickTop="1" x14ac:dyDescent="0.25">
      <c r="B110" s="67" t="s">
        <v>1332</v>
      </c>
      <c r="C110" s="85">
        <v>1</v>
      </c>
      <c r="D110" s="68">
        <f>D109-C110</f>
        <v>-1</v>
      </c>
      <c r="E110" s="69">
        <f>D110/C107</f>
        <v>-2.1097046413502108E-3</v>
      </c>
      <c r="F110" s="130"/>
      <c r="G110" s="67" t="s">
        <v>1154</v>
      </c>
      <c r="H110" s="121">
        <f>AUXILIAR!C49</f>
        <v>11</v>
      </c>
      <c r="I110" s="125">
        <f>AUXILIAR!E50</f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-2.1097046413502108E-3</v>
      </c>
      <c r="F111" s="130"/>
      <c r="G111" s="67" t="s">
        <v>1421</v>
      </c>
      <c r="H111" s="121">
        <f>AUXILIAR!D49</f>
        <v>11</v>
      </c>
      <c r="I111" s="126">
        <f>AUXILIAR!F50</f>
        <v>0</v>
      </c>
      <c r="J111" s="110">
        <f>I111/H111</f>
        <v>0</v>
      </c>
    </row>
    <row r="112" spans="2:10" ht="17.25" thickTop="1" thickBot="1" x14ac:dyDescent="0.3">
      <c r="B112" s="95" t="s">
        <v>1145</v>
      </c>
      <c r="C112" s="96">
        <f>Hoja1!U3</f>
        <v>0</v>
      </c>
      <c r="D112" s="96"/>
      <c r="E112" s="97">
        <f>Hoja1!U4</f>
        <v>0</v>
      </c>
      <c r="F112" s="130"/>
      <c r="G112" s="67" t="s">
        <v>1427</v>
      </c>
      <c r="H112" s="121">
        <f>paradas!H1</f>
        <v>22</v>
      </c>
      <c r="I112" s="127">
        <f>SUM(I110:I111)</f>
        <v>0</v>
      </c>
      <c r="J112" s="113">
        <f>I112/H112</f>
        <v>0</v>
      </c>
    </row>
    <row r="113" spans="2:10" ht="17.25" thickTop="1" thickBot="1" x14ac:dyDescent="0.3">
      <c r="B113" s="95" t="s">
        <v>1146</v>
      </c>
      <c r="C113" s="96">
        <f>Hoja1!U5</f>
        <v>0</v>
      </c>
      <c r="D113" s="96"/>
      <c r="E113" s="98">
        <f>Hoja1!U6</f>
        <v>0</v>
      </c>
      <c r="F113" s="131"/>
      <c r="G113" s="70" t="s">
        <v>1426</v>
      </c>
      <c r="H113" s="122">
        <f>AUXILIAR!G49</f>
        <v>0</v>
      </c>
      <c r="I113" s="128"/>
      <c r="J113" s="114"/>
    </row>
    <row r="114" spans="2:10" ht="17.25" thickTop="1" thickBot="1" x14ac:dyDescent="0.3">
      <c r="B114" s="63" t="s">
        <v>1330</v>
      </c>
      <c r="C114" s="64">
        <f>AUXILIAR!F18</f>
        <v>474</v>
      </c>
      <c r="D114" s="65"/>
      <c r="E114" s="66"/>
      <c r="F114" s="129">
        <v>45155</v>
      </c>
      <c r="G114" s="109" t="s">
        <v>1396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0.21729957805907174</v>
      </c>
      <c r="F115" s="130"/>
      <c r="G115" s="108"/>
      <c r="H115" s="119" t="s">
        <v>1330</v>
      </c>
      <c r="I115" s="123" t="s">
        <v>1425</v>
      </c>
      <c r="J115" s="112" t="s">
        <v>995</v>
      </c>
    </row>
    <row r="116" spans="2:10" ht="17.25" thickTop="1" thickBot="1" x14ac:dyDescent="0.3">
      <c r="B116" s="67" t="s">
        <v>1331</v>
      </c>
      <c r="C116" s="85">
        <v>0</v>
      </c>
      <c r="D116" s="68">
        <f>D115-C116</f>
        <v>103</v>
      </c>
      <c r="E116" s="69">
        <f>D116/C114</f>
        <v>0.21729957805907174</v>
      </c>
      <c r="F116" s="130"/>
      <c r="G116" s="117" t="s">
        <v>1419</v>
      </c>
      <c r="H116" s="120">
        <f>AUXILIAR!B50</f>
        <v>11</v>
      </c>
      <c r="I116" s="124"/>
      <c r="J116" s="116"/>
    </row>
    <row r="117" spans="2:10" ht="16.5" thickTop="1" x14ac:dyDescent="0.25">
      <c r="B117" s="67" t="s">
        <v>1332</v>
      </c>
      <c r="C117" s="85">
        <v>1</v>
      </c>
      <c r="D117" s="68">
        <f>D116-C117</f>
        <v>102</v>
      </c>
      <c r="E117" s="69">
        <f>D117/C114</f>
        <v>0.21518987341772153</v>
      </c>
      <c r="F117" s="130"/>
      <c r="G117" s="67" t="s">
        <v>1154</v>
      </c>
      <c r="H117" s="121">
        <f>AUXILIAR!C50</f>
        <v>11</v>
      </c>
      <c r="I117" s="125">
        <f>AUXILIAR!E51</f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f>AUXILIAR!B18</f>
        <v>0</v>
      </c>
      <c r="D118" s="72">
        <f>D117-C118</f>
        <v>102</v>
      </c>
      <c r="E118" s="92">
        <f>D118/C114</f>
        <v>0.21518987341772153</v>
      </c>
      <c r="F118" s="130"/>
      <c r="G118" s="67" t="s">
        <v>1421</v>
      </c>
      <c r="H118" s="121">
        <f>AUXILIAR!D50</f>
        <v>11</v>
      </c>
      <c r="I118" s="126">
        <f>AUXILIAR!F51</f>
        <v>0</v>
      </c>
      <c r="J118" s="110">
        <f>I118/H118</f>
        <v>0</v>
      </c>
    </row>
    <row r="119" spans="2:10" ht="17.25" thickTop="1" thickBot="1" x14ac:dyDescent="0.3">
      <c r="B119" s="95" t="s">
        <v>1145</v>
      </c>
      <c r="C119" s="96">
        <f>Hoja1!V3</f>
        <v>0</v>
      </c>
      <c r="D119" s="96"/>
      <c r="E119" s="97">
        <f>Hoja1!V4</f>
        <v>0</v>
      </c>
      <c r="F119" s="130"/>
      <c r="G119" s="67" t="s">
        <v>1427</v>
      </c>
      <c r="H119" s="121">
        <f>paradas!H1</f>
        <v>22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1146</v>
      </c>
      <c r="C120" s="96">
        <v>62</v>
      </c>
      <c r="D120" s="96"/>
      <c r="E120" s="98">
        <f>Hoja1!V6</f>
        <v>0</v>
      </c>
      <c r="F120" s="131"/>
      <c r="G120" s="70" t="s">
        <v>1426</v>
      </c>
      <c r="H120" s="122">
        <f>AUXILIAR!G50</f>
        <v>0</v>
      </c>
      <c r="I120" s="128"/>
      <c r="J120" s="114"/>
    </row>
    <row r="121" spans="2:10" ht="17.25" thickTop="1" thickBot="1" x14ac:dyDescent="0.3">
      <c r="B121" s="63" t="s">
        <v>1330</v>
      </c>
      <c r="C121" s="64">
        <f>AUXILIAR!F19</f>
        <v>474</v>
      </c>
      <c r="D121" s="65"/>
      <c r="E121" s="66"/>
      <c r="F121" s="129">
        <v>45156</v>
      </c>
      <c r="G121" s="109" t="s">
        <v>1396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0.17932489451476794</v>
      </c>
      <c r="F122" s="130"/>
      <c r="G122" s="108"/>
      <c r="H122" s="119" t="s">
        <v>1330</v>
      </c>
      <c r="I122" s="123" t="s">
        <v>1425</v>
      </c>
      <c r="J122" s="112" t="s">
        <v>995</v>
      </c>
    </row>
    <row r="123" spans="2:10" ht="17.25" thickTop="1" thickBot="1" x14ac:dyDescent="0.3">
      <c r="B123" s="67" t="s">
        <v>1331</v>
      </c>
      <c r="C123" s="85">
        <v>3</v>
      </c>
      <c r="D123" s="68">
        <f>D122-C123</f>
        <v>82</v>
      </c>
      <c r="E123" s="69">
        <f>D123/C121</f>
        <v>0.1729957805907173</v>
      </c>
      <c r="F123" s="130"/>
      <c r="G123" s="117" t="s">
        <v>1419</v>
      </c>
      <c r="H123" s="120">
        <f>AUXILIAR!B51</f>
        <v>11</v>
      </c>
      <c r="I123" s="124"/>
      <c r="J123" s="116"/>
    </row>
    <row r="124" spans="2:10" ht="16.5" thickTop="1" x14ac:dyDescent="0.25">
      <c r="B124" s="67" t="s">
        <v>1332</v>
      </c>
      <c r="C124" s="85">
        <v>1</v>
      </c>
      <c r="D124" s="68">
        <f>D123-C124</f>
        <v>81</v>
      </c>
      <c r="E124" s="69">
        <f>D124/C121</f>
        <v>0.17088607594936708</v>
      </c>
      <c r="F124" s="130"/>
      <c r="G124" s="67" t="s">
        <v>1154</v>
      </c>
      <c r="H124" s="121">
        <f>AUXILIAR!C51</f>
        <v>11</v>
      </c>
      <c r="I124" s="125">
        <f>AUXILIAR!E52</f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f>AUXILIAR!B19</f>
        <v>0</v>
      </c>
      <c r="D125" s="72">
        <f>D124-C125</f>
        <v>81</v>
      </c>
      <c r="E125" s="92">
        <f>D125/C121</f>
        <v>0.17088607594936708</v>
      </c>
      <c r="F125" s="130"/>
      <c r="G125" s="67" t="s">
        <v>1421</v>
      </c>
      <c r="H125" s="121">
        <f>AUXILIAR!D51</f>
        <v>11</v>
      </c>
      <c r="I125" s="126">
        <f>AUXILIAR!F52</f>
        <v>0</v>
      </c>
      <c r="J125" s="110">
        <f>I125/H125</f>
        <v>0</v>
      </c>
    </row>
    <row r="126" spans="2:10" ht="17.25" thickTop="1" thickBot="1" x14ac:dyDescent="0.3">
      <c r="B126" s="95" t="s">
        <v>1145</v>
      </c>
      <c r="C126" s="96">
        <f>Hoja1!W3</f>
        <v>0</v>
      </c>
      <c r="D126" s="96"/>
      <c r="E126" s="97">
        <f>Hoja1!W4</f>
        <v>0</v>
      </c>
      <c r="F126" s="130"/>
      <c r="G126" s="67" t="s">
        <v>1427</v>
      </c>
      <c r="H126" s="121">
        <f>paradas!H1</f>
        <v>22</v>
      </c>
      <c r="I126" s="127">
        <f>SUM(I124:I125)</f>
        <v>0</v>
      </c>
      <c r="J126" s="113">
        <f>I126/H126</f>
        <v>0</v>
      </c>
    </row>
    <row r="127" spans="2:10" ht="17.25" thickTop="1" thickBot="1" x14ac:dyDescent="0.3">
      <c r="B127" s="95" t="s">
        <v>1146</v>
      </c>
      <c r="C127" s="96">
        <f>Hoja1!W5</f>
        <v>0</v>
      </c>
      <c r="D127" s="96"/>
      <c r="E127" s="98">
        <f>Hoja1!W6</f>
        <v>0</v>
      </c>
      <c r="F127" s="131"/>
      <c r="G127" s="70" t="s">
        <v>1426</v>
      </c>
      <c r="H127" s="122">
        <f>AUXILIAR!G51</f>
        <v>0</v>
      </c>
      <c r="I127" s="128"/>
      <c r="J127" s="114"/>
    </row>
    <row r="128" spans="2:10" ht="17.25" thickTop="1" thickBot="1" x14ac:dyDescent="0.3">
      <c r="B128" s="63" t="s">
        <v>1330</v>
      </c>
      <c r="C128" s="64">
        <f>AUXILIAR!F20</f>
        <v>474</v>
      </c>
      <c r="D128" s="65"/>
      <c r="E128" s="66"/>
      <c r="F128" s="129">
        <v>45157</v>
      </c>
      <c r="G128" s="109" t="s">
        <v>1396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0"/>
      <c r="G129" s="108"/>
      <c r="H129" s="119" t="s">
        <v>1330</v>
      </c>
      <c r="I129" s="123" t="s">
        <v>1425</v>
      </c>
      <c r="J129" s="112" t="s">
        <v>995</v>
      </c>
    </row>
    <row r="130" spans="2:10" ht="17.25" thickTop="1" thickBot="1" x14ac:dyDescent="0.3">
      <c r="B130" s="67" t="s">
        <v>1331</v>
      </c>
      <c r="C130" s="85">
        <v>2</v>
      </c>
      <c r="D130" s="68">
        <f>D129-C130</f>
        <v>-2</v>
      </c>
      <c r="E130" s="69">
        <f>D130/C128</f>
        <v>-4.2194092827004216E-3</v>
      </c>
      <c r="F130" s="130"/>
      <c r="G130" s="117" t="s">
        <v>1419</v>
      </c>
      <c r="H130" s="120">
        <f>AUXILIAR!B53</f>
        <v>11</v>
      </c>
      <c r="I130" s="124"/>
      <c r="J130" s="116"/>
    </row>
    <row r="131" spans="2:10" ht="16.5" thickTop="1" x14ac:dyDescent="0.25">
      <c r="B131" s="67" t="s">
        <v>1332</v>
      </c>
      <c r="C131" s="85">
        <v>1</v>
      </c>
      <c r="D131" s="68">
        <f>D130-C131</f>
        <v>-3</v>
      </c>
      <c r="E131" s="69">
        <f>D131/C128</f>
        <v>-6.3291139240506328E-3</v>
      </c>
      <c r="F131" s="130"/>
      <c r="G131" s="67" t="s">
        <v>1154</v>
      </c>
      <c r="H131" s="121">
        <f>AUXILIAR!C53</f>
        <v>11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-18</v>
      </c>
      <c r="E132" s="92">
        <f>D132/C128</f>
        <v>-3.7974683544303799E-2</v>
      </c>
      <c r="F132" s="130"/>
      <c r="G132" s="67" t="s">
        <v>1421</v>
      </c>
      <c r="H132" s="121">
        <f>AUXILIAR!D53</f>
        <v>11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1145</v>
      </c>
      <c r="C133" s="96">
        <f>Hoja1!X3</f>
        <v>0</v>
      </c>
      <c r="D133" s="96"/>
      <c r="E133" s="97">
        <f>Hoja1!X4</f>
        <v>0</v>
      </c>
      <c r="F133" s="130"/>
      <c r="G133" s="67" t="s">
        <v>1427</v>
      </c>
      <c r="H133" s="121">
        <f>paradas!H1</f>
        <v>22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1146</v>
      </c>
      <c r="C134" s="96">
        <f>Hoja1!X5</f>
        <v>0</v>
      </c>
      <c r="D134" s="96"/>
      <c r="E134" s="98">
        <f>Hoja1!X6</f>
        <v>0</v>
      </c>
      <c r="F134" s="131"/>
      <c r="G134" s="70" t="s">
        <v>1426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1330</v>
      </c>
      <c r="C135" s="64">
        <f>AUXILIAR!F21</f>
        <v>474</v>
      </c>
      <c r="D135" s="65"/>
      <c r="E135" s="66"/>
      <c r="F135" s="129">
        <v>45158</v>
      </c>
      <c r="G135" s="109" t="s">
        <v>1396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0"/>
      <c r="G136" s="108"/>
      <c r="H136" s="119" t="s">
        <v>1330</v>
      </c>
      <c r="I136" s="123" t="s">
        <v>1425</v>
      </c>
      <c r="J136" s="112" t="s">
        <v>995</v>
      </c>
    </row>
    <row r="137" spans="2:10" ht="17.25" thickTop="1" thickBot="1" x14ac:dyDescent="0.3">
      <c r="B137" s="67" t="s">
        <v>1331</v>
      </c>
      <c r="C137" s="85">
        <v>2</v>
      </c>
      <c r="D137" s="68">
        <f>D136-C137</f>
        <v>-2</v>
      </c>
      <c r="E137" s="69">
        <f>D137/C135</f>
        <v>-4.2194092827004216E-3</v>
      </c>
      <c r="F137" s="130"/>
      <c r="G137" s="117" t="s">
        <v>1419</v>
      </c>
      <c r="H137" s="120">
        <f>AUXILIAR!B54</f>
        <v>11</v>
      </c>
      <c r="I137" s="124"/>
      <c r="J137" s="116"/>
    </row>
    <row r="138" spans="2:10" ht="16.5" thickTop="1" x14ac:dyDescent="0.25">
      <c r="B138" s="67" t="s">
        <v>1332</v>
      </c>
      <c r="C138" s="85">
        <v>1</v>
      </c>
      <c r="D138" s="68">
        <f>D137-C138</f>
        <v>-3</v>
      </c>
      <c r="E138" s="69">
        <f>D138/C135</f>
        <v>-6.3291139240506328E-3</v>
      </c>
      <c r="F138" s="130"/>
      <c r="G138" s="67" t="s">
        <v>1154</v>
      </c>
      <c r="H138" s="121">
        <f>AUXILIAR!C54</f>
        <v>11</v>
      </c>
      <c r="I138" s="125">
        <f>AUXILIAR!E54</f>
        <v>0</v>
      </c>
      <c r="J138" s="115">
        <f t="shared" ref="J138:J140" si="0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-3</v>
      </c>
      <c r="E139" s="92">
        <f>D139/C135</f>
        <v>-6.3291139240506328E-3</v>
      </c>
      <c r="F139" s="130"/>
      <c r="G139" s="67" t="s">
        <v>1421</v>
      </c>
      <c r="H139" s="121">
        <f>AUXILIAR!D54</f>
        <v>11</v>
      </c>
      <c r="I139" s="126">
        <f>AUXILIAR!F54</f>
        <v>0</v>
      </c>
      <c r="J139" s="110">
        <f t="shared" si="0"/>
        <v>0</v>
      </c>
    </row>
    <row r="140" spans="2:10" ht="17.25" thickTop="1" thickBot="1" x14ac:dyDescent="0.3">
      <c r="B140" s="95" t="s">
        <v>1145</v>
      </c>
      <c r="C140" s="96">
        <f>Hoja1!Y3</f>
        <v>0</v>
      </c>
      <c r="D140" s="96"/>
      <c r="E140" s="97">
        <v>0.05</v>
      </c>
      <c r="F140" s="130"/>
      <c r="G140" s="67" t="s">
        <v>1427</v>
      </c>
      <c r="H140" s="121">
        <f>paradas!H1</f>
        <v>22</v>
      </c>
      <c r="I140" s="127">
        <f t="shared" ref="I140" si="1">SUM(I138:I139)</f>
        <v>0</v>
      </c>
      <c r="J140" s="113">
        <f t="shared" si="0"/>
        <v>0</v>
      </c>
    </row>
    <row r="141" spans="2:10" ht="17.25" thickTop="1" thickBot="1" x14ac:dyDescent="0.3">
      <c r="B141" s="95" t="s">
        <v>1146</v>
      </c>
      <c r="C141" s="96">
        <f>Hoja1!Y5</f>
        <v>0</v>
      </c>
      <c r="D141" s="96"/>
      <c r="E141" s="98">
        <v>0.14000000000000001</v>
      </c>
      <c r="F141" s="131"/>
      <c r="G141" s="70" t="s">
        <v>1426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1330</v>
      </c>
      <c r="C142" s="64">
        <f>AUXILIAR!F22</f>
        <v>474</v>
      </c>
      <c r="D142" s="65"/>
      <c r="E142" s="66"/>
      <c r="F142" s="129">
        <v>45159</v>
      </c>
      <c r="G142" s="109" t="s">
        <v>1396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1330</v>
      </c>
      <c r="I143" s="123" t="s">
        <v>1425</v>
      </c>
      <c r="J143" s="112" t="s">
        <v>995</v>
      </c>
    </row>
    <row r="144" spans="2:10" ht="17.25" thickTop="1" thickBot="1" x14ac:dyDescent="0.3">
      <c r="B144" s="67" t="s">
        <v>1331</v>
      </c>
      <c r="C144" s="85">
        <v>2</v>
      </c>
      <c r="D144" s="68">
        <f>D143-C144</f>
        <v>-2</v>
      </c>
      <c r="E144" s="69">
        <f>D144/C142</f>
        <v>-4.2194092827004216E-3</v>
      </c>
      <c r="F144" s="130"/>
      <c r="G144" s="117" t="s">
        <v>1419</v>
      </c>
      <c r="H144" s="120">
        <f>AUXILIAR!B55</f>
        <v>11</v>
      </c>
      <c r="I144" s="124"/>
      <c r="J144" s="116"/>
    </row>
    <row r="145" spans="2:10" ht="16.5" thickTop="1" x14ac:dyDescent="0.25">
      <c r="B145" s="67" t="s">
        <v>1332</v>
      </c>
      <c r="C145" s="85">
        <v>1</v>
      </c>
      <c r="D145" s="68">
        <f>D144-C145</f>
        <v>-3</v>
      </c>
      <c r="E145" s="69">
        <f>D145/C142</f>
        <v>-6.3291139240506328E-3</v>
      </c>
      <c r="F145" s="130"/>
      <c r="G145" s="67" t="s">
        <v>1154</v>
      </c>
      <c r="H145" s="121">
        <f>AUXILIAR!C55</f>
        <v>11</v>
      </c>
      <c r="I145" s="125">
        <f>AUXILIAR!E55</f>
        <v>0</v>
      </c>
      <c r="J145" s="115">
        <f t="shared" ref="J145:J147" si="2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-3</v>
      </c>
      <c r="E146" s="92">
        <f>D146/C142</f>
        <v>-6.3291139240506328E-3</v>
      </c>
      <c r="F146" s="130"/>
      <c r="G146" s="67" t="s">
        <v>1421</v>
      </c>
      <c r="H146" s="121">
        <f>AUXILIAR!D55</f>
        <v>11</v>
      </c>
      <c r="I146" s="126">
        <f>AUXILIAR!F55</f>
        <v>0</v>
      </c>
      <c r="J146" s="110">
        <f t="shared" si="2"/>
        <v>0</v>
      </c>
    </row>
    <row r="147" spans="2:10" ht="17.25" thickTop="1" thickBot="1" x14ac:dyDescent="0.3">
      <c r="B147" s="95" t="s">
        <v>1145</v>
      </c>
      <c r="C147" s="96">
        <f>Hoja1!Z3</f>
        <v>10</v>
      </c>
      <c r="D147" s="96"/>
      <c r="E147" s="97">
        <v>0.05</v>
      </c>
      <c r="F147" s="130"/>
      <c r="G147" s="67" t="s">
        <v>1427</v>
      </c>
      <c r="H147" s="121">
        <f>paradas!H1</f>
        <v>22</v>
      </c>
      <c r="I147" s="127">
        <f t="shared" ref="I147" si="3">SUM(I145:I146)</f>
        <v>0</v>
      </c>
      <c r="J147" s="113">
        <f t="shared" si="2"/>
        <v>0</v>
      </c>
    </row>
    <row r="148" spans="2:10" ht="17.25" thickTop="1" thickBot="1" x14ac:dyDescent="0.3">
      <c r="B148" s="95" t="s">
        <v>1146</v>
      </c>
      <c r="C148" s="96">
        <f>Hoja1!Z5</f>
        <v>0</v>
      </c>
      <c r="D148" s="96"/>
      <c r="E148" s="98">
        <v>0.14000000000000001</v>
      </c>
      <c r="F148" s="131"/>
      <c r="G148" s="70" t="s">
        <v>1426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1330</v>
      </c>
      <c r="C149" s="64">
        <f>AUXILIAR!F23</f>
        <v>474</v>
      </c>
      <c r="D149" s="65"/>
      <c r="E149" s="66"/>
      <c r="F149" s="129">
        <v>45160</v>
      </c>
      <c r="G149" s="109" t="s">
        <v>1396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1330</v>
      </c>
      <c r="I150" s="123" t="s">
        <v>1425</v>
      </c>
      <c r="J150" s="112" t="s">
        <v>995</v>
      </c>
    </row>
    <row r="151" spans="2:10" ht="17.25" thickTop="1" thickBot="1" x14ac:dyDescent="0.3">
      <c r="B151" s="67" t="s">
        <v>1331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1419</v>
      </c>
      <c r="H151" s="120">
        <f>AUXILIAR!B56</f>
        <v>11</v>
      </c>
      <c r="I151" s="124"/>
      <c r="J151" s="116"/>
    </row>
    <row r="152" spans="2:10" ht="16.5" thickTop="1" x14ac:dyDescent="0.25">
      <c r="B152" s="67" t="s">
        <v>1332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1154</v>
      </c>
      <c r="H152" s="121">
        <f>AUXILIAR!C56</f>
        <v>11</v>
      </c>
      <c r="I152" s="125">
        <f>AUXILIAR!E57</f>
        <v>0</v>
      </c>
      <c r="J152" s="115">
        <f t="shared" ref="J152:J154" si="4">I152/H152</f>
        <v>0</v>
      </c>
    </row>
    <row r="153" spans="2:10" ht="16.5" thickBot="1" x14ac:dyDescent="0.3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1421</v>
      </c>
      <c r="H153" s="121">
        <f>AUXILIAR!D56</f>
        <v>11</v>
      </c>
      <c r="I153" s="126">
        <f>AUXILIAR!F57</f>
        <v>0</v>
      </c>
      <c r="J153" s="110">
        <f t="shared" si="4"/>
        <v>0</v>
      </c>
    </row>
    <row r="154" spans="2:10" ht="17.25" thickTop="1" thickBot="1" x14ac:dyDescent="0.3">
      <c r="B154" s="95" t="s">
        <v>1145</v>
      </c>
      <c r="C154" s="96">
        <f>Hoja1!AA3</f>
        <v>0</v>
      </c>
      <c r="D154" s="96"/>
      <c r="E154" s="97">
        <v>0.05</v>
      </c>
      <c r="F154" s="130"/>
      <c r="G154" s="67" t="s">
        <v>1427</v>
      </c>
      <c r="H154" s="121">
        <f>paradas!H1</f>
        <v>22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1146</v>
      </c>
      <c r="C155" s="96">
        <f>Hoja1!AA5</f>
        <v>0</v>
      </c>
      <c r="D155" s="96"/>
      <c r="E155" s="98">
        <v>0.14000000000000001</v>
      </c>
      <c r="F155" s="131"/>
      <c r="G155" s="70" t="s">
        <v>1426</v>
      </c>
      <c r="H155" s="122">
        <f>AUXILIAR!G56</f>
        <v>0</v>
      </c>
      <c r="I155" s="128"/>
      <c r="J155" s="114"/>
    </row>
    <row r="156" spans="2:10" ht="15.75" customHeight="1" thickTop="1" thickBot="1" x14ac:dyDescent="0.3">
      <c r="B156" s="63" t="s">
        <v>1330</v>
      </c>
      <c r="C156" s="64">
        <f>AUXILIAR!F24</f>
        <v>474</v>
      </c>
      <c r="D156" s="65"/>
      <c r="E156" s="66"/>
      <c r="F156" s="129">
        <v>45161</v>
      </c>
      <c r="G156" s="109" t="s">
        <v>1396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1330</v>
      </c>
      <c r="I157" s="123" t="s">
        <v>1425</v>
      </c>
      <c r="J157" s="112" t="s">
        <v>995</v>
      </c>
    </row>
    <row r="158" spans="2:10" ht="17.25" thickTop="1" thickBot="1" x14ac:dyDescent="0.3">
      <c r="B158" s="67" t="s">
        <v>1331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1419</v>
      </c>
      <c r="H158" s="120">
        <f>AUXILIAR!B57</f>
        <v>11</v>
      </c>
      <c r="I158" s="124"/>
      <c r="J158" s="116"/>
    </row>
    <row r="159" spans="2:10" ht="16.5" thickTop="1" x14ac:dyDescent="0.25">
      <c r="B159" s="67" t="s">
        <v>1332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1154</v>
      </c>
      <c r="H159" s="121">
        <f>AUXILIAR!C57</f>
        <v>11</v>
      </c>
      <c r="I159" s="125">
        <f>AUXILIAR!E57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1421</v>
      </c>
      <c r="H160" s="121">
        <f>AUXILIAR!D57</f>
        <v>11</v>
      </c>
      <c r="I160" s="126">
        <f>AUXILIAR!F57</f>
        <v>0</v>
      </c>
      <c r="J160" s="110">
        <f t="shared" si="6"/>
        <v>0</v>
      </c>
    </row>
    <row r="161" spans="2:10" ht="17.25" thickTop="1" thickBot="1" x14ac:dyDescent="0.3">
      <c r="B161" s="95" t="s">
        <v>1145</v>
      </c>
      <c r="C161" s="96">
        <f>Hoja1!AB3</f>
        <v>0</v>
      </c>
      <c r="D161" s="96"/>
      <c r="E161" s="97">
        <v>0.05</v>
      </c>
      <c r="F161" s="130"/>
      <c r="G161" s="67" t="s">
        <v>1427</v>
      </c>
      <c r="H161" s="121">
        <f>paradas!H1</f>
        <v>22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1146</v>
      </c>
      <c r="C162" s="96">
        <f>Hoja1!AB5</f>
        <v>0</v>
      </c>
      <c r="D162" s="96"/>
      <c r="E162" s="98">
        <v>0.14000000000000001</v>
      </c>
      <c r="F162" s="131"/>
      <c r="G162" s="70" t="s">
        <v>1426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1330</v>
      </c>
      <c r="C163" s="64">
        <f>AUXILIAR!F25</f>
        <v>474</v>
      </c>
      <c r="D163" s="65"/>
      <c r="E163" s="66"/>
      <c r="F163" s="129">
        <v>45162</v>
      </c>
      <c r="G163" s="109" t="s">
        <v>1396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1330</v>
      </c>
      <c r="I164" s="123" t="s">
        <v>1425</v>
      </c>
      <c r="J164" s="112" t="s">
        <v>995</v>
      </c>
    </row>
    <row r="165" spans="2:10" ht="17.25" thickTop="1" thickBot="1" x14ac:dyDescent="0.3">
      <c r="B165" s="67" t="s">
        <v>1331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1419</v>
      </c>
      <c r="H165" s="120">
        <f>AUXILIAR!B58</f>
        <v>11</v>
      </c>
      <c r="I165" s="124"/>
      <c r="J165" s="116"/>
    </row>
    <row r="166" spans="2:10" ht="16.5" thickTop="1" x14ac:dyDescent="0.25">
      <c r="B166" s="67" t="s">
        <v>1332</v>
      </c>
      <c r="C166" s="85">
        <v>1</v>
      </c>
      <c r="D166" s="68">
        <f>D165-C166</f>
        <v>-1</v>
      </c>
      <c r="E166" s="69">
        <f>D166/C163</f>
        <v>-2.1097046413502108E-3</v>
      </c>
      <c r="F166" s="130"/>
      <c r="G166" s="67" t="s">
        <v>1154</v>
      </c>
      <c r="H166" s="121">
        <f>AUXILIAR!C58</f>
        <v>11</v>
      </c>
      <c r="I166" s="125">
        <f>AUXILIAR!E58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-2.1097046413502108E-3</v>
      </c>
      <c r="F167" s="130"/>
      <c r="G167" s="67" t="s">
        <v>1421</v>
      </c>
      <c r="H167" s="121">
        <f>AUXILIAR!D58</f>
        <v>11</v>
      </c>
      <c r="I167" s="126">
        <f>AUXILIAR!F58</f>
        <v>0</v>
      </c>
      <c r="J167" s="110">
        <f t="shared" si="8"/>
        <v>0</v>
      </c>
    </row>
    <row r="168" spans="2:10" ht="17.25" thickTop="1" thickBot="1" x14ac:dyDescent="0.3">
      <c r="B168" s="95" t="s">
        <v>1145</v>
      </c>
      <c r="C168" s="96">
        <f>Hoja1!AC3</f>
        <v>0</v>
      </c>
      <c r="D168" s="96"/>
      <c r="E168" s="97">
        <v>0.03</v>
      </c>
      <c r="F168" s="130"/>
      <c r="G168" s="67" t="s">
        <v>1427</v>
      </c>
      <c r="H168" s="121">
        <f>paradas!H1</f>
        <v>22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1146</v>
      </c>
      <c r="C169" s="96">
        <f>Hoja1!AC5</f>
        <v>0</v>
      </c>
      <c r="D169" s="96"/>
      <c r="E169" s="98">
        <v>0.15</v>
      </c>
      <c r="F169" s="131"/>
      <c r="G169" s="70" t="s">
        <v>1426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1330</v>
      </c>
      <c r="C170" s="64">
        <f>AUXILIAR!F26</f>
        <v>474</v>
      </c>
      <c r="D170" s="65"/>
      <c r="E170" s="66"/>
      <c r="F170" s="129">
        <v>45163</v>
      </c>
      <c r="G170" s="109" t="s">
        <v>1396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1330</v>
      </c>
      <c r="I171" s="123" t="s">
        <v>1425</v>
      </c>
      <c r="J171" s="112" t="s">
        <v>995</v>
      </c>
    </row>
    <row r="172" spans="2:10" ht="17.25" thickTop="1" thickBot="1" x14ac:dyDescent="0.3">
      <c r="B172" s="67" t="s">
        <v>1331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1419</v>
      </c>
      <c r="H172" s="120">
        <f>AUXILIAR!B59</f>
        <v>11</v>
      </c>
      <c r="I172" s="124"/>
      <c r="J172" s="116"/>
    </row>
    <row r="173" spans="2:10" ht="16.5" thickTop="1" x14ac:dyDescent="0.25">
      <c r="B173" s="67" t="s">
        <v>1332</v>
      </c>
      <c r="C173" s="85">
        <v>1</v>
      </c>
      <c r="D173" s="68">
        <f>D172-C173</f>
        <v>-1</v>
      </c>
      <c r="E173" s="69">
        <f>D173/C170</f>
        <v>-2.1097046413502108E-3</v>
      </c>
      <c r="F173" s="130"/>
      <c r="G173" s="67" t="s">
        <v>1154</v>
      </c>
      <c r="H173" s="121">
        <f>AUXILIAR!C59</f>
        <v>11</v>
      </c>
      <c r="I173" s="125">
        <v>2</v>
      </c>
      <c r="J173" s="115">
        <f t="shared" ref="J173:J175" si="10">I173/H173</f>
        <v>0.18181818181818182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-2.1097046413502108E-3</v>
      </c>
      <c r="F174" s="130"/>
      <c r="G174" s="67" t="s">
        <v>1421</v>
      </c>
      <c r="H174" s="121">
        <f>AUXILIAR!D59</f>
        <v>11</v>
      </c>
      <c r="I174" s="126">
        <v>1</v>
      </c>
      <c r="J174" s="110">
        <f t="shared" si="10"/>
        <v>9.0909090909090912E-2</v>
      </c>
    </row>
    <row r="175" spans="2:10" ht="17.25" thickTop="1" thickBot="1" x14ac:dyDescent="0.3">
      <c r="B175" s="95" t="s">
        <v>1145</v>
      </c>
      <c r="C175" s="96">
        <f>Hoja1!AD3</f>
        <v>0</v>
      </c>
      <c r="D175" s="96"/>
      <c r="E175" s="97">
        <v>0.02</v>
      </c>
      <c r="F175" s="130"/>
      <c r="G175" s="67" t="s">
        <v>1427</v>
      </c>
      <c r="H175" s="121">
        <f>paradas!H1</f>
        <v>22</v>
      </c>
      <c r="I175" s="127">
        <f t="shared" ref="I175" si="11">SUM(I173:I174)</f>
        <v>3</v>
      </c>
      <c r="J175" s="113">
        <f t="shared" si="10"/>
        <v>0.13636363636363635</v>
      </c>
    </row>
    <row r="176" spans="2:10" ht="17.25" thickTop="1" thickBot="1" x14ac:dyDescent="0.3">
      <c r="B176" s="95" t="s">
        <v>1146</v>
      </c>
      <c r="C176" s="96">
        <f>Hoja1!AD5</f>
        <v>0</v>
      </c>
      <c r="D176" s="96"/>
      <c r="E176" s="98">
        <v>0.13</v>
      </c>
      <c r="F176" s="131"/>
      <c r="G176" s="70" t="s">
        <v>1426</v>
      </c>
      <c r="H176" s="122">
        <v>3</v>
      </c>
      <c r="I176" s="128"/>
      <c r="J176" s="114"/>
    </row>
    <row r="177" spans="2:10" ht="17.25" thickTop="1" thickBot="1" x14ac:dyDescent="0.3">
      <c r="B177" s="63" t="s">
        <v>1330</v>
      </c>
      <c r="C177" s="64">
        <f>AUXILIAR!F27</f>
        <v>474</v>
      </c>
      <c r="D177" s="65"/>
      <c r="E177" s="66"/>
      <c r="F177" s="129">
        <v>45164</v>
      </c>
      <c r="G177" s="109" t="s">
        <v>1396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1330</v>
      </c>
      <c r="I178" s="123" t="s">
        <v>1425</v>
      </c>
      <c r="J178" s="112" t="s">
        <v>995</v>
      </c>
    </row>
    <row r="179" spans="2:10" ht="17.25" thickTop="1" thickBot="1" x14ac:dyDescent="0.3">
      <c r="B179" s="67" t="s">
        <v>1331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1419</v>
      </c>
      <c r="H179" s="120">
        <f>AUXILIAR!B60</f>
        <v>11</v>
      </c>
      <c r="I179" s="124"/>
      <c r="J179" s="116"/>
    </row>
    <row r="180" spans="2:10" ht="16.5" thickTop="1" x14ac:dyDescent="0.25">
      <c r="B180" s="67" t="s">
        <v>1332</v>
      </c>
      <c r="C180" s="85">
        <v>1</v>
      </c>
      <c r="D180" s="68">
        <f>D179-C180</f>
        <v>-1</v>
      </c>
      <c r="E180" s="69">
        <f>D180/C177</f>
        <v>-2.1097046413502108E-3</v>
      </c>
      <c r="F180" s="130"/>
      <c r="G180" s="67" t="s">
        <v>1154</v>
      </c>
      <c r="H180" s="121">
        <f>AUXILIAR!C60</f>
        <v>11</v>
      </c>
      <c r="I180" s="125">
        <v>2</v>
      </c>
      <c r="J180" s="115">
        <f t="shared" ref="J180:J182" si="12">I180/H180</f>
        <v>0.18181818181818182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-2.1097046413502108E-3</v>
      </c>
      <c r="F181" s="130"/>
      <c r="G181" s="67" t="s">
        <v>1421</v>
      </c>
      <c r="H181" s="121">
        <f>AUXILIAR!D60</f>
        <v>11</v>
      </c>
      <c r="I181" s="126">
        <v>1</v>
      </c>
      <c r="J181" s="110">
        <f t="shared" si="12"/>
        <v>9.0909090909090912E-2</v>
      </c>
    </row>
    <row r="182" spans="2:10" ht="17.25" thickTop="1" thickBot="1" x14ac:dyDescent="0.3">
      <c r="B182" s="95" t="s">
        <v>1145</v>
      </c>
      <c r="C182" s="96">
        <f>Hoja1!AE3</f>
        <v>0</v>
      </c>
      <c r="D182" s="96"/>
      <c r="E182" s="97">
        <v>0.02</v>
      </c>
      <c r="F182" s="130"/>
      <c r="G182" s="67" t="s">
        <v>1427</v>
      </c>
      <c r="H182" s="121">
        <f>paradas!H1</f>
        <v>22</v>
      </c>
      <c r="I182" s="127">
        <f t="shared" ref="I182" si="13">SUM(I180:I181)</f>
        <v>3</v>
      </c>
      <c r="J182" s="113">
        <f t="shared" si="12"/>
        <v>0.13636363636363635</v>
      </c>
    </row>
    <row r="183" spans="2:10" ht="17.25" thickTop="1" thickBot="1" x14ac:dyDescent="0.3">
      <c r="B183" s="95" t="s">
        <v>1146</v>
      </c>
      <c r="C183" s="96">
        <v>24</v>
      </c>
      <c r="D183" s="96"/>
      <c r="E183" s="98">
        <v>0.11</v>
      </c>
      <c r="F183" s="131"/>
      <c r="G183" s="70" t="s">
        <v>1426</v>
      </c>
      <c r="H183" s="122">
        <v>3</v>
      </c>
      <c r="I183" s="128"/>
      <c r="J183" s="114"/>
    </row>
    <row r="184" spans="2:10" ht="17.25" thickTop="1" thickBot="1" x14ac:dyDescent="0.3">
      <c r="B184" s="63" t="s">
        <v>1330</v>
      </c>
      <c r="C184" s="64">
        <f>AUXILIAR!F28</f>
        <v>474</v>
      </c>
      <c r="D184" s="65"/>
      <c r="E184" s="66"/>
      <c r="F184" s="129">
        <v>45165</v>
      </c>
      <c r="G184" s="109" t="s">
        <v>1396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1330</v>
      </c>
      <c r="I185" s="123" t="s">
        <v>1425</v>
      </c>
      <c r="J185" s="112" t="s">
        <v>995</v>
      </c>
    </row>
    <row r="186" spans="2:10" ht="17.25" thickTop="1" thickBot="1" x14ac:dyDescent="0.3">
      <c r="B186" s="67" t="s">
        <v>1331</v>
      </c>
      <c r="C186" s="85">
        <v>3</v>
      </c>
      <c r="D186" s="68">
        <f>D185-C186</f>
        <v>-3</v>
      </c>
      <c r="E186" s="69">
        <f>D186/C184</f>
        <v>-6.3291139240506328E-3</v>
      </c>
      <c r="F186" s="130"/>
      <c r="G186" s="117" t="s">
        <v>1419</v>
      </c>
      <c r="H186" s="120">
        <f>AUXILIAR!B61</f>
        <v>11</v>
      </c>
      <c r="I186" s="124"/>
      <c r="J186" s="116"/>
    </row>
    <row r="187" spans="2:10" ht="16.5" thickTop="1" x14ac:dyDescent="0.25">
      <c r="B187" s="67" t="s">
        <v>1332</v>
      </c>
      <c r="C187" s="85">
        <v>1</v>
      </c>
      <c r="D187" s="68">
        <f>D186-C187</f>
        <v>-4</v>
      </c>
      <c r="E187" s="69">
        <f>D187/C184</f>
        <v>-8.4388185654008432E-3</v>
      </c>
      <c r="F187" s="130"/>
      <c r="G187" s="67" t="s">
        <v>1154</v>
      </c>
      <c r="H187" s="121">
        <f>AUXILIAR!C61</f>
        <v>11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-1.8987341772151899E-2</v>
      </c>
      <c r="F188" s="130"/>
      <c r="G188" s="67" t="s">
        <v>1421</v>
      </c>
      <c r="H188" s="121">
        <f>AUXILIAR!D61</f>
        <v>11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1145</v>
      </c>
      <c r="C189" s="96">
        <f>Hoja1!AF3</f>
        <v>0</v>
      </c>
      <c r="D189" s="96"/>
      <c r="E189" s="97">
        <v>0.04</v>
      </c>
      <c r="F189" s="130"/>
      <c r="G189" s="67" t="s">
        <v>1427</v>
      </c>
      <c r="H189" s="121">
        <f>paradas!H1</f>
        <v>22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1146</v>
      </c>
      <c r="C190" s="96">
        <f>Hoja1!AF5</f>
        <v>0</v>
      </c>
      <c r="D190" s="96"/>
      <c r="E190" s="98">
        <v>0.1</v>
      </c>
      <c r="F190" s="131"/>
      <c r="G190" s="70" t="s">
        <v>1426</v>
      </c>
      <c r="H190" s="122">
        <v>3</v>
      </c>
      <c r="I190" s="128"/>
      <c r="J190" s="114"/>
    </row>
    <row r="191" spans="2:10" ht="17.25" thickTop="1" thickBot="1" x14ac:dyDescent="0.3">
      <c r="B191" s="63" t="s">
        <v>1330</v>
      </c>
      <c r="C191" s="64">
        <f>AUXILIAR!F29</f>
        <v>474</v>
      </c>
      <c r="D191" s="65"/>
      <c r="E191" s="66"/>
      <c r="F191" s="129">
        <v>45166</v>
      </c>
      <c r="G191" s="109" t="s">
        <v>1396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1330</v>
      </c>
      <c r="I192" s="123" t="s">
        <v>1425</v>
      </c>
      <c r="J192" s="112" t="s">
        <v>995</v>
      </c>
    </row>
    <row r="193" spans="2:10" ht="17.25" thickTop="1" thickBot="1" x14ac:dyDescent="0.3">
      <c r="B193" s="67" t="s">
        <v>1331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1419</v>
      </c>
      <c r="H193" s="120">
        <f>AUXILIAR!B62</f>
        <v>11</v>
      </c>
      <c r="I193" s="124"/>
      <c r="J193" s="116"/>
    </row>
    <row r="194" spans="2:10" ht="16.5" thickTop="1" x14ac:dyDescent="0.25">
      <c r="B194" s="67" t="s">
        <v>1332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1154</v>
      </c>
      <c r="H194" s="121">
        <f>AUXILIAR!C62</f>
        <v>11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1421</v>
      </c>
      <c r="H195" s="121">
        <f>AUXILIAR!D62</f>
        <v>11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1145</v>
      </c>
      <c r="C196" s="96">
        <f>Hoja1!AG3</f>
        <v>0</v>
      </c>
      <c r="D196" s="96"/>
      <c r="E196" s="97">
        <v>0.05</v>
      </c>
      <c r="F196" s="130"/>
      <c r="G196" s="67" t="s">
        <v>1427</v>
      </c>
      <c r="H196" s="121">
        <f>paradas!H1</f>
        <v>22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1146</v>
      </c>
      <c r="C197" s="96">
        <f>Hoja1!AG5</f>
        <v>0</v>
      </c>
      <c r="D197" s="96"/>
      <c r="E197" s="98">
        <v>0.14000000000000001</v>
      </c>
      <c r="F197" s="131"/>
      <c r="G197" s="70" t="s">
        <v>1426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1330</v>
      </c>
      <c r="C198" s="64">
        <f>AUXILIAR!F30</f>
        <v>474</v>
      </c>
      <c r="D198" s="65"/>
      <c r="E198" s="66"/>
      <c r="F198" s="129">
        <v>45167</v>
      </c>
      <c r="G198" s="109" t="s">
        <v>1396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1330</v>
      </c>
      <c r="I199" s="123" t="s">
        <v>1425</v>
      </c>
      <c r="J199" s="112" t="s">
        <v>995</v>
      </c>
    </row>
    <row r="200" spans="2:10" ht="17.25" thickTop="1" thickBot="1" x14ac:dyDescent="0.3">
      <c r="B200" s="67" t="s">
        <v>1331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1419</v>
      </c>
      <c r="H200" s="120">
        <f>AUXILIAR!B63</f>
        <v>11</v>
      </c>
      <c r="I200" s="124"/>
      <c r="J200" s="116"/>
    </row>
    <row r="201" spans="2:10" ht="16.5" thickTop="1" x14ac:dyDescent="0.25">
      <c r="B201" s="67" t="s">
        <v>1332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1154</v>
      </c>
      <c r="H201" s="121">
        <f>AUXILIAR!C63</f>
        <v>11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1421</v>
      </c>
      <c r="H202" s="121">
        <f>AUXILIAR!D63</f>
        <v>11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1145</v>
      </c>
      <c r="C203" s="96">
        <f>Hoja1!AH3</f>
        <v>0</v>
      </c>
      <c r="D203" s="96"/>
      <c r="E203" s="97">
        <v>0.05</v>
      </c>
      <c r="F203" s="130"/>
      <c r="G203" s="67" t="s">
        <v>1427</v>
      </c>
      <c r="H203" s="121">
        <f>paradas!H1</f>
        <v>22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1146</v>
      </c>
      <c r="C204" s="96">
        <f>Hoja1!AH5</f>
        <v>0</v>
      </c>
      <c r="D204" s="96"/>
      <c r="E204" s="98">
        <v>0.14000000000000001</v>
      </c>
      <c r="F204" s="131"/>
      <c r="G204" s="70" t="s">
        <v>1426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1330</v>
      </c>
      <c r="C205" s="64">
        <f>AUXILIAR!F31</f>
        <v>474</v>
      </c>
      <c r="D205" s="65"/>
      <c r="E205" s="66"/>
      <c r="F205" s="129">
        <v>45168</v>
      </c>
      <c r="G205" s="109" t="s">
        <v>1396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1330</v>
      </c>
      <c r="I206" s="123" t="s">
        <v>1425</v>
      </c>
      <c r="J206" s="112" t="s">
        <v>995</v>
      </c>
    </row>
    <row r="207" spans="2:10" ht="17.25" thickTop="1" thickBot="1" x14ac:dyDescent="0.3">
      <c r="B207" s="67" t="s">
        <v>1331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1419</v>
      </c>
      <c r="H207" s="120">
        <f>AUXILIAR!B64</f>
        <v>11</v>
      </c>
      <c r="I207" s="124"/>
      <c r="J207" s="116"/>
    </row>
    <row r="208" spans="2:10" ht="16.5" thickTop="1" x14ac:dyDescent="0.25">
      <c r="B208" s="67" t="s">
        <v>1332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1154</v>
      </c>
      <c r="H208" s="121">
        <f>AUXILIAR!C64</f>
        <v>11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1421</v>
      </c>
      <c r="H209" s="121">
        <f>AUXILIAR!D64</f>
        <v>11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1145</v>
      </c>
      <c r="C210" s="96">
        <f>Hoja1!AI3</f>
        <v>0</v>
      </c>
      <c r="D210" s="96"/>
      <c r="E210" s="97">
        <v>0.05</v>
      </c>
      <c r="F210" s="130"/>
      <c r="G210" s="67" t="s">
        <v>1427</v>
      </c>
      <c r="H210" s="121">
        <f>paradas!H1</f>
        <v>22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1146</v>
      </c>
      <c r="C211" s="96">
        <f>Hoja1!AI5</f>
        <v>0</v>
      </c>
      <c r="D211" s="96"/>
      <c r="E211" s="98">
        <v>0.14000000000000001</v>
      </c>
      <c r="F211" s="131"/>
      <c r="G211" s="70" t="s">
        <v>1426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1330</v>
      </c>
      <c r="C212" s="64">
        <v>474</v>
      </c>
      <c r="D212" s="65"/>
      <c r="E212" s="66"/>
      <c r="F212" s="129">
        <v>45169</v>
      </c>
      <c r="G212" s="109" t="s">
        <v>1396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1330</v>
      </c>
      <c r="I213" s="123" t="s">
        <v>1425</v>
      </c>
      <c r="J213" s="112" t="s">
        <v>995</v>
      </c>
    </row>
    <row r="214" spans="2:10" ht="17.25" thickTop="1" thickBot="1" x14ac:dyDescent="0.3">
      <c r="B214" s="67" t="s">
        <v>1331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1419</v>
      </c>
      <c r="H214" s="120">
        <v>11</v>
      </c>
      <c r="I214" s="124"/>
      <c r="J214" s="116"/>
    </row>
    <row r="215" spans="2:10" ht="16.5" thickTop="1" x14ac:dyDescent="0.25">
      <c r="B215" s="67" t="s">
        <v>1332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1154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1421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1145</v>
      </c>
      <c r="C217" s="96">
        <v>7</v>
      </c>
      <c r="D217" s="96"/>
      <c r="E217" s="97">
        <v>0.03</v>
      </c>
      <c r="F217" s="130"/>
      <c r="G217" s="67" t="s">
        <v>1427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1146</v>
      </c>
      <c r="C218" s="96">
        <v>20</v>
      </c>
      <c r="D218" s="96"/>
      <c r="E218" s="98">
        <v>0.09</v>
      </c>
      <c r="F218" s="131"/>
      <c r="G218" s="70" t="s">
        <v>1426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TOTAL'!C5:C517,"=BONOMO")</f>
        <v>241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8</v>
      </c>
      <c r="G3" s="53">
        <f>COUNTIFS('RESUMEN TOTAL'!C5:C518, "=BONOMO",'RESUMEN TOTAL'!M5:M518,"=APAGADO")</f>
        <v>7</v>
      </c>
      <c r="H3" s="53">
        <f>COUNTIFS('RESUMEN TOTAL'!C5:C518, "=BONOMO",'RESUMEN TOTAL'!N5:N518,"=APAGADO")</f>
        <v>0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0</v>
      </c>
      <c r="L3" s="53">
        <f>COUNTIFS('RESUMEN TOTAL'!C5:C518, "=BONOMO",'RESUMEN TOTAL'!R5:R518,"=APAGADO")</f>
        <v>0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v>16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v>10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0.03</v>
      </c>
      <c r="G4" s="60">
        <f t="shared" ref="G4:AG4" si="0">G3/BONOMOcam</f>
        <v>2.9045643153526972E-2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6.6390041493775934E-2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4.1493775933609957E-2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2.9045643153526972E-2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23</v>
      </c>
      <c r="G5" s="56">
        <f>COUNTIFS('RESUMEN TOTAL'!C3:C514, "=COSEIDI",'RESUMEN TOTAL'!M3:M514,"=APAGADO")</f>
        <v>23</v>
      </c>
      <c r="H5" s="56">
        <f>COUNTIFS('RESUMEN TOTAL'!C5:C502, "=COSEIDI",'RESUMEN TOTAL'!N5:N502,"=APAGADO")</f>
        <v>0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0</v>
      </c>
      <c r="L5" s="56">
        <f>COUNTIFS('RESUMEN TOTAL'!C5:C502, "=COSEIDI",'RESUMEN TOTAL'!R5:R502,"=APAGADO")</f>
        <v>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0.10900473933649289</v>
      </c>
      <c r="G6" s="60">
        <f t="shared" si="6"/>
        <v>0.10900473933649289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9.4786729857819899E-2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I645" sqref="AI645"/>
    </sheetView>
  </sheetViews>
  <sheetFormatPr baseColWidth="10" defaultRowHeight="15" x14ac:dyDescent="0.25"/>
  <cols>
    <col min="3" max="3" width="28.28515625" customWidth="1"/>
    <col min="19" max="19" width="13.140625" bestFit="1" customWidth="1"/>
  </cols>
  <sheetData>
    <row r="1" spans="1:36" ht="18.75" x14ac:dyDescent="0.3">
      <c r="C1" s="30" t="s">
        <v>1413</v>
      </c>
      <c r="D1" s="31">
        <f>COUNTIFS(E5:E601,"=GPON")/2</f>
        <v>11</v>
      </c>
      <c r="E1" s="101" t="s">
        <v>1414</v>
      </c>
      <c r="F1" s="101"/>
      <c r="G1" s="101"/>
      <c r="H1" s="102">
        <f>COUNTIFS(E5:E601,"=GPON")</f>
        <v>22</v>
      </c>
      <c r="I1" s="103" t="s">
        <v>1415</v>
      </c>
      <c r="J1" s="103"/>
      <c r="K1" s="104">
        <f>COUNTIFS(D5:D601,"=GFIJA")</f>
        <v>11</v>
      </c>
      <c r="L1" s="105" t="s">
        <v>1416</v>
      </c>
      <c r="M1" s="105"/>
      <c r="N1" s="105"/>
      <c r="O1" s="106">
        <f>COUNTIFS(D5:D601,"=INTERCOMUNICADOR")</f>
        <v>11</v>
      </c>
    </row>
    <row r="2" spans="1:36" ht="21" x14ac:dyDescent="0.35">
      <c r="E2" s="18" t="s">
        <v>1418</v>
      </c>
      <c r="F2" s="18">
        <f t="shared" ref="F2:Q2" si="0">COUNTIFS(F5:F601, "=APAGADO",E5:E601,"=GPON")</f>
        <v>3</v>
      </c>
      <c r="G2" s="18">
        <f t="shared" si="0"/>
        <v>0</v>
      </c>
      <c r="H2" s="18">
        <f t="shared" si="0"/>
        <v>0</v>
      </c>
      <c r="I2" s="18">
        <f t="shared" si="0"/>
        <v>0</v>
      </c>
      <c r="J2" s="18">
        <f t="shared" si="0"/>
        <v>0</v>
      </c>
      <c r="K2" s="18">
        <f t="shared" si="0"/>
        <v>0</v>
      </c>
      <c r="L2" s="18">
        <f t="shared" si="0"/>
        <v>0</v>
      </c>
      <c r="M2" s="18">
        <f t="shared" si="0"/>
        <v>0</v>
      </c>
      <c r="N2" s="18">
        <f t="shared" si="0"/>
        <v>0</v>
      </c>
      <c r="O2" s="18">
        <f t="shared" si="0"/>
        <v>0</v>
      </c>
      <c r="P2" s="18">
        <f t="shared" si="0"/>
        <v>0</v>
      </c>
      <c r="Q2" s="18">
        <f t="shared" si="0"/>
        <v>0</v>
      </c>
      <c r="R2" s="18">
        <f>COUNTIFS(R5:R601, "=APAGADO",E5:E601,"=GPON")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1394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1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hidden="1" x14ac:dyDescent="0.25">
      <c r="A479">
        <f>'RESUMEN TOTAL'!A479</f>
        <v>0</v>
      </c>
      <c r="B479" s="33">
        <f>'RESUMEN TOTAL'!B479</f>
        <v>0</v>
      </c>
      <c r="C479">
        <f>'RESUMEN TOTAL'!D479</f>
        <v>0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25">
      <c r="A480">
        <f>'RESUMEN TOTAL'!A480</f>
        <v>0</v>
      </c>
      <c r="B480" s="33">
        <f>'RESUMEN TOTAL'!B480</f>
        <v>0</v>
      </c>
      <c r="C480">
        <f>'RESUMEN TOTAL'!D480</f>
        <v>0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25">
      <c r="A481">
        <f>'RESUMEN TOTAL'!A481</f>
        <v>0</v>
      </c>
      <c r="B481" s="33">
        <f>'RESUMEN TOTAL'!B481</f>
        <v>0</v>
      </c>
      <c r="C481">
        <f>'RESUMEN TOTAL'!D481</f>
        <v>0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25">
      <c r="A482">
        <f>'RESUMEN TOTAL'!A482</f>
        <v>0</v>
      </c>
      <c r="B482" s="33">
        <f>'RESUMEN TOTAL'!B482</f>
        <v>0</v>
      </c>
      <c r="C482">
        <f>'RESUMEN TOTAL'!D482</f>
        <v>0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25">
      <c r="A483">
        <f>'RESUMEN TOTAL'!A483</f>
        <v>0</v>
      </c>
      <c r="B483" s="33">
        <f>'RESUMEN TOTAL'!B483</f>
        <v>0</v>
      </c>
      <c r="C483">
        <f>'RESUMEN TOTAL'!D483</f>
        <v>0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25">
      <c r="A484">
        <f>'RESUMEN TOTAL'!A484</f>
        <v>0</v>
      </c>
      <c r="B484" s="33">
        <f>'RESUMEN TOTAL'!B484</f>
        <v>0</v>
      </c>
      <c r="C484">
        <f>'RESUMEN TOTAL'!D484</f>
        <v>0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25">
      <c r="A485">
        <f>'RESUMEN TOTAL'!A485</f>
        <v>0</v>
      </c>
      <c r="B485" s="33">
        <f>'RESUMEN TOTAL'!B485</f>
        <v>0</v>
      </c>
      <c r="C485">
        <f>'RESUMEN TOTAL'!D485</f>
        <v>0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25">
      <c r="A486">
        <f>'RESUMEN TOTAL'!A486</f>
        <v>0</v>
      </c>
      <c r="B486" s="33">
        <f>'RESUMEN TOTAL'!B486</f>
        <v>0</v>
      </c>
      <c r="C486">
        <f>'RESUMEN TOTAL'!D486</f>
        <v>0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2023-08-02T10:24:14Z</dcterms:modified>
</cp:coreProperties>
</file>