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C19E25BD-1A87-4748-9229-DD96C63953D3}" xr6:coauthVersionLast="47" xr6:coauthVersionMax="47" xr10:uidLastSave="{00000000-0000-0000-0000-000000000000}"/>
  <bookViews>
    <workbookView xWindow="2037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0" i="24" l="1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K479" i="2" s="1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I77" i="24"/>
  <c r="J77" i="24" s="1"/>
  <c r="H77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83" i="2" l="1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J89" i="24" l="1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I76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H76" i="24" s="1"/>
  <c r="J76" i="24" s="1"/>
  <c r="AE2" i="10"/>
  <c r="C27" i="14" s="1"/>
  <c r="H75" i="2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H74" i="24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I75" i="24"/>
  <c r="J75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H78" i="24" s="1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<sst xmlns="http://schemas.openxmlformats.org/spreadsheetml/2006/main" count="4285" uniqueCount="1471">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</sst>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45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37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12</c:v>
                </c:pt>
                <c:pt idx="4">
                  <c:v>12</c:v>
                </c:pt>
                <c:pt idx="5">
                  <c:v>9</c:v>
                </c:pt>
                <c:pt idx="6">
                  <c:v>7</c:v>
                </c:pt>
                <c:pt idx="7">
                  <c:v>13</c:v>
                </c:pt>
                <c:pt idx="8">
                  <c:v>9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2.9045643153526972E-2</c:v>
                      </c:pt>
                      <c:pt idx="2">
                        <c:v>2.4896265560165973E-2</c:v>
                      </c:pt>
                      <c:pt idx="3">
                        <c:v>0.18672199170124482</c:v>
                      </c:pt>
                      <c:pt idx="4">
                        <c:v>1.6597510373443983E-2</c:v>
                      </c:pt>
                      <c:pt idx="5">
                        <c:v>2.4896265560165973E-2</c:v>
                      </c:pt>
                      <c:pt idx="6">
                        <c:v>2.4896265560165973E-2</c:v>
                      </c:pt>
                      <c:pt idx="7">
                        <c:v>2.9045643153526972E-2</c:v>
                      </c:pt>
                      <c:pt idx="8">
                        <c:v>0.15352697095435686</c:v>
                      </c:pt>
                      <c:pt idx="9">
                        <c:v>0.15352697095435686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0.10900473933649289</c:v>
                      </c:pt>
                      <c:pt idx="2">
                        <c:v>9.9526066350710901E-2</c:v>
                      </c:pt>
                      <c:pt idx="3">
                        <c:v>5.6872037914691941E-2</c:v>
                      </c:pt>
                      <c:pt idx="4">
                        <c:v>5.6872037914691941E-2</c:v>
                      </c:pt>
                      <c:pt idx="5">
                        <c:v>4.2654028436018961E-2</c:v>
                      </c:pt>
                      <c:pt idx="6">
                        <c:v>3.3175355450236969E-2</c:v>
                      </c:pt>
                      <c:pt idx="7">
                        <c:v>6.1611374407582936E-2</c:v>
                      </c:pt>
                      <c:pt idx="8">
                        <c:v>4.2654028436018961E-2</c:v>
                      </c:pt>
                      <c:pt idx="9">
                        <c:v>3.7914691943127965E-2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2.9045643153526972E-2</c:v>
                </c:pt>
                <c:pt idx="2">
                  <c:v>2.4896265560165973E-2</c:v>
                </c:pt>
                <c:pt idx="3">
                  <c:v>0.18672199170124482</c:v>
                </c:pt>
                <c:pt idx="4">
                  <c:v>1.6597510373443983E-2</c:v>
                </c:pt>
                <c:pt idx="5">
                  <c:v>2.4896265560165973E-2</c:v>
                </c:pt>
                <c:pt idx="6">
                  <c:v>2.4896265560165973E-2</c:v>
                </c:pt>
                <c:pt idx="7">
                  <c:v>2.9045643153526972E-2</c:v>
                </c:pt>
                <c:pt idx="8">
                  <c:v>0.15352697095435686</c:v>
                </c:pt>
                <c:pt idx="9">
                  <c:v>0.15352697095435686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0.10900473933649289</c:v>
                </c:pt>
                <c:pt idx="2">
                  <c:v>9.9526066350710901E-2</c:v>
                </c:pt>
                <c:pt idx="3">
                  <c:v>5.6872037914691941E-2</c:v>
                </c:pt>
                <c:pt idx="4">
                  <c:v>5.6872037914691941E-2</c:v>
                </c:pt>
                <c:pt idx="5">
                  <c:v>4.2654028436018961E-2</c:v>
                </c:pt>
                <c:pt idx="6">
                  <c:v>3.3175355450236969E-2</c:v>
                </c:pt>
                <c:pt idx="7">
                  <c:v>6.1611374407582936E-2</c:v>
                </c:pt>
                <c:pt idx="8">
                  <c:v>4.2654028436018961E-2</c:v>
                </c:pt>
                <c:pt idx="9">
                  <c:v>3.7914691943127965E-2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45</c:v>
                      </c:pt>
                      <c:pt idx="4">
                        <c:v>4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37</c:v>
                      </c:pt>
                      <c:pt idx="9">
                        <c:v>37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23</c:v>
                      </c:pt>
                      <c:pt idx="2">
                        <c:v>21</c:v>
                      </c:pt>
                      <c:pt idx="3">
                        <c:v>12</c:v>
                      </c:pt>
                      <c:pt idx="4">
                        <c:v>12</c:v>
                      </c:pt>
                      <c:pt idx="5">
                        <c:v>9</c:v>
                      </c:pt>
                      <c:pt idx="6">
                        <c:v>7</c:v>
                      </c:pt>
                      <c:pt idx="7">
                        <c:v>13</c:v>
                      </c:pt>
                      <c:pt idx="8">
                        <c:v>9</c:v>
                      </c:pt>
                      <c:pt idx="9">
                        <c:v>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60" zoomScaleNormal="60" workbookViewId="0">
      <pane xSplit="11" ySplit="4" topLeftCell="L101" activePane="bottomRight" state="frozen"/>
      <selection pane="topRight" activeCell="M1" sqref="M1"/>
      <selection pane="bottomLeft" activeCell="A5" sqref="A5"/>
      <selection pane="bottomRight" activeCell="H117" sqref="H117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8.28515625" customWidth="1"/>
    <col min="5" max="5" width="25.7109375" style="79" bestFit="1" customWidth="1"/>
    <col min="6" max="6" width="25" style="83" bestFit="1" customWidth="1"/>
    <col min="7" max="7" width="31.425781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482</v>
      </c>
      <c r="W2" s="75">
        <f t="shared" si="4"/>
        <v>482</v>
      </c>
      <c r="X2" s="75">
        <f t="shared" si="4"/>
        <v>482</v>
      </c>
      <c r="Y2" s="75">
        <f t="shared" si="4"/>
        <v>482</v>
      </c>
      <c r="Z2" s="75">
        <f t="shared" si="4"/>
        <v>482</v>
      </c>
      <c r="AA2" s="75">
        <f t="shared" si="4"/>
        <v>482</v>
      </c>
      <c r="AB2" s="75">
        <f t="shared" si="4"/>
        <v>482</v>
      </c>
      <c r="AC2" s="75">
        <f t="shared" si="4"/>
        <v>482</v>
      </c>
      <c r="AD2" s="75">
        <f t="shared" si="4"/>
        <v>482</v>
      </c>
      <c r="AE2" s="75">
        <f t="shared" si="4"/>
        <v>482</v>
      </c>
      <c r="AF2" s="75">
        <f t="shared" si="4"/>
        <v>482</v>
      </c>
      <c r="AG2" s="75">
        <f t="shared" si="4"/>
        <v>482</v>
      </c>
      <c r="AH2" s="75">
        <f t="shared" si="4"/>
        <v>482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0</v>
      </c>
      <c r="W3" s="12">
        <f t="shared" si="6"/>
        <v>0</v>
      </c>
      <c r="X3" s="12">
        <f>COUNTIF(X4:X498, "apagado")</f>
        <v>0</v>
      </c>
      <c r="Y3" s="12">
        <f>COUNTIF(Y4:Y498, "apagado")</f>
        <v>0</v>
      </c>
      <c r="Z3" s="12">
        <f t="shared" ref="Z3:AP3" si="7">COUNTIF(Z4:Z600,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19</v>
      </c>
      <c r="J15" s="34">
        <f t="shared" si="9"/>
        <v>9</v>
      </c>
      <c r="K15" s="35">
        <f t="shared" si="10"/>
        <v>0.6785714285714286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28</v>
      </c>
      <c r="J20" s="34">
        <f t="shared" ref="J20:J23" si="14">COUNTIF(L20:AM20,"APAGADO")</f>
        <v>0</v>
      </c>
      <c r="K20" s="35">
        <f t="shared" ref="K20:K23" si="15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28</v>
      </c>
      <c r="J21" s="34">
        <f t="shared" si="14"/>
        <v>0</v>
      </c>
      <c r="K21" s="35">
        <f t="shared" si="15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27</v>
      </c>
      <c r="J40" s="34">
        <f t="shared" si="9"/>
        <v>1</v>
      </c>
      <c r="K40" s="35">
        <f t="shared" si="10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27</v>
      </c>
      <c r="J55" s="34">
        <f t="shared" si="9"/>
        <v>1</v>
      </c>
      <c r="K55" s="35">
        <f t="shared" si="10"/>
        <v>0.9642857142857143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25</v>
      </c>
      <c r="J67" s="34">
        <f t="shared" si="9"/>
        <v>3</v>
      </c>
      <c r="K67" s="35">
        <f t="shared" si="10"/>
        <v>0.8928571428571429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25</v>
      </c>
      <c r="J70" s="34">
        <f t="shared" si="9"/>
        <v>3</v>
      </c>
      <c r="K70" s="35">
        <f t="shared" si="10"/>
        <v>0.8928571428571429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26</v>
      </c>
      <c r="J79" s="34">
        <f t="shared" si="17"/>
        <v>2</v>
      </c>
      <c r="K79" s="35">
        <f t="shared" si="18"/>
        <v>0.9285714285714286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28</v>
      </c>
      <c r="J107" s="34">
        <f t="shared" si="21"/>
        <v>0</v>
      </c>
      <c r="K107" s="35">
        <f t="shared" si="22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24</v>
      </c>
      <c r="J115" s="34">
        <f>COUNTIF(L115:AM115,"APAGADO")</f>
        <v>4</v>
      </c>
      <c r="K115" s="35">
        <f>(I115)/(J115+I115)</f>
        <v>0.8571428571428571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23</v>
      </c>
      <c r="J148" s="34">
        <f t="shared" ref="J148:J252" si="24">COUNTIF(L148:AM148,"APAGADO")</f>
        <v>5</v>
      </c>
      <c r="K148" s="35">
        <f t="shared" ref="K148:K252" si="25">(I148)/(J148+I148)</f>
        <v>0.8214285714285714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27</v>
      </c>
      <c r="J151" s="34">
        <f t="shared" si="24"/>
        <v>1</v>
      </c>
      <c r="K151" s="35">
        <f t="shared" si="25"/>
        <v>0.9642857142857143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26</v>
      </c>
      <c r="J152" s="34">
        <f t="shared" si="24"/>
        <v>2</v>
      </c>
      <c r="K152" s="35">
        <f t="shared" si="25"/>
        <v>0.9285714285714286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28</v>
      </c>
      <c r="J166" s="34">
        <f t="shared" si="24"/>
        <v>0</v>
      </c>
      <c r="K166" s="35">
        <f t="shared" si="25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28</v>
      </c>
      <c r="J167" s="34">
        <f t="shared" si="24"/>
        <v>0</v>
      </c>
      <c r="K167" s="35">
        <f t="shared" si="25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28</v>
      </c>
      <c r="J168" s="34">
        <f t="shared" si="24"/>
        <v>0</v>
      </c>
      <c r="K168" s="35">
        <f t="shared" si="25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18</v>
      </c>
      <c r="J194" s="34">
        <f t="shared" si="24"/>
        <v>10</v>
      </c>
      <c r="K194" s="35">
        <f t="shared" si="25"/>
        <v>0.6428571428571429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25</v>
      </c>
      <c r="J195" s="34">
        <f t="shared" si="24"/>
        <v>3</v>
      </c>
      <c r="K195" s="35">
        <f t="shared" si="25"/>
        <v>0.8928571428571429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18</v>
      </c>
      <c r="J196" s="34">
        <f t="shared" si="24"/>
        <v>10</v>
      </c>
      <c r="K196" s="35">
        <f t="shared" si="25"/>
        <v>0.6428571428571429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25</v>
      </c>
      <c r="J216" s="34">
        <f t="shared" si="24"/>
        <v>3</v>
      </c>
      <c r="K216" s="35">
        <f t="shared" si="25"/>
        <v>0.8928571428571429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25</v>
      </c>
      <c r="J218" s="34">
        <f t="shared" si="24"/>
        <v>3</v>
      </c>
      <c r="K218" s="35">
        <f t="shared" si="25"/>
        <v>0.8928571428571429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25</v>
      </c>
      <c r="J221" s="34">
        <f t="shared" si="24"/>
        <v>3</v>
      </c>
      <c r="K221" s="35">
        <f t="shared" si="25"/>
        <v>0.8928571428571429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18</v>
      </c>
      <c r="J224" s="34">
        <f t="shared" si="24"/>
        <v>10</v>
      </c>
      <c r="K224" s="35">
        <f t="shared" si="25"/>
        <v>0.6428571428571429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19</v>
      </c>
      <c r="J230" s="34">
        <f t="shared" si="24"/>
        <v>9</v>
      </c>
      <c r="K230" s="35">
        <f t="shared" si="25"/>
        <v>0.6785714285714286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1145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18</v>
      </c>
      <c r="J231" s="34">
        <f t="shared" si="24"/>
        <v>10</v>
      </c>
      <c r="K231" s="35">
        <f t="shared" si="25"/>
        <v>0.6428571428571429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20</v>
      </c>
      <c r="J232" s="34">
        <f>COUNTIF(L232:AM232,"APAGADO")</f>
        <v>8</v>
      </c>
      <c r="K232" s="35">
        <f>(I232)/(J232+I232)</f>
        <v>0.7142857142857143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28</v>
      </c>
      <c r="J233" s="34">
        <f t="shared" si="24"/>
        <v>0</v>
      </c>
      <c r="K233" s="35">
        <f t="shared" si="25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28</v>
      </c>
      <c r="J234" s="34">
        <f t="shared" si="24"/>
        <v>0</v>
      </c>
      <c r="K234" s="35">
        <f t="shared" si="25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25</v>
      </c>
      <c r="J239" s="34">
        <f t="shared" si="24"/>
        <v>3</v>
      </c>
      <c r="K239" s="35">
        <f t="shared" si="25"/>
        <v>0.8928571428571429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18</v>
      </c>
      <c r="J245" s="34">
        <f t="shared" si="24"/>
        <v>10</v>
      </c>
      <c r="K245" s="35">
        <f t="shared" si="25"/>
        <v>0.6428571428571429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25</v>
      </c>
      <c r="J246" s="34">
        <f t="shared" si="24"/>
        <v>3</v>
      </c>
      <c r="K246" s="35">
        <f t="shared" si="25"/>
        <v>0.8928571428571429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25</v>
      </c>
      <c r="J247" s="34">
        <f t="shared" si="24"/>
        <v>3</v>
      </c>
      <c r="K247" s="35">
        <f t="shared" si="25"/>
        <v>0.8928571428571429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28</v>
      </c>
      <c r="J249" s="34">
        <f t="shared" si="24"/>
        <v>0</v>
      </c>
      <c r="K249" s="35">
        <f t="shared" si="25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28</v>
      </c>
      <c r="J250" s="34">
        <f t="shared" si="24"/>
        <v>0</v>
      </c>
      <c r="K250" s="35">
        <f t="shared" si="25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28</v>
      </c>
      <c r="J272" s="34">
        <f t="shared" si="37"/>
        <v>0</v>
      </c>
      <c r="K272" s="35">
        <f t="shared" si="38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26</v>
      </c>
      <c r="J282" s="34">
        <f t="shared" si="37"/>
        <v>2</v>
      </c>
      <c r="K282" s="35">
        <f t="shared" si="38"/>
        <v>0.9285714285714286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25</v>
      </c>
      <c r="J283" s="34">
        <f t="shared" si="37"/>
        <v>3</v>
      </c>
      <c r="K283" s="35">
        <f t="shared" si="38"/>
        <v>0.8928571428571429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25</v>
      </c>
      <c r="J284" s="34">
        <f>COUNTIF(L284:AM284,"APAGADO")</f>
        <v>3</v>
      </c>
      <c r="K284" s="35">
        <f>(I284)/(J284+I284)</f>
        <v>0.8928571428571429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25</v>
      </c>
      <c r="J286" s="34">
        <f>COUNTIF(L286:AM286,"APAGADO")</f>
        <v>3</v>
      </c>
      <c r="K286" s="35">
        <f>(I286)/(J286+I286)</f>
        <v>0.8928571428571429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25</v>
      </c>
      <c r="J287" s="34">
        <f>COUNTIF(L287:AM287,"APAGADO")</f>
        <v>3</v>
      </c>
      <c r="K287" s="35">
        <f>(I287)/(J287+I287)</f>
        <v>0.8928571428571429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26</v>
      </c>
      <c r="J305" s="34">
        <f t="shared" si="37"/>
        <v>2</v>
      </c>
      <c r="K305" s="35">
        <f t="shared" si="38"/>
        <v>0.9285714285714286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26</v>
      </c>
      <c r="J311" s="34">
        <f>COUNTIF(L311:AM311,"APAGADO")</f>
        <v>2</v>
      </c>
      <c r="K311" s="35">
        <f>(I311)/(J311+I311)</f>
        <v>0.9285714285714286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25</v>
      </c>
      <c r="J319" s="34">
        <f t="shared" si="49"/>
        <v>3</v>
      </c>
      <c r="K319" s="35">
        <f t="shared" si="50"/>
        <v>0.8928571428571429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25</v>
      </c>
      <c r="J320" s="34">
        <f t="shared" si="49"/>
        <v>3</v>
      </c>
      <c r="K320" s="35">
        <f t="shared" si="50"/>
        <v>0.8928571428571429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25</v>
      </c>
      <c r="J321" s="34">
        <f t="shared" si="49"/>
        <v>3</v>
      </c>
      <c r="K321" s="35">
        <f t="shared" si="50"/>
        <v>0.8928571428571429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25</v>
      </c>
      <c r="J322" s="34">
        <f t="shared" si="49"/>
        <v>3</v>
      </c>
      <c r="K322" s="35">
        <f t="shared" si="50"/>
        <v>0.8928571428571429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27</v>
      </c>
      <c r="J338" s="34">
        <f>COUNTIF(L338:AM338,"APAGADO")</f>
        <v>1</v>
      </c>
      <c r="K338" s="35">
        <f>(I338)/(J338+I338)</f>
        <v>0.9642857142857143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28</v>
      </c>
      <c r="J347" s="34">
        <f t="shared" si="49"/>
        <v>0</v>
      </c>
      <c r="K347" s="35">
        <f t="shared" si="50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27</v>
      </c>
      <c r="J350" s="34">
        <f t="shared" si="49"/>
        <v>1</v>
      </c>
      <c r="K350" s="35">
        <f t="shared" si="50"/>
        <v>0.9642857142857143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23</v>
      </c>
      <c r="J351" s="34">
        <f>COUNTIF(L351:AM351,"APAGADO")</f>
        <v>5</v>
      </c>
      <c r="K351" s="35">
        <f>(I351)/(J351+I351)</f>
        <v>0.8214285714285714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28</v>
      </c>
      <c r="J358" s="34">
        <f t="shared" si="49"/>
        <v>0</v>
      </c>
      <c r="K358" s="35">
        <f t="shared" si="50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23</v>
      </c>
      <c r="J380" s="34">
        <f t="shared" si="49"/>
        <v>5</v>
      </c>
      <c r="K380" s="35">
        <f t="shared" si="50"/>
        <v>0.8214285714285714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28</v>
      </c>
      <c r="J461" s="34">
        <f t="shared" si="63"/>
        <v>0</v>
      </c>
      <c r="K461" s="35">
        <f t="shared" si="64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28</v>
      </c>
      <c r="J462" s="34">
        <f t="shared" si="63"/>
        <v>0</v>
      </c>
      <c r="K462" s="35">
        <f t="shared" si="64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26</v>
      </c>
      <c r="J463" s="34">
        <f t="shared" si="63"/>
        <v>2</v>
      </c>
      <c r="K463" s="35">
        <f t="shared" si="64"/>
        <v>0.9285714285714286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28</v>
      </c>
      <c r="J464" s="34">
        <f t="shared" si="63"/>
        <v>0</v>
      </c>
      <c r="K464" s="35">
        <f t="shared" si="64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23</v>
      </c>
      <c r="J465" s="34">
        <f t="shared" si="63"/>
        <v>5</v>
      </c>
      <c r="K465" s="35">
        <f t="shared" si="64"/>
        <v>0.8214285714285714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23</v>
      </c>
      <c r="J466" s="34">
        <f t="shared" si="63"/>
        <v>5</v>
      </c>
      <c r="K466" s="35">
        <f t="shared" si="64"/>
        <v>0.8214285714285714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23</v>
      </c>
      <c r="J480" s="34">
        <f t="shared" si="66"/>
        <v>5</v>
      </c>
      <c r="K480" s="35">
        <f t="shared" si="67"/>
        <v>0.8214285714285714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21</v>
      </c>
      <c r="J485" s="34">
        <f t="shared" si="66"/>
        <v>7</v>
      </c>
      <c r="K485" s="35">
        <f t="shared" si="67"/>
        <v>0.75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21</v>
      </c>
      <c r="J486" s="34">
        <f t="shared" si="66"/>
        <v>7</v>
      </c>
      <c r="K486" s="35">
        <f t="shared" si="67"/>
        <v>0.75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I4" activePane="bottomRight" state="frozenSplit"/>
      <selection pane="topRight" activeCell="F1" sqref="F1"/>
      <selection pane="bottomLeft" activeCell="A3" sqref="A3"/>
      <selection pane="bottomRight" activeCell="O2" sqref="O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482</v>
      </c>
      <c r="G12" s="36">
        <f t="shared" si="7"/>
        <v>0</v>
      </c>
    </row>
    <row r="13" spans="1:7" x14ac:dyDescent="0.25">
      <c r="A13" s="17">
        <f>'APAGADOS RADIO'!Q3</f>
        <v>45150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482</v>
      </c>
      <c r="G13" s="36">
        <f t="shared" si="7"/>
        <v>0</v>
      </c>
    </row>
    <row r="14" spans="1:7" x14ac:dyDescent="0.25">
      <c r="A14" s="17">
        <f>'APAGADOS RADIO'!R3</f>
        <v>45151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482</v>
      </c>
      <c r="G14" s="36">
        <f t="shared" si="7"/>
        <v>0</v>
      </c>
    </row>
    <row r="15" spans="1:7" x14ac:dyDescent="0.25">
      <c r="A15" s="17">
        <f>'APAGADOS RADIO'!S3</f>
        <v>45152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482</v>
      </c>
      <c r="G15" s="36">
        <f t="shared" si="7"/>
        <v>0</v>
      </c>
    </row>
    <row r="16" spans="1:7" x14ac:dyDescent="0.25">
      <c r="A16" s="17">
        <f>'APAGADOS RADIO'!T3</f>
        <v>45153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482</v>
      </c>
      <c r="G16" s="36">
        <f t="shared" si="7"/>
        <v>0</v>
      </c>
    </row>
    <row r="17" spans="1:7" x14ac:dyDescent="0.25">
      <c r="A17" s="17">
        <f>'APAGADOS RADIO'!U3</f>
        <v>45154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482</v>
      </c>
      <c r="G17" s="36">
        <f t="shared" si="7"/>
        <v>0</v>
      </c>
    </row>
    <row r="18" spans="1:7" x14ac:dyDescent="0.25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482</v>
      </c>
      <c r="G18" s="36">
        <f t="shared" si="7"/>
        <v>0</v>
      </c>
    </row>
    <row r="19" spans="1:7" x14ac:dyDescent="0.25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482</v>
      </c>
      <c r="G19" s="36">
        <f t="shared" ref="G19:G31" si="9">E19/F19</f>
        <v>0</v>
      </c>
    </row>
    <row r="20" spans="1:7" x14ac:dyDescent="0.25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482</v>
      </c>
      <c r="G20" s="36">
        <f t="shared" si="9"/>
        <v>0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482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61" workbookViewId="0">
      <selection activeCell="F65" sqref="F65:F7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6</v>
      </c>
      <c r="D21" s="96"/>
      <c r="E21" s="97">
        <f>Hoja1!H4</f>
        <v>2.4896265560165973E-2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21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45</v>
      </c>
      <c r="D28" s="96"/>
      <c r="E28" s="97">
        <f>Hoja1!I4</f>
        <v>0.18672199170124482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12</v>
      </c>
      <c r="D29" s="96"/>
      <c r="E29" s="98">
        <f>Hoja1!I6</f>
        <v>5.6872037914691941E-2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4</v>
      </c>
      <c r="D35" s="96"/>
      <c r="E35" s="97">
        <f>Hoja1!J4</f>
        <v>1.6597510373443983E-2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12</v>
      </c>
      <c r="D36" s="96"/>
      <c r="E36" s="98">
        <f>Hoja1!J6</f>
        <v>5.6872037914691941E-2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6</v>
      </c>
      <c r="D42" s="96"/>
      <c r="E42" s="97">
        <f>Hoja1!K4</f>
        <v>2.4896265560165973E-2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9</v>
      </c>
      <c r="D43" s="96"/>
      <c r="E43" s="98">
        <f>Hoja1!K6</f>
        <v>4.2654028436018961E-2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6</v>
      </c>
      <c r="D49" s="96"/>
      <c r="E49" s="97">
        <f>Hoja1!L4</f>
        <v>2.4896265560165973E-2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7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7</v>
      </c>
      <c r="D56" s="96"/>
      <c r="E56" s="97">
        <f>Hoja1!M4</f>
        <v>2.9045643153526972E-2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13</v>
      </c>
      <c r="D57" s="96"/>
      <c r="E57" s="98">
        <f>Hoja1!M6</f>
        <v>6.1611374407582936E-2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f>Hoja1!N4</f>
        <v>0.15352697095435686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9</v>
      </c>
      <c r="D64" s="96"/>
      <c r="E64" s="98">
        <f>Hoja1!N6</f>
        <v>4.2654028436018961E-2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37</v>
      </c>
      <c r="D70" s="96"/>
      <c r="E70" s="97">
        <f>Hoja1!O4</f>
        <v>0.15352697095435686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8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47</v>
      </c>
      <c r="D73" s="68">
        <f>C73</f>
        <v>47</v>
      </c>
      <c r="E73" s="69">
        <f>D73/C72</f>
        <v>9.7510373443983403E-2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47</v>
      </c>
      <c r="E74" s="69">
        <f>D74/C72</f>
        <v>9.7510373443983403E-2</v>
      </c>
      <c r="F74" s="130"/>
      <c r="G74" s="117" t="s">
        <v>1418</v>
      </c>
      <c r="H74" s="120">
        <f>AUXILIAR!B27</f>
        <v>0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46</v>
      </c>
      <c r="E75" s="69">
        <f>D75/C72</f>
        <v>9.5435684647302899E-2</v>
      </c>
      <c r="F75" s="130"/>
      <c r="G75" s="67" t="s">
        <v>1153</v>
      </c>
      <c r="H75" s="121">
        <f>AUXILIAR!C27</f>
        <v>0</v>
      </c>
      <c r="I75" s="125">
        <f>AUXILIAR!E27</f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7.2614107883817433E-2</v>
      </c>
      <c r="F76" s="130"/>
      <c r="G76" s="67" t="s">
        <v>1420</v>
      </c>
      <c r="H76" s="121">
        <f>AUXILIAR!D27</f>
        <v>0</v>
      </c>
      <c r="I76" s="126">
        <f>AUXILIAR!F27</f>
        <v>482</v>
      </c>
      <c r="J76" s="110" t="e">
        <f>I76/H76</f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0"/>
      <c r="G77" s="67" t="s">
        <v>1426</v>
      </c>
      <c r="H77" s="121" t="e">
        <f>paradas!#REF!</f>
        <v>#REF!</v>
      </c>
      <c r="I77" s="127" t="e">
        <f>paradas!#REF!+paradas!#REF!</f>
        <v>#REF!</v>
      </c>
      <c r="J77" s="113" t="e">
        <f>I77/H77</f>
        <v>#REF!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v>0.16</v>
      </c>
      <c r="F78" s="131"/>
      <c r="G78" s="70" t="s">
        <v>1425</v>
      </c>
      <c r="H78" s="122">
        <f>AUXILIAR!G27</f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f>Hoja1!R6</f>
        <v>0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0.26141078838174275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126</v>
      </c>
      <c r="E95" s="69">
        <f>D95/C93</f>
        <v>0.26141078838174275</v>
      </c>
      <c r="F95" s="130"/>
      <c r="G95" s="117" t="s">
        <v>1418</v>
      </c>
      <c r="H95" s="120">
        <f>AUXILIAR!B48</f>
        <v>15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125</v>
      </c>
      <c r="E96" s="69">
        <f>D96/C93</f>
        <v>0.25933609958506226</v>
      </c>
      <c r="F96" s="130"/>
      <c r="G96" s="67" t="s">
        <v>1153</v>
      </c>
      <c r="H96" s="121">
        <f>AUXILIAR!C48</f>
        <v>15</v>
      </c>
      <c r="I96" s="125">
        <f>AUXILIAR!E48</f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0.22199170124481327</v>
      </c>
      <c r="F97" s="130"/>
      <c r="G97" s="67" t="s">
        <v>1420</v>
      </c>
      <c r="H97" s="121">
        <f>AUXILIAR!D48</f>
        <v>15</v>
      </c>
      <c r="I97" s="126">
        <f>AUXILIAR!F48</f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0"/>
      <c r="G98" s="67" t="s">
        <v>1426</v>
      </c>
      <c r="H98" s="121">
        <f>paradas!H1</f>
        <v>30</v>
      </c>
      <c r="I98" s="127">
        <f>paradas!S2+paradas!S3</f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0.23</v>
      </c>
      <c r="F99" s="131"/>
      <c r="G99" s="70" t="s">
        <v>1425</v>
      </c>
      <c r="H99" s="122">
        <f>AUXILIAR!G48</f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/>
      <c r="D102" s="68">
        <f>D101-C102</f>
        <v>0</v>
      </c>
      <c r="E102" s="69">
        <f>D102/C100</f>
        <v>0</v>
      </c>
      <c r="F102" s="130"/>
      <c r="G102" s="117" t="s">
        <v>1418</v>
      </c>
      <c r="H102" s="120">
        <f>AUXILIAR!B49</f>
        <v>15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-1</v>
      </c>
      <c r="E103" s="69">
        <f>D103/C100</f>
        <v>-2.0746887966804979E-3</v>
      </c>
      <c r="F103" s="130"/>
      <c r="G103" s="67" t="s">
        <v>1153</v>
      </c>
      <c r="H103" s="121">
        <f>AUXILIAR!C48</f>
        <v>15</v>
      </c>
      <c r="I103" s="125">
        <f>AUXILIAR!E49</f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-2.0746887966804979E-3</v>
      </c>
      <c r="F104" s="130"/>
      <c r="G104" s="67" t="s">
        <v>1420</v>
      </c>
      <c r="H104" s="121">
        <f>AUXILIAR!D48</f>
        <v>15</v>
      </c>
      <c r="I104" s="126">
        <f>AUXILIAR!F49</f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0"/>
      <c r="G105" s="67" t="s">
        <v>1426</v>
      </c>
      <c r="H105" s="121">
        <f>paradas!H1</f>
        <v>30</v>
      </c>
      <c r="I105" s="127">
        <f>SUM(I103:I104)</f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1"/>
      <c r="G106" s="70" t="s">
        <v>1425</v>
      </c>
      <c r="H106" s="122">
        <f>AUXILIAR!G48</f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/>
      <c r="D109" s="68">
        <f>D108-C109</f>
        <v>0</v>
      </c>
      <c r="E109" s="69">
        <f>D109/C107</f>
        <v>0</v>
      </c>
      <c r="F109" s="130"/>
      <c r="G109" s="117" t="s">
        <v>1418</v>
      </c>
      <c r="H109" s="120">
        <f>AUXILIAR!B49</f>
        <v>15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-1</v>
      </c>
      <c r="E110" s="69">
        <f>D110/C107</f>
        <v>-2.0746887966804979E-3</v>
      </c>
      <c r="F110" s="130"/>
      <c r="G110" s="67" t="s">
        <v>1153</v>
      </c>
      <c r="H110" s="121">
        <f>AUXILIAR!C49</f>
        <v>15</v>
      </c>
      <c r="I110" s="125">
        <f>AUXILIAR!E50</f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-2.0746887966804979E-3</v>
      </c>
      <c r="F111" s="130"/>
      <c r="G111" s="67" t="s">
        <v>1420</v>
      </c>
      <c r="H111" s="121">
        <f>AUXILIAR!D49</f>
        <v>15</v>
      </c>
      <c r="I111" s="126">
        <f>AUXILIAR!F50</f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f>Hoja1!U3</f>
        <v>0</v>
      </c>
      <c r="D112" s="96"/>
      <c r="E112" s="97">
        <f>Hoja1!U4</f>
        <v>0</v>
      </c>
      <c r="F112" s="130"/>
      <c r="G112" s="67" t="s">
        <v>1426</v>
      </c>
      <c r="H112" s="121">
        <f>paradas!H1</f>
        <v>30</v>
      </c>
      <c r="I112" s="127">
        <f>SUM(I110:I111)</f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1"/>
      <c r="G113" s="70" t="s">
        <v>1425</v>
      </c>
      <c r="H113" s="122">
        <f>AUXILIAR!G49</f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0.21369294605809128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103</v>
      </c>
      <c r="E116" s="69">
        <f>D116/C114</f>
        <v>0.21369294605809128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102</v>
      </c>
      <c r="E117" s="69">
        <f>D117/C114</f>
        <v>0.21161825726141079</v>
      </c>
      <c r="F117" s="130"/>
      <c r="G117" s="67" t="s">
        <v>1153</v>
      </c>
      <c r="H117" s="121">
        <f>AUXILIAR!C50</f>
        <v>15</v>
      </c>
      <c r="I117" s="125">
        <f>AUXILIAR!E51</f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0.21161825726141079</v>
      </c>
      <c r="F118" s="130"/>
      <c r="G118" s="67" t="s">
        <v>1420</v>
      </c>
      <c r="H118" s="121">
        <f>AUXILIAR!D50</f>
        <v>15</v>
      </c>
      <c r="I118" s="126">
        <f>AUXILIAR!F51</f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0"/>
      <c r="G119" s="67" t="s">
        <v>1426</v>
      </c>
      <c r="H119" s="121">
        <f>paradas!H1</f>
        <v>30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62</v>
      </c>
      <c r="D120" s="96"/>
      <c r="E120" s="98">
        <f>Hoja1!V6</f>
        <v>0</v>
      </c>
      <c r="F120" s="131"/>
      <c r="G120" s="70" t="s">
        <v>1425</v>
      </c>
      <c r="H120" s="122">
        <f>AUXILIAR!G50</f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0.17634854771784234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f>D122-C123</f>
        <v>82</v>
      </c>
      <c r="E123" s="69">
        <f>D123/C121</f>
        <v>0.17012448132780084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81</v>
      </c>
      <c r="E124" s="69">
        <f>D124/C121</f>
        <v>0.16804979253112035</v>
      </c>
      <c r="F124" s="130"/>
      <c r="G124" s="67" t="s">
        <v>1153</v>
      </c>
      <c r="H124" s="121">
        <f>AUXILIAR!C51</f>
        <v>15</v>
      </c>
      <c r="I124" s="125">
        <f>AUXILIAR!E52</f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0.16804979253112035</v>
      </c>
      <c r="F125" s="130"/>
      <c r="G125" s="67" t="s">
        <v>1420</v>
      </c>
      <c r="H125" s="121">
        <f>AUXILIAR!D51</f>
        <v>15</v>
      </c>
      <c r="I125" s="126">
        <f>AUXILIAR!F52</f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0"/>
      <c r="G126" s="67" t="s">
        <v>1426</v>
      </c>
      <c r="H126" s="121">
        <f>paradas!H1</f>
        <v>30</v>
      </c>
      <c r="I126" s="127">
        <f>SUM(I124:I125)</f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f>Hoja1!W6</f>
        <v>0</v>
      </c>
      <c r="F127" s="131"/>
      <c r="G127" s="70" t="s">
        <v>1425</v>
      </c>
      <c r="H127" s="122">
        <f>AUXILIAR!G51</f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-2</v>
      </c>
      <c r="E130" s="69">
        <f>D130/C128</f>
        <v>-4.1493775933609959E-3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-3</v>
      </c>
      <c r="E131" s="69">
        <f>D131/C128</f>
        <v>-6.2240663900414933E-3</v>
      </c>
      <c r="F131" s="130"/>
      <c r="G131" s="67" t="s">
        <v>1153</v>
      </c>
      <c r="H131" s="121">
        <f>AUXILIAR!C53</f>
        <v>15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-18</v>
      </c>
      <c r="E132" s="92">
        <f>D132/C128</f>
        <v>-3.7344398340248962E-2</v>
      </c>
      <c r="F132" s="130"/>
      <c r="G132" s="67" t="s">
        <v>1420</v>
      </c>
      <c r="H132" s="121">
        <f>AUXILIAR!D53</f>
        <v>15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0"/>
      <c r="G133" s="67" t="s">
        <v>1426</v>
      </c>
      <c r="H133" s="121">
        <f>paradas!H1</f>
        <v>30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1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-2</v>
      </c>
      <c r="E137" s="69">
        <f>D137/C135</f>
        <v>-4.1493775933609959E-3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-3</v>
      </c>
      <c r="E138" s="69">
        <f>D138/C135</f>
        <v>-6.2240663900414933E-3</v>
      </c>
      <c r="F138" s="130"/>
      <c r="G138" s="67" t="s">
        <v>1153</v>
      </c>
      <c r="H138" s="121">
        <f>AUXILIAR!C54</f>
        <v>15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-6.2240663900414933E-3</v>
      </c>
      <c r="F139" s="130"/>
      <c r="G139" s="67" t="s">
        <v>1420</v>
      </c>
      <c r="H139" s="121">
        <f>AUXILIAR!D54</f>
        <v>15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1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-2</v>
      </c>
      <c r="E144" s="69">
        <f>D144/C142</f>
        <v>-4.1493775933609959E-3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-3</v>
      </c>
      <c r="E145" s="69">
        <f>D145/C142</f>
        <v>-6.2240663900414933E-3</v>
      </c>
      <c r="F145" s="130"/>
      <c r="G145" s="67" t="s">
        <v>1153</v>
      </c>
      <c r="H145" s="121">
        <f>AUXILIAR!C55</f>
        <v>15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-6.2240663900414933E-3</v>
      </c>
      <c r="F146" s="130"/>
      <c r="G146" s="67" t="s">
        <v>1420</v>
      </c>
      <c r="H146" s="121">
        <f>AUXILIAR!D55</f>
        <v>15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1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1418</v>
      </c>
      <c r="H151" s="120">
        <f>AUXILIAR!B56</f>
        <v>15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1153</v>
      </c>
      <c r="H152" s="121">
        <f>AUXILIAR!C56</f>
        <v>15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1420</v>
      </c>
      <c r="H153" s="121">
        <f>AUXILIAR!D56</f>
        <v>15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0.05</v>
      </c>
      <c r="F154" s="130"/>
      <c r="G154" s="67" t="s">
        <v>1426</v>
      </c>
      <c r="H154" s="121">
        <f>paradas!H1</f>
        <v>30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0.14000000000000001</v>
      </c>
      <c r="F155" s="131"/>
      <c r="G155" s="70" t="s">
        <v>1425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1153</v>
      </c>
      <c r="H159" s="121">
        <f>AUXILIAR!C57</f>
        <v>15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1420</v>
      </c>
      <c r="H160" s="121">
        <f>AUXILIAR!D57</f>
        <v>15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0.05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0.14000000000000001</v>
      </c>
      <c r="F162" s="131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1153</v>
      </c>
      <c r="H166" s="121">
        <f>AUXILIAR!C58</f>
        <v>15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1420</v>
      </c>
      <c r="H167" s="121">
        <f>AUXILIAR!D58</f>
        <v>15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0.03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0.15</v>
      </c>
      <c r="F169" s="131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1153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1420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0.02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0.13</v>
      </c>
      <c r="F176" s="131"/>
      <c r="G176" s="70" t="s">
        <v>1425</v>
      </c>
      <c r="H176" s="122"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workbookViewId="0">
      <selection activeCell="AA15" sqref="AA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7</v>
      </c>
      <c r="H3" s="53">
        <f>COUNTIFS('RESUMEN TOTAL'!C5:C518, "=BONOMO",'RESUMEN TOTAL'!N5:N518,"=APAGADO")</f>
        <v>6</v>
      </c>
      <c r="I3" s="53">
        <f>COUNTIFS('RESUMEN TOTAL'!C5:C518, "=BONOMO",'RESUMEN TOTAL'!O5:O518,"=APAGADO")</f>
        <v>45</v>
      </c>
      <c r="J3" s="53">
        <f>COUNTIFS('RESUMEN TOTAL'!C5:C518, "=BONOMO",'RESUMEN TOTAL'!P5:P518,"=APAGADO")</f>
        <v>4</v>
      </c>
      <c r="K3" s="53">
        <f>COUNTIFS('RESUMEN TOTAL'!C5:C518, "=BONOMO",'RESUMEN TOTAL'!Q5:Q518,"=APAGADO")</f>
        <v>6</v>
      </c>
      <c r="L3" s="53">
        <f>COUNTIFS('RESUMEN TOTAL'!C5:C518, "=BONOMO",'RESUMEN TOTAL'!R5:R518,"=APAGADO")</f>
        <v>6</v>
      </c>
      <c r="M3" s="53">
        <f>COUNTIFS('RESUMEN TOTAL'!C5:C518, "=BONOMO",'RESUMEN TOTAL'!S5:S518,"=APAGADO")</f>
        <v>7</v>
      </c>
      <c r="N3" s="53">
        <f>COUNTIFS('RESUMEN TOTAL'!C5:C518, "=BONOMO",'RESUMEN TOTAL'!T5:T518,"=APAGADO")</f>
        <v>37</v>
      </c>
      <c r="O3" s="53">
        <f>COUNTIFS('RESUMEN TOTAL'!C5:C518, "=BONOMO",'RESUMEN TOTAL'!U5:U518,"=APAGADO")</f>
        <v>37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2.9045643153526972E-2</v>
      </c>
      <c r="H4" s="60">
        <f t="shared" si="0"/>
        <v>2.4896265560165973E-2</v>
      </c>
      <c r="I4" s="60">
        <f t="shared" si="0"/>
        <v>0.18672199170124482</v>
      </c>
      <c r="J4" s="60">
        <f t="shared" si="0"/>
        <v>1.6597510373443983E-2</v>
      </c>
      <c r="K4" s="60">
        <f t="shared" ref="K4" si="1">K3/BONOMOcam</f>
        <v>2.4896265560165973E-2</v>
      </c>
      <c r="L4" s="60">
        <f t="shared" si="0"/>
        <v>2.4896265560165973E-2</v>
      </c>
      <c r="M4" s="60">
        <f t="shared" ref="M4" si="2">M3/BONOMOcam</f>
        <v>2.9045643153526972E-2</v>
      </c>
      <c r="N4" s="60">
        <f t="shared" si="0"/>
        <v>0.15352697095435686</v>
      </c>
      <c r="O4" s="60">
        <f t="shared" si="0"/>
        <v>0.15352697095435686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23</v>
      </c>
      <c r="H5" s="56">
        <f>COUNTIFS('RESUMEN TOTAL'!C5:C502, "=COSEIDI",'RESUMEN TOTAL'!N5:N502,"=APAGADO")</f>
        <v>21</v>
      </c>
      <c r="I5" s="56">
        <f>COUNTIFS('RESUMEN TOTAL'!C5:C502, "=COSEIDI",'RESUMEN TOTAL'!O5:O502,"=APAGADO")</f>
        <v>12</v>
      </c>
      <c r="J5" s="56">
        <f>COUNTIFS('RESUMEN TOTAL'!C5:C502, "=COSEIDI",'RESUMEN TOTAL'!P5:P502,"=APAGADO")</f>
        <v>12</v>
      </c>
      <c r="K5" s="56">
        <f>COUNTIFS('RESUMEN TOTAL'!C5:C502, "=COSEIDI",'RESUMEN TOTAL'!Q5:Q502,"=APAGADO")</f>
        <v>9</v>
      </c>
      <c r="L5" s="56">
        <f>COUNTIFS('RESUMEN TOTAL'!C5:C502, "=COSEIDI",'RESUMEN TOTAL'!R5:R502,"=APAGADO")</f>
        <v>7</v>
      </c>
      <c r="M5" s="56">
        <f>COUNTIFS('RESUMEN TOTAL'!C5:C502, "=COSEIDI",'RESUMEN TOTAL'!S5:S502,"=APAGADO")</f>
        <v>13</v>
      </c>
      <c r="N5" s="56">
        <f>COUNTIFS('RESUMEN TOTAL'!C5:C502, "=COSEIDI",'RESUMEN TOTAL'!T5:T502,"=APAGADO")</f>
        <v>9</v>
      </c>
      <c r="O5" s="56">
        <f>COUNTIFS('RESUMEN TOTAL'!C5:C502, "=COSEIDI",'RESUMEN TOTAL'!U5:U502,"=APAGADO")</f>
        <v>8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0.10900473933649289</v>
      </c>
      <c r="G6" s="60">
        <f t="shared" si="6"/>
        <v>0.10900473933649289</v>
      </c>
      <c r="H6" s="60">
        <f t="shared" si="6"/>
        <v>9.9526066350710901E-2</v>
      </c>
      <c r="I6" s="60">
        <f t="shared" si="6"/>
        <v>5.6872037914691941E-2</v>
      </c>
      <c r="J6" s="60">
        <f t="shared" si="6"/>
        <v>5.6872037914691941E-2</v>
      </c>
      <c r="K6" s="60">
        <f t="shared" ref="K6" si="7">K5/COSEIDIcam</f>
        <v>4.2654028436018961E-2</v>
      </c>
      <c r="L6" s="60">
        <f t="shared" si="6"/>
        <v>3.3175355450236969E-2</v>
      </c>
      <c r="M6" s="60">
        <f t="shared" ref="M6" si="8">M5/COSEIDIcam</f>
        <v>6.1611374407582936E-2</v>
      </c>
      <c r="N6" s="60">
        <f t="shared" si="6"/>
        <v>4.2654028436018961E-2</v>
      </c>
      <c r="O6" s="60">
        <f t="shared" si="6"/>
        <v>3.7914691943127965E-2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2023-08-11T10:09:59Z</dcterms:modified>
</cp:coreProperties>
</file>