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337BC1FA-A6FC-4C3C-A3D9-86CEEEE7BB5A}" xr6:coauthVersionLast="47" xr6:coauthVersionMax="47" xr10:uidLastSave="{00000000-0000-0000-0000-000000000000}"/>
  <bookViews>
    <workbookView xWindow="2037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8" i="24" l="1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133" i="24"/>
  <c r="I117" i="24"/>
  <c r="G51" i="14"/>
  <c r="H127" i="24" s="1"/>
  <c r="I103" i="24"/>
  <c r="G49" i="14"/>
  <c r="H113" i="24" s="1"/>
  <c r="I124" i="2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I133" i="24"/>
  <c r="J133" i="24" s="1"/>
  <c r="J131" i="24"/>
  <c r="G48" i="14"/>
  <c r="I119" i="24"/>
  <c r="J119" i="24" s="1"/>
  <c r="J117" i="24"/>
  <c r="I112" i="24"/>
  <c r="J112" i="24" s="1"/>
  <c r="J110" i="24"/>
  <c r="I126" i="24"/>
  <c r="J126" i="24" s="1"/>
  <c r="J124" i="24"/>
  <c r="H109" i="24"/>
  <c r="H102" i="24"/>
  <c r="H104" i="24"/>
  <c r="J104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<sst xmlns="http://schemas.openxmlformats.org/spreadsheetml/2006/main" count="4447" uniqueCount="1471">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</sst>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19</c:v>
                </c:pt>
                <c:pt idx="11">
                  <c:v>18</c:v>
                </c:pt>
                <c:pt idx="12">
                  <c:v>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41</c:v>
                </c:pt>
                <c:pt idx="12">
                  <c:v>11</c:v>
                </c:pt>
                <c:pt idx="13">
                  <c:v>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7.8838174273858919E-2</c:v>
                      </c:pt>
                      <c:pt idx="11">
                        <c:v>7.4688796680497924E-2</c:v>
                      </c:pt>
                      <c:pt idx="12">
                        <c:v>0</c:v>
                      </c:pt>
                      <c:pt idx="13">
                        <c:v>8.2987551867219914E-2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3.7914691943127965E-2</c:v>
                      </c:pt>
                      <c:pt idx="11">
                        <c:v>0.19431279620853081</c:v>
                      </c:pt>
                      <c:pt idx="12">
                        <c:v>5.2132701421800945E-2</c:v>
                      </c:pt>
                      <c:pt idx="13">
                        <c:v>4.2654028436018961E-2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7.8838174273858919E-2</c:v>
                </c:pt>
                <c:pt idx="11">
                  <c:v>7.4688796680497924E-2</c:v>
                </c:pt>
                <c:pt idx="12">
                  <c:v>0</c:v>
                </c:pt>
                <c:pt idx="13">
                  <c:v>8.2987551867219914E-2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3.7914691943127965E-2</c:v>
                </c:pt>
                <c:pt idx="11">
                  <c:v>0.19431279620853081</c:v>
                </c:pt>
                <c:pt idx="12">
                  <c:v>5.2132701421800945E-2</c:v>
                </c:pt>
                <c:pt idx="13">
                  <c:v>4.2654028436018961E-2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19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41</c:v>
                      </c:pt>
                      <c:pt idx="12">
                        <c:v>11</c:v>
                      </c:pt>
                      <c:pt idx="13">
                        <c:v>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8"/>
  <sheetViews>
    <sheetView tabSelected="1"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19" sqref="D19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482</v>
      </c>
      <c r="AA2" s="75">
        <f t="shared" si="4"/>
        <v>482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15</v>
      </c>
      <c r="J15" s="34">
        <f t="shared" si="9"/>
        <v>13</v>
      </c>
      <c r="K15" s="35">
        <f t="shared" si="10"/>
        <v>0.5357142857142857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25</v>
      </c>
      <c r="J55" s="34">
        <f t="shared" si="9"/>
        <v>3</v>
      </c>
      <c r="K55" s="35">
        <f t="shared" si="10"/>
        <v>0.8928571428571429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21</v>
      </c>
      <c r="J67" s="34">
        <f t="shared" si="9"/>
        <v>7</v>
      </c>
      <c r="K67" s="35">
        <f t="shared" si="10"/>
        <v>0.75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21</v>
      </c>
      <c r="J70" s="34">
        <f t="shared" si="9"/>
        <v>7</v>
      </c>
      <c r="K70" s="35">
        <f t="shared" si="10"/>
        <v>0.75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20</v>
      </c>
      <c r="J115" s="34">
        <f>COUNTIF(L115:AM115,"APAGADO")</f>
        <v>8</v>
      </c>
      <c r="K115" s="35">
        <f>(I115)/(J115+I115)</f>
        <v>0.7142857142857143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26</v>
      </c>
      <c r="J145" s="34">
        <f t="shared" si="17"/>
        <v>2</v>
      </c>
      <c r="K145" s="35">
        <f t="shared" si="18"/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26</v>
      </c>
      <c r="J146" s="34">
        <f t="shared" si="17"/>
        <v>2</v>
      </c>
      <c r="K146" s="35">
        <f t="shared" si="18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24</v>
      </c>
      <c r="J166" s="34">
        <f t="shared" si="24"/>
        <v>4</v>
      </c>
      <c r="K166" s="35">
        <f t="shared" si="25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24</v>
      </c>
      <c r="J167" s="34">
        <f t="shared" si="24"/>
        <v>4</v>
      </c>
      <c r="K167" s="35">
        <f t="shared" si="25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14</v>
      </c>
      <c r="J196" s="34">
        <f t="shared" si="24"/>
        <v>14</v>
      </c>
      <c r="K196" s="35">
        <f t="shared" si="25"/>
        <v>0.5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21</v>
      </c>
      <c r="J216" s="34">
        <f t="shared" si="24"/>
        <v>7</v>
      </c>
      <c r="K216" s="35">
        <f t="shared" si="25"/>
        <v>0.75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23</v>
      </c>
      <c r="J218" s="34">
        <f t="shared" si="24"/>
        <v>5</v>
      </c>
      <c r="K218" s="35">
        <f t="shared" si="25"/>
        <v>0.8214285714285714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21</v>
      </c>
      <c r="J221" s="34">
        <f t="shared" si="24"/>
        <v>7</v>
      </c>
      <c r="K221" s="35">
        <f t="shared" si="25"/>
        <v>0.75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14</v>
      </c>
      <c r="J224" s="34">
        <f t="shared" si="24"/>
        <v>14</v>
      </c>
      <c r="K224" s="35">
        <f t="shared" si="25"/>
        <v>0.5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15</v>
      </c>
      <c r="J230" s="34">
        <f t="shared" si="24"/>
        <v>13</v>
      </c>
      <c r="K230" s="35">
        <f t="shared" si="25"/>
        <v>0.5357142857142857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14</v>
      </c>
      <c r="J231" s="34">
        <f t="shared" si="24"/>
        <v>14</v>
      </c>
      <c r="K231" s="35">
        <f t="shared" si="25"/>
        <v>0.5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16</v>
      </c>
      <c r="J232" s="34">
        <f>COUNTIF(L232:AM232,"APAGADO")</f>
        <v>12</v>
      </c>
      <c r="K232" s="35">
        <f>(I232)/(J232+I232)</f>
        <v>0.5714285714285714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14</v>
      </c>
      <c r="J245" s="34">
        <f t="shared" si="24"/>
        <v>14</v>
      </c>
      <c r="K245" s="35">
        <f t="shared" si="25"/>
        <v>0.5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27</v>
      </c>
      <c r="J272" s="34">
        <f t="shared" si="37"/>
        <v>1</v>
      </c>
      <c r="K272" s="35">
        <f t="shared" si="38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24</v>
      </c>
      <c r="J305" s="34">
        <f t="shared" si="37"/>
        <v>4</v>
      </c>
      <c r="K305" s="35">
        <f t="shared" si="38"/>
        <v>0.8571428571428571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19</v>
      </c>
      <c r="J351" s="34">
        <f>COUNTIF(L351:AM351,"APAGADO")</f>
        <v>9</v>
      </c>
      <c r="K351" s="35">
        <f>(I351)/(J351+I351)</f>
        <v>0.6785714285714286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24</v>
      </c>
      <c r="J417" s="34">
        <f t="shared" si="57"/>
        <v>4</v>
      </c>
      <c r="K417" s="35">
        <f t="shared" si="58"/>
        <v>0.8571428571428571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24</v>
      </c>
      <c r="J418" s="34">
        <f t="shared" si="57"/>
        <v>4</v>
      </c>
      <c r="K418" s="35">
        <f t="shared" si="58"/>
        <v>0.8571428571428571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27</v>
      </c>
      <c r="J428" s="34">
        <f t="shared" si="57"/>
        <v>1</v>
      </c>
      <c r="K428" s="35">
        <f t="shared" si="58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20</v>
      </c>
      <c r="J465" s="34">
        <f t="shared" si="63"/>
        <v>8</v>
      </c>
      <c r="K465" s="35">
        <f t="shared" si="64"/>
        <v>0.7142857142857143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20</v>
      </c>
      <c r="J466" s="34">
        <f t="shared" si="63"/>
        <v>8</v>
      </c>
      <c r="K466" s="35">
        <f t="shared" si="64"/>
        <v>0.7142857142857143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17</v>
      </c>
      <c r="J485" s="34">
        <f t="shared" si="66"/>
        <v>11</v>
      </c>
      <c r="K485" s="35">
        <f t="shared" si="67"/>
        <v>0.6071428571428571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17</v>
      </c>
      <c r="J486" s="34">
        <f t="shared" si="66"/>
        <v>11</v>
      </c>
      <c r="K486" s="35">
        <f t="shared" si="67"/>
        <v>0.6071428571428571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>
    <filterColumn colId="2">
      <filters>
        <filter val="BONOMO"/>
        <filter val="COSEIDI"/>
      </filters>
    </filterColumn>
  </autoFilter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45154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88" workbookViewId="0">
      <selection activeCell="F93" sqref="F93:J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19</v>
      </c>
      <c r="D77" s="96"/>
      <c r="E77" s="97">
        <f>Hoja1!P4</f>
        <v>7.8838174273858919E-2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8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18</v>
      </c>
      <c r="D84" s="96"/>
      <c r="E84" s="97">
        <f>Hoja1!Q4</f>
        <v>7.4688796680497924E-2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41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11</v>
      </c>
      <c r="D92" s="96"/>
      <c r="E92" s="98">
        <f>Hoja1!R6</f>
        <v>5.2132701421800945E-2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20</v>
      </c>
      <c r="D98" s="96"/>
      <c r="E98" s="97">
        <f>Hoja1!S4</f>
        <v>8.2987551867219914E-2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9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/>
      <c r="D102" s="68">
        <f>D101-C102</f>
        <v>0</v>
      </c>
      <c r="E102" s="69">
        <f>D102/C100</f>
        <v>0</v>
      </c>
      <c r="F102" s="130"/>
      <c r="G102" s="117" t="s">
        <v>1418</v>
      </c>
      <c r="H102" s="120">
        <f>AUXILIAR!B49</f>
        <v>15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-1</v>
      </c>
      <c r="E103" s="69">
        <f>D103/C100</f>
        <v>-2.0746887966804979E-3</v>
      </c>
      <c r="F103" s="130"/>
      <c r="G103" s="67" t="s">
        <v>1153</v>
      </c>
      <c r="H103" s="121">
        <f>AUXILIAR!C48</f>
        <v>15</v>
      </c>
      <c r="I103" s="125">
        <f>AUXILIAR!E49</f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-2.0746887966804979E-3</v>
      </c>
      <c r="F104" s="130"/>
      <c r="G104" s="67" t="s">
        <v>1420</v>
      </c>
      <c r="H104" s="121">
        <f>AUXILIAR!D48</f>
        <v>15</v>
      </c>
      <c r="I104" s="126">
        <f>AUXILIAR!F49</f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0"/>
      <c r="G105" s="67" t="s">
        <v>1426</v>
      </c>
      <c r="H105" s="121">
        <f>paradas!H1</f>
        <v>30</v>
      </c>
      <c r="I105" s="127">
        <f>SUM(I103:I104)</f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1"/>
      <c r="G106" s="70" t="s">
        <v>1425</v>
      </c>
      <c r="H106" s="122">
        <f>AUXILIAR!G48</f>
        <v>4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/>
      <c r="D109" s="68">
        <f>D108-C109</f>
        <v>0</v>
      </c>
      <c r="E109" s="69">
        <f>D109/C107</f>
        <v>0</v>
      </c>
      <c r="F109" s="130"/>
      <c r="G109" s="117" t="s">
        <v>1418</v>
      </c>
      <c r="H109" s="120">
        <f>AUXILIAR!B49</f>
        <v>15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-1</v>
      </c>
      <c r="E110" s="69">
        <f>D110/C107</f>
        <v>-2.0746887966804979E-3</v>
      </c>
      <c r="F110" s="130"/>
      <c r="G110" s="67" t="s">
        <v>1153</v>
      </c>
      <c r="H110" s="121">
        <f>AUXILIAR!C49</f>
        <v>15</v>
      </c>
      <c r="I110" s="125">
        <f>AUXILIAR!E50</f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-2.0746887966804979E-3</v>
      </c>
      <c r="F111" s="130"/>
      <c r="G111" s="67" t="s">
        <v>1420</v>
      </c>
      <c r="H111" s="121">
        <f>AUXILIAR!D49</f>
        <v>15</v>
      </c>
      <c r="I111" s="126">
        <f>AUXILIAR!F50</f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f>Hoja1!U3</f>
        <v>0</v>
      </c>
      <c r="D112" s="96"/>
      <c r="E112" s="97">
        <f>Hoja1!U4</f>
        <v>0</v>
      </c>
      <c r="F112" s="130"/>
      <c r="G112" s="67" t="s">
        <v>1426</v>
      </c>
      <c r="H112" s="121">
        <f>paradas!H1</f>
        <v>30</v>
      </c>
      <c r="I112" s="127">
        <f>SUM(I110:I111)</f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1"/>
      <c r="G113" s="70" t="s">
        <v>1425</v>
      </c>
      <c r="H113" s="122">
        <f>AUXILIAR!G49</f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1153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1420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62</v>
      </c>
      <c r="D120" s="96"/>
      <c r="E120" s="98">
        <f>Hoja1!V6</f>
        <v>0</v>
      </c>
      <c r="F120" s="131"/>
      <c r="G120" s="70" t="s">
        <v>1425</v>
      </c>
      <c r="H120" s="122">
        <f>AUXILIAR!G50</f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19</v>
      </c>
      <c r="Q3" s="54">
        <f>COUNTIFS('RESUMEN TOTAL'!C5:C518, "=BONOMO",'RESUMEN TOTAL'!W5:W518,"=APAGADO")</f>
        <v>18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7.8838174273858919E-2</v>
      </c>
      <c r="Q4" s="61">
        <f t="shared" si="0"/>
        <v>7.4688796680497924E-2</v>
      </c>
      <c r="R4" s="61">
        <f t="shared" si="0"/>
        <v>0</v>
      </c>
      <c r="S4" s="61">
        <f t="shared" si="0"/>
        <v>8.2987551867219914E-2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8</v>
      </c>
      <c r="Q5" s="56">
        <f>COUNTIFS('RESUMEN TOTAL'!C5:C502, "=COSEIDI",'RESUMEN TOTAL'!W5:W502,"=APAGADO")</f>
        <v>41</v>
      </c>
      <c r="R5" s="56">
        <f>COUNTIFS('RESUMEN TOTAL'!C5:C502, "=COSEIDI",'RESUMEN TOTAL'!X5:X502,"=APAGADO")</f>
        <v>11</v>
      </c>
      <c r="S5" s="56">
        <f>COUNTIFS('RESUMEN TOTAL'!C5:C502, "=COSEIDI",'RESUMEN TOTAL'!Y5:Y502,"=APAGADO")</f>
        <v>9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3.7914691943127965E-2</v>
      </c>
      <c r="Q6" s="60">
        <f t="shared" si="6"/>
        <v>0.19431279620853081</v>
      </c>
      <c r="R6" s="60">
        <f t="shared" si="6"/>
        <v>5.2132701421800945E-2</v>
      </c>
      <c r="S6" s="60">
        <f t="shared" si="6"/>
        <v>4.2654028436018961E-2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2023-08-14T11:43:21Z</dcterms:modified>
</cp:coreProperties>
</file>