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1198\Desktop\"/>
    </mc:Choice>
  </mc:AlternateContent>
  <bookViews>
    <workbookView xWindow="0" yWindow="0" windowWidth="19200" windowHeight="6135"/>
  </bookViews>
  <sheets>
    <sheet name="Parameter" sheetId="6" r:id="rId1"/>
    <sheet name="Candidates" sheetId="1" r:id="rId2"/>
    <sheet name="Satisfaction Chart" sheetId="8" r:id="rId3"/>
  </sheets>
  <definedNames>
    <definedName name="BO">#REF!</definedName>
    <definedName name="GBA">#REF!</definedName>
    <definedName name="GBB">#REF!</definedName>
    <definedName name="GBM">#REF!</definedName>
    <definedName name="GBMM">#REF!</definedName>
    <definedName name="GBR">#REF!</definedName>
    <definedName name="GBV">#REF!</definedName>
    <definedName name="Ol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8" l="1"/>
  <c r="F43" i="8"/>
  <c r="E43" i="8"/>
  <c r="D43" i="8"/>
  <c r="C43" i="8"/>
  <c r="B43" i="8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O6" i="1" l="1"/>
  <c r="O7" i="1"/>
  <c r="O8" i="1"/>
  <c r="O19" i="1"/>
  <c r="O20" i="1"/>
  <c r="O9" i="1"/>
  <c r="O11" i="1"/>
  <c r="O16" i="1"/>
  <c r="O4" i="1"/>
  <c r="O12" i="1"/>
  <c r="O17" i="1"/>
  <c r="O13" i="1"/>
  <c r="O21" i="1"/>
  <c r="O14" i="1"/>
  <c r="O22" i="1"/>
  <c r="O10" i="1"/>
  <c r="O18" i="1"/>
  <c r="O5" i="1"/>
  <c r="O23" i="1"/>
  <c r="P19" i="1" l="1"/>
  <c r="P14" i="1"/>
  <c r="P22" i="1"/>
  <c r="K4" i="1" l="1"/>
  <c r="B25" i="6" l="1"/>
  <c r="O15" i="1" l="1"/>
  <c r="L9" i="1" l="1"/>
  <c r="L4" i="1"/>
  <c r="L16" i="1"/>
  <c r="L11" i="1"/>
  <c r="L8" i="1"/>
  <c r="L5" i="1"/>
  <c r="M5" i="1" s="1"/>
  <c r="L18" i="1"/>
  <c r="M18" i="1" s="1"/>
  <c r="L21" i="1"/>
  <c r="L7" i="1"/>
  <c r="L10" i="1"/>
  <c r="M10" i="1" s="1"/>
  <c r="L13" i="1"/>
  <c r="L19" i="1"/>
  <c r="M19" i="1" s="1"/>
  <c r="S19" i="1" s="1"/>
  <c r="L17" i="1"/>
  <c r="L23" i="1"/>
  <c r="M23" i="1" s="1"/>
  <c r="L22" i="1"/>
  <c r="M22" i="1" s="1"/>
  <c r="S22" i="1" s="1"/>
  <c r="L12" i="1"/>
  <c r="L14" i="1"/>
  <c r="M14" i="1" s="1"/>
  <c r="S14" i="1" s="1"/>
  <c r="L20" i="1"/>
  <c r="L6" i="1"/>
  <c r="P5" i="1"/>
  <c r="P10" i="1"/>
  <c r="P18" i="1"/>
  <c r="P23" i="1"/>
  <c r="P9" i="1"/>
  <c r="S23" i="1" l="1"/>
  <c r="S5" i="1"/>
  <c r="S18" i="1"/>
  <c r="S10" i="1"/>
  <c r="P11" i="1"/>
  <c r="P15" i="1"/>
  <c r="P6" i="1"/>
  <c r="P16" i="1"/>
  <c r="P4" i="1"/>
  <c r="P20" i="1"/>
  <c r="P12" i="1"/>
  <c r="P17" i="1"/>
  <c r="P13" i="1"/>
  <c r="P7" i="1"/>
  <c r="P21" i="1"/>
  <c r="P8" i="1"/>
  <c r="L15" i="1" l="1"/>
  <c r="C21" i="6"/>
  <c r="C22" i="6"/>
  <c r="C19" i="6"/>
  <c r="C20" i="6"/>
  <c r="M9" i="1"/>
  <c r="S9" i="1" s="1"/>
  <c r="C18" i="6"/>
  <c r="M11" i="1" l="1"/>
  <c r="S11" i="1" s="1"/>
  <c r="M17" i="1"/>
  <c r="S17" i="1" s="1"/>
  <c r="M6" i="1"/>
  <c r="S6" i="1" s="1"/>
  <c r="M21" i="1"/>
  <c r="S21" i="1" s="1"/>
  <c r="M7" i="1"/>
  <c r="S7" i="1" s="1"/>
  <c r="M16" i="1"/>
  <c r="S16" i="1" s="1"/>
  <c r="M15" i="1"/>
  <c r="S15" i="1" s="1"/>
  <c r="M12" i="1"/>
  <c r="S12" i="1" s="1"/>
  <c r="M4" i="1"/>
  <c r="S4" i="1" s="1"/>
  <c r="M20" i="1"/>
  <c r="S20" i="1" s="1"/>
  <c r="M13" i="1"/>
  <c r="S13" i="1" s="1"/>
  <c r="M8" i="1"/>
  <c r="S8" i="1" s="1"/>
  <c r="A8" i="1" l="1"/>
  <c r="A12" i="1"/>
  <c r="A7" i="1"/>
  <c r="A17" i="1"/>
  <c r="A20" i="1"/>
  <c r="A15" i="1"/>
  <c r="A21" i="1"/>
  <c r="A11" i="1"/>
  <c r="A9" i="1"/>
  <c r="A16" i="1"/>
  <c r="A6" i="1"/>
  <c r="A13" i="1"/>
  <c r="A23" i="1"/>
  <c r="A22" i="1"/>
  <c r="A19" i="1"/>
  <c r="A14" i="1"/>
  <c r="A18" i="1"/>
  <c r="A5" i="1"/>
  <c r="A10" i="1"/>
  <c r="A4" i="1"/>
  <c r="C7" i="6"/>
  <c r="C8" i="6"/>
  <c r="C11" i="6"/>
  <c r="C10" i="6"/>
  <c r="C9" i="6"/>
</calcChain>
</file>

<file path=xl/sharedStrings.xml><?xml version="1.0" encoding="utf-8"?>
<sst xmlns="http://schemas.openxmlformats.org/spreadsheetml/2006/main" count="62" uniqueCount="57">
  <si>
    <t>Business Value Ranking</t>
  </si>
  <si>
    <t>Summe</t>
  </si>
  <si>
    <t>Business Value</t>
  </si>
  <si>
    <t>Top</t>
  </si>
  <si>
    <t>Rest</t>
  </si>
  <si>
    <t>CR</t>
  </si>
  <si>
    <t>Top:</t>
  </si>
  <si>
    <t>Preselection</t>
  </si>
  <si>
    <t>Risk</t>
  </si>
  <si>
    <t>Cost</t>
  </si>
  <si>
    <t>Cost Ranking</t>
  </si>
  <si>
    <t>Cost estimate</t>
  </si>
  <si>
    <t>BU 1</t>
  </si>
  <si>
    <t>BU 2</t>
  </si>
  <si>
    <t>BU 3</t>
  </si>
  <si>
    <t>BU 4</t>
  </si>
  <si>
    <t>BU 5</t>
  </si>
  <si>
    <t>BU 6</t>
  </si>
  <si>
    <t>Weighting</t>
  </si>
  <si>
    <t>Prioritisation</t>
  </si>
  <si>
    <t>CR total:</t>
  </si>
  <si>
    <t>Get value:</t>
  </si>
  <si>
    <t>Adjustable Parameters</t>
  </si>
  <si>
    <t>BO 2</t>
  </si>
  <si>
    <t>BO 3</t>
  </si>
  <si>
    <t>BO 4</t>
  </si>
  <si>
    <t>BO 5</t>
  </si>
  <si>
    <t>BO 6</t>
  </si>
  <si>
    <t>Sum</t>
  </si>
  <si>
    <t>Discription</t>
  </si>
  <si>
    <t>Dependencies and synergy effects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</si>
  <si>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</si>
  <si>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</si>
  <si>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</si>
  <si>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</si>
  <si>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</si>
  <si>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</si>
  <si>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</si>
  <si>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</si>
  <si>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</si>
  <si>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</si>
  <si>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</si>
  <si>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</si>
  <si>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</si>
  <si>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</si>
  <si>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</si>
  <si>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</si>
  <si>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</si>
  <si>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</si>
  <si>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</si>
  <si>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</si>
  <si>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Rank</t>
  </si>
  <si>
    <t>Number with this value:</t>
  </si>
  <si>
    <t xml:space="preserve">Number with this value: </t>
  </si>
  <si>
    <t>Justification</t>
  </si>
  <si>
    <t>Matrix Prioritisation Method for CR by R. Schmid</t>
  </si>
  <si>
    <t>Parameters for the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</si>
</sst>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"/>
    <numFmt numFmtId="165" formatCode="0.0"/>
    <numFmt numFmtId="166" formatCode="&quot;CHF&quot;\ #,##0.00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0"/>
      <name val="Century Gothic"/>
      <family val="2"/>
    </font>
    <font>
      <b/>
      <sz val="11"/>
      <color indexed="9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double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4" fillId="5" borderId="1" xfId="0" applyFont="1" applyFill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1" fontId="7" fillId="6" borderId="2" xfId="0" applyNumberFormat="1" applyFont="1" applyFill="1" applyBorder="1" applyAlignment="1">
      <alignment horizontal="center" vertical="top" wrapText="1"/>
    </xf>
    <xf numFmtId="165" fontId="2" fillId="3" borderId="2" xfId="2" applyNumberFormat="1" applyFont="1" applyFill="1" applyBorder="1" applyAlignment="1">
      <alignment horizontal="center" vertical="top" wrapText="1"/>
    </xf>
    <xf numFmtId="0" fontId="0" fillId="3" borderId="1" xfId="2" applyFont="1" applyBorder="1" applyAlignment="1">
      <alignment horizontal="left" vertical="top" wrapText="1"/>
    </xf>
    <xf numFmtId="0" fontId="8" fillId="0" borderId="0" xfId="0" applyFont="1"/>
    <xf numFmtId="0" fontId="0" fillId="0" borderId="5" xfId="0" applyBorder="1"/>
    <xf numFmtId="0" fontId="0" fillId="7" borderId="5" xfId="0" applyFill="1" applyBorder="1"/>
    <xf numFmtId="0" fontId="4" fillId="5" borderId="6" xfId="0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left" vertical="top" wrapText="1"/>
    </xf>
    <xf numFmtId="164" fontId="11" fillId="6" borderId="5" xfId="0" applyNumberFormat="1" applyFont="1" applyFill="1" applyBorder="1" applyAlignment="1">
      <alignment horizontal="left" vertical="top" wrapText="1"/>
    </xf>
    <xf numFmtId="1" fontId="2" fillId="2" borderId="7" xfId="1" applyNumberFormat="1" applyFont="1" applyFill="1" applyBorder="1" applyAlignment="1">
      <alignment horizontal="center" vertical="top" wrapText="1"/>
    </xf>
    <xf numFmtId="165" fontId="7" fillId="6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0" borderId="0" xfId="0" applyAlignment="1">
      <alignment wrapText="1"/>
    </xf>
    <xf numFmtId="166" fontId="7" fillId="6" borderId="2" xfId="0" applyNumberFormat="1" applyFont="1" applyFill="1" applyBorder="1" applyAlignment="1">
      <alignment horizontal="center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166" fontId="0" fillId="0" borderId="0" xfId="0" applyNumberFormat="1"/>
    <xf numFmtId="166" fontId="2" fillId="2" borderId="7" xfId="1" applyNumberFormat="1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2" fillId="7" borderId="5" xfId="0" applyFont="1" applyFill="1" applyBorder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</cellXfs>
  <cellStyles count="3">
    <cellStyle name="20 % - Akzent2" xfId="1" builtinId="34"/>
    <cellStyle name="20 % - Akzent4" xfId="2" builtinId="42"/>
    <cellStyle name="Standard" xfId="0" builtinId="0"/>
  </cellStyles>
  <dxfs count="15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theme="0"/>
        </left>
        <right style="double">
          <color indexed="64"/>
        </right>
        <top/>
        <bottom/>
      </border>
    </dxf>
    <dxf>
      <numFmt numFmtId="166" formatCode="&quot;CHF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 b="1"/>
              <a:t>Stakeholder</a:t>
            </a:r>
            <a:r>
              <a:rPr lang="de-CH" sz="1600" b="1" baseline="0"/>
              <a:t> Satisfaction Chart</a:t>
            </a:r>
          </a:p>
        </c:rich>
      </c:tx>
      <c:layout>
        <c:manualLayout>
          <c:xMode val="edge"/>
          <c:yMode val="edge"/>
          <c:x val="0.33924436319317491"/>
          <c:y val="1.2223070066262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'Satisfaction Chart'!$A$43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'Satisfaction Chart'!$B$42:$G$42</c:f>
              <c:strCache>
                <c:ptCount val="6"/>
                <c:pt idx="0">
                  <c:v>BU 1</c:v>
                </c:pt>
                <c:pt idx="1">
                  <c:v>BO 2</c:v>
                </c:pt>
                <c:pt idx="2">
                  <c:v>BO 3</c:v>
                </c:pt>
                <c:pt idx="3">
                  <c:v>BO 4</c:v>
                </c:pt>
                <c:pt idx="4">
                  <c:v>BO 5</c:v>
                </c:pt>
                <c:pt idx="5">
                  <c:v>BO 6</c:v>
                </c:pt>
              </c:strCache>
            </c:strRef>
          </c:cat>
          <c:val>
            <c:numRef>
              <c:f>'Satisfaction Chart'!$B$43:$G$43</c:f>
              <c:numCache>
                <c:formatCode>[$$-409]#,##0.00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5-4D76-B498-76682BA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1693360"/>
        <c:axId val="891695656"/>
      </c:barChart>
      <c:catAx>
        <c:axId val="89169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695656"/>
        <c:crosses val="autoZero"/>
        <c:auto val="1"/>
        <c:lblAlgn val="ctr"/>
        <c:lblOffset val="100"/>
        <c:noMultiLvlLbl val="0"/>
      </c:catAx>
      <c:valAx>
        <c:axId val="891695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693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4761</xdr:rowOff>
    </xdr:from>
    <xdr:to>
      <xdr:col>13</xdr:col>
      <xdr:colOff>514350</xdr:colOff>
      <xdr:row>39</xdr:row>
      <xdr:rowOff>85724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Kandidaten" displayName="Kandidaten" ref="A3:T23">
  <autoFilter ref="A3:T23"/>
  <sortState ref="A4:U39">
    <sortCondition ref="A3:A39"/>
  </sortState>
  <tableColumns count="20">
    <tableColumn id="1" name="Rank" totalsRowLabel="Ergebnis">
      <calculatedColumnFormula>RANK(Kandidaten[[#This Row],[Prioritisation]],Kandidaten[Prioritisation],0)</calculatedColumnFormula>
    </tableColumn>
    <tableColumn id="20" name="CR" totalsRowDxfId="14"/>
    <tableColumn id="2" name="Discription" dataDxfId="13" totalsRowDxfId="12"/>
    <tableColumn id="3" name="Dependencies and synergy effects" totalsRowDxfId="11"/>
    <tableColumn id="4" name="BU 1" dataDxfId="10"/>
    <tableColumn id="5" name="BU 2" dataDxfId="9"/>
    <tableColumn id="6" name="BU 3" dataDxfId="8"/>
    <tableColumn id="7" name="BU 4" dataDxfId="7"/>
    <tableColumn id="8" name="BU 5" dataDxfId="6"/>
    <tableColumn id="9" name="BU 6" dataDxfId="5"/>
    <tableColumn id="10" name="Summe" dataDxfId="4" totalsRowDxfId="3">
      <calculatedColumnFormula>SUM((Kandidaten[[#This Row],[BU 1]]*$E$2),(Kandidaten[[#This Row],[BU 2]]*$F$2),(Kandidaten[[#This Row],[BU 3]]*$G$2),(Kandidaten[[#This Row],[BU 4]]*$H$2),(Kandidaten[[#This Row],[BU 5]]*$I$2),(Kandidaten[[#This Row],[BU 6]]*$J$2))</calculatedColumnFormula>
    </tableColumn>
    <tableColumn id="11" name="Business Value Ranking">
      <calculatedColumnFormula>RANK(Kandidaten[[#This Row],[Summe]],Kandidaten[Summe],0)</calculatedColumnFormula>
    </tableColumn>
    <tableColumn id="12" name="Business Value"/>
    <tableColumn id="13" name="Cost estimate" dataDxfId="2"/>
    <tableColumn id="18" name="Cost Ranking">
      <calculatedColumnFormula>RANK(Kandidaten[[#This Row],[Cost estimate]],Kandidaten[Cost estimate],1)</calculatedColumnFormula>
    </tableColumn>
    <tableColumn id="14" name="Cost"/>
    <tableColumn id="15" name="Justification"/>
    <tableColumn id="16" name="Risk"/>
    <tableColumn id="17" name="Prioritisation" totalsRowDxfId="1">
      <calculatedColumnFormula>SUM((Kandidaten[[#This Row],[Business Value]]*$M$2),(Kandidaten[[#This Row],[Cost]]*$P$2),(Kandidaten[[#This Row],[Risk]]*$R$2))</calculatedColumnFormula>
    </tableColumn>
    <tableColumn id="19" name="Preselection" totalsRowFunction="count" dataDxfId="0" dataCellStyle="Standard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tabSelected="1" workbookViewId="0">
      <selection activeCell="G38" sqref="G38"/>
    </sheetView>
  </sheetViews>
  <sheetFormatPr baseColWidth="10" defaultColWidth="11.42578125" defaultRowHeight="12.75" x14ac:dyDescent="0.2"/>
  <cols>
    <col min="1" max="1" width="21.42578125" customWidth="1"/>
    <col min="2" max="2" width="22.85546875" customWidth="1"/>
    <col min="3" max="3" width="25.140625" customWidth="1"/>
  </cols>
  <sheetData>
    <row r="1" spans="1:3" ht="22.5" customHeight="1" x14ac:dyDescent="0.2">
      <c r="A1" s="29" t="s">
        <v>56</v>
      </c>
      <c r="B1" s="29"/>
    </row>
    <row r="4" spans="1:3" ht="15.75" x14ac:dyDescent="0.25">
      <c r="A4" s="9" t="s">
        <v>2</v>
      </c>
    </row>
    <row r="6" spans="1:3" x14ac:dyDescent="0.2">
      <c r="A6" s="10" t="s">
        <v>6</v>
      </c>
      <c r="B6" s="10" t="s">
        <v>21</v>
      </c>
      <c r="C6" s="10" t="s">
        <v>52</v>
      </c>
    </row>
    <row r="7" spans="1:3" x14ac:dyDescent="0.2">
      <c r="A7" s="11">
        <v>3</v>
      </c>
      <c r="B7" s="10">
        <v>5</v>
      </c>
      <c r="C7" s="10">
        <f>COUNTIF(Kandidaten[Business Value],5)</f>
        <v>20</v>
      </c>
    </row>
    <row r="8" spans="1:3" x14ac:dyDescent="0.2">
      <c r="A8" s="11">
        <v>6</v>
      </c>
      <c r="B8" s="10">
        <v>4</v>
      </c>
      <c r="C8" s="10">
        <f>COUNTIF(Kandidaten[Business Value],4)</f>
        <v>0</v>
      </c>
    </row>
    <row r="9" spans="1:3" x14ac:dyDescent="0.2">
      <c r="A9" s="11">
        <v>12</v>
      </c>
      <c r="B9" s="10">
        <v>3</v>
      </c>
      <c r="C9" s="10">
        <f>COUNTIF(Kandidaten[Business Value],3)</f>
        <v>0</v>
      </c>
    </row>
    <row r="10" spans="1:3" x14ac:dyDescent="0.2">
      <c r="A10" s="11">
        <v>15</v>
      </c>
      <c r="B10" s="10">
        <v>2</v>
      </c>
      <c r="C10" s="10">
        <f>COUNTIF(Kandidaten[Business Value],2)</f>
        <v>0</v>
      </c>
    </row>
    <row r="11" spans="1:3" x14ac:dyDescent="0.2">
      <c r="A11" s="10" t="s">
        <v>4</v>
      </c>
      <c r="B11" s="10">
        <v>1</v>
      </c>
      <c r="C11" s="10">
        <f>COUNTIF(Kandidaten[Business Value],1)</f>
        <v>0</v>
      </c>
    </row>
    <row r="15" spans="1:3" ht="15.75" x14ac:dyDescent="0.25">
      <c r="A15" s="9" t="s">
        <v>9</v>
      </c>
    </row>
    <row r="17" spans="1:3" x14ac:dyDescent="0.2">
      <c r="A17" s="10" t="s">
        <v>3</v>
      </c>
      <c r="B17" s="10" t="s">
        <v>21</v>
      </c>
      <c r="C17" s="10" t="s">
        <v>53</v>
      </c>
    </row>
    <row r="18" spans="1:3" x14ac:dyDescent="0.2">
      <c r="A18" s="11">
        <v>3</v>
      </c>
      <c r="B18" s="10">
        <v>5</v>
      </c>
      <c r="C18" s="10">
        <f>COUNTIF(Kandidaten[Cost],5)</f>
        <v>20</v>
      </c>
    </row>
    <row r="19" spans="1:3" x14ac:dyDescent="0.2">
      <c r="A19" s="11">
        <v>6</v>
      </c>
      <c r="B19" s="10">
        <v>4</v>
      </c>
      <c r="C19" s="10">
        <f>COUNTIF(Kandidaten[Cost],4)</f>
        <v>0</v>
      </c>
    </row>
    <row r="20" spans="1:3" x14ac:dyDescent="0.2">
      <c r="A20" s="11">
        <v>12</v>
      </c>
      <c r="B20" s="10">
        <v>3</v>
      </c>
      <c r="C20" s="10">
        <f>COUNTIF(Kandidaten[Cost],3)</f>
        <v>0</v>
      </c>
    </row>
    <row r="21" spans="1:3" x14ac:dyDescent="0.2">
      <c r="A21" s="11">
        <v>15</v>
      </c>
      <c r="B21" s="10">
        <v>2</v>
      </c>
      <c r="C21" s="10">
        <f>COUNTIF(Kandidaten[Cost],2)</f>
        <v>0</v>
      </c>
    </row>
    <row r="22" spans="1:3" x14ac:dyDescent="0.2">
      <c r="A22" s="10" t="s">
        <v>4</v>
      </c>
      <c r="B22" s="10">
        <v>1</v>
      </c>
      <c r="C22" s="10">
        <f>COUNTIF(Kandidaten[Cost],1)</f>
        <v>0</v>
      </c>
    </row>
    <row r="25" spans="1:3" x14ac:dyDescent="0.2">
      <c r="A25" s="18" t="s">
        <v>20</v>
      </c>
      <c r="B25" s="10">
        <f>COUNTA(Kandidaten[CR])</f>
        <v>20</v>
      </c>
    </row>
    <row r="29" spans="1:3" x14ac:dyDescent="0.2">
      <c r="A29" s="27" t="s">
        <v>22</v>
      </c>
    </row>
  </sheetData>
  <mergeCells count="1">
    <mergeCell ref="A1:B1"/>
  </mergeCells>
  <dataValidations count="5">
    <dataValidation type="custom" allowBlank="1" showInputMessage="1" showErrorMessage="1" sqref="B7 B18">
      <formula1>B7=5</formula1>
    </dataValidation>
    <dataValidation type="custom" allowBlank="1" showInputMessage="1" showErrorMessage="1" sqref="B8 B19">
      <formula1>B8=4</formula1>
    </dataValidation>
    <dataValidation type="custom" allowBlank="1" showInputMessage="1" showErrorMessage="1" sqref="B9 B20">
      <formula1>B9=3</formula1>
    </dataValidation>
    <dataValidation type="custom" allowBlank="1" showInputMessage="1" showErrorMessage="1" sqref="B10 B21">
      <formula1>B10=2</formula1>
    </dataValidation>
    <dataValidation type="custom" allowBlank="1" showInputMessage="1" showErrorMessage="1" sqref="B11 B22">
      <formula1>B11=1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GridLines="0" zoomScale="85" zoomScaleNormal="85" workbookViewId="0">
      <selection activeCell="K30" sqref="K29:K30"/>
    </sheetView>
  </sheetViews>
  <sheetFormatPr baseColWidth="10" defaultColWidth="11.42578125" defaultRowHeight="12.75" outlineLevelCol="1" x14ac:dyDescent="0.2"/>
  <cols>
    <col min="1" max="2" width="10.7109375" customWidth="1"/>
    <col min="3" max="3" width="40.7109375" style="19" customWidth="1"/>
    <col min="4" max="4" width="40.7109375" customWidth="1"/>
    <col min="5" max="11" width="17.7109375" style="22" customWidth="1" outlineLevel="1"/>
    <col min="12" max="12" width="17.7109375" customWidth="1" outlineLevel="1"/>
    <col min="13" max="13" width="17.7109375" customWidth="1"/>
    <col min="14" max="14" width="17.7109375" style="22" customWidth="1" outlineLevel="1"/>
    <col min="15" max="15" width="17.7109375" customWidth="1" outlineLevel="1"/>
    <col min="16" max="16" width="17.7109375" customWidth="1"/>
    <col min="17" max="17" width="17.7109375" customWidth="1" outlineLevel="1"/>
    <col min="18" max="20" width="17.7109375" customWidth="1"/>
  </cols>
  <sheetData>
    <row r="1" spans="1:20" ht="25.5" x14ac:dyDescent="0.2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6.5" customHeight="1" x14ac:dyDescent="0.2">
      <c r="A2" s="31" t="s">
        <v>18</v>
      </c>
      <c r="B2" s="32"/>
      <c r="C2" s="32"/>
      <c r="D2" s="33"/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20"/>
      <c r="L2" s="6"/>
      <c r="M2" s="17">
        <v>2</v>
      </c>
      <c r="N2" s="23"/>
      <c r="O2" s="15"/>
      <c r="P2" s="15">
        <v>1</v>
      </c>
      <c r="Q2" s="7"/>
      <c r="R2" s="7">
        <v>0.5</v>
      </c>
      <c r="S2" s="34"/>
      <c r="T2" s="35"/>
    </row>
    <row r="3" spans="1:20" ht="28.5" x14ac:dyDescent="0.2">
      <c r="A3" s="1" t="s">
        <v>51</v>
      </c>
      <c r="B3" s="1" t="s">
        <v>5</v>
      </c>
      <c r="C3" s="1" t="s">
        <v>29</v>
      </c>
      <c r="D3" s="1" t="s">
        <v>30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</v>
      </c>
      <c r="L3" s="2" t="s">
        <v>0</v>
      </c>
      <c r="M3" s="3" t="s">
        <v>2</v>
      </c>
      <c r="N3" s="24" t="s">
        <v>11</v>
      </c>
      <c r="O3" s="4" t="s">
        <v>10</v>
      </c>
      <c r="P3" s="4" t="s">
        <v>9</v>
      </c>
      <c r="Q3" s="8" t="s">
        <v>54</v>
      </c>
      <c r="R3" s="5" t="s">
        <v>8</v>
      </c>
      <c r="S3" s="12" t="s">
        <v>19</v>
      </c>
      <c r="T3" s="12" t="s">
        <v>7</v>
      </c>
    </row>
    <row r="4" spans="1:20" ht="30" customHeight="1" x14ac:dyDescent="0.2">
      <c r="A4">
        <f>RANK(Kandidaten[[#This Row],[Prioritisation]],Kandidaten[Prioritisation],0)</f>
        <v>1</v>
      </c>
      <c r="B4" t="s">
        <v>31</v>
      </c>
      <c r="C4" s="25"/>
      <c r="E4" s="28"/>
      <c r="F4" s="28"/>
      <c r="G4" s="28"/>
      <c r="H4" s="28"/>
      <c r="I4" s="28"/>
      <c r="J4" s="28"/>
      <c r="K4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4">
        <f>RANK(Kandidaten[[#This Row],[Summe]],Kandidaten[Summe],0)</f>
        <v>1</v>
      </c>
      <c r="M4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4" s="28">
        <v>0</v>
      </c>
      <c r="O4">
        <f>RANK(Kandidaten[[#This Row],[Cost estimate]],Kandidaten[Cost estimate],1)</f>
        <v>1</v>
      </c>
      <c r="P4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4">
        <v>5</v>
      </c>
      <c r="S4">
        <f>SUM((Kandidaten[[#This Row],[Business Value]]*$M$2),(Kandidaten[[#This Row],[Cost]]*$P$2),(Kandidaten[[#This Row],[Risk]]*$R$2))</f>
        <v>17.5</v>
      </c>
      <c r="T4" s="26"/>
    </row>
    <row r="5" spans="1:20" ht="30" customHeight="1" x14ac:dyDescent="0.2">
      <c r="A5">
        <f>RANK(Kandidaten[[#This Row],[Prioritisation]],Kandidaten[Prioritisation],0)</f>
        <v>1</v>
      </c>
      <c r="B5" t="s">
        <v>32</v>
      </c>
      <c r="C5" s="25"/>
      <c r="E5" s="28"/>
      <c r="F5" s="28"/>
      <c r="G5" s="28"/>
      <c r="H5" s="28"/>
      <c r="I5" s="28"/>
      <c r="J5" s="28"/>
      <c r="K5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5">
        <f>RANK(Kandidaten[[#This Row],[Summe]],Kandidaten[Summe],0)</f>
        <v>1</v>
      </c>
      <c r="M5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5" s="28">
        <v>0</v>
      </c>
      <c r="O5">
        <f>RANK(Kandidaten[[#This Row],[Cost estimate]],Kandidaten[Cost estimate],1)</f>
        <v>1</v>
      </c>
      <c r="P5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5">
        <v>5</v>
      </c>
      <c r="S5">
        <f>SUM((Kandidaten[[#This Row],[Business Value]]*$M$2),(Kandidaten[[#This Row],[Cost]]*$P$2),(Kandidaten[[#This Row],[Risk]]*$R$2))</f>
        <v>17.5</v>
      </c>
      <c r="T5" s="26"/>
    </row>
    <row r="6" spans="1:20" ht="30" customHeight="1" x14ac:dyDescent="0.2">
      <c r="A6">
        <f>RANK(Kandidaten[[#This Row],[Prioritisation]],Kandidaten[Prioritisation],0)</f>
        <v>1</v>
      </c>
      <c r="B6" t="s">
        <v>33</v>
      </c>
      <c r="C6" s="25"/>
      <c r="E6" s="28"/>
      <c r="F6" s="28"/>
      <c r="G6" s="28"/>
      <c r="H6" s="28"/>
      <c r="I6" s="28"/>
      <c r="J6" s="28"/>
      <c r="K6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6">
        <f>RANK(Kandidaten[[#This Row],[Summe]],Kandidaten[Summe],0)</f>
        <v>1</v>
      </c>
      <c r="M6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6" s="28">
        <v>0</v>
      </c>
      <c r="O6">
        <f>RANK(Kandidaten[[#This Row],[Cost estimate]],Kandidaten[Cost estimate],1)</f>
        <v>1</v>
      </c>
      <c r="P6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6">
        <v>5</v>
      </c>
      <c r="S6">
        <f>SUM((Kandidaten[[#This Row],[Business Value]]*$M$2),(Kandidaten[[#This Row],[Cost]]*$P$2),(Kandidaten[[#This Row],[Risk]]*$R$2))</f>
        <v>17.5</v>
      </c>
      <c r="T6" s="26"/>
    </row>
    <row r="7" spans="1:20" ht="30" customHeight="1" x14ac:dyDescent="0.2">
      <c r="A7">
        <f>RANK(Kandidaten[[#This Row],[Prioritisation]],Kandidaten[Prioritisation],0)</f>
        <v>1</v>
      </c>
      <c r="B7" t="s">
        <v>34</v>
      </c>
      <c r="C7" s="25"/>
      <c r="E7" s="28"/>
      <c r="F7" s="28"/>
      <c r="G7" s="28"/>
      <c r="H7" s="28"/>
      <c r="I7" s="28"/>
      <c r="J7" s="28"/>
      <c r="K7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7">
        <f>RANK(Kandidaten[[#This Row],[Summe]],Kandidaten[Summe],0)</f>
        <v>1</v>
      </c>
      <c r="M7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7" s="28">
        <v>0</v>
      </c>
      <c r="O7">
        <f>RANK(Kandidaten[[#This Row],[Cost estimate]],Kandidaten[Cost estimate],1)</f>
        <v>1</v>
      </c>
      <c r="P7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Q7" s="19"/>
      <c r="R7">
        <v>5</v>
      </c>
      <c r="S7">
        <f>SUM((Kandidaten[[#This Row],[Business Value]]*$M$2),(Kandidaten[[#This Row],[Cost]]*$P$2),(Kandidaten[[#This Row],[Risk]]*$R$2))</f>
        <v>17.5</v>
      </c>
      <c r="T7" s="26"/>
    </row>
    <row r="8" spans="1:20" ht="30" customHeight="1" x14ac:dyDescent="0.2">
      <c r="A8">
        <f>RANK(Kandidaten[[#This Row],[Prioritisation]],Kandidaten[Prioritisation],0)</f>
        <v>1</v>
      </c>
      <c r="B8" t="s">
        <v>35</v>
      </c>
      <c r="C8" s="25"/>
      <c r="E8" s="28"/>
      <c r="F8" s="28"/>
      <c r="G8" s="28"/>
      <c r="H8" s="28"/>
      <c r="I8" s="28"/>
      <c r="J8" s="28"/>
      <c r="K8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8">
        <f>RANK(Kandidaten[[#This Row],[Summe]],Kandidaten[Summe],0)</f>
        <v>1</v>
      </c>
      <c r="M8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8" s="28">
        <v>0</v>
      </c>
      <c r="O8">
        <f>RANK(Kandidaten[[#This Row],[Cost estimate]],Kandidaten[Cost estimate],1)</f>
        <v>1</v>
      </c>
      <c r="P8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8">
        <v>5</v>
      </c>
      <c r="S8">
        <f>SUM((Kandidaten[[#This Row],[Business Value]]*$M$2),(Kandidaten[[#This Row],[Cost]]*$P$2),(Kandidaten[[#This Row],[Risk]]*$R$2))</f>
        <v>17.5</v>
      </c>
      <c r="T8" s="26"/>
    </row>
    <row r="9" spans="1:20" ht="30" customHeight="1" x14ac:dyDescent="0.2">
      <c r="A9">
        <f>RANK(Kandidaten[[#This Row],[Prioritisation]],Kandidaten[Prioritisation],0)</f>
        <v>1</v>
      </c>
      <c r="B9" t="s">
        <v>36</v>
      </c>
      <c r="C9" s="25"/>
      <c r="E9" s="28"/>
      <c r="F9" s="28"/>
      <c r="G9" s="28"/>
      <c r="H9" s="28"/>
      <c r="I9" s="28"/>
      <c r="J9" s="28"/>
      <c r="K9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9">
        <f>RANK(Kandidaten[[#This Row],[Summe]],Kandidaten[Summe],0)</f>
        <v>1</v>
      </c>
      <c r="M9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9" s="28">
        <v>0</v>
      </c>
      <c r="O9">
        <f>RANK(Kandidaten[[#This Row],[Cost estimate]],Kandidaten[Cost estimate],1)</f>
        <v>1</v>
      </c>
      <c r="P9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Q9" s="19"/>
      <c r="R9">
        <v>5</v>
      </c>
      <c r="S9">
        <f>SUM((Kandidaten[[#This Row],[Business Value]]*$M$2),(Kandidaten[[#This Row],[Cost]]*$P$2),(Kandidaten[[#This Row],[Risk]]*$R$2))</f>
        <v>17.5</v>
      </c>
      <c r="T9" s="26"/>
    </row>
    <row r="10" spans="1:20" ht="30" customHeight="1" x14ac:dyDescent="0.2">
      <c r="A10">
        <f>RANK(Kandidaten[[#This Row],[Prioritisation]],Kandidaten[Prioritisation],0)</f>
        <v>1</v>
      </c>
      <c r="B10" t="s">
        <v>37</v>
      </c>
      <c r="C10" s="25"/>
      <c r="E10" s="28"/>
      <c r="F10" s="28"/>
      <c r="G10" s="28"/>
      <c r="H10" s="28"/>
      <c r="I10" s="28"/>
      <c r="J10" s="28"/>
      <c r="K10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0">
        <f>RANK(Kandidaten[[#This Row],[Summe]],Kandidaten[Summe],0)</f>
        <v>1</v>
      </c>
      <c r="M10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0" s="28">
        <v>0</v>
      </c>
      <c r="O10">
        <f>RANK(Kandidaten[[#This Row],[Cost estimate]],Kandidaten[Cost estimate],1)</f>
        <v>1</v>
      </c>
      <c r="P10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0">
        <v>5</v>
      </c>
      <c r="S10">
        <f>SUM((Kandidaten[[#This Row],[Business Value]]*$M$2),(Kandidaten[[#This Row],[Cost]]*$P$2),(Kandidaten[[#This Row],[Risk]]*$R$2))</f>
        <v>17.5</v>
      </c>
      <c r="T10" s="26"/>
    </row>
    <row r="11" spans="1:20" ht="30" customHeight="1" x14ac:dyDescent="0.2">
      <c r="A11">
        <f>RANK(Kandidaten[[#This Row],[Prioritisation]],Kandidaten[Prioritisation],0)</f>
        <v>1</v>
      </c>
      <c r="B11" t="s">
        <v>38</v>
      </c>
      <c r="C11" s="25"/>
      <c r="E11" s="28"/>
      <c r="F11" s="28"/>
      <c r="G11" s="28"/>
      <c r="H11" s="28"/>
      <c r="I11" s="28"/>
      <c r="J11" s="28"/>
      <c r="K11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1">
        <f>RANK(Kandidaten[[#This Row],[Summe]],Kandidaten[Summe],0)</f>
        <v>1</v>
      </c>
      <c r="M11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1" s="28">
        <v>0</v>
      </c>
      <c r="O11">
        <f>RANK(Kandidaten[[#This Row],[Cost estimate]],Kandidaten[Cost estimate],1)</f>
        <v>1</v>
      </c>
      <c r="P11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1">
        <v>5</v>
      </c>
      <c r="S11">
        <f>SUM((Kandidaten[[#This Row],[Business Value]]*$M$2),(Kandidaten[[#This Row],[Cost]]*$P$2),(Kandidaten[[#This Row],[Risk]]*$R$2))</f>
        <v>17.5</v>
      </c>
      <c r="T11" s="26"/>
    </row>
    <row r="12" spans="1:20" ht="30" customHeight="1" x14ac:dyDescent="0.2">
      <c r="A12">
        <f>RANK(Kandidaten[[#This Row],[Prioritisation]],Kandidaten[Prioritisation],0)</f>
        <v>1</v>
      </c>
      <c r="B12" t="s">
        <v>39</v>
      </c>
      <c r="C12" s="25"/>
      <c r="E12" s="28"/>
      <c r="F12" s="28"/>
      <c r="G12" s="28"/>
      <c r="H12" s="28"/>
      <c r="I12" s="28"/>
      <c r="J12" s="28"/>
      <c r="K12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2">
        <f>RANK(Kandidaten[[#This Row],[Summe]],Kandidaten[Summe],0)</f>
        <v>1</v>
      </c>
      <c r="M12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2" s="28">
        <v>0</v>
      </c>
      <c r="O12">
        <f>RANK(Kandidaten[[#This Row],[Cost estimate]],Kandidaten[Cost estimate],1)</f>
        <v>1</v>
      </c>
      <c r="P12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2">
        <v>5</v>
      </c>
      <c r="S12">
        <f>SUM((Kandidaten[[#This Row],[Business Value]]*$M$2),(Kandidaten[[#This Row],[Cost]]*$P$2),(Kandidaten[[#This Row],[Risk]]*$R$2))</f>
        <v>17.5</v>
      </c>
      <c r="T12" s="26"/>
    </row>
    <row r="13" spans="1:20" ht="30" customHeight="1" x14ac:dyDescent="0.2">
      <c r="A13">
        <f>RANK(Kandidaten[[#This Row],[Prioritisation]],Kandidaten[Prioritisation],0)</f>
        <v>1</v>
      </c>
      <c r="B13" t="s">
        <v>40</v>
      </c>
      <c r="C13" s="25"/>
      <c r="E13" s="28"/>
      <c r="F13" s="28"/>
      <c r="G13" s="28"/>
      <c r="H13" s="28"/>
      <c r="I13" s="28"/>
      <c r="J13" s="28"/>
      <c r="K13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3">
        <f>RANK(Kandidaten[[#This Row],[Summe]],Kandidaten[Summe],0)</f>
        <v>1</v>
      </c>
      <c r="M13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3" s="28">
        <v>0</v>
      </c>
      <c r="O13">
        <f>RANK(Kandidaten[[#This Row],[Cost estimate]],Kandidaten[Cost estimate],1)</f>
        <v>1</v>
      </c>
      <c r="P13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3">
        <v>5</v>
      </c>
      <c r="S13">
        <f>SUM((Kandidaten[[#This Row],[Business Value]]*$M$2),(Kandidaten[[#This Row],[Cost]]*$P$2),(Kandidaten[[#This Row],[Risk]]*$R$2))</f>
        <v>17.5</v>
      </c>
      <c r="T13" s="26"/>
    </row>
    <row r="14" spans="1:20" ht="30" customHeight="1" x14ac:dyDescent="0.2">
      <c r="A14">
        <f>RANK(Kandidaten[[#This Row],[Prioritisation]],Kandidaten[Prioritisation],0)</f>
        <v>1</v>
      </c>
      <c r="B14" t="s">
        <v>41</v>
      </c>
      <c r="C14" s="25"/>
      <c r="E14" s="28"/>
      <c r="F14" s="28"/>
      <c r="G14" s="28"/>
      <c r="H14" s="28"/>
      <c r="I14" s="28"/>
      <c r="J14" s="28"/>
      <c r="K14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4">
        <f>RANK(Kandidaten[[#This Row],[Summe]],Kandidaten[Summe],0)</f>
        <v>1</v>
      </c>
      <c r="M14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4" s="28">
        <v>0</v>
      </c>
      <c r="O14">
        <f>RANK(Kandidaten[[#This Row],[Cost estimate]],Kandidaten[Cost estimate],1)</f>
        <v>1</v>
      </c>
      <c r="P14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4">
        <v>5</v>
      </c>
      <c r="S14">
        <f>SUM((Kandidaten[[#This Row],[Business Value]]*$M$2),(Kandidaten[[#This Row],[Cost]]*$P$2),(Kandidaten[[#This Row],[Risk]]*$R$2))</f>
        <v>17.5</v>
      </c>
      <c r="T14" s="26"/>
    </row>
    <row r="15" spans="1:20" ht="30" customHeight="1" x14ac:dyDescent="0.2">
      <c r="A15">
        <f>RANK(Kandidaten[[#This Row],[Prioritisation]],Kandidaten[Prioritisation],0)</f>
        <v>1</v>
      </c>
      <c r="B15" t="s">
        <v>42</v>
      </c>
      <c r="C15" s="25"/>
      <c r="E15" s="28"/>
      <c r="F15" s="28"/>
      <c r="G15" s="28"/>
      <c r="H15" s="28"/>
      <c r="I15" s="28"/>
      <c r="J15" s="28"/>
      <c r="K15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5">
        <f>RANK(Kandidaten[[#This Row],[Summe]],Kandidaten[Summe],0)</f>
        <v>1</v>
      </c>
      <c r="M15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5" s="28">
        <v>0</v>
      </c>
      <c r="O15">
        <f>RANK(Kandidaten[[#This Row],[Cost estimate]],Kandidaten[Cost estimate],1)</f>
        <v>1</v>
      </c>
      <c r="P15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5">
        <v>5</v>
      </c>
      <c r="S15">
        <f>SUM((Kandidaten[[#This Row],[Business Value]]*$M$2),(Kandidaten[[#This Row],[Cost]]*$P$2),(Kandidaten[[#This Row],[Risk]]*$R$2))</f>
        <v>17.5</v>
      </c>
      <c r="T15" s="26"/>
    </row>
    <row r="16" spans="1:20" ht="30" customHeight="1" x14ac:dyDescent="0.2">
      <c r="A16">
        <f>RANK(Kandidaten[[#This Row],[Prioritisation]],Kandidaten[Prioritisation],0)</f>
        <v>1</v>
      </c>
      <c r="B16" t="s">
        <v>43</v>
      </c>
      <c r="C16" s="25"/>
      <c r="E16" s="28"/>
      <c r="F16" s="28"/>
      <c r="G16" s="28"/>
      <c r="H16" s="28"/>
      <c r="I16" s="28"/>
      <c r="J16" s="28"/>
      <c r="K16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6">
        <f>RANK(Kandidaten[[#This Row],[Summe]],Kandidaten[Summe],0)</f>
        <v>1</v>
      </c>
      <c r="M16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6" s="28">
        <v>0</v>
      </c>
      <c r="O16">
        <f>RANK(Kandidaten[[#This Row],[Cost estimate]],Kandidaten[Cost estimate],1)</f>
        <v>1</v>
      </c>
      <c r="P16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6">
        <v>5</v>
      </c>
      <c r="S16">
        <f>SUM((Kandidaten[[#This Row],[Business Value]]*$M$2),(Kandidaten[[#This Row],[Cost]]*$P$2),(Kandidaten[[#This Row],[Risk]]*$R$2))</f>
        <v>17.5</v>
      </c>
      <c r="T16" s="26"/>
    </row>
    <row r="17" spans="1:20" ht="30" customHeight="1" x14ac:dyDescent="0.2">
      <c r="A17">
        <f>RANK(Kandidaten[[#This Row],[Prioritisation]],Kandidaten[Prioritisation],0)</f>
        <v>1</v>
      </c>
      <c r="B17" t="s">
        <v>44</v>
      </c>
      <c r="C17" s="25"/>
      <c r="E17" s="28"/>
      <c r="F17" s="28"/>
      <c r="G17" s="28"/>
      <c r="H17" s="28"/>
      <c r="I17" s="28"/>
      <c r="J17" s="28"/>
      <c r="K17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7">
        <f>RANK(Kandidaten[[#This Row],[Summe]],Kandidaten[Summe],0)</f>
        <v>1</v>
      </c>
      <c r="M17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7" s="28">
        <v>0</v>
      </c>
      <c r="O17">
        <f>RANK(Kandidaten[[#This Row],[Cost estimate]],Kandidaten[Cost estimate],1)</f>
        <v>1</v>
      </c>
      <c r="P17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7">
        <v>5</v>
      </c>
      <c r="S17">
        <f>SUM((Kandidaten[[#This Row],[Business Value]]*$M$2),(Kandidaten[[#This Row],[Cost]]*$P$2),(Kandidaten[[#This Row],[Risk]]*$R$2))</f>
        <v>17.5</v>
      </c>
      <c r="T17" s="26"/>
    </row>
    <row r="18" spans="1:20" ht="30" customHeight="1" x14ac:dyDescent="0.2">
      <c r="A18">
        <f>RANK(Kandidaten[[#This Row],[Prioritisation]],Kandidaten[Prioritisation],0)</f>
        <v>1</v>
      </c>
      <c r="B18" t="s">
        <v>45</v>
      </c>
      <c r="C18" s="25"/>
      <c r="E18" s="28"/>
      <c r="F18" s="28"/>
      <c r="G18" s="28"/>
      <c r="H18" s="28"/>
      <c r="I18" s="28"/>
      <c r="J18" s="28"/>
      <c r="K18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8">
        <f>RANK(Kandidaten[[#This Row],[Summe]],Kandidaten[Summe],0)</f>
        <v>1</v>
      </c>
      <c r="M18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8" s="28">
        <v>0</v>
      </c>
      <c r="O18">
        <f>RANK(Kandidaten[[#This Row],[Cost estimate]],Kandidaten[Cost estimate],1)</f>
        <v>1</v>
      </c>
      <c r="P18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8">
        <v>5</v>
      </c>
      <c r="S18">
        <f>SUM((Kandidaten[[#This Row],[Business Value]]*$M$2),(Kandidaten[[#This Row],[Cost]]*$P$2),(Kandidaten[[#This Row],[Risk]]*$R$2))</f>
        <v>17.5</v>
      </c>
      <c r="T18" s="26"/>
    </row>
    <row r="19" spans="1:20" ht="30" customHeight="1" x14ac:dyDescent="0.2">
      <c r="A19">
        <f>RANK(Kandidaten[[#This Row],[Prioritisation]],Kandidaten[Prioritisation],0)</f>
        <v>1</v>
      </c>
      <c r="B19" t="s">
        <v>46</v>
      </c>
      <c r="C19" s="25"/>
      <c r="E19" s="28"/>
      <c r="F19" s="28"/>
      <c r="G19" s="28"/>
      <c r="H19" s="28"/>
      <c r="I19" s="28"/>
      <c r="J19" s="28"/>
      <c r="K19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9">
        <f>RANK(Kandidaten[[#This Row],[Summe]],Kandidaten[Summe],0)</f>
        <v>1</v>
      </c>
      <c r="M19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9" s="28">
        <v>0</v>
      </c>
      <c r="O19">
        <f>RANK(Kandidaten[[#This Row],[Cost estimate]],Kandidaten[Cost estimate],1)</f>
        <v>1</v>
      </c>
      <c r="P19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9">
        <v>5</v>
      </c>
      <c r="S19">
        <f>SUM((Kandidaten[[#This Row],[Business Value]]*$M$2),(Kandidaten[[#This Row],[Cost]]*$P$2),(Kandidaten[[#This Row],[Risk]]*$R$2))</f>
        <v>17.5</v>
      </c>
      <c r="T19" s="26"/>
    </row>
    <row r="20" spans="1:20" ht="30" customHeight="1" x14ac:dyDescent="0.2">
      <c r="A20">
        <f>RANK(Kandidaten[[#This Row],[Prioritisation]],Kandidaten[Prioritisation],0)</f>
        <v>1</v>
      </c>
      <c r="B20" t="s">
        <v>47</v>
      </c>
      <c r="C20" s="25"/>
      <c r="E20" s="28"/>
      <c r="F20" s="28"/>
      <c r="G20" s="28"/>
      <c r="H20" s="28"/>
      <c r="I20" s="28"/>
      <c r="J20" s="28"/>
      <c r="K20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0">
        <f>RANK(Kandidaten[[#This Row],[Summe]],Kandidaten[Summe],0)</f>
        <v>1</v>
      </c>
      <c r="M20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0" s="28">
        <v>0</v>
      </c>
      <c r="O20">
        <f>RANK(Kandidaten[[#This Row],[Cost estimate]],Kandidaten[Cost estimate],1)</f>
        <v>1</v>
      </c>
      <c r="P20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0">
        <v>5</v>
      </c>
      <c r="S20">
        <f>SUM((Kandidaten[[#This Row],[Business Value]]*$M$2),(Kandidaten[[#This Row],[Cost]]*$P$2),(Kandidaten[[#This Row],[Risk]]*$R$2))</f>
        <v>17.5</v>
      </c>
      <c r="T20" s="26"/>
    </row>
    <row r="21" spans="1:20" ht="30" customHeight="1" x14ac:dyDescent="0.2">
      <c r="A21">
        <f>RANK(Kandidaten[[#This Row],[Prioritisation]],Kandidaten[Prioritisation],0)</f>
        <v>1</v>
      </c>
      <c r="B21" t="s">
        <v>48</v>
      </c>
      <c r="C21" s="25"/>
      <c r="E21" s="28"/>
      <c r="F21" s="28"/>
      <c r="G21" s="28"/>
      <c r="H21" s="28"/>
      <c r="I21" s="28"/>
      <c r="J21" s="28"/>
      <c r="K21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1">
        <f>RANK(Kandidaten[[#This Row],[Summe]],Kandidaten[Summe],0)</f>
        <v>1</v>
      </c>
      <c r="M21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1" s="28">
        <v>0</v>
      </c>
      <c r="O21">
        <f>RANK(Kandidaten[[#This Row],[Cost estimate]],Kandidaten[Cost estimate],1)</f>
        <v>1</v>
      </c>
      <c r="P21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1">
        <v>5</v>
      </c>
      <c r="S21">
        <f>SUM((Kandidaten[[#This Row],[Business Value]]*$M$2),(Kandidaten[[#This Row],[Cost]]*$P$2),(Kandidaten[[#This Row],[Risk]]*$R$2))</f>
        <v>17.5</v>
      </c>
      <c r="T21" s="26"/>
    </row>
    <row r="22" spans="1:20" ht="30" customHeight="1" x14ac:dyDescent="0.2">
      <c r="A22">
        <f>RANK(Kandidaten[[#This Row],[Prioritisation]],Kandidaten[Prioritisation],0)</f>
        <v>1</v>
      </c>
      <c r="B22" t="s">
        <v>49</v>
      </c>
      <c r="C22" s="25"/>
      <c r="E22" s="28"/>
      <c r="F22" s="28"/>
      <c r="G22" s="28"/>
      <c r="H22" s="28"/>
      <c r="I22" s="28"/>
      <c r="J22" s="28"/>
      <c r="K22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2">
        <f>RANK(Kandidaten[[#This Row],[Summe]],Kandidaten[Summe],0)</f>
        <v>1</v>
      </c>
      <c r="M22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2" s="28">
        <v>0</v>
      </c>
      <c r="O22">
        <f>RANK(Kandidaten[[#This Row],[Cost estimate]],Kandidaten[Cost estimate],1)</f>
        <v>1</v>
      </c>
      <c r="P22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2">
        <v>5</v>
      </c>
      <c r="S22">
        <f>SUM((Kandidaten[[#This Row],[Business Value]]*$M$2),(Kandidaten[[#This Row],[Cost]]*$P$2),(Kandidaten[[#This Row],[Risk]]*$R$2))</f>
        <v>17.5</v>
      </c>
      <c r="T22" s="26"/>
    </row>
    <row r="23" spans="1:20" ht="30" customHeight="1" x14ac:dyDescent="0.2">
      <c r="A23">
        <f>RANK(Kandidaten[[#This Row],[Prioritisation]],Kandidaten[Prioritisation],0)</f>
        <v>1</v>
      </c>
      <c r="B23" t="s">
        <v>50</v>
      </c>
      <c r="C23" s="25"/>
      <c r="E23" s="28"/>
      <c r="F23" s="28"/>
      <c r="G23" s="28"/>
      <c r="H23" s="28"/>
      <c r="I23" s="28"/>
      <c r="J23" s="28"/>
      <c r="K23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3">
        <f>RANK(Kandidaten[[#This Row],[Summe]],Kandidaten[Summe],0)</f>
        <v>1</v>
      </c>
      <c r="M23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3" s="28">
        <v>0</v>
      </c>
      <c r="O23">
        <f>RANK(Kandidaten[[#This Row],[Cost estimate]],Kandidaten[Cost estimate],1)</f>
        <v>1</v>
      </c>
      <c r="P23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3">
        <v>5</v>
      </c>
      <c r="S23">
        <f>SUM((Kandidaten[[#This Row],[Business Value]]*$M$2),(Kandidaten[[#This Row],[Cost]]*$P$2),(Kandidaten[[#This Row],[Risk]]*$R$2))</f>
        <v>17.5</v>
      </c>
      <c r="T23" s="26"/>
    </row>
  </sheetData>
  <mergeCells count="3">
    <mergeCell ref="A1:T1"/>
    <mergeCell ref="A2:D2"/>
    <mergeCell ref="S2:T2"/>
  </mergeCells>
  <conditionalFormatting sqref="E4:J23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T4:T23">
      <formula1>"Yes, No"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G43"/>
  <sheetViews>
    <sheetView showGridLines="0" workbookViewId="0">
      <selection activeCell="Q25" sqref="Q25"/>
    </sheetView>
  </sheetViews>
  <sheetFormatPr baseColWidth="10" defaultColWidth="11.42578125" defaultRowHeight="12.75" x14ac:dyDescent="0.2"/>
  <sheetData>
    <row r="41" spans="1:7" ht="21.75" customHeight="1" x14ac:dyDescent="0.25">
      <c r="A41" s="9"/>
    </row>
    <row r="42" spans="1:7" ht="14.25" x14ac:dyDescent="0.2">
      <c r="A42" s="13"/>
      <c r="B42" s="13" t="s">
        <v>12</v>
      </c>
      <c r="C42" s="13" t="s">
        <v>23</v>
      </c>
      <c r="D42" s="13" t="s">
        <v>24</v>
      </c>
      <c r="E42" s="13" t="s">
        <v>25</v>
      </c>
      <c r="F42" s="13" t="s">
        <v>26</v>
      </c>
      <c r="G42" s="13" t="s">
        <v>27</v>
      </c>
    </row>
    <row r="43" spans="1:7" ht="16.5" x14ac:dyDescent="0.2">
      <c r="A43" s="13" t="s">
        <v>28</v>
      </c>
      <c r="B43" s="14">
        <f>SUMIF(Kandidaten[Preselection],"Yes",Kandidaten[BU 1])</f>
        <v>0</v>
      </c>
      <c r="C43" s="14">
        <f>SUMIF(Kandidaten[Preselection],"Yes",Kandidaten[BU 2])</f>
        <v>0</v>
      </c>
      <c r="D43" s="14">
        <f>SUMIF(Kandidaten[Preselection],"Yes",Kandidaten[BU 3])</f>
        <v>0</v>
      </c>
      <c r="E43" s="14">
        <f>SUMIF(Kandidaten[Preselection],"Yes",Kandidaten[BU 4])</f>
        <v>0</v>
      </c>
      <c r="F43" s="14">
        <f>SUMIF(Kandidaten[Preselection],"Yes",Kandidaten[BU 5])</f>
        <v>0</v>
      </c>
      <c r="G43" s="14">
        <f>SUMIF(Kandidaten[Preselection],"Yes",Kandidaten[BU 6])</f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Period xmlns="718B539C-DA94-4D81-AFD5-99DCB5FD22F5">10</RetentionPeriod>
    <Topic_Note xmlns="http://schemas.microsoft.com/sharepoint/v3/fields">
      <Terms xmlns="http://schemas.microsoft.com/office/infopath/2007/PartnerControls"/>
    </Topic_Note>
    <DocumentDate xmlns="718B539C-DA94-4D81-AFD5-99DCB5FD22F5">2021-05-14T11:27:21+00:00</DocumentDate>
    <OU_Note xmlns="http://schemas.microsoft.com/sharepoint/v3/fields">
      <Terms xmlns="http://schemas.microsoft.com/office/infopath/2007/PartnerControls"/>
    </OU_Note>
    <OSP_Note xmlns="http://schemas.microsoft.com/sharepoint/v3/fields">
      <Terms xmlns="http://schemas.microsoft.com/office/infopath/2007/PartnerControls">
        <TermInfo xmlns="http://schemas.microsoft.com/office/infopath/2007/PartnerControls">
          <TermName xmlns="http://schemas.microsoft.com/office/infopath/2007/PartnerControls">120 Allgemeines</TermName>
          <TermId xmlns="http://schemas.microsoft.com/office/infopath/2007/PartnerControls">ad1835b1-7b2d-4b3c-8306-6adac16a2b83</TermId>
        </TermInfo>
      </Terms>
    </OSP_Note>
    <ToBeArchived xmlns="718b539c-da94-4d81-afd5-99dcb5fd22f5">Nein</ToBeArchived>
    <_dlc_DocId xmlns="d0d6e200-b297-41f3-bd3a-86b99210849c">1000-P-2-36215</_dlc_DocId>
    <_dlc_DocIdUrl xmlns="d0d6e200-b297-41f3-bd3a-86b99210849c">
      <Url>https://dok.finma.ch/sites/1000-P/_layouts/15/DocIdRedir.aspx?ID=1000-P-2-36215</Url>
      <Description>1000-P-2-36215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Finma Document" ma:contentTypeID="0x0101003951D1F36BC944E987AD610ADE6A10C30021419E4486EE4E48897CB38F45170DE7" ma:contentTypeVersion="10" ma:contentTypeDescription="Ein neues Dokument erstellen." ma:contentTypeScope="" ma:versionID="1d2acbe417e06b19548c9973e6d56cb0">
  <xsd:schema xmlns:xsd="http://www.w3.org/2001/XMLSchema" xmlns:xs="http://www.w3.org/2001/XMLSchema" xmlns:p="http://schemas.microsoft.com/office/2006/metadata/properties" xmlns:ns2="d0d6e200-b297-41f3-bd3a-86b99210849c" xmlns:ns3="http://schemas.microsoft.com/sharepoint/v3/fields" xmlns:ns4="718B539C-DA94-4D81-AFD5-99DCB5FD22F5" xmlns:ns5="718b539c-da94-4d81-afd5-99dcb5fd22f5" targetNamespace="http://schemas.microsoft.com/office/2006/metadata/properties" ma:root="true" ma:fieldsID="22fde2dc6d4367708035d2cc99b810be" ns2:_="" ns3:_="" ns4:_="" ns5:_="">
    <xsd:import namespace="d0d6e200-b297-41f3-bd3a-86b99210849c"/>
    <xsd:import namespace="http://schemas.microsoft.com/sharepoint/v3/fields"/>
    <xsd:import namespace="718B539C-DA94-4D81-AFD5-99DCB5FD22F5"/>
    <xsd:import namespace="718b539c-da94-4d81-afd5-99dcb5fd22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_Note" minOccurs="0"/>
                <xsd:element ref="ns3:OU_Note" minOccurs="0"/>
                <xsd:element ref="ns3:OSP_Note" minOccurs="0"/>
                <xsd:element ref="ns4:RetentionPeriod" minOccurs="0"/>
                <xsd:element ref="ns5:ToBeArchived" minOccurs="0"/>
                <xsd:element ref="ns4:Document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6e200-b297-41f3-bd3a-86b9921084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Topic_Note" ma:index="14" nillable="true" ma:taxonomy="true" ma:internalName="Topic_Note" ma:taxonomyFieldName="Topic" ma:displayName="Thema" ma:readOnly="false" ma:fieldId="{a64374eb-6e28-4d6b-ae22-c24ecbfd0ec3}" ma:sspId="27609f53-2d13-42be-a2b4-fd8d7f3f64db" ma:termSetId="7b4b023d-5e9a-475b-a148-dfe01b6a8d09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U_Note" ma:index="16" nillable="true" ma:taxonomy="true" ma:internalName="OU_Note" ma:taxonomyFieldName="OU" ma:displayName="Organisationseinheit" ma:readOnly="false" ma:fieldId="{fcb30f0d-baee-4a7e-876f-d65b0367c7a8}" ma:sspId="27609f53-2d13-42be-a2b4-fd8d7f3f64db" ma:termSetId="2e7da289-48a2-42d8-b875-47a1903a1d9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SP_Note" ma:index="18" nillable="true" ma:taxonomy="true" ma:internalName="OSP_Note" ma:taxonomyFieldName="OSP" ma:displayName="Ordnungssystemposition" ma:readOnly="false" ma:fieldId="{47fc1aad-a32f-4b87-b398-8d261b0da966}" ma:sspId="27609f53-2d13-42be-a2b4-fd8d7f3f64db" ma:termSetId="6eefd7ee-d6f6-47de-bb49-f1d3420203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B539C-DA94-4D81-AFD5-99DCB5FD22F5" elementFormDefault="qualified">
    <xsd:import namespace="http://schemas.microsoft.com/office/2006/documentManagement/types"/>
    <xsd:import namespace="http://schemas.microsoft.com/office/infopath/2007/PartnerControls"/>
    <xsd:element name="RetentionPeriod" ma:index="19" nillable="true" ma:displayName="Aufbewahrungsfrist" ma:description="Aufbewahrungsfrist des Dossiers" ma:hidden="true" ma:internalName="RetentionPeriod" ma:readOnly="false">
      <xsd:simpleType>
        <xsd:restriction base="dms:Text"/>
      </xsd:simpleType>
    </xsd:element>
    <xsd:element name="DocumentDate" ma:index="21" ma:displayName="Datum" ma:default="[today]" ma:description="Dokumentendatum" ma:format="DateOnly" ma:internalName="Document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b539c-da94-4d81-afd5-99dcb5fd22f5" elementFormDefault="qualified">
    <xsd:import namespace="http://schemas.microsoft.com/office/2006/documentManagement/types"/>
    <xsd:import namespace="http://schemas.microsoft.com/office/infopath/2007/PartnerControls"/>
    <xsd:element name="ToBeArchived" ma:index="20" nillable="true" ma:displayName="Archivwürdig" ma:description="Soll das Dossier archiviert werden" ma:hidden="true" ma:internalName="ToBeArchived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D6CC3-8C34-4DC7-92CD-73ADDACD62EA}">
  <ds:schemaRefs>
    <ds:schemaRef ds:uri="http://purl.org/dc/terms/"/>
    <ds:schemaRef ds:uri="http://schemas.openxmlformats.org/package/2006/metadata/core-properties"/>
    <ds:schemaRef ds:uri="718b539c-da94-4d81-afd5-99dcb5fd22f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8B539C-DA94-4D81-AFD5-99DCB5FD22F5"/>
    <ds:schemaRef ds:uri="d0d6e200-b297-41f3-bd3a-86b99210849c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E238D8-1EA4-41B7-80BF-ACB5BF503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72A6F-9B17-46A7-8BC8-7FE85913FE7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8DB6685-95E2-471D-A723-A861FDE46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6e200-b297-41f3-bd3a-86b99210849c"/>
    <ds:schemaRef ds:uri="http://schemas.microsoft.com/sharepoint/v3/fields"/>
    <ds:schemaRef ds:uri="718B539C-DA94-4D81-AFD5-99DCB5FD22F5"/>
    <ds:schemaRef ds:uri="718b539c-da94-4d81-afd5-99dcb5fd2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Candidates</vt:lpstr>
      <vt:lpstr>Satisfaction Chart</vt:lpstr>
    </vt:vector>
  </TitlesOfParts>
  <Company>FINMA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Roman</dc:creator>
  <cp:lastModifiedBy>Schmid Roman</cp:lastModifiedBy>
  <dcterms:created xsi:type="dcterms:W3CDTF">2021-05-14T09:14:25Z</dcterms:created>
  <dcterms:modified xsi:type="dcterms:W3CDTF">2021-06-27T09:41:11Z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0x0101003951D1F36BC944E987AD610ADE6A10C30021419E4486EE4E48897CB38F45170DE7</vt:lpwstr>
  </property>
  <property fmtid="{D5CDD505-2E9C-101B-9397-08002B2CF9AE}" pid="3" name="OSP">
    <vt:lpwstr>29;#120 Allgemeines|ad1835b1-7b2d-4b3c-8306-6adac16a2b83</vt:lpwstr>
  </property>
  <property fmtid="{D5CDD505-2E9C-101B-9397-08002B2CF9AE}" pid="4" name="OU">
    <vt:lpwstr/>
  </property>
  <property fmtid="{D5CDD505-2E9C-101B-9397-08002B2CF9AE}" pid="5" name="Topic">
    <vt:lpwstr/>
  </property>
  <property fmtid="{D5CDD505-2E9C-101B-9397-08002B2CF9AE}" pid="6" name="_dlc_DocIdItemGuid">
    <vt:lpwstr>5b388dd3-6fcb-4851-962f-75f04e8281be</vt:lpwstr>
  </property>
</Properties>
</file>