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20055" windowHeight="8385" tabRatio="593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8" i="2" l="1"/>
  <c r="F4" i="2"/>
  <c r="G17" i="2"/>
  <c r="I17" i="2" s="1"/>
  <c r="G16" i="2"/>
  <c r="I16" i="2" s="1"/>
  <c r="G15" i="2"/>
  <c r="I15" i="2" s="1"/>
  <c r="G10" i="2"/>
  <c r="H10" i="2" s="1"/>
  <c r="G8" i="2"/>
  <c r="I8" i="2" s="1"/>
  <c r="H18" i="2"/>
  <c r="G14" i="2"/>
  <c r="H14" i="2" s="1"/>
  <c r="G13" i="2"/>
  <c r="I13" i="2"/>
  <c r="F19" i="2"/>
  <c r="G12" i="2"/>
  <c r="I12" i="2" s="1"/>
  <c r="G11" i="2"/>
  <c r="I11" i="2" s="1"/>
  <c r="G9" i="2"/>
  <c r="I9" i="2" s="1"/>
  <c r="G7" i="2"/>
  <c r="G3" i="2"/>
  <c r="I3" i="2" s="1"/>
  <c r="I4" i="2" s="1"/>
  <c r="E31" i="1" s="1"/>
  <c r="C2" i="3"/>
  <c r="A3" i="3"/>
  <c r="C3" i="3"/>
  <c r="C4" i="3"/>
  <c r="C5" i="3"/>
  <c r="D5" i="3"/>
  <c r="C6" i="3"/>
  <c r="C7" i="3"/>
  <c r="I14" i="2" l="1"/>
  <c r="E27" i="1"/>
  <c r="I10" i="2"/>
  <c r="E17" i="1"/>
  <c r="G4" i="2"/>
  <c r="E9" i="1"/>
  <c r="E21" i="1"/>
  <c r="E11" i="1"/>
  <c r="E29" i="1"/>
  <c r="E7" i="1"/>
  <c r="E19" i="1"/>
  <c r="H17" i="2"/>
  <c r="H16" i="2"/>
  <c r="H15" i="2"/>
  <c r="H8" i="2"/>
  <c r="H13" i="2"/>
  <c r="H12" i="2"/>
  <c r="G19" i="2"/>
  <c r="H3" i="2"/>
  <c r="H4" i="2" s="1"/>
  <c r="H11" i="2"/>
  <c r="H9" i="2"/>
  <c r="H7" i="2"/>
  <c r="I7" i="2"/>
  <c r="Z31" i="1"/>
  <c r="Z30" i="1"/>
  <c r="Z29" i="1"/>
  <c r="Z28" i="1"/>
  <c r="Z27" i="1"/>
  <c r="Z26" i="1"/>
  <c r="Z21" i="1"/>
  <c r="Z20" i="1"/>
  <c r="Z19" i="1"/>
  <c r="Z18" i="1"/>
  <c r="Z17" i="1"/>
  <c r="Z16" i="1"/>
  <c r="Z11" i="1"/>
  <c r="Z10" i="1"/>
  <c r="Z9" i="1"/>
  <c r="Z8" i="1"/>
  <c r="Z7" i="1"/>
  <c r="Z6" i="1"/>
  <c r="M31" i="1"/>
  <c r="M30" i="1"/>
  <c r="M29" i="1"/>
  <c r="M28" i="1"/>
  <c r="M27" i="1"/>
  <c r="M26" i="1"/>
  <c r="M21" i="1"/>
  <c r="M20" i="1"/>
  <c r="M19" i="1"/>
  <c r="M18" i="1"/>
  <c r="M17" i="1"/>
  <c r="M16" i="1"/>
  <c r="M11" i="1"/>
  <c r="M6" i="1"/>
  <c r="M7" i="1"/>
  <c r="M8" i="1"/>
  <c r="M9" i="1"/>
  <c r="M10" i="1"/>
  <c r="I19" i="2" l="1"/>
  <c r="E28" i="1" s="1"/>
  <c r="AA28" i="1" s="1"/>
  <c r="D17" i="1"/>
  <c r="O17" i="1" s="1"/>
  <c r="D27" i="1"/>
  <c r="O27" i="1" s="1"/>
  <c r="D11" i="1"/>
  <c r="O11" i="1" s="1"/>
  <c r="D21" i="1"/>
  <c r="O21" i="1" s="1"/>
  <c r="D9" i="1"/>
  <c r="O9" i="1" s="1"/>
  <c r="D31" i="1"/>
  <c r="O31" i="1" s="1"/>
  <c r="D19" i="1"/>
  <c r="D7" i="1"/>
  <c r="O7" i="1" s="1"/>
  <c r="D29" i="1"/>
  <c r="O29" i="1" s="1"/>
  <c r="H19" i="2"/>
  <c r="D26" i="1" s="1"/>
  <c r="O26" i="1" s="1"/>
  <c r="E30" i="1"/>
  <c r="AA30" i="1" s="1"/>
  <c r="E10" i="1"/>
  <c r="AA10" i="1" s="1"/>
  <c r="E6" i="1"/>
  <c r="AA6" i="1" s="1"/>
  <c r="E20" i="1"/>
  <c r="AA20" i="1" s="1"/>
  <c r="E26" i="1"/>
  <c r="AA26" i="1" s="1"/>
  <c r="E18" i="1"/>
  <c r="AA18" i="1" s="1"/>
  <c r="E16" i="1"/>
  <c r="AA16" i="1" s="1"/>
  <c r="AA11" i="1"/>
  <c r="AA9" i="1"/>
  <c r="AA31" i="1"/>
  <c r="AA29" i="1"/>
  <c r="AA27" i="1"/>
  <c r="AA21" i="1"/>
  <c r="AA19" i="1"/>
  <c r="AA17" i="1"/>
  <c r="AA7" i="1"/>
  <c r="N11" i="1"/>
  <c r="P11" i="1" s="1"/>
  <c r="N10" i="1"/>
  <c r="N9" i="1"/>
  <c r="N8" i="1"/>
  <c r="N7" i="1"/>
  <c r="P7" i="1" s="1"/>
  <c r="N6" i="1"/>
  <c r="N21" i="1"/>
  <c r="P21" i="1" s="1"/>
  <c r="N20" i="1"/>
  <c r="N19" i="1"/>
  <c r="O19" i="1"/>
  <c r="N18" i="1"/>
  <c r="N17" i="1"/>
  <c r="P17" i="1" s="1"/>
  <c r="N16" i="1"/>
  <c r="N31" i="1"/>
  <c r="N30" i="1"/>
  <c r="N29" i="1"/>
  <c r="N28" i="1"/>
  <c r="N27" i="1"/>
  <c r="N26" i="1"/>
  <c r="P27" i="1" l="1"/>
  <c r="E8" i="1"/>
  <c r="AA8" i="1" s="1"/>
  <c r="P19" i="1"/>
  <c r="R19" i="1" s="1"/>
  <c r="AC19" i="1" s="1"/>
  <c r="P29" i="1"/>
  <c r="R29" i="1" s="1"/>
  <c r="AC29" i="1" s="1"/>
  <c r="P9" i="1"/>
  <c r="R9" i="1" s="1"/>
  <c r="AC9" i="1" s="1"/>
  <c r="P31" i="1"/>
  <c r="R31" i="1" s="1"/>
  <c r="AC31" i="1" s="1"/>
  <c r="D28" i="1"/>
  <c r="O28" i="1" s="1"/>
  <c r="Q28" i="1" s="1"/>
  <c r="AB28" i="1" s="1"/>
  <c r="D6" i="1"/>
  <c r="O6" i="1" s="1"/>
  <c r="Q6" i="1" s="1"/>
  <c r="AB6" i="1" s="1"/>
  <c r="D10" i="1"/>
  <c r="O10" i="1" s="1"/>
  <c r="Q10" i="1" s="1"/>
  <c r="AB10" i="1" s="1"/>
  <c r="D30" i="1"/>
  <c r="O30" i="1" s="1"/>
  <c r="Q30" i="1" s="1"/>
  <c r="AB30" i="1" s="1"/>
  <c r="D20" i="1"/>
  <c r="O20" i="1" s="1"/>
  <c r="D8" i="1"/>
  <c r="O8" i="1" s="1"/>
  <c r="Q8" i="1" s="1"/>
  <c r="AB8" i="1" s="1"/>
  <c r="D16" i="1"/>
  <c r="O16" i="1" s="1"/>
  <c r="Q16" i="1" s="1"/>
  <c r="AB16" i="1" s="1"/>
  <c r="D18" i="1"/>
  <c r="O18" i="1" s="1"/>
  <c r="Q18" i="1" s="1"/>
  <c r="AB18" i="1" s="1"/>
  <c r="P28" i="1"/>
  <c r="R28" i="1" s="1"/>
  <c r="AC28" i="1" s="1"/>
  <c r="P26" i="1"/>
  <c r="R26" i="1" s="1"/>
  <c r="AC26" i="1" s="1"/>
  <c r="P10" i="1"/>
  <c r="R10" i="1" s="1"/>
  <c r="AC10" i="1" s="1"/>
  <c r="R27" i="1"/>
  <c r="AC27" i="1" s="1"/>
  <c r="R17" i="1"/>
  <c r="AC17" i="1" s="1"/>
  <c r="Q19" i="1"/>
  <c r="AB19" i="1" s="1"/>
  <c r="Q9" i="1"/>
  <c r="AB9" i="1" s="1"/>
  <c r="R11" i="1"/>
  <c r="AC11" i="1" s="1"/>
  <c r="Q21" i="1"/>
  <c r="AB21" i="1" s="1"/>
  <c r="Q7" i="1"/>
  <c r="AB7" i="1" s="1"/>
  <c r="Q11" i="1"/>
  <c r="AB11" i="1" s="1"/>
  <c r="Q26" i="1"/>
  <c r="AB26" i="1" s="1"/>
  <c r="R7" i="1"/>
  <c r="AC7" i="1" s="1"/>
  <c r="Q27" i="1"/>
  <c r="AB27" i="1" s="1"/>
  <c r="Q29" i="1"/>
  <c r="AB29" i="1" s="1"/>
  <c r="Q17" i="1"/>
  <c r="AB17" i="1" s="1"/>
  <c r="R21" i="1"/>
  <c r="AC21" i="1" s="1"/>
  <c r="Q31" i="1"/>
  <c r="AB31" i="1" s="1"/>
  <c r="P6" i="1" l="1"/>
  <c r="R6" i="1" s="1"/>
  <c r="AC6" i="1" s="1"/>
  <c r="P30" i="1"/>
  <c r="R30" i="1" s="1"/>
  <c r="AC30" i="1" s="1"/>
  <c r="P20" i="1"/>
  <c r="R20" i="1" s="1"/>
  <c r="AC20" i="1" s="1"/>
  <c r="P18" i="1"/>
  <c r="R18" i="1" s="1"/>
  <c r="AC18" i="1" s="1"/>
  <c r="P8" i="1"/>
  <c r="P16" i="1"/>
  <c r="R16" i="1" s="1"/>
  <c r="AC16" i="1" s="1"/>
  <c r="Q20" i="1"/>
  <c r="AB20" i="1" s="1"/>
  <c r="R8" i="1" l="1"/>
  <c r="AC8" i="1" s="1"/>
</calcChain>
</file>

<file path=xl/comments1.xml><?xml version="1.0" encoding="utf-8"?>
<comments xmlns="http://schemas.openxmlformats.org/spreadsheetml/2006/main">
  <authors>
    <author>malida oktavia</author>
  </authors>
  <commentList>
    <comment ref="Y5" authorId="0">
      <text>
        <r>
          <rPr>
            <b/>
            <sz val="9"/>
            <color indexed="81"/>
            <rFont val="Tahoma"/>
            <family val="2"/>
          </rPr>
          <t xml:space="preserve">Hurricanos :
</t>
        </r>
        <r>
          <rPr>
            <sz val="9"/>
            <color indexed="81"/>
            <rFont val="Tahoma"/>
            <family val="2"/>
          </rPr>
          <t>- Non GM = 1
- GM = 2</t>
        </r>
      </text>
    </comment>
    <comment ref="Y15" authorId="0">
      <text>
        <r>
          <rPr>
            <b/>
            <sz val="9"/>
            <color indexed="81"/>
            <rFont val="Tahoma"/>
            <family val="2"/>
          </rPr>
          <t xml:space="preserve">Hurricanos :
</t>
        </r>
        <r>
          <rPr>
            <sz val="9"/>
            <color indexed="81"/>
            <rFont val="Tahoma"/>
            <family val="2"/>
          </rPr>
          <t>- Non GM = 1
- GM = 2</t>
        </r>
      </text>
    </comment>
    <comment ref="Y25" authorId="0">
      <text>
        <r>
          <rPr>
            <b/>
            <sz val="9"/>
            <color indexed="81"/>
            <rFont val="Tahoma"/>
            <family val="2"/>
          </rPr>
          <t xml:space="preserve">Hurricanos :
</t>
        </r>
        <r>
          <rPr>
            <sz val="9"/>
            <color indexed="81"/>
            <rFont val="Tahoma"/>
            <family val="2"/>
          </rPr>
          <t>- Non GM = 1
- GM = 2</t>
        </r>
      </text>
    </comment>
  </commentList>
</comments>
</file>

<file path=xl/sharedStrings.xml><?xml version="1.0" encoding="utf-8"?>
<sst xmlns="http://schemas.openxmlformats.org/spreadsheetml/2006/main" count="209" uniqueCount="62">
  <si>
    <t>1x nocrit</t>
  </si>
  <si>
    <t>1xcrit</t>
  </si>
  <si>
    <t>1x crit + 1x nocrit</t>
  </si>
  <si>
    <t>HP</t>
  </si>
  <si>
    <t>EXP</t>
  </si>
  <si>
    <t>GM</t>
  </si>
  <si>
    <t>DPS</t>
  </si>
  <si>
    <t>Dusk Enforcer</t>
  </si>
  <si>
    <t>Weapon</t>
  </si>
  <si>
    <t>Siren</t>
  </si>
  <si>
    <t>Black Rumbler</t>
  </si>
  <si>
    <t>UWC</t>
  </si>
  <si>
    <t>Event</t>
  </si>
  <si>
    <t>BB99A</t>
  </si>
  <si>
    <t>Zombie</t>
  </si>
  <si>
    <t>Name</t>
  </si>
  <si>
    <t>No</t>
  </si>
  <si>
    <t>Damage</t>
  </si>
  <si>
    <t>Implant</t>
  </si>
  <si>
    <t>Boost</t>
  </si>
  <si>
    <t>Total Modifier DPS</t>
  </si>
  <si>
    <t>Total Zombie Killed Per Second</t>
  </si>
  <si>
    <t>Base DPS</t>
  </si>
  <si>
    <t>Critical Hit DPS</t>
  </si>
  <si>
    <t>by Base DPS</t>
  </si>
  <si>
    <t>by Critical Hit DPS</t>
  </si>
  <si>
    <t>Total Zombie Killed Per Hour</t>
  </si>
  <si>
    <t>Experience</t>
  </si>
  <si>
    <t>Nourished</t>
  </si>
  <si>
    <t>Bonus Class</t>
  </si>
  <si>
    <t>Total Exp Modifier</t>
  </si>
  <si>
    <t>Total EXP Per Zombie Per Hour</t>
  </si>
  <si>
    <t xml:space="preserve">Total EXP Per Zombie </t>
  </si>
  <si>
    <t>PURE EXPERIENCE MODIFIER</t>
  </si>
  <si>
    <t>PURE DAMAGE MODIFIER</t>
  </si>
  <si>
    <t>HALF DAMAGE + HALF EXPERIENCE MODIFIER</t>
  </si>
  <si>
    <t>Estimated Grinding Comparison at Character Level 220 Teacher with 12 Implant Slots Filled Up</t>
  </si>
  <si>
    <t>Clan</t>
  </si>
  <si>
    <t>Type</t>
  </si>
  <si>
    <t>Spawn Rate</t>
  </si>
  <si>
    <t>Spawn Entity</t>
  </si>
  <si>
    <t>Total EXP</t>
  </si>
  <si>
    <t>Total Entity</t>
  </si>
  <si>
    <t>Total</t>
  </si>
  <si>
    <t>Total HP</t>
  </si>
  <si>
    <t>Custom</t>
  </si>
  <si>
    <t>Zone Base</t>
  </si>
  <si>
    <t>Calculation Method</t>
  </si>
  <si>
    <t>Zone Based</t>
  </si>
  <si>
    <t>Single Zombie</t>
  </si>
  <si>
    <t>Zombie Name</t>
  </si>
  <si>
    <t>White Zone</t>
  </si>
  <si>
    <t>Black Long Arm</t>
  </si>
  <si>
    <t>Flesh Hound</t>
  </si>
  <si>
    <t>Leaper</t>
  </si>
  <si>
    <t>Bloat</t>
  </si>
  <si>
    <t>Flaming Black Titan</t>
  </si>
  <si>
    <t>Irradiated Long Arm</t>
  </si>
  <si>
    <t>Irradiated Rumbler</t>
  </si>
  <si>
    <t>Tendril</t>
  </si>
  <si>
    <t>Brute</t>
  </si>
  <si>
    <t>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</si>
</sst>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77777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E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1" xfId="0" applyBorder="1"/>
    <xf numFmtId="43" fontId="0" fillId="0" borderId="1" xfId="1" applyFon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9" fontId="0" fillId="0" borderId="1" xfId="1" applyNumberFormat="1" applyFont="1" applyBorder="1"/>
    <xf numFmtId="164" fontId="0" fillId="0" borderId="0" xfId="0" applyNumberFormat="1"/>
    <xf numFmtId="9" fontId="0" fillId="0" borderId="1" xfId="2" applyFont="1" applyBorder="1"/>
    <xf numFmtId="1" fontId="0" fillId="0" borderId="1" xfId="2" applyNumberFormat="1" applyFont="1" applyBorder="1"/>
    <xf numFmtId="164" fontId="0" fillId="0" borderId="0" xfId="0" applyNumberFormat="1" applyBorder="1"/>
    <xf numFmtId="0" fontId="0" fillId="0" borderId="5" xfId="0" applyBorder="1"/>
    <xf numFmtId="43" fontId="0" fillId="0" borderId="5" xfId="1" applyNumberFormat="1" applyFont="1" applyBorder="1"/>
    <xf numFmtId="164" fontId="0" fillId="0" borderId="5" xfId="1" applyNumberFormat="1" applyFont="1" applyBorder="1"/>
    <xf numFmtId="9" fontId="0" fillId="0" borderId="5" xfId="2" applyFont="1" applyBorder="1"/>
    <xf numFmtId="9" fontId="0" fillId="0" borderId="5" xfId="1" applyNumberFormat="1" applyFont="1" applyBorder="1"/>
    <xf numFmtId="1" fontId="0" fillId="0" borderId="5" xfId="2" applyNumberFormat="1" applyFont="1" applyBorder="1"/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4" xfId="0" applyBorder="1"/>
    <xf numFmtId="164" fontId="0" fillId="0" borderId="4" xfId="0" applyNumberFormat="1" applyBorder="1"/>
    <xf numFmtId="2" fontId="0" fillId="0" borderId="4" xfId="0" applyNumberFormat="1" applyBorder="1"/>
    <xf numFmtId="43" fontId="0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vertical="center"/>
    </xf>
    <xf numFmtId="43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43" fontId="0" fillId="3" borderId="1" xfId="1" applyNumberFormat="1" applyFont="1" applyFill="1" applyBorder="1" applyAlignment="1">
      <alignment vertical="center"/>
    </xf>
    <xf numFmtId="43" fontId="0" fillId="4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9" borderId="1" xfId="0" applyFill="1" applyBorder="1"/>
    <xf numFmtId="43" fontId="0" fillId="9" borderId="1" xfId="1" applyNumberFormat="1" applyFont="1" applyFill="1" applyBorder="1" applyAlignment="1">
      <alignment horizontal="center"/>
    </xf>
    <xf numFmtId="43" fontId="0" fillId="9" borderId="1" xfId="1" applyNumberFormat="1" applyFont="1" applyFill="1" applyBorder="1"/>
    <xf numFmtId="164" fontId="0" fillId="9" borderId="1" xfId="1" applyNumberFormat="1" applyFont="1" applyFill="1" applyBorder="1"/>
    <xf numFmtId="9" fontId="0" fillId="9" borderId="1" xfId="1" applyNumberFormat="1" applyFont="1" applyFill="1" applyBorder="1"/>
    <xf numFmtId="43" fontId="0" fillId="9" borderId="1" xfId="1" applyFont="1" applyFill="1" applyBorder="1"/>
    <xf numFmtId="9" fontId="0" fillId="9" borderId="1" xfId="2" applyFont="1" applyFill="1" applyBorder="1"/>
    <xf numFmtId="1" fontId="0" fillId="9" borderId="1" xfId="2" applyNumberFormat="1" applyFont="1" applyFill="1" applyBorder="1"/>
    <xf numFmtId="0" fontId="0" fillId="10" borderId="1" xfId="0" applyFill="1" applyBorder="1"/>
    <xf numFmtId="43" fontId="0" fillId="10" borderId="1" xfId="1" applyNumberFormat="1" applyFont="1" applyFill="1" applyBorder="1" applyAlignment="1">
      <alignment horizontal="center"/>
    </xf>
    <xf numFmtId="0" fontId="0" fillId="10" borderId="0" xfId="0" applyFill="1"/>
    <xf numFmtId="164" fontId="0" fillId="10" borderId="1" xfId="1" applyNumberFormat="1" applyFont="1" applyFill="1" applyBorder="1"/>
    <xf numFmtId="43" fontId="0" fillId="10" borderId="1" xfId="1" applyNumberFormat="1" applyFont="1" applyFill="1" applyBorder="1"/>
    <xf numFmtId="9" fontId="0" fillId="10" borderId="1" xfId="2" applyFont="1" applyFill="1" applyBorder="1"/>
    <xf numFmtId="43" fontId="0" fillId="10" borderId="1" xfId="1" applyFont="1" applyFill="1" applyBorder="1"/>
    <xf numFmtId="9" fontId="0" fillId="10" borderId="1" xfId="1" applyNumberFormat="1" applyFont="1" applyFill="1" applyBorder="1"/>
    <xf numFmtId="1" fontId="0" fillId="10" borderId="1" xfId="2" applyNumberFormat="1" applyFont="1" applyFill="1" applyBorder="1"/>
    <xf numFmtId="0" fontId="0" fillId="11" borderId="1" xfId="0" applyFill="1" applyBorder="1"/>
    <xf numFmtId="43" fontId="0" fillId="11" borderId="1" xfId="1" applyNumberFormat="1" applyFont="1" applyFill="1" applyBorder="1" applyAlignment="1">
      <alignment horizontal="center"/>
    </xf>
    <xf numFmtId="0" fontId="0" fillId="11" borderId="0" xfId="0" applyFill="1"/>
    <xf numFmtId="164" fontId="0" fillId="11" borderId="1" xfId="1" applyNumberFormat="1" applyFont="1" applyFill="1" applyBorder="1"/>
    <xf numFmtId="43" fontId="0" fillId="11" borderId="1" xfId="1" applyNumberFormat="1" applyFont="1" applyFill="1" applyBorder="1"/>
    <xf numFmtId="9" fontId="0" fillId="11" borderId="1" xfId="2" applyFont="1" applyFill="1" applyBorder="1"/>
    <xf numFmtId="43" fontId="0" fillId="11" borderId="1" xfId="1" applyFont="1" applyFill="1" applyBorder="1"/>
    <xf numFmtId="9" fontId="0" fillId="11" borderId="1" xfId="1" applyNumberFormat="1" applyFont="1" applyFill="1" applyBorder="1"/>
    <xf numFmtId="1" fontId="0" fillId="11" borderId="1" xfId="2" applyNumberFormat="1" applyFont="1" applyFill="1" applyBorder="1"/>
    <xf numFmtId="164" fontId="0" fillId="0" borderId="1" xfId="0" applyNumberFormat="1" applyBorder="1"/>
    <xf numFmtId="164" fontId="8" fillId="0" borderId="4" xfId="0" applyNumberFormat="1" applyFont="1" applyFill="1" applyBorder="1" applyAlignment="1">
      <alignment horizontal="center"/>
    </xf>
    <xf numFmtId="164" fontId="8" fillId="0" borderId="4" xfId="1" applyNumberFormat="1" applyFont="1" applyFill="1" applyBorder="1"/>
    <xf numFmtId="164" fontId="0" fillId="0" borderId="13" xfId="1" applyNumberFormat="1" applyFont="1" applyBorder="1"/>
    <xf numFmtId="164" fontId="8" fillId="0" borderId="16" xfId="0" applyNumberFormat="1" applyFont="1" applyFill="1" applyBorder="1" applyAlignment="1">
      <alignment horizontal="center"/>
    </xf>
    <xf numFmtId="164" fontId="8" fillId="0" borderId="17" xfId="1" applyNumberFormat="1" applyFont="1" applyFill="1" applyBorder="1"/>
    <xf numFmtId="164" fontId="0" fillId="12" borderId="5" xfId="1" applyNumberFormat="1" applyFont="1" applyFill="1" applyBorder="1"/>
    <xf numFmtId="164" fontId="0" fillId="12" borderId="15" xfId="1" applyNumberFormat="1" applyFont="1" applyFill="1" applyBorder="1"/>
    <xf numFmtId="0" fontId="7" fillId="8" borderId="1" xfId="0" applyFont="1" applyFill="1" applyBorder="1" applyAlignment="1">
      <alignment vertical="center"/>
    </xf>
    <xf numFmtId="0" fontId="0" fillId="13" borderId="12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164" fontId="0" fillId="0" borderId="5" xfId="0" applyNumberFormat="1" applyBorder="1"/>
    <xf numFmtId="164" fontId="0" fillId="0" borderId="15" xfId="1" applyNumberFormat="1" applyFont="1" applyBorder="1"/>
    <xf numFmtId="9" fontId="0" fillId="12" borderId="1" xfId="1" applyNumberFormat="1" applyFont="1" applyFill="1" applyBorder="1"/>
    <xf numFmtId="164" fontId="0" fillId="12" borderId="1" xfId="1" applyNumberFormat="1" applyFont="1" applyFill="1" applyBorder="1"/>
    <xf numFmtId="164" fontId="0" fillId="14" borderId="12" xfId="0" applyNumberFormat="1" applyFill="1" applyBorder="1" applyAlignment="1">
      <alignment horizontal="left" vertical="top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center" vertical="center"/>
    </xf>
    <xf numFmtId="43" fontId="0" fillId="2" borderId="4" xfId="1" applyNumberFormat="1" applyFont="1" applyFill="1" applyBorder="1" applyAlignment="1">
      <alignment horizontal="center" vertical="center"/>
    </xf>
    <xf numFmtId="43" fontId="0" fillId="2" borderId="3" xfId="1" applyNumberFormat="1" applyFont="1" applyFill="1" applyBorder="1" applyAlignment="1">
      <alignment horizontal="center" vertical="center"/>
    </xf>
    <xf numFmtId="43" fontId="0" fillId="3" borderId="2" xfId="1" applyNumberFormat="1" applyFont="1" applyFill="1" applyBorder="1" applyAlignment="1">
      <alignment horizontal="center" vertical="center"/>
    </xf>
    <xf numFmtId="43" fontId="0" fillId="3" borderId="4" xfId="1" applyNumberFormat="1" applyFont="1" applyFill="1" applyBorder="1" applyAlignment="1">
      <alignment horizontal="center" vertical="center"/>
    </xf>
    <xf numFmtId="43" fontId="0" fillId="3" borderId="3" xfId="1" applyNumberFormat="1" applyFont="1" applyFill="1" applyBorder="1" applyAlignment="1">
      <alignment horizontal="center" vertical="center"/>
    </xf>
    <xf numFmtId="43" fontId="0" fillId="4" borderId="2" xfId="1" applyNumberFormat="1" applyFont="1" applyFill="1" applyBorder="1" applyAlignment="1">
      <alignment horizontal="center" vertical="center"/>
    </xf>
    <xf numFmtId="43" fontId="0" fillId="4" borderId="4" xfId="1" applyNumberFormat="1" applyFont="1" applyFill="1" applyBorder="1" applyAlignment="1">
      <alignment horizontal="center" vertical="center"/>
    </xf>
    <xf numFmtId="43" fontId="0" fillId="4" borderId="3" xfId="1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43" fontId="3" fillId="7" borderId="4" xfId="1" applyNumberFormat="1" applyFont="1" applyFill="1" applyBorder="1" applyAlignment="1">
      <alignment horizontal="left"/>
    </xf>
    <xf numFmtId="43" fontId="3" fillId="7" borderId="3" xfId="1" applyNumberFormat="1" applyFont="1" applyFill="1" applyBorder="1" applyAlignment="1">
      <alignment horizontal="left"/>
    </xf>
    <xf numFmtId="164" fontId="3" fillId="6" borderId="2" xfId="1" applyNumberFormat="1" applyFont="1" applyFill="1" applyBorder="1" applyAlignment="1">
      <alignment horizontal="left"/>
    </xf>
    <xf numFmtId="164" fontId="3" fillId="6" borderId="4" xfId="1" applyNumberFormat="1" applyFont="1" applyFill="1" applyBorder="1" applyAlignment="1">
      <alignment horizontal="left"/>
    </xf>
    <xf numFmtId="164" fontId="3" fillId="6" borderId="3" xfId="1" applyNumberFormat="1" applyFont="1" applyFill="1" applyBorder="1" applyAlignment="1">
      <alignment horizontal="left"/>
    </xf>
    <xf numFmtId="43" fontId="3" fillId="5" borderId="2" xfId="1" applyNumberFormat="1" applyFont="1" applyFill="1" applyBorder="1" applyAlignment="1">
      <alignment horizontal="left"/>
    </xf>
    <xf numFmtId="43" fontId="3" fillId="5" borderId="4" xfId="1" applyNumberFormat="1" applyFont="1" applyFill="1" applyBorder="1" applyAlignment="1">
      <alignment horizontal="left"/>
    </xf>
    <xf numFmtId="43" fontId="3" fillId="5" borderId="3" xfId="1" applyNumberFormat="1" applyFont="1" applyFill="1" applyBorder="1" applyAlignment="1">
      <alignment horizontal="left"/>
    </xf>
    <xf numFmtId="43" fontId="0" fillId="4" borderId="5" xfId="1" applyNumberFormat="1" applyFont="1" applyFill="1" applyBorder="1" applyAlignment="1">
      <alignment horizontal="center" vertical="center"/>
    </xf>
    <xf numFmtId="43" fontId="0" fillId="4" borderId="6" xfId="1" applyNumberFormat="1" applyFont="1" applyFill="1" applyBorder="1" applyAlignment="1">
      <alignment horizontal="center" vertical="center"/>
    </xf>
    <xf numFmtId="164" fontId="0" fillId="4" borderId="5" xfId="1" applyNumberFormat="1" applyFont="1" applyFill="1" applyBorder="1" applyAlignment="1">
      <alignment horizontal="center" vertical="center"/>
    </xf>
    <xf numFmtId="164" fontId="0" fillId="4" borderId="6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43" fontId="0" fillId="3" borderId="5" xfId="1" applyNumberFormat="1" applyFont="1" applyFill="1" applyBorder="1" applyAlignment="1">
      <alignment horizontal="center" vertical="center"/>
    </xf>
    <xf numFmtId="43" fontId="0" fillId="3" borderId="6" xfId="1" applyNumberFormat="1" applyFont="1" applyFill="1" applyBorder="1" applyAlignment="1">
      <alignment horizontal="center" vertical="center"/>
    </xf>
    <xf numFmtId="43" fontId="0" fillId="2" borderId="5" xfId="1" applyNumberFormat="1" applyFont="1" applyFill="1" applyBorder="1" applyAlignment="1">
      <alignment horizontal="center" vertical="center"/>
    </xf>
    <xf numFmtId="43" fontId="0" fillId="2" borderId="6" xfId="1" applyNumberFormat="1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/>
    </xf>
    <xf numFmtId="164" fontId="0" fillId="12" borderId="14" xfId="0" applyNumberFormat="1" applyFont="1" applyFill="1" applyBorder="1" applyAlignment="1">
      <alignment horizontal="center"/>
    </xf>
    <xf numFmtId="164" fontId="0" fillId="12" borderId="7" xfId="0" applyNumberFormat="1" applyFont="1" applyFill="1" applyBorder="1" applyAlignment="1">
      <alignment horizontal="center"/>
    </xf>
    <xf numFmtId="164" fontId="0" fillId="12" borderId="8" xfId="0" applyNumberFormat="1" applyFont="1" applyFill="1" applyBorder="1" applyAlignment="1">
      <alignment horizontal="center"/>
    </xf>
    <xf numFmtId="164" fontId="0" fillId="14" borderId="18" xfId="0" applyNumberFormat="1" applyFill="1" applyBorder="1" applyAlignment="1">
      <alignment horizontal="left" vertical="top"/>
    </xf>
    <xf numFmtId="164" fontId="0" fillId="14" borderId="19" xfId="0" applyNumberFormat="1" applyFill="1" applyBorder="1" applyAlignment="1">
      <alignment horizontal="left" vertical="top"/>
    </xf>
    <xf numFmtId="0" fontId="9" fillId="8" borderId="9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7E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"/>
  <sheetViews>
    <sheetView topLeftCell="P7" workbookViewId="0">
      <selection activeCell="AC31" sqref="AC31"/>
    </sheetView>
  </sheetViews>
  <sheetFormatPr defaultColWidth="22.28515625" defaultRowHeight="15" x14ac:dyDescent="0.25"/>
  <cols>
    <col min="1" max="1" width="3.5703125" bestFit="1" customWidth="1"/>
    <col min="2" max="2" width="18.5703125" bestFit="1" customWidth="1"/>
    <col min="3" max="3" width="15.140625" bestFit="1" customWidth="1"/>
    <col min="4" max="5" width="9" style="10" bestFit="1" customWidth="1"/>
    <col min="6" max="6" width="14.7109375" bestFit="1" customWidth="1"/>
    <col min="7" max="7" width="8" bestFit="1" customWidth="1"/>
    <col min="8" max="8" width="15.5703125" bestFit="1" customWidth="1"/>
    <col min="9" max="9" width="9.28515625" bestFit="1" customWidth="1"/>
    <col min="10" max="11" width="7.42578125" bestFit="1" customWidth="1"/>
    <col min="12" max="12" width="6.28515625" bestFit="1" customWidth="1"/>
    <col min="13" max="13" width="10.42578125" bestFit="1" customWidth="1"/>
    <col min="14" max="14" width="15.5703125" bestFit="1" customWidth="1"/>
    <col min="15" max="15" width="13.140625" bestFit="1" customWidth="1"/>
    <col min="16" max="16" width="18.28515625" bestFit="1" customWidth="1"/>
    <col min="17" max="17" width="13.140625" bestFit="1" customWidth="1"/>
    <col min="18" max="18" width="18.28515625" bestFit="1" customWidth="1"/>
    <col min="19" max="19" width="9.28515625" bestFit="1" customWidth="1"/>
    <col min="20" max="20" width="7.42578125" bestFit="1" customWidth="1"/>
    <col min="21" max="21" width="11.7109375" bestFit="1" customWidth="1"/>
    <col min="22" max="22" width="12.7109375" bestFit="1" customWidth="1"/>
    <col min="23" max="23" width="7.42578125" bestFit="1" customWidth="1"/>
    <col min="24" max="24" width="6.28515625" bestFit="1" customWidth="1"/>
    <col min="25" max="25" width="5.42578125" bestFit="1" customWidth="1"/>
    <col min="26" max="26" width="18.85546875" style="4" bestFit="1" customWidth="1"/>
    <col min="27" max="27" width="22" style="10" bestFit="1" customWidth="1"/>
    <col min="28" max="28" width="13.140625" style="10" bestFit="1" customWidth="1"/>
    <col min="29" max="29" width="18.28515625" style="13" bestFit="1" customWidth="1"/>
  </cols>
  <sheetData>
    <row r="1" spans="1:29" ht="23.25" x14ac:dyDescent="0.35">
      <c r="A1" s="94" t="s">
        <v>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3" spans="1:29" ht="18.75" x14ac:dyDescent="0.3">
      <c r="A3" s="101" t="s">
        <v>33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</row>
    <row r="4" spans="1:29" x14ac:dyDescent="0.25">
      <c r="A4" s="83" t="s">
        <v>16</v>
      </c>
      <c r="B4" s="83" t="s">
        <v>47</v>
      </c>
      <c r="C4" s="85" t="s">
        <v>14</v>
      </c>
      <c r="D4" s="86"/>
      <c r="E4" s="87"/>
      <c r="F4" s="85" t="s">
        <v>8</v>
      </c>
      <c r="G4" s="86"/>
      <c r="H4" s="87"/>
      <c r="I4" s="85" t="s">
        <v>17</v>
      </c>
      <c r="J4" s="86"/>
      <c r="K4" s="86"/>
      <c r="L4" s="87"/>
      <c r="M4" s="85" t="s">
        <v>20</v>
      </c>
      <c r="N4" s="87"/>
      <c r="O4" s="85" t="s">
        <v>21</v>
      </c>
      <c r="P4" s="87"/>
      <c r="Q4" s="85" t="s">
        <v>26</v>
      </c>
      <c r="R4" s="87"/>
      <c r="S4" s="85" t="s">
        <v>27</v>
      </c>
      <c r="T4" s="86"/>
      <c r="U4" s="86"/>
      <c r="V4" s="86"/>
      <c r="W4" s="86"/>
      <c r="X4" s="86"/>
      <c r="Y4" s="87"/>
      <c r="Z4" s="119" t="s">
        <v>30</v>
      </c>
      <c r="AA4" s="113" t="s">
        <v>32</v>
      </c>
      <c r="AB4" s="95" t="s">
        <v>31</v>
      </c>
      <c r="AC4" s="96"/>
    </row>
    <row r="5" spans="1:29" x14ac:dyDescent="0.25">
      <c r="A5" s="84"/>
      <c r="B5" s="84"/>
      <c r="C5" s="26" t="s">
        <v>15</v>
      </c>
      <c r="D5" s="27" t="s">
        <v>3</v>
      </c>
      <c r="E5" s="27" t="s">
        <v>4</v>
      </c>
      <c r="F5" s="26" t="s">
        <v>15</v>
      </c>
      <c r="G5" s="26" t="s">
        <v>6</v>
      </c>
      <c r="H5" s="26" t="s">
        <v>23</v>
      </c>
      <c r="I5" s="28" t="s">
        <v>18</v>
      </c>
      <c r="J5" s="28" t="s">
        <v>19</v>
      </c>
      <c r="K5" s="28" t="s">
        <v>12</v>
      </c>
      <c r="L5" s="28" t="s">
        <v>37</v>
      </c>
      <c r="M5" s="26" t="s">
        <v>22</v>
      </c>
      <c r="N5" s="26" t="s">
        <v>23</v>
      </c>
      <c r="O5" s="26" t="s">
        <v>24</v>
      </c>
      <c r="P5" s="26" t="s">
        <v>25</v>
      </c>
      <c r="Q5" s="26" t="s">
        <v>24</v>
      </c>
      <c r="R5" s="26" t="s">
        <v>25</v>
      </c>
      <c r="S5" s="28" t="s">
        <v>18</v>
      </c>
      <c r="T5" s="28" t="s">
        <v>19</v>
      </c>
      <c r="U5" s="28" t="s">
        <v>28</v>
      </c>
      <c r="V5" s="28" t="s">
        <v>29</v>
      </c>
      <c r="W5" s="28" t="s">
        <v>12</v>
      </c>
      <c r="X5" s="28" t="s">
        <v>37</v>
      </c>
      <c r="Y5" s="28" t="s">
        <v>5</v>
      </c>
      <c r="Z5" s="120"/>
      <c r="AA5" s="114"/>
      <c r="AB5" s="27" t="s">
        <v>24</v>
      </c>
      <c r="AC5" s="27" t="s">
        <v>25</v>
      </c>
    </row>
    <row r="6" spans="1:29" x14ac:dyDescent="0.25">
      <c r="A6" s="44">
        <v>1</v>
      </c>
      <c r="B6" s="45" t="s">
        <v>48</v>
      </c>
      <c r="C6" s="46" t="s">
        <v>45</v>
      </c>
      <c r="D6" s="47">
        <f>Sheet2!H19</f>
        <v>442900</v>
      </c>
      <c r="E6" s="47">
        <f>Sheet2!I19</f>
        <v>802650</v>
      </c>
      <c r="F6" s="48" t="s">
        <v>7</v>
      </c>
      <c r="G6" s="48">
        <v>38</v>
      </c>
      <c r="H6" s="48">
        <v>159.6</v>
      </c>
      <c r="I6" s="51">
        <v>0</v>
      </c>
      <c r="J6" s="51">
        <v>0</v>
      </c>
      <c r="K6" s="51">
        <v>0</v>
      </c>
      <c r="L6" s="51">
        <v>0</v>
      </c>
      <c r="M6" s="48">
        <f t="shared" ref="M6:M11" si="0">G6+(G6*I6)+(G6*J6)+(G6*K6)+(G6*L6)</f>
        <v>38</v>
      </c>
      <c r="N6" s="48">
        <f t="shared" ref="N6:N11" si="1">H6+(H6*I6)+(H6*J6)+(H6*K6)</f>
        <v>159.6</v>
      </c>
      <c r="O6" s="50">
        <f t="shared" ref="O6:O11" si="2">M6/D6</f>
        <v>8.5798148566267775E-5</v>
      </c>
      <c r="P6" s="50">
        <f t="shared" ref="P6:P11" si="3">N6/D6</f>
        <v>3.6035222397832469E-4</v>
      </c>
      <c r="Q6" s="47">
        <f t="shared" ref="Q6:R11" si="4">O6*3600</f>
        <v>0.308873334838564</v>
      </c>
      <c r="R6" s="47">
        <f t="shared" si="4"/>
        <v>1.2972680063219688</v>
      </c>
      <c r="S6" s="49">
        <v>0.12</v>
      </c>
      <c r="T6" s="49">
        <v>0.5</v>
      </c>
      <c r="U6" s="49">
        <v>1.5</v>
      </c>
      <c r="V6" s="49">
        <v>0.3</v>
      </c>
      <c r="W6" s="49">
        <v>0</v>
      </c>
      <c r="X6" s="49">
        <v>0</v>
      </c>
      <c r="Y6" s="52">
        <v>2</v>
      </c>
      <c r="Z6" s="51">
        <f t="shared" ref="Z6:Z11" si="5">(U6+(U6*V6)+(U6*S6)+(U6*T6)+(U6*W6)+(U6*X6))*Y6</f>
        <v>5.76</v>
      </c>
      <c r="AA6" s="47">
        <f t="shared" ref="AA6:AA11" si="6">E6*Z6</f>
        <v>4623264</v>
      </c>
      <c r="AB6" s="47">
        <f t="shared" ref="AB6:AB11" si="7">E6*Q6*Z6</f>
        <v>1428002.9695190787</v>
      </c>
      <c r="AC6" s="47">
        <f t="shared" ref="AC6:AC11" si="8">E6*R6*Z6</f>
        <v>5997612.4719801312</v>
      </c>
    </row>
    <row r="7" spans="1:29" x14ac:dyDescent="0.25">
      <c r="A7" s="5">
        <v>2</v>
      </c>
      <c r="B7" s="35" t="s">
        <v>49</v>
      </c>
      <c r="C7" s="8" t="s">
        <v>10</v>
      </c>
      <c r="D7" s="7">
        <f>Sheet2!H4</f>
        <v>250000</v>
      </c>
      <c r="E7" s="7">
        <f>Sheet2!I4</f>
        <v>380000</v>
      </c>
      <c r="F7" s="8" t="s">
        <v>7</v>
      </c>
      <c r="G7" s="8">
        <v>38</v>
      </c>
      <c r="H7" s="8">
        <v>159.6</v>
      </c>
      <c r="I7" s="9">
        <v>0</v>
      </c>
      <c r="J7" s="9">
        <v>0</v>
      </c>
      <c r="K7" s="9">
        <v>0</v>
      </c>
      <c r="L7" s="9">
        <v>0</v>
      </c>
      <c r="M7" s="8">
        <f t="shared" si="0"/>
        <v>38</v>
      </c>
      <c r="N7" s="8">
        <f t="shared" si="1"/>
        <v>159.6</v>
      </c>
      <c r="O7" s="6">
        <f t="shared" si="2"/>
        <v>1.5200000000000001E-4</v>
      </c>
      <c r="P7" s="6">
        <f t="shared" si="3"/>
        <v>6.3840000000000001E-4</v>
      </c>
      <c r="Q7" s="7">
        <f t="shared" si="4"/>
        <v>0.54720000000000002</v>
      </c>
      <c r="R7" s="7">
        <f t="shared" si="4"/>
        <v>2.2982399999999998</v>
      </c>
      <c r="S7" s="11">
        <v>0.12</v>
      </c>
      <c r="T7" s="11">
        <v>0.5</v>
      </c>
      <c r="U7" s="11">
        <v>1.5</v>
      </c>
      <c r="V7" s="11">
        <v>0.3</v>
      </c>
      <c r="W7" s="11">
        <v>0</v>
      </c>
      <c r="X7" s="11">
        <v>0</v>
      </c>
      <c r="Y7" s="12">
        <v>2</v>
      </c>
      <c r="Z7" s="9">
        <f t="shared" si="5"/>
        <v>5.76</v>
      </c>
      <c r="AA7" s="7">
        <f t="shared" si="6"/>
        <v>2188800</v>
      </c>
      <c r="AB7" s="7">
        <f t="shared" si="7"/>
        <v>1197711.3599999999</v>
      </c>
      <c r="AC7" s="7">
        <f t="shared" si="8"/>
        <v>5030387.7119999994</v>
      </c>
    </row>
    <row r="8" spans="1:29" x14ac:dyDescent="0.25">
      <c r="A8" s="44">
        <v>3</v>
      </c>
      <c r="B8" s="45" t="s">
        <v>48</v>
      </c>
      <c r="C8" s="46" t="s">
        <v>45</v>
      </c>
      <c r="D8" s="47">
        <f>Sheet2!H19</f>
        <v>442900</v>
      </c>
      <c r="E8" s="47">
        <f>Sheet2!I19</f>
        <v>802650</v>
      </c>
      <c r="F8" s="48" t="s">
        <v>11</v>
      </c>
      <c r="G8" s="48">
        <v>661.22</v>
      </c>
      <c r="H8" s="48">
        <v>720.73</v>
      </c>
      <c r="I8" s="51">
        <v>0</v>
      </c>
      <c r="J8" s="51">
        <v>0</v>
      </c>
      <c r="K8" s="51">
        <v>0</v>
      </c>
      <c r="L8" s="51">
        <v>0</v>
      </c>
      <c r="M8" s="48">
        <f t="shared" si="0"/>
        <v>661.22</v>
      </c>
      <c r="N8" s="48">
        <f t="shared" si="1"/>
        <v>720.73</v>
      </c>
      <c r="O8" s="50">
        <f t="shared" si="2"/>
        <v>1.4929329419733574E-3</v>
      </c>
      <c r="P8" s="50">
        <f t="shared" si="3"/>
        <v>1.6272973583201626E-3</v>
      </c>
      <c r="Q8" s="47">
        <f t="shared" si="4"/>
        <v>5.374558591104087</v>
      </c>
      <c r="R8" s="47">
        <f t="shared" si="4"/>
        <v>5.8582704899525853</v>
      </c>
      <c r="S8" s="49">
        <v>0.12</v>
      </c>
      <c r="T8" s="49">
        <v>0.5</v>
      </c>
      <c r="U8" s="49">
        <v>1.5</v>
      </c>
      <c r="V8" s="49">
        <v>0.3</v>
      </c>
      <c r="W8" s="49">
        <v>0</v>
      </c>
      <c r="X8" s="49">
        <v>0</v>
      </c>
      <c r="Y8" s="52">
        <v>2</v>
      </c>
      <c r="Z8" s="51">
        <f t="shared" si="5"/>
        <v>5.76</v>
      </c>
      <c r="AA8" s="47">
        <f t="shared" si="6"/>
        <v>4623264</v>
      </c>
      <c r="AB8" s="47">
        <f t="shared" si="7"/>
        <v>24848003.250142243</v>
      </c>
      <c r="AC8" s="47">
        <f t="shared" si="8"/>
        <v>27084331.05846015</v>
      </c>
    </row>
    <row r="9" spans="1:29" x14ac:dyDescent="0.25">
      <c r="A9" s="5">
        <v>4</v>
      </c>
      <c r="B9" s="35" t="s">
        <v>49</v>
      </c>
      <c r="C9" s="8" t="s">
        <v>10</v>
      </c>
      <c r="D9" s="7">
        <f>Sheet2!H4</f>
        <v>250000</v>
      </c>
      <c r="E9" s="7">
        <f>Sheet2!I4</f>
        <v>380000</v>
      </c>
      <c r="F9" s="8" t="s">
        <v>11</v>
      </c>
      <c r="G9" s="8">
        <v>661.22</v>
      </c>
      <c r="H9" s="8">
        <v>720.73</v>
      </c>
      <c r="I9" s="9">
        <v>0</v>
      </c>
      <c r="J9" s="9">
        <v>0</v>
      </c>
      <c r="K9" s="9">
        <v>0</v>
      </c>
      <c r="L9" s="9">
        <v>0</v>
      </c>
      <c r="M9" s="8">
        <f t="shared" si="0"/>
        <v>661.22</v>
      </c>
      <c r="N9" s="8">
        <f t="shared" si="1"/>
        <v>720.73</v>
      </c>
      <c r="O9" s="6">
        <f t="shared" si="2"/>
        <v>2.6448800000000001E-3</v>
      </c>
      <c r="P9" s="6">
        <f t="shared" si="3"/>
        <v>2.8829200000000002E-3</v>
      </c>
      <c r="Q9" s="7">
        <f t="shared" si="4"/>
        <v>9.5215680000000003</v>
      </c>
      <c r="R9" s="7">
        <f t="shared" si="4"/>
        <v>10.378512000000001</v>
      </c>
      <c r="S9" s="11">
        <v>0.12</v>
      </c>
      <c r="T9" s="11">
        <v>0.5</v>
      </c>
      <c r="U9" s="11">
        <v>1.5</v>
      </c>
      <c r="V9" s="11">
        <v>0.3</v>
      </c>
      <c r="W9" s="11">
        <v>0</v>
      </c>
      <c r="X9" s="11">
        <v>0</v>
      </c>
      <c r="Y9" s="12">
        <v>2</v>
      </c>
      <c r="Z9" s="9">
        <f t="shared" si="5"/>
        <v>5.76</v>
      </c>
      <c r="AA9" s="7">
        <f t="shared" si="6"/>
        <v>2188800</v>
      </c>
      <c r="AB9" s="7">
        <f t="shared" si="7"/>
        <v>20840808.038400002</v>
      </c>
      <c r="AC9" s="7">
        <f t="shared" si="8"/>
        <v>22716487.0656</v>
      </c>
    </row>
    <row r="10" spans="1:29" x14ac:dyDescent="0.25">
      <c r="A10" s="44">
        <v>5</v>
      </c>
      <c r="B10" s="45" t="s">
        <v>48</v>
      </c>
      <c r="C10" s="46" t="s">
        <v>45</v>
      </c>
      <c r="D10" s="47">
        <f>Sheet2!H19</f>
        <v>442900</v>
      </c>
      <c r="E10" s="47">
        <f>Sheet2!I19</f>
        <v>802650</v>
      </c>
      <c r="F10" s="48" t="s">
        <v>13</v>
      </c>
      <c r="G10" s="48">
        <v>243</v>
      </c>
      <c r="H10" s="48">
        <v>243</v>
      </c>
      <c r="I10" s="51">
        <v>0</v>
      </c>
      <c r="J10" s="51">
        <v>0</v>
      </c>
      <c r="K10" s="51">
        <v>0</v>
      </c>
      <c r="L10" s="51">
        <v>0</v>
      </c>
      <c r="M10" s="48">
        <f t="shared" si="0"/>
        <v>243</v>
      </c>
      <c r="N10" s="48">
        <f t="shared" si="1"/>
        <v>243</v>
      </c>
      <c r="O10" s="50">
        <f t="shared" si="2"/>
        <v>5.4865658162113343E-4</v>
      </c>
      <c r="P10" s="50">
        <f t="shared" si="3"/>
        <v>5.4865658162113343E-4</v>
      </c>
      <c r="Q10" s="47">
        <f t="shared" si="4"/>
        <v>1.9751636938360804</v>
      </c>
      <c r="R10" s="47">
        <f t="shared" si="4"/>
        <v>1.9751636938360804</v>
      </c>
      <c r="S10" s="49">
        <v>0.12</v>
      </c>
      <c r="T10" s="49">
        <v>0.5</v>
      </c>
      <c r="U10" s="49">
        <v>1.5</v>
      </c>
      <c r="V10" s="49">
        <v>0.3</v>
      </c>
      <c r="W10" s="49">
        <v>0</v>
      </c>
      <c r="X10" s="49">
        <v>0</v>
      </c>
      <c r="Y10" s="52">
        <v>2</v>
      </c>
      <c r="Z10" s="51">
        <f t="shared" si="5"/>
        <v>5.76</v>
      </c>
      <c r="AA10" s="47">
        <f t="shared" si="6"/>
        <v>4623264</v>
      </c>
      <c r="AB10" s="47">
        <f t="shared" si="7"/>
        <v>9131703.199819373</v>
      </c>
      <c r="AC10" s="47">
        <f t="shared" si="8"/>
        <v>9131703.199819373</v>
      </c>
    </row>
    <row r="11" spans="1:29" x14ac:dyDescent="0.25">
      <c r="A11" s="14">
        <v>6</v>
      </c>
      <c r="B11" s="35" t="s">
        <v>49</v>
      </c>
      <c r="C11" s="15" t="s">
        <v>10</v>
      </c>
      <c r="D11" s="7">
        <f>Sheet2!H4</f>
        <v>250000</v>
      </c>
      <c r="E11" s="7">
        <f>Sheet2!I4</f>
        <v>380000</v>
      </c>
      <c r="F11" s="15" t="s">
        <v>13</v>
      </c>
      <c r="G11" s="15">
        <v>243</v>
      </c>
      <c r="H11" s="15">
        <v>243</v>
      </c>
      <c r="I11" s="18">
        <v>0</v>
      </c>
      <c r="J11" s="18">
        <v>0</v>
      </c>
      <c r="K11" s="18">
        <v>0</v>
      </c>
      <c r="L11" s="18">
        <v>0</v>
      </c>
      <c r="M11" s="8">
        <f t="shared" si="0"/>
        <v>243</v>
      </c>
      <c r="N11" s="15">
        <f t="shared" si="1"/>
        <v>243</v>
      </c>
      <c r="O11" s="6">
        <f t="shared" si="2"/>
        <v>9.7199999999999999E-4</v>
      </c>
      <c r="P11" s="6">
        <f t="shared" si="3"/>
        <v>9.7199999999999999E-4</v>
      </c>
      <c r="Q11" s="16">
        <f t="shared" si="4"/>
        <v>3.4992000000000001</v>
      </c>
      <c r="R11" s="16">
        <f t="shared" si="4"/>
        <v>3.4992000000000001</v>
      </c>
      <c r="S11" s="17">
        <v>0.12</v>
      </c>
      <c r="T11" s="17">
        <v>0.5</v>
      </c>
      <c r="U11" s="11">
        <v>1.5</v>
      </c>
      <c r="V11" s="17">
        <v>0.3</v>
      </c>
      <c r="W11" s="17">
        <v>0</v>
      </c>
      <c r="X11" s="17">
        <v>0</v>
      </c>
      <c r="Y11" s="19">
        <v>2</v>
      </c>
      <c r="Z11" s="9">
        <f t="shared" si="5"/>
        <v>5.76</v>
      </c>
      <c r="AA11" s="7">
        <f t="shared" si="6"/>
        <v>2188800</v>
      </c>
      <c r="AB11" s="7">
        <f t="shared" si="7"/>
        <v>7659048.96</v>
      </c>
      <c r="AC11" s="7">
        <f t="shared" si="8"/>
        <v>7659048.96</v>
      </c>
    </row>
    <row r="12" spans="1:29" x14ac:dyDescent="0.25">
      <c r="A12" s="20"/>
      <c r="B12" s="20"/>
      <c r="C12" s="20"/>
      <c r="D12" s="21"/>
      <c r="E12" s="21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2"/>
      <c r="AA12" s="21"/>
      <c r="AB12" s="21"/>
      <c r="AC12" s="21"/>
    </row>
    <row r="13" spans="1:29" ht="18.75" x14ac:dyDescent="0.3">
      <c r="A13" s="103" t="s">
        <v>34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5"/>
    </row>
    <row r="14" spans="1:29" x14ac:dyDescent="0.25">
      <c r="A14" s="81" t="s">
        <v>16</v>
      </c>
      <c r="B14" s="81" t="s">
        <v>47</v>
      </c>
      <c r="C14" s="88" t="s">
        <v>14</v>
      </c>
      <c r="D14" s="89"/>
      <c r="E14" s="90"/>
      <c r="F14" s="88" t="s">
        <v>8</v>
      </c>
      <c r="G14" s="89"/>
      <c r="H14" s="90"/>
      <c r="I14" s="88" t="s">
        <v>17</v>
      </c>
      <c r="J14" s="89"/>
      <c r="K14" s="89"/>
      <c r="L14" s="90"/>
      <c r="M14" s="88" t="s">
        <v>20</v>
      </c>
      <c r="N14" s="90"/>
      <c r="O14" s="88" t="s">
        <v>21</v>
      </c>
      <c r="P14" s="90"/>
      <c r="Q14" s="88" t="s">
        <v>26</v>
      </c>
      <c r="R14" s="90"/>
      <c r="S14" s="88" t="s">
        <v>27</v>
      </c>
      <c r="T14" s="89"/>
      <c r="U14" s="89"/>
      <c r="V14" s="89"/>
      <c r="W14" s="89"/>
      <c r="X14" s="89"/>
      <c r="Y14" s="90"/>
      <c r="Z14" s="117" t="s">
        <v>30</v>
      </c>
      <c r="AA14" s="115" t="s">
        <v>32</v>
      </c>
      <c r="AB14" s="97" t="s">
        <v>31</v>
      </c>
      <c r="AC14" s="98"/>
    </row>
    <row r="15" spans="1:29" x14ac:dyDescent="0.25">
      <c r="A15" s="82"/>
      <c r="B15" s="82"/>
      <c r="C15" s="29" t="s">
        <v>15</v>
      </c>
      <c r="D15" s="30" t="s">
        <v>3</v>
      </c>
      <c r="E15" s="30" t="s">
        <v>4</v>
      </c>
      <c r="F15" s="29" t="s">
        <v>15</v>
      </c>
      <c r="G15" s="29" t="s">
        <v>6</v>
      </c>
      <c r="H15" s="29" t="s">
        <v>23</v>
      </c>
      <c r="I15" s="31" t="s">
        <v>18</v>
      </c>
      <c r="J15" s="31" t="s">
        <v>19</v>
      </c>
      <c r="K15" s="31" t="s">
        <v>12</v>
      </c>
      <c r="L15" s="31" t="s">
        <v>37</v>
      </c>
      <c r="M15" s="29" t="s">
        <v>22</v>
      </c>
      <c r="N15" s="29" t="s">
        <v>23</v>
      </c>
      <c r="O15" s="29" t="s">
        <v>24</v>
      </c>
      <c r="P15" s="29" t="s">
        <v>25</v>
      </c>
      <c r="Q15" s="29" t="s">
        <v>24</v>
      </c>
      <c r="R15" s="29" t="s">
        <v>25</v>
      </c>
      <c r="S15" s="31" t="s">
        <v>18</v>
      </c>
      <c r="T15" s="31" t="s">
        <v>19</v>
      </c>
      <c r="U15" s="31" t="s">
        <v>28</v>
      </c>
      <c r="V15" s="31" t="s">
        <v>29</v>
      </c>
      <c r="W15" s="31" t="s">
        <v>12</v>
      </c>
      <c r="X15" s="31" t="s">
        <v>37</v>
      </c>
      <c r="Y15" s="31" t="s">
        <v>5</v>
      </c>
      <c r="Z15" s="118"/>
      <c r="AA15" s="116"/>
      <c r="AB15" s="30" t="s">
        <v>24</v>
      </c>
      <c r="AC15" s="30" t="s">
        <v>25</v>
      </c>
    </row>
    <row r="16" spans="1:29" x14ac:dyDescent="0.25">
      <c r="A16" s="53">
        <v>1</v>
      </c>
      <c r="B16" s="54" t="s">
        <v>48</v>
      </c>
      <c r="C16" s="55" t="s">
        <v>45</v>
      </c>
      <c r="D16" s="56">
        <f>Sheet2!H19</f>
        <v>442900</v>
      </c>
      <c r="E16" s="56">
        <f>Sheet2!I19</f>
        <v>802650</v>
      </c>
      <c r="F16" s="57" t="s">
        <v>7</v>
      </c>
      <c r="G16" s="57">
        <v>38</v>
      </c>
      <c r="H16" s="57">
        <v>159.6</v>
      </c>
      <c r="I16" s="58">
        <v>0.12</v>
      </c>
      <c r="J16" s="58">
        <v>0.5</v>
      </c>
      <c r="K16" s="58">
        <v>0</v>
      </c>
      <c r="L16" s="58">
        <v>0</v>
      </c>
      <c r="M16" s="57">
        <f t="shared" ref="M16:M21" si="9">G16+(G16*I16)+(G16*J16)+(G16*K16)+(G16*L16)</f>
        <v>61.56</v>
      </c>
      <c r="N16" s="57">
        <f t="shared" ref="N16:N21" si="10">H16+(H16*I16)+(H16*J16)+(H16*K16)</f>
        <v>258.55199999999996</v>
      </c>
      <c r="O16" s="59">
        <f t="shared" ref="O16:O21" si="11">M16/D16</f>
        <v>1.3899300067735381E-4</v>
      </c>
      <c r="P16" s="59">
        <f t="shared" ref="P16:P21" si="12">N16/D16</f>
        <v>5.8377060284488594E-4</v>
      </c>
      <c r="Q16" s="56">
        <f t="shared" ref="Q16:R21" si="13">O16*3600</f>
        <v>0.50037480243847365</v>
      </c>
      <c r="R16" s="56">
        <f t="shared" si="13"/>
        <v>2.1015741702415895</v>
      </c>
      <c r="S16" s="60">
        <v>0</v>
      </c>
      <c r="T16" s="60">
        <v>0</v>
      </c>
      <c r="U16" s="58">
        <v>1.5</v>
      </c>
      <c r="V16" s="58">
        <v>0.3</v>
      </c>
      <c r="W16" s="58">
        <v>0</v>
      </c>
      <c r="X16" s="58">
        <v>0</v>
      </c>
      <c r="Y16" s="61">
        <v>2</v>
      </c>
      <c r="Z16" s="60">
        <f t="shared" ref="Z16:Z21" si="14">(U16+(U16*V16)+(U16*S16)+(U16*T16)+(U16*W16)+(U16*X16))*Y16</f>
        <v>3.9</v>
      </c>
      <c r="AA16" s="56">
        <f t="shared" ref="AA16:AA21" si="15">E16*Z16</f>
        <v>3130335</v>
      </c>
      <c r="AB16" s="56">
        <f t="shared" ref="AB16:AB21" si="16">E16*Q16*Z16</f>
        <v>1566340.7571912394</v>
      </c>
      <c r="AC16" s="56">
        <f t="shared" ref="AC16:AC21" si="17">E16*R16*Z16</f>
        <v>6578631.1802032068</v>
      </c>
    </row>
    <row r="17" spans="1:29" x14ac:dyDescent="0.25">
      <c r="A17" s="5">
        <v>2</v>
      </c>
      <c r="B17" s="35" t="s">
        <v>49</v>
      </c>
      <c r="C17" s="8" t="s">
        <v>10</v>
      </c>
      <c r="D17" s="7">
        <f>Sheet2!H4</f>
        <v>250000</v>
      </c>
      <c r="E17" s="7">
        <f>Sheet2!I4</f>
        <v>380000</v>
      </c>
      <c r="F17" s="8" t="s">
        <v>7</v>
      </c>
      <c r="G17" s="8">
        <v>38</v>
      </c>
      <c r="H17" s="8">
        <v>159.6</v>
      </c>
      <c r="I17" s="11">
        <v>0.12</v>
      </c>
      <c r="J17" s="11">
        <v>0.5</v>
      </c>
      <c r="K17" s="11">
        <v>0</v>
      </c>
      <c r="L17" s="11">
        <v>0</v>
      </c>
      <c r="M17" s="8">
        <f t="shared" si="9"/>
        <v>61.56</v>
      </c>
      <c r="N17" s="8">
        <f t="shared" si="10"/>
        <v>258.55199999999996</v>
      </c>
      <c r="O17" s="6">
        <f t="shared" si="11"/>
        <v>2.4624E-4</v>
      </c>
      <c r="P17" s="6">
        <f t="shared" si="12"/>
        <v>1.0342079999999998E-3</v>
      </c>
      <c r="Q17" s="7">
        <f t="shared" si="13"/>
        <v>0.88646400000000003</v>
      </c>
      <c r="R17" s="7">
        <f t="shared" si="13"/>
        <v>3.7231487999999993</v>
      </c>
      <c r="S17" s="9">
        <v>0</v>
      </c>
      <c r="T17" s="9">
        <v>0</v>
      </c>
      <c r="U17" s="11">
        <v>1.5</v>
      </c>
      <c r="V17" s="11">
        <v>0.3</v>
      </c>
      <c r="W17" s="11">
        <v>0</v>
      </c>
      <c r="X17" s="11">
        <v>0</v>
      </c>
      <c r="Y17" s="12">
        <v>2</v>
      </c>
      <c r="Z17" s="9">
        <f t="shared" si="14"/>
        <v>3.9</v>
      </c>
      <c r="AA17" s="7">
        <f t="shared" si="15"/>
        <v>1482000</v>
      </c>
      <c r="AB17" s="7">
        <f t="shared" si="16"/>
        <v>1313739.648</v>
      </c>
      <c r="AC17" s="7">
        <f t="shared" si="17"/>
        <v>5517706.5215999987</v>
      </c>
    </row>
    <row r="18" spans="1:29" x14ac:dyDescent="0.25">
      <c r="A18" s="53">
        <v>3</v>
      </c>
      <c r="B18" s="54" t="s">
        <v>48</v>
      </c>
      <c r="C18" s="55" t="s">
        <v>45</v>
      </c>
      <c r="D18" s="56">
        <f>Sheet2!H19</f>
        <v>442900</v>
      </c>
      <c r="E18" s="56">
        <f>Sheet2!I19</f>
        <v>802650</v>
      </c>
      <c r="F18" s="57" t="s">
        <v>11</v>
      </c>
      <c r="G18" s="57">
        <v>661.22</v>
      </c>
      <c r="H18" s="57">
        <v>720.73</v>
      </c>
      <c r="I18" s="58">
        <v>0.12</v>
      </c>
      <c r="J18" s="58">
        <v>0.5</v>
      </c>
      <c r="K18" s="58">
        <v>0</v>
      </c>
      <c r="L18" s="58">
        <v>0</v>
      </c>
      <c r="M18" s="57">
        <f t="shared" si="9"/>
        <v>1071.1764000000001</v>
      </c>
      <c r="N18" s="57">
        <f t="shared" si="10"/>
        <v>1167.5826000000002</v>
      </c>
      <c r="O18" s="59">
        <f t="shared" si="11"/>
        <v>2.4185513659968393E-3</v>
      </c>
      <c r="P18" s="59">
        <f t="shared" si="12"/>
        <v>2.6362217204786639E-3</v>
      </c>
      <c r="Q18" s="56">
        <f t="shared" si="13"/>
        <v>8.7067849175886209</v>
      </c>
      <c r="R18" s="56">
        <f t="shared" si="13"/>
        <v>9.4903981937231894</v>
      </c>
      <c r="S18" s="60">
        <v>0</v>
      </c>
      <c r="T18" s="60">
        <v>0</v>
      </c>
      <c r="U18" s="58">
        <v>1.5</v>
      </c>
      <c r="V18" s="58">
        <v>0.3</v>
      </c>
      <c r="W18" s="58">
        <v>0</v>
      </c>
      <c r="X18" s="58">
        <v>0</v>
      </c>
      <c r="Y18" s="61">
        <v>2</v>
      </c>
      <c r="Z18" s="60">
        <f t="shared" si="14"/>
        <v>3.9</v>
      </c>
      <c r="AA18" s="56">
        <f t="shared" si="15"/>
        <v>3130335</v>
      </c>
      <c r="AB18" s="56">
        <f t="shared" si="16"/>
        <v>27255153.564999778</v>
      </c>
      <c r="AC18" s="56">
        <f t="shared" si="17"/>
        <v>29708125.629748479</v>
      </c>
    </row>
    <row r="19" spans="1:29" x14ac:dyDescent="0.25">
      <c r="A19" s="5">
        <v>4</v>
      </c>
      <c r="B19" s="35" t="s">
        <v>49</v>
      </c>
      <c r="C19" s="8" t="s">
        <v>10</v>
      </c>
      <c r="D19" s="7">
        <f>Sheet2!H4</f>
        <v>250000</v>
      </c>
      <c r="E19" s="7">
        <f>Sheet2!I4</f>
        <v>380000</v>
      </c>
      <c r="F19" s="8" t="s">
        <v>11</v>
      </c>
      <c r="G19" s="8">
        <v>661.22</v>
      </c>
      <c r="H19" s="8">
        <v>720.73</v>
      </c>
      <c r="I19" s="11">
        <v>0.12</v>
      </c>
      <c r="J19" s="11">
        <v>0.5</v>
      </c>
      <c r="K19" s="11">
        <v>0</v>
      </c>
      <c r="L19" s="11">
        <v>0</v>
      </c>
      <c r="M19" s="8">
        <f t="shared" si="9"/>
        <v>1071.1764000000001</v>
      </c>
      <c r="N19" s="8">
        <f t="shared" si="10"/>
        <v>1167.5826000000002</v>
      </c>
      <c r="O19" s="6">
        <f t="shared" si="11"/>
        <v>4.2847056E-3</v>
      </c>
      <c r="P19" s="6">
        <f t="shared" si="12"/>
        <v>4.6703304000000005E-3</v>
      </c>
      <c r="Q19" s="7">
        <f t="shared" si="13"/>
        <v>15.42494016</v>
      </c>
      <c r="R19" s="7">
        <f t="shared" si="13"/>
        <v>16.813189440000002</v>
      </c>
      <c r="S19" s="9">
        <v>0</v>
      </c>
      <c r="T19" s="9">
        <v>0</v>
      </c>
      <c r="U19" s="11">
        <v>1.5</v>
      </c>
      <c r="V19" s="11">
        <v>0.3</v>
      </c>
      <c r="W19" s="11">
        <v>0</v>
      </c>
      <c r="X19" s="11">
        <v>0</v>
      </c>
      <c r="Y19" s="12">
        <v>2</v>
      </c>
      <c r="Z19" s="9">
        <f t="shared" si="14"/>
        <v>3.9</v>
      </c>
      <c r="AA19" s="7">
        <f t="shared" si="15"/>
        <v>1482000</v>
      </c>
      <c r="AB19" s="7">
        <f t="shared" si="16"/>
        <v>22859761.317120001</v>
      </c>
      <c r="AC19" s="7">
        <f t="shared" si="17"/>
        <v>24917146.750080004</v>
      </c>
    </row>
    <row r="20" spans="1:29" x14ac:dyDescent="0.25">
      <c r="A20" s="53">
        <v>5</v>
      </c>
      <c r="B20" s="54" t="s">
        <v>48</v>
      </c>
      <c r="C20" s="55" t="s">
        <v>45</v>
      </c>
      <c r="D20" s="56">
        <f>Sheet2!H19</f>
        <v>442900</v>
      </c>
      <c r="E20" s="56">
        <f>Sheet2!I19</f>
        <v>802650</v>
      </c>
      <c r="F20" s="57" t="s">
        <v>13</v>
      </c>
      <c r="G20" s="57">
        <v>243</v>
      </c>
      <c r="H20" s="57">
        <v>243</v>
      </c>
      <c r="I20" s="58">
        <v>0.12</v>
      </c>
      <c r="J20" s="58">
        <v>0.5</v>
      </c>
      <c r="K20" s="58">
        <v>0</v>
      </c>
      <c r="L20" s="58">
        <v>0</v>
      </c>
      <c r="M20" s="57">
        <f t="shared" si="9"/>
        <v>393.66</v>
      </c>
      <c r="N20" s="57">
        <f t="shared" si="10"/>
        <v>393.66</v>
      </c>
      <c r="O20" s="59">
        <f t="shared" si="11"/>
        <v>8.8882366222623626E-4</v>
      </c>
      <c r="P20" s="59">
        <f t="shared" si="12"/>
        <v>8.8882366222623626E-4</v>
      </c>
      <c r="Q20" s="56">
        <f t="shared" si="13"/>
        <v>3.1997651840144505</v>
      </c>
      <c r="R20" s="56">
        <f t="shared" si="13"/>
        <v>3.1997651840144505</v>
      </c>
      <c r="S20" s="60">
        <v>0</v>
      </c>
      <c r="T20" s="60">
        <v>0</v>
      </c>
      <c r="U20" s="58">
        <v>1.5</v>
      </c>
      <c r="V20" s="58">
        <v>0.3</v>
      </c>
      <c r="W20" s="58">
        <v>0</v>
      </c>
      <c r="X20" s="58">
        <v>0</v>
      </c>
      <c r="Y20" s="61">
        <v>2</v>
      </c>
      <c r="Z20" s="60">
        <f t="shared" si="14"/>
        <v>3.9</v>
      </c>
      <c r="AA20" s="56">
        <f t="shared" si="15"/>
        <v>3130335</v>
      </c>
      <c r="AB20" s="56">
        <f t="shared" si="16"/>
        <v>10016336.947301874</v>
      </c>
      <c r="AC20" s="56">
        <f t="shared" si="17"/>
        <v>10016336.947301874</v>
      </c>
    </row>
    <row r="21" spans="1:29" x14ac:dyDescent="0.25">
      <c r="A21" s="14">
        <v>6</v>
      </c>
      <c r="B21" s="35" t="s">
        <v>49</v>
      </c>
      <c r="C21" s="15" t="s">
        <v>10</v>
      </c>
      <c r="D21" s="7">
        <f>Sheet2!H4</f>
        <v>250000</v>
      </c>
      <c r="E21" s="7">
        <f>Sheet2!I4</f>
        <v>380000</v>
      </c>
      <c r="F21" s="15" t="s">
        <v>13</v>
      </c>
      <c r="G21" s="15">
        <v>243</v>
      </c>
      <c r="H21" s="15">
        <v>243</v>
      </c>
      <c r="I21" s="17">
        <v>0.12</v>
      </c>
      <c r="J21" s="17">
        <v>0.5</v>
      </c>
      <c r="K21" s="17">
        <v>0</v>
      </c>
      <c r="L21" s="17">
        <v>0</v>
      </c>
      <c r="M21" s="8">
        <f t="shared" si="9"/>
        <v>393.66</v>
      </c>
      <c r="N21" s="15">
        <f t="shared" si="10"/>
        <v>393.66</v>
      </c>
      <c r="O21" s="6">
        <f t="shared" si="11"/>
        <v>1.5746400000000002E-3</v>
      </c>
      <c r="P21" s="6">
        <f t="shared" si="12"/>
        <v>1.5746400000000002E-3</v>
      </c>
      <c r="Q21" s="16">
        <f t="shared" si="13"/>
        <v>5.6687040000000009</v>
      </c>
      <c r="R21" s="16">
        <f t="shared" si="13"/>
        <v>5.6687040000000009</v>
      </c>
      <c r="S21" s="18">
        <v>0</v>
      </c>
      <c r="T21" s="18">
        <v>0</v>
      </c>
      <c r="U21" s="11">
        <v>1.5</v>
      </c>
      <c r="V21" s="17">
        <v>0.3</v>
      </c>
      <c r="W21" s="17">
        <v>0</v>
      </c>
      <c r="X21" s="17">
        <v>0</v>
      </c>
      <c r="Y21" s="19">
        <v>2</v>
      </c>
      <c r="Z21" s="9">
        <f t="shared" si="14"/>
        <v>3.9</v>
      </c>
      <c r="AA21" s="7">
        <f t="shared" si="15"/>
        <v>1482000</v>
      </c>
      <c r="AB21" s="7">
        <f t="shared" si="16"/>
        <v>8401019.3280000016</v>
      </c>
      <c r="AC21" s="7">
        <f t="shared" si="17"/>
        <v>8401019.3280000016</v>
      </c>
    </row>
    <row r="22" spans="1:29" x14ac:dyDescent="0.25">
      <c r="A22" s="23"/>
      <c r="B22" s="23"/>
      <c r="C22" s="23"/>
      <c r="D22" s="24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5"/>
      <c r="AA22" s="24"/>
      <c r="AB22" s="24"/>
      <c r="AC22" s="24"/>
    </row>
    <row r="23" spans="1:29" ht="18.75" x14ac:dyDescent="0.3">
      <c r="A23" s="106" t="s">
        <v>35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8"/>
    </row>
    <row r="24" spans="1:29" x14ac:dyDescent="0.25">
      <c r="A24" s="79" t="s">
        <v>16</v>
      </c>
      <c r="B24" s="79" t="s">
        <v>47</v>
      </c>
      <c r="C24" s="91" t="s">
        <v>14</v>
      </c>
      <c r="D24" s="92"/>
      <c r="E24" s="93"/>
      <c r="F24" s="91" t="s">
        <v>8</v>
      </c>
      <c r="G24" s="92"/>
      <c r="H24" s="93"/>
      <c r="I24" s="91" t="s">
        <v>17</v>
      </c>
      <c r="J24" s="92"/>
      <c r="K24" s="92"/>
      <c r="L24" s="93"/>
      <c r="M24" s="91" t="s">
        <v>20</v>
      </c>
      <c r="N24" s="93"/>
      <c r="O24" s="91" t="s">
        <v>21</v>
      </c>
      <c r="P24" s="93"/>
      <c r="Q24" s="91" t="s">
        <v>26</v>
      </c>
      <c r="R24" s="93"/>
      <c r="S24" s="91" t="s">
        <v>27</v>
      </c>
      <c r="T24" s="92"/>
      <c r="U24" s="92"/>
      <c r="V24" s="92"/>
      <c r="W24" s="92"/>
      <c r="X24" s="92"/>
      <c r="Y24" s="93"/>
      <c r="Z24" s="109" t="s">
        <v>30</v>
      </c>
      <c r="AA24" s="111" t="s">
        <v>32</v>
      </c>
      <c r="AB24" s="99" t="s">
        <v>31</v>
      </c>
      <c r="AC24" s="100"/>
    </row>
    <row r="25" spans="1:29" x14ac:dyDescent="0.25">
      <c r="A25" s="80"/>
      <c r="B25" s="80"/>
      <c r="C25" s="32" t="s">
        <v>15</v>
      </c>
      <c r="D25" s="33" t="s">
        <v>3</v>
      </c>
      <c r="E25" s="33" t="s">
        <v>4</v>
      </c>
      <c r="F25" s="32" t="s">
        <v>15</v>
      </c>
      <c r="G25" s="32" t="s">
        <v>6</v>
      </c>
      <c r="H25" s="32" t="s">
        <v>23</v>
      </c>
      <c r="I25" s="34" t="s">
        <v>18</v>
      </c>
      <c r="J25" s="34" t="s">
        <v>19</v>
      </c>
      <c r="K25" s="34" t="s">
        <v>12</v>
      </c>
      <c r="L25" s="34" t="s">
        <v>37</v>
      </c>
      <c r="M25" s="32" t="s">
        <v>22</v>
      </c>
      <c r="N25" s="32" t="s">
        <v>23</v>
      </c>
      <c r="O25" s="32" t="s">
        <v>24</v>
      </c>
      <c r="P25" s="32" t="s">
        <v>25</v>
      </c>
      <c r="Q25" s="32" t="s">
        <v>24</v>
      </c>
      <c r="R25" s="32" t="s">
        <v>25</v>
      </c>
      <c r="S25" s="34" t="s">
        <v>18</v>
      </c>
      <c r="T25" s="34" t="s">
        <v>19</v>
      </c>
      <c r="U25" s="34" t="s">
        <v>28</v>
      </c>
      <c r="V25" s="34" t="s">
        <v>29</v>
      </c>
      <c r="W25" s="34" t="s">
        <v>12</v>
      </c>
      <c r="X25" s="34" t="s">
        <v>37</v>
      </c>
      <c r="Y25" s="34" t="s">
        <v>5</v>
      </c>
      <c r="Z25" s="110"/>
      <c r="AA25" s="112"/>
      <c r="AB25" s="33" t="s">
        <v>24</v>
      </c>
      <c r="AC25" s="33" t="s">
        <v>25</v>
      </c>
    </row>
    <row r="26" spans="1:29" x14ac:dyDescent="0.25">
      <c r="A26" s="36">
        <v>1</v>
      </c>
      <c r="B26" s="37" t="s">
        <v>48</v>
      </c>
      <c r="C26" s="38" t="s">
        <v>46</v>
      </c>
      <c r="D26" s="39">
        <f>Sheet2!H19</f>
        <v>442900</v>
      </c>
      <c r="E26" s="39">
        <f>Sheet2!I19</f>
        <v>802650</v>
      </c>
      <c r="F26" s="38" t="s">
        <v>7</v>
      </c>
      <c r="G26" s="38">
        <v>38</v>
      </c>
      <c r="H26" s="38">
        <v>159.6</v>
      </c>
      <c r="I26" s="40">
        <v>0.06</v>
      </c>
      <c r="J26" s="40">
        <v>0.5</v>
      </c>
      <c r="K26" s="40">
        <v>0</v>
      </c>
      <c r="L26" s="40">
        <v>0</v>
      </c>
      <c r="M26" s="38">
        <f t="shared" ref="M26:M31" si="18">G26+(G26*I26)+(G26*J26)+(G26*K26)+(G26*L26)</f>
        <v>59.28</v>
      </c>
      <c r="N26" s="38">
        <f t="shared" ref="N26:N31" si="19">H26+(H26*I26)+(H26*J26)+(H26*K26)</f>
        <v>248.976</v>
      </c>
      <c r="O26" s="41">
        <f t="shared" ref="O26:O31" si="20">M26/D26</f>
        <v>1.3384511176337774E-4</v>
      </c>
      <c r="P26" s="41">
        <f t="shared" ref="P26:P31" si="21">N26/D26</f>
        <v>5.6214946940618652E-4</v>
      </c>
      <c r="Q26" s="39">
        <f t="shared" ref="Q26:R31" si="22">O26*3600</f>
        <v>0.48184240234815989</v>
      </c>
      <c r="R26" s="39">
        <f t="shared" si="22"/>
        <v>2.0237380898622717</v>
      </c>
      <c r="S26" s="40">
        <v>0.06</v>
      </c>
      <c r="T26" s="40">
        <v>0.5</v>
      </c>
      <c r="U26" s="42">
        <v>1.5</v>
      </c>
      <c r="V26" s="42">
        <v>0.3</v>
      </c>
      <c r="W26" s="42">
        <v>0</v>
      </c>
      <c r="X26" s="42">
        <v>0</v>
      </c>
      <c r="Y26" s="43">
        <v>2</v>
      </c>
      <c r="Z26" s="40">
        <f t="shared" ref="Z26:Z31" si="23">(U26+(U26*V26)+(U26*S26)+(U26*T26)+(U26*W26)+(U26*X26))*Y26</f>
        <v>5.58</v>
      </c>
      <c r="AA26" s="39">
        <f t="shared" ref="AA26:AA31" si="24">E26*Z26</f>
        <v>4478787</v>
      </c>
      <c r="AB26" s="39">
        <f t="shared" ref="AB26:AB31" si="25">E26*Q26*Z26</f>
        <v>2158069.4876857079</v>
      </c>
      <c r="AC26" s="39">
        <f t="shared" ref="AC26" si="26">E26*R26*Z26</f>
        <v>9063891.8482799735</v>
      </c>
    </row>
    <row r="27" spans="1:29" x14ac:dyDescent="0.25">
      <c r="A27" s="5">
        <v>2</v>
      </c>
      <c r="B27" s="35" t="s">
        <v>49</v>
      </c>
      <c r="C27" s="8" t="s">
        <v>10</v>
      </c>
      <c r="D27" s="7">
        <f>Sheet2!H4</f>
        <v>250000</v>
      </c>
      <c r="E27" s="7">
        <f>Sheet2!I4</f>
        <v>380000</v>
      </c>
      <c r="F27" s="8" t="s">
        <v>7</v>
      </c>
      <c r="G27" s="8">
        <v>38</v>
      </c>
      <c r="H27" s="8">
        <v>159.6</v>
      </c>
      <c r="I27" s="9">
        <v>0.06</v>
      </c>
      <c r="J27" s="9">
        <v>0.5</v>
      </c>
      <c r="K27" s="9">
        <v>0</v>
      </c>
      <c r="L27" s="9">
        <v>0</v>
      </c>
      <c r="M27" s="8">
        <f t="shared" si="18"/>
        <v>59.28</v>
      </c>
      <c r="N27" s="8">
        <f t="shared" si="19"/>
        <v>248.976</v>
      </c>
      <c r="O27" s="6">
        <f t="shared" si="20"/>
        <v>2.3712000000000001E-4</v>
      </c>
      <c r="P27" s="6">
        <f t="shared" si="21"/>
        <v>9.9590399999999993E-4</v>
      </c>
      <c r="Q27" s="7">
        <f t="shared" si="22"/>
        <v>0.85363200000000006</v>
      </c>
      <c r="R27" s="7">
        <f t="shared" si="22"/>
        <v>3.5852543999999997</v>
      </c>
      <c r="S27" s="9">
        <v>0.06</v>
      </c>
      <c r="T27" s="9">
        <v>0.5</v>
      </c>
      <c r="U27" s="11">
        <v>1.5</v>
      </c>
      <c r="V27" s="11">
        <v>0.3</v>
      </c>
      <c r="W27" s="11">
        <v>0</v>
      </c>
      <c r="X27" s="11">
        <v>0</v>
      </c>
      <c r="Y27" s="12">
        <v>2</v>
      </c>
      <c r="Z27" s="9">
        <f t="shared" si="23"/>
        <v>5.58</v>
      </c>
      <c r="AA27" s="7">
        <f t="shared" si="24"/>
        <v>2120400</v>
      </c>
      <c r="AB27" s="7">
        <f t="shared" si="25"/>
        <v>1810041.2928000002</v>
      </c>
      <c r="AC27" s="7">
        <f t="shared" ref="AC27:AC31" si="27">E27*R27*Z27</f>
        <v>7602173.4297599988</v>
      </c>
    </row>
    <row r="28" spans="1:29" x14ac:dyDescent="0.25">
      <c r="A28" s="36">
        <v>3</v>
      </c>
      <c r="B28" s="37" t="s">
        <v>48</v>
      </c>
      <c r="C28" s="38" t="s">
        <v>46</v>
      </c>
      <c r="D28" s="39">
        <f>Sheet2!H19</f>
        <v>442900</v>
      </c>
      <c r="E28" s="39">
        <f>Sheet2!I19</f>
        <v>802650</v>
      </c>
      <c r="F28" s="38" t="s">
        <v>11</v>
      </c>
      <c r="G28" s="38">
        <v>661.22</v>
      </c>
      <c r="H28" s="38">
        <v>720.73</v>
      </c>
      <c r="I28" s="40">
        <v>0.12</v>
      </c>
      <c r="J28" s="40">
        <v>0.5</v>
      </c>
      <c r="K28" s="40">
        <v>0</v>
      </c>
      <c r="L28" s="40">
        <v>0</v>
      </c>
      <c r="M28" s="38">
        <f t="shared" si="18"/>
        <v>1071.1764000000001</v>
      </c>
      <c r="N28" s="38">
        <f t="shared" si="19"/>
        <v>1167.5826000000002</v>
      </c>
      <c r="O28" s="41">
        <f t="shared" si="20"/>
        <v>2.4185513659968393E-3</v>
      </c>
      <c r="P28" s="41">
        <f t="shared" si="21"/>
        <v>2.6362217204786639E-3</v>
      </c>
      <c r="Q28" s="39">
        <f t="shared" si="22"/>
        <v>8.7067849175886209</v>
      </c>
      <c r="R28" s="39">
        <f t="shared" si="22"/>
        <v>9.4903981937231894</v>
      </c>
      <c r="S28" s="40">
        <v>0.06</v>
      </c>
      <c r="T28" s="40">
        <v>0.5</v>
      </c>
      <c r="U28" s="42">
        <v>1.5</v>
      </c>
      <c r="V28" s="42">
        <v>0.3</v>
      </c>
      <c r="W28" s="42">
        <v>0</v>
      </c>
      <c r="X28" s="42">
        <v>0</v>
      </c>
      <c r="Y28" s="43">
        <v>2</v>
      </c>
      <c r="Z28" s="40">
        <f t="shared" si="23"/>
        <v>5.58</v>
      </c>
      <c r="AA28" s="39">
        <f t="shared" si="24"/>
        <v>4478787</v>
      </c>
      <c r="AB28" s="39">
        <f t="shared" si="25"/>
        <v>38995835.100691989</v>
      </c>
      <c r="AC28" s="39">
        <f t="shared" si="27"/>
        <v>42505472.054870903</v>
      </c>
    </row>
    <row r="29" spans="1:29" x14ac:dyDescent="0.25">
      <c r="A29" s="5">
        <v>4</v>
      </c>
      <c r="B29" s="35" t="s">
        <v>49</v>
      </c>
      <c r="C29" s="8" t="s">
        <v>10</v>
      </c>
      <c r="D29" s="7">
        <f>Sheet2!H4</f>
        <v>250000</v>
      </c>
      <c r="E29" s="7">
        <f>Sheet2!I4</f>
        <v>380000</v>
      </c>
      <c r="F29" s="8" t="s">
        <v>11</v>
      </c>
      <c r="G29" s="8">
        <v>661.22</v>
      </c>
      <c r="H29" s="8">
        <v>720.73</v>
      </c>
      <c r="I29" s="9">
        <v>0.06</v>
      </c>
      <c r="J29" s="9">
        <v>0.5</v>
      </c>
      <c r="K29" s="9">
        <v>0</v>
      </c>
      <c r="L29" s="9">
        <v>0</v>
      </c>
      <c r="M29" s="8">
        <f t="shared" si="18"/>
        <v>1031.5032000000001</v>
      </c>
      <c r="N29" s="8">
        <f t="shared" si="19"/>
        <v>1124.3388</v>
      </c>
      <c r="O29" s="6">
        <f t="shared" si="20"/>
        <v>4.1260128000000004E-3</v>
      </c>
      <c r="P29" s="6">
        <f t="shared" si="21"/>
        <v>4.4973551999999998E-3</v>
      </c>
      <c r="Q29" s="7">
        <f t="shared" si="22"/>
        <v>14.853646080000001</v>
      </c>
      <c r="R29" s="7">
        <f t="shared" si="22"/>
        <v>16.190478719999998</v>
      </c>
      <c r="S29" s="9">
        <v>0.06</v>
      </c>
      <c r="T29" s="9">
        <v>0.5</v>
      </c>
      <c r="U29" s="11">
        <v>1.5</v>
      </c>
      <c r="V29" s="11">
        <v>0.3</v>
      </c>
      <c r="W29" s="11">
        <v>0</v>
      </c>
      <c r="X29" s="11">
        <v>0</v>
      </c>
      <c r="Y29" s="12">
        <v>2</v>
      </c>
      <c r="Z29" s="9">
        <f t="shared" si="23"/>
        <v>5.58</v>
      </c>
      <c r="AA29" s="7">
        <f t="shared" si="24"/>
        <v>2120400</v>
      </c>
      <c r="AB29" s="7">
        <f t="shared" si="25"/>
        <v>31495671.148032002</v>
      </c>
      <c r="AC29" s="7">
        <f t="shared" si="27"/>
        <v>34330291.077887997</v>
      </c>
    </row>
    <row r="30" spans="1:29" x14ac:dyDescent="0.25">
      <c r="A30" s="36">
        <v>5</v>
      </c>
      <c r="B30" s="37" t="s">
        <v>48</v>
      </c>
      <c r="C30" s="38" t="s">
        <v>46</v>
      </c>
      <c r="D30" s="39">
        <f>Sheet2!H19</f>
        <v>442900</v>
      </c>
      <c r="E30" s="39">
        <f>Sheet2!I19</f>
        <v>802650</v>
      </c>
      <c r="F30" s="38" t="s">
        <v>13</v>
      </c>
      <c r="G30" s="38">
        <v>243</v>
      </c>
      <c r="H30" s="38">
        <v>243</v>
      </c>
      <c r="I30" s="40">
        <v>0.06</v>
      </c>
      <c r="J30" s="40">
        <v>0.5</v>
      </c>
      <c r="K30" s="40">
        <v>0</v>
      </c>
      <c r="L30" s="40">
        <v>0</v>
      </c>
      <c r="M30" s="38">
        <f t="shared" si="18"/>
        <v>379.08</v>
      </c>
      <c r="N30" s="38">
        <f t="shared" si="19"/>
        <v>379.08</v>
      </c>
      <c r="O30" s="41">
        <f t="shared" si="20"/>
        <v>8.5590426732896809E-4</v>
      </c>
      <c r="P30" s="41">
        <f t="shared" si="21"/>
        <v>8.5590426732896809E-4</v>
      </c>
      <c r="Q30" s="39">
        <f t="shared" si="22"/>
        <v>3.0812553623842853</v>
      </c>
      <c r="R30" s="39">
        <f t="shared" si="22"/>
        <v>3.0812553623842853</v>
      </c>
      <c r="S30" s="40">
        <v>0.06</v>
      </c>
      <c r="T30" s="40">
        <v>0.5</v>
      </c>
      <c r="U30" s="42">
        <v>1.5</v>
      </c>
      <c r="V30" s="42">
        <v>0.3</v>
      </c>
      <c r="W30" s="42">
        <v>0</v>
      </c>
      <c r="X30" s="42">
        <v>0</v>
      </c>
      <c r="Y30" s="43">
        <v>2</v>
      </c>
      <c r="Z30" s="40">
        <f t="shared" si="23"/>
        <v>5.58</v>
      </c>
      <c r="AA30" s="39">
        <f t="shared" si="24"/>
        <v>4478787</v>
      </c>
      <c r="AB30" s="39">
        <f t="shared" si="25"/>
        <v>13800286.460727027</v>
      </c>
      <c r="AC30" s="39">
        <f t="shared" si="27"/>
        <v>13800286.460727027</v>
      </c>
    </row>
    <row r="31" spans="1:29" x14ac:dyDescent="0.25">
      <c r="A31" s="5">
        <v>6</v>
      </c>
      <c r="B31" s="35" t="s">
        <v>49</v>
      </c>
      <c r="C31" s="8" t="s">
        <v>10</v>
      </c>
      <c r="D31" s="7">
        <f>Sheet2!H4</f>
        <v>250000</v>
      </c>
      <c r="E31" s="7">
        <f>Sheet2!I4</f>
        <v>380000</v>
      </c>
      <c r="F31" s="8" t="s">
        <v>13</v>
      </c>
      <c r="G31" s="8">
        <v>243</v>
      </c>
      <c r="H31" s="8">
        <v>243</v>
      </c>
      <c r="I31" s="9">
        <v>0.06</v>
      </c>
      <c r="J31" s="9">
        <v>0.5</v>
      </c>
      <c r="K31" s="9">
        <v>0</v>
      </c>
      <c r="L31" s="9">
        <v>0</v>
      </c>
      <c r="M31" s="8">
        <f t="shared" si="18"/>
        <v>379.08</v>
      </c>
      <c r="N31" s="8">
        <f t="shared" si="19"/>
        <v>379.08</v>
      </c>
      <c r="O31" s="6">
        <f t="shared" si="20"/>
        <v>1.51632E-3</v>
      </c>
      <c r="P31" s="6">
        <f t="shared" si="21"/>
        <v>1.51632E-3</v>
      </c>
      <c r="Q31" s="7">
        <f t="shared" si="22"/>
        <v>5.4587520000000005</v>
      </c>
      <c r="R31" s="7">
        <f t="shared" si="22"/>
        <v>5.4587520000000005</v>
      </c>
      <c r="S31" s="9">
        <v>0.06</v>
      </c>
      <c r="T31" s="9">
        <v>0.5</v>
      </c>
      <c r="U31" s="11">
        <v>1.5</v>
      </c>
      <c r="V31" s="11">
        <v>0.3</v>
      </c>
      <c r="W31" s="11">
        <v>0</v>
      </c>
      <c r="X31" s="11">
        <v>0</v>
      </c>
      <c r="Y31" s="12">
        <v>2</v>
      </c>
      <c r="Z31" s="9">
        <f t="shared" si="23"/>
        <v>5.58</v>
      </c>
      <c r="AA31" s="7">
        <f t="shared" si="24"/>
        <v>2120400</v>
      </c>
      <c r="AB31" s="7">
        <f t="shared" si="25"/>
        <v>11574737.740800001</v>
      </c>
      <c r="AC31" s="7">
        <f t="shared" si="27"/>
        <v>11574737.740800001</v>
      </c>
    </row>
  </sheetData>
  <mergeCells count="40">
    <mergeCell ref="Z24:Z25"/>
    <mergeCell ref="AA24:AA25"/>
    <mergeCell ref="O24:P24"/>
    <mergeCell ref="A24:A25"/>
    <mergeCell ref="AA4:AA5"/>
    <mergeCell ref="AA14:AA15"/>
    <mergeCell ref="F4:H4"/>
    <mergeCell ref="M4:N4"/>
    <mergeCell ref="O4:P4"/>
    <mergeCell ref="O14:P14"/>
    <mergeCell ref="Z14:Z15"/>
    <mergeCell ref="A14:A15"/>
    <mergeCell ref="Z4:Z5"/>
    <mergeCell ref="A4:A5"/>
    <mergeCell ref="F14:H14"/>
    <mergeCell ref="A1:AC1"/>
    <mergeCell ref="AB4:AC4"/>
    <mergeCell ref="AB14:AC14"/>
    <mergeCell ref="AB24:AC24"/>
    <mergeCell ref="Q4:R4"/>
    <mergeCell ref="Q14:R14"/>
    <mergeCell ref="Q24:R24"/>
    <mergeCell ref="S4:Y4"/>
    <mergeCell ref="S14:Y14"/>
    <mergeCell ref="S24:Y24"/>
    <mergeCell ref="A3:AC3"/>
    <mergeCell ref="A13:AC13"/>
    <mergeCell ref="A23:AC23"/>
    <mergeCell ref="F24:H24"/>
    <mergeCell ref="M24:N24"/>
    <mergeCell ref="M14:N14"/>
    <mergeCell ref="B24:B25"/>
    <mergeCell ref="B14:B15"/>
    <mergeCell ref="B4:B5"/>
    <mergeCell ref="I4:L4"/>
    <mergeCell ref="I14:L14"/>
    <mergeCell ref="I24:L24"/>
    <mergeCell ref="C24:E24"/>
    <mergeCell ref="C14:E14"/>
    <mergeCell ref="C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7"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5" bestFit="1" customWidth="1"/>
    <col min="3" max="3" width="18.7109375" bestFit="1" customWidth="1"/>
    <col min="4" max="5" width="11.7109375" bestFit="1" customWidth="1"/>
    <col min="6" max="6" width="11.42578125" bestFit="1" customWidth="1"/>
    <col min="7" max="7" width="12.5703125" bestFit="1" customWidth="1"/>
    <col min="8" max="8" width="13.42578125" bestFit="1" customWidth="1"/>
    <col min="9" max="9" width="19.140625" bestFit="1" customWidth="1"/>
    <col min="12" max="12" width="11" bestFit="1" customWidth="1"/>
    <col min="13" max="13" width="6.7109375" customWidth="1"/>
  </cols>
  <sheetData>
    <row r="1" spans="1:12" ht="23.25" x14ac:dyDescent="0.35">
      <c r="A1" s="127" t="s">
        <v>51</v>
      </c>
      <c r="B1" s="128"/>
      <c r="C1" s="128"/>
      <c r="D1" s="128"/>
      <c r="E1" s="128"/>
      <c r="F1" s="128"/>
      <c r="G1" s="128"/>
      <c r="H1" s="128"/>
      <c r="I1" s="129"/>
      <c r="L1" s="70" t="s">
        <v>42</v>
      </c>
    </row>
    <row r="2" spans="1:12" x14ac:dyDescent="0.25">
      <c r="A2" s="71" t="s">
        <v>38</v>
      </c>
      <c r="B2" s="72" t="s">
        <v>16</v>
      </c>
      <c r="C2" s="72" t="s">
        <v>50</v>
      </c>
      <c r="D2" s="72" t="s">
        <v>3</v>
      </c>
      <c r="E2" s="72" t="s">
        <v>4</v>
      </c>
      <c r="F2" s="72" t="s">
        <v>39</v>
      </c>
      <c r="G2" s="72" t="s">
        <v>40</v>
      </c>
      <c r="H2" s="72" t="s">
        <v>44</v>
      </c>
      <c r="I2" s="73" t="s">
        <v>41</v>
      </c>
      <c r="L2" s="5">
        <v>1000</v>
      </c>
    </row>
    <row r="3" spans="1:12" x14ac:dyDescent="0.25">
      <c r="A3" s="78" t="s">
        <v>49</v>
      </c>
      <c r="B3" s="62">
        <v>1</v>
      </c>
      <c r="C3" s="62" t="s">
        <v>10</v>
      </c>
      <c r="D3" s="7">
        <v>250</v>
      </c>
      <c r="E3" s="7">
        <v>380</v>
      </c>
      <c r="F3" s="7">
        <v>1</v>
      </c>
      <c r="G3" s="7">
        <f>L2*F3</f>
        <v>1000</v>
      </c>
      <c r="H3" s="7">
        <f>D3*G3</f>
        <v>250000</v>
      </c>
      <c r="I3" s="65">
        <f>E3*G3</f>
        <v>380000</v>
      </c>
    </row>
    <row r="4" spans="1:12" x14ac:dyDescent="0.25">
      <c r="A4" s="122" t="s">
        <v>43</v>
      </c>
      <c r="B4" s="123"/>
      <c r="C4" s="123"/>
      <c r="D4" s="123"/>
      <c r="E4" s="124"/>
      <c r="F4" s="68">
        <f>SUM(F3)</f>
        <v>1</v>
      </c>
      <c r="G4" s="68">
        <f>SUM(G3)</f>
        <v>1000</v>
      </c>
      <c r="H4" s="68">
        <f>SUM(H3)</f>
        <v>250000</v>
      </c>
      <c r="I4" s="69">
        <f>SUM(I3)</f>
        <v>380000</v>
      </c>
    </row>
    <row r="5" spans="1:12" x14ac:dyDescent="0.25">
      <c r="A5" s="66"/>
      <c r="B5" s="63"/>
      <c r="C5" s="63"/>
      <c r="D5" s="63"/>
      <c r="E5" s="63"/>
      <c r="F5" s="64"/>
      <c r="G5" s="64"/>
      <c r="H5" s="64"/>
      <c r="I5" s="67"/>
    </row>
    <row r="6" spans="1:12" x14ac:dyDescent="0.25">
      <c r="A6" s="71" t="s">
        <v>38</v>
      </c>
      <c r="B6" s="72" t="s">
        <v>16</v>
      </c>
      <c r="C6" s="72" t="s">
        <v>50</v>
      </c>
      <c r="D6" s="72" t="s">
        <v>3</v>
      </c>
      <c r="E6" s="72" t="s">
        <v>4</v>
      </c>
      <c r="F6" s="72" t="s">
        <v>39</v>
      </c>
      <c r="G6" s="72" t="s">
        <v>40</v>
      </c>
      <c r="H6" s="72" t="s">
        <v>44</v>
      </c>
      <c r="I6" s="73" t="s">
        <v>41</v>
      </c>
    </row>
    <row r="7" spans="1:12" x14ac:dyDescent="0.25">
      <c r="A7" s="125" t="s">
        <v>48</v>
      </c>
      <c r="B7" s="62">
        <v>1</v>
      </c>
      <c r="C7" s="62" t="s">
        <v>10</v>
      </c>
      <c r="D7" s="7">
        <v>250</v>
      </c>
      <c r="E7" s="7">
        <v>380</v>
      </c>
      <c r="F7" s="9">
        <v>0.15</v>
      </c>
      <c r="G7" s="7">
        <f>L2*F7</f>
        <v>150</v>
      </c>
      <c r="H7" s="7">
        <f>D7*G7</f>
        <v>37500</v>
      </c>
      <c r="I7" s="65">
        <f>E7*G7</f>
        <v>57000</v>
      </c>
    </row>
    <row r="8" spans="1:12" x14ac:dyDescent="0.25">
      <c r="A8" s="126"/>
      <c r="B8" s="62">
        <v>2</v>
      </c>
      <c r="C8" s="62" t="s">
        <v>58</v>
      </c>
      <c r="D8" s="7">
        <v>250</v>
      </c>
      <c r="E8" s="7">
        <v>380</v>
      </c>
      <c r="F8" s="9">
        <v>0.15</v>
      </c>
      <c r="G8" s="7">
        <f>L2*F8</f>
        <v>150</v>
      </c>
      <c r="H8" s="7">
        <f>D8*G8</f>
        <v>37500</v>
      </c>
      <c r="I8" s="65">
        <f>E8*G8</f>
        <v>57000</v>
      </c>
    </row>
    <row r="9" spans="1:12" x14ac:dyDescent="0.25">
      <c r="A9" s="126"/>
      <c r="B9" s="62">
        <v>3</v>
      </c>
      <c r="C9" s="62" t="s">
        <v>52</v>
      </c>
      <c r="D9" s="7">
        <v>200</v>
      </c>
      <c r="E9" s="7">
        <v>360</v>
      </c>
      <c r="F9" s="9">
        <v>0.11</v>
      </c>
      <c r="G9" s="7">
        <f>L2*F9</f>
        <v>110</v>
      </c>
      <c r="H9" s="7">
        <f t="shared" ref="H9:H12" si="0">D9*G9</f>
        <v>22000</v>
      </c>
      <c r="I9" s="65">
        <f t="shared" ref="I9:I12" si="1">E9*G9</f>
        <v>39600</v>
      </c>
    </row>
    <row r="10" spans="1:12" x14ac:dyDescent="0.25">
      <c r="A10" s="126"/>
      <c r="B10" s="62">
        <v>4</v>
      </c>
      <c r="C10" s="62" t="s">
        <v>57</v>
      </c>
      <c r="D10" s="7">
        <v>200</v>
      </c>
      <c r="E10" s="7">
        <v>380</v>
      </c>
      <c r="F10" s="9">
        <v>0.11</v>
      </c>
      <c r="G10" s="7">
        <f>L2*F10</f>
        <v>110</v>
      </c>
      <c r="H10" s="7">
        <f>D10*G10</f>
        <v>22000</v>
      </c>
      <c r="I10" s="65">
        <f>E10*G10</f>
        <v>41800</v>
      </c>
    </row>
    <row r="11" spans="1:12" x14ac:dyDescent="0.25">
      <c r="A11" s="126"/>
      <c r="B11" s="62">
        <v>5</v>
      </c>
      <c r="C11" s="62" t="s">
        <v>9</v>
      </c>
      <c r="D11" s="7">
        <v>70</v>
      </c>
      <c r="E11" s="7">
        <v>200</v>
      </c>
      <c r="F11" s="9">
        <v>0.02</v>
      </c>
      <c r="G11" s="7">
        <f>L2*F11</f>
        <v>20</v>
      </c>
      <c r="H11" s="7">
        <f t="shared" si="0"/>
        <v>1400</v>
      </c>
      <c r="I11" s="65">
        <f t="shared" si="1"/>
        <v>4000</v>
      </c>
    </row>
    <row r="12" spans="1:12" x14ac:dyDescent="0.25">
      <c r="A12" s="126"/>
      <c r="B12" s="62">
        <v>6</v>
      </c>
      <c r="C12" s="62" t="s">
        <v>53</v>
      </c>
      <c r="D12" s="7">
        <v>200</v>
      </c>
      <c r="E12" s="7">
        <v>400</v>
      </c>
      <c r="F12" s="9">
        <v>0.1</v>
      </c>
      <c r="G12" s="7">
        <f>L2*F12</f>
        <v>100</v>
      </c>
      <c r="H12" s="7">
        <f t="shared" si="0"/>
        <v>20000</v>
      </c>
      <c r="I12" s="65">
        <f t="shared" si="1"/>
        <v>40000</v>
      </c>
    </row>
    <row r="13" spans="1:12" x14ac:dyDescent="0.25">
      <c r="A13" s="126"/>
      <c r="B13" s="62">
        <v>7</v>
      </c>
      <c r="C13" s="62" t="s">
        <v>54</v>
      </c>
      <c r="D13" s="7">
        <v>400</v>
      </c>
      <c r="E13" s="7">
        <v>650</v>
      </c>
      <c r="F13" s="9">
        <v>0.05</v>
      </c>
      <c r="G13" s="7">
        <f>L2*F13</f>
        <v>50</v>
      </c>
      <c r="H13" s="7">
        <f t="shared" ref="H13:H14" si="2">D13*G13</f>
        <v>20000</v>
      </c>
      <c r="I13" s="65">
        <f t="shared" ref="I13:I14" si="3">E13*G13</f>
        <v>32500</v>
      </c>
    </row>
    <row r="14" spans="1:12" x14ac:dyDescent="0.25">
      <c r="A14" s="126"/>
      <c r="B14" s="62">
        <v>8</v>
      </c>
      <c r="C14" s="62" t="s">
        <v>55</v>
      </c>
      <c r="D14" s="7">
        <v>100</v>
      </c>
      <c r="E14" s="7">
        <v>135</v>
      </c>
      <c r="F14" s="9">
        <v>0.05</v>
      </c>
      <c r="G14" s="7">
        <f>L2*F14</f>
        <v>50</v>
      </c>
      <c r="H14" s="7">
        <f t="shared" si="2"/>
        <v>5000</v>
      </c>
      <c r="I14" s="65">
        <f t="shared" si="3"/>
        <v>6750</v>
      </c>
    </row>
    <row r="15" spans="1:12" x14ac:dyDescent="0.25">
      <c r="A15" s="126"/>
      <c r="B15" s="62">
        <v>9</v>
      </c>
      <c r="C15" s="62" t="s">
        <v>59</v>
      </c>
      <c r="D15" s="7">
        <v>235</v>
      </c>
      <c r="E15" s="7">
        <v>400</v>
      </c>
      <c r="F15" s="9">
        <v>0.1</v>
      </c>
      <c r="G15" s="7">
        <f>L2*F15</f>
        <v>100</v>
      </c>
      <c r="H15" s="7">
        <f>D15*G15</f>
        <v>23500</v>
      </c>
      <c r="I15" s="65">
        <f>E15*G15</f>
        <v>40000</v>
      </c>
    </row>
    <row r="16" spans="1:12" x14ac:dyDescent="0.25">
      <c r="A16" s="126"/>
      <c r="B16" s="62">
        <v>10</v>
      </c>
      <c r="C16" s="62" t="s">
        <v>61</v>
      </c>
      <c r="D16" s="7">
        <v>300</v>
      </c>
      <c r="E16" s="7">
        <v>450</v>
      </c>
      <c r="F16" s="9">
        <v>0.1</v>
      </c>
      <c r="G16" s="7">
        <f>L2*F16</f>
        <v>100</v>
      </c>
      <c r="H16" s="7">
        <f>D16*G16</f>
        <v>30000</v>
      </c>
      <c r="I16" s="65">
        <f>E16*G16</f>
        <v>45000</v>
      </c>
    </row>
    <row r="17" spans="1:9" x14ac:dyDescent="0.25">
      <c r="A17" s="126"/>
      <c r="B17" s="62">
        <v>11</v>
      </c>
      <c r="C17" s="62" t="s">
        <v>60</v>
      </c>
      <c r="D17" s="7">
        <v>400</v>
      </c>
      <c r="E17" s="7">
        <v>650</v>
      </c>
      <c r="F17" s="9">
        <v>0.06</v>
      </c>
      <c r="G17" s="7">
        <f>L2*F17</f>
        <v>60</v>
      </c>
      <c r="H17" s="7">
        <f>D17*G17</f>
        <v>24000</v>
      </c>
      <c r="I17" s="65">
        <f>E17*G17</f>
        <v>39000</v>
      </c>
    </row>
    <row r="18" spans="1:9" x14ac:dyDescent="0.25">
      <c r="A18" s="126"/>
      <c r="B18" s="74">
        <v>12</v>
      </c>
      <c r="C18" s="74" t="s">
        <v>56</v>
      </c>
      <c r="D18" s="16">
        <v>200000</v>
      </c>
      <c r="E18" s="16">
        <v>400000</v>
      </c>
      <c r="F18" s="18">
        <v>0.01</v>
      </c>
      <c r="G18" s="16">
        <v>1</v>
      </c>
      <c r="H18" s="16">
        <f t="shared" ref="H18" si="4">D18*G18</f>
        <v>200000</v>
      </c>
      <c r="I18" s="75">
        <f>E18*G18</f>
        <v>400000</v>
      </c>
    </row>
    <row r="19" spans="1:9" x14ac:dyDescent="0.25">
      <c r="A19" s="121" t="s">
        <v>43</v>
      </c>
      <c r="B19" s="121"/>
      <c r="C19" s="121"/>
      <c r="D19" s="121"/>
      <c r="E19" s="121"/>
      <c r="F19" s="76">
        <f>SUM(F7:F18)</f>
        <v>1.01</v>
      </c>
      <c r="G19" s="77">
        <f>SUM(G7:G18)</f>
        <v>1001</v>
      </c>
      <c r="H19" s="77">
        <f>SUM(H7:H18)</f>
        <v>442900</v>
      </c>
      <c r="I19" s="77">
        <f>SUM(I7:I18)</f>
        <v>802650</v>
      </c>
    </row>
  </sheetData>
  <mergeCells count="4">
    <mergeCell ref="A19:E19"/>
    <mergeCell ref="A4:E4"/>
    <mergeCell ref="A7:A18"/>
    <mergeCell ref="A1:I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</cols>
  <sheetData>
    <row r="1" spans="1:4" x14ac:dyDescent="0.25">
      <c r="A1" s="1">
        <v>3546238</v>
      </c>
    </row>
    <row r="2" spans="1:4" x14ac:dyDescent="0.25">
      <c r="A2" s="1">
        <v>3547585</v>
      </c>
      <c r="B2" s="1">
        <v>3547743</v>
      </c>
      <c r="C2" s="1">
        <f>B2-A2</f>
        <v>158</v>
      </c>
      <c r="D2" t="s">
        <v>0</v>
      </c>
    </row>
    <row r="3" spans="1:4" x14ac:dyDescent="0.25">
      <c r="A3" s="1">
        <f>A1-A2</f>
        <v>-1347</v>
      </c>
      <c r="B3" s="2">
        <v>3548486</v>
      </c>
      <c r="C3" s="1">
        <f>B3-B2</f>
        <v>743</v>
      </c>
      <c r="D3" t="s">
        <v>2</v>
      </c>
    </row>
    <row r="4" spans="1:4" x14ac:dyDescent="0.25">
      <c r="B4" s="3">
        <v>3549229</v>
      </c>
      <c r="C4" s="1">
        <f>B4-B3</f>
        <v>743</v>
      </c>
    </row>
    <row r="5" spans="1:4" x14ac:dyDescent="0.25">
      <c r="B5" s="3">
        <v>3550557</v>
      </c>
      <c r="C5" s="1">
        <f>B5-B4</f>
        <v>1328</v>
      </c>
      <c r="D5" s="1">
        <f>C5-C4</f>
        <v>585</v>
      </c>
    </row>
    <row r="6" spans="1:4" x14ac:dyDescent="0.25">
      <c r="B6" s="3">
        <v>3550715</v>
      </c>
      <c r="C6" s="1">
        <f>B6-B5</f>
        <v>158</v>
      </c>
    </row>
    <row r="7" spans="1:4" x14ac:dyDescent="0.25">
      <c r="B7" s="3">
        <v>3551300</v>
      </c>
      <c r="C7" s="1">
        <f>B7-B6</f>
        <v>585</v>
      </c>
      <c r="D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malida oktavia</dc:creator>
  <cp:lastModifiedBy>ismail - [2010]</cp:lastModifiedBy>
  <dcterms:created xsi:type="dcterms:W3CDTF">2017-01-29T03:35:24Z</dcterms:created>
  <dcterms:modified xsi:type="dcterms:W3CDTF">2017-01-31T11:40:40Z</dcterms:modified>
</cp:coreProperties>
</file>