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SC\sem2\Regression Methods\Final Lab\"/>
    </mc:Choice>
  </mc:AlternateContent>
  <xr:revisionPtr revIDLastSave="0" documentId="13_ncr:1_{562F5AA6-4A97-4D81-8903-ECE65908CCAC}" xr6:coauthVersionLast="47" xr6:coauthVersionMax="47" xr10:uidLastSave="{00000000-0000-0000-0000-000000000000}"/>
  <bookViews>
    <workbookView xWindow="-108" yWindow="-108" windowWidth="23256" windowHeight="12456" activeTab="1" xr2:uid="{9FBCA1B7-35CB-4867-BFF6-6D03B5CE1056}"/>
  </bookViews>
  <sheets>
    <sheet name="Question 1" sheetId="1" r:id="rId1"/>
    <sheet name="Question 3" sheetId="2" r:id="rId2"/>
  </sheets>
  <definedNames>
    <definedName name="Beta_hat">'Question 3'!$I$9:$I$11</definedName>
    <definedName name="Beta_hat_t">'Question 3'!$G$15:$I$15</definedName>
    <definedName name="X">'Question 3'!$A$2:$C$26</definedName>
    <definedName name="X_t">'Question 3'!$B$31:$Z$33</definedName>
    <definedName name="X_t_X">'Question 3'!$G$3:$I$5</definedName>
    <definedName name="X_t_X_inv">'Question 3'!$K$3:$M$5</definedName>
    <definedName name="X_t_Y">'Question 3'!$G$9:$G$11</definedName>
    <definedName name="X_t_y_t">'Question 3'!$G$17:$I$17</definedName>
    <definedName name="Y">'Question 3'!$D$2:$D$26</definedName>
    <definedName name="Y_t">'Question 3'!$B$34:$Z$34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I20" i="1"/>
  <c r="F2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20" i="1"/>
  <c r="E1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2" i="1"/>
  <c r="E2" i="1" s="1"/>
  <c r="B20" i="1"/>
  <c r="A20" i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" i="2"/>
  <c r="G3" i="2" a="1"/>
  <c r="G3" i="2" s="1"/>
  <c r="L9" i="2" a="1"/>
  <c r="L9" i="2" s="1"/>
  <c r="G9" i="2" a="1"/>
  <c r="G9" i="2" s="1"/>
  <c r="H5" i="2" l="1"/>
  <c r="H4" i="2"/>
  <c r="G4" i="2"/>
  <c r="I4" i="2"/>
  <c r="I3" i="2"/>
  <c r="G5" i="2"/>
  <c r="I5" i="2"/>
  <c r="H3" i="2"/>
  <c r="G10" i="2"/>
  <c r="N9" i="2" s="1" a="1"/>
  <c r="N9" i="2" s="1"/>
  <c r="L12" i="2" s="1"/>
  <c r="M12" i="2" s="1"/>
  <c r="G11" i="2"/>
  <c r="K3" i="2" l="1" a="1"/>
  <c r="K3" i="2" s="1"/>
  <c r="L3" i="2" l="1"/>
  <c r="M5" i="2"/>
  <c r="L4" i="2"/>
  <c r="M3" i="2"/>
  <c r="L5" i="2"/>
  <c r="K5" i="2"/>
  <c r="M4" i="2"/>
  <c r="K4" i="2"/>
  <c r="A38" i="2" s="1" a="1"/>
  <c r="I9" i="2" l="1" a="1"/>
  <c r="I11" i="2" s="1"/>
  <c r="A38" i="2"/>
  <c r="Q2" i="2" s="1"/>
  <c r="M38" i="2"/>
  <c r="D39" i="2"/>
  <c r="T39" i="2"/>
  <c r="F40" i="2"/>
  <c r="R40" i="2"/>
  <c r="C41" i="2"/>
  <c r="M41" i="2"/>
  <c r="Y41" i="2"/>
  <c r="J42" i="2"/>
  <c r="T42" i="2"/>
  <c r="G43" i="2"/>
  <c r="Q43" i="2"/>
  <c r="B44" i="2"/>
  <c r="N44" i="2"/>
  <c r="X44" i="2"/>
  <c r="I45" i="2"/>
  <c r="U45" i="2"/>
  <c r="E46" i="2"/>
  <c r="N46" i="2"/>
  <c r="W46" i="2"/>
  <c r="G47" i="2"/>
  <c r="Q47" i="2"/>
  <c r="A48" i="2"/>
  <c r="J48" i="2"/>
  <c r="S48" i="2"/>
  <c r="C49" i="2"/>
  <c r="L49" i="2"/>
  <c r="Q13" i="2" s="1"/>
  <c r="U49" i="2"/>
  <c r="F50" i="2"/>
  <c r="O50" i="2"/>
  <c r="X50" i="2"/>
  <c r="H51" i="2"/>
  <c r="Q51" i="2"/>
  <c r="A52" i="2"/>
  <c r="J52" i="2"/>
  <c r="T52" i="2"/>
  <c r="D53" i="2"/>
  <c r="M53" i="2"/>
  <c r="V53" i="2"/>
  <c r="F54" i="2"/>
  <c r="O54" i="2"/>
  <c r="X54" i="2"/>
  <c r="I55" i="2"/>
  <c r="R55" i="2"/>
  <c r="Q19" i="2" s="1"/>
  <c r="B56" i="2"/>
  <c r="K56" i="2"/>
  <c r="T56" i="2"/>
  <c r="D57" i="2"/>
  <c r="M57" i="2"/>
  <c r="W57" i="2"/>
  <c r="G58" i="2"/>
  <c r="P58" i="2"/>
  <c r="Y58" i="2"/>
  <c r="I59" i="2"/>
  <c r="R59" i="2"/>
  <c r="B60" i="2"/>
  <c r="L60" i="2"/>
  <c r="U60" i="2"/>
  <c r="E61" i="2"/>
  <c r="N61" i="2"/>
  <c r="W61" i="2"/>
  <c r="G62" i="2"/>
  <c r="P62" i="2"/>
  <c r="O38" i="2"/>
  <c r="F39" i="2"/>
  <c r="V39" i="2"/>
  <c r="H40" i="2"/>
  <c r="S40" i="2"/>
  <c r="D41" i="2"/>
  <c r="Q5" i="2" s="1"/>
  <c r="O41" i="2"/>
  <c r="A42" i="2"/>
  <c r="K42" i="2"/>
  <c r="V42" i="2"/>
  <c r="H43" i="2"/>
  <c r="R43" i="2"/>
  <c r="D44" i="2"/>
  <c r="O44" i="2"/>
  <c r="Y44" i="2"/>
  <c r="K45" i="2"/>
  <c r="V45" i="2"/>
  <c r="F46" i="2"/>
  <c r="O46" i="2"/>
  <c r="X46" i="2"/>
  <c r="I47" i="2"/>
  <c r="R47" i="2"/>
  <c r="B48" i="2"/>
  <c r="K48" i="2"/>
  <c r="Q12" i="2" s="1"/>
  <c r="T48" i="2"/>
  <c r="D49" i="2"/>
  <c r="M49" i="2"/>
  <c r="W49" i="2"/>
  <c r="G50" i="2"/>
  <c r="P50" i="2"/>
  <c r="Y50" i="2"/>
  <c r="I51" i="2"/>
  <c r="R51" i="2"/>
  <c r="B52" i="2"/>
  <c r="L52" i="2"/>
  <c r="U52" i="2"/>
  <c r="E53" i="2"/>
  <c r="N53" i="2"/>
  <c r="W53" i="2"/>
  <c r="G54" i="2"/>
  <c r="P54" i="2"/>
  <c r="A55" i="2"/>
  <c r="J55" i="2"/>
  <c r="S55" i="2"/>
  <c r="C56" i="2"/>
  <c r="L56" i="2"/>
  <c r="U56" i="2"/>
  <c r="E57" i="2"/>
  <c r="O57" i="2"/>
  <c r="X57" i="2"/>
  <c r="H58" i="2"/>
  <c r="Q58" i="2"/>
  <c r="A59" i="2"/>
  <c r="J59" i="2"/>
  <c r="S59" i="2"/>
  <c r="D60" i="2"/>
  <c r="M60" i="2"/>
  <c r="V60" i="2"/>
  <c r="F61" i="2"/>
  <c r="O61" i="2"/>
  <c r="X61" i="2"/>
  <c r="Q25" i="2" s="1"/>
  <c r="H62" i="2"/>
  <c r="R62" i="2"/>
  <c r="P38" i="2"/>
  <c r="G39" i="2"/>
  <c r="W39" i="2"/>
  <c r="J40" i="2"/>
  <c r="T40" i="2"/>
  <c r="E41" i="2"/>
  <c r="Q41" i="2"/>
  <c r="B42" i="2"/>
  <c r="L42" i="2"/>
  <c r="X42" i="2"/>
  <c r="I43" i="2"/>
  <c r="S43" i="2"/>
  <c r="F44" i="2"/>
  <c r="P44" i="2"/>
  <c r="A45" i="2"/>
  <c r="M45" i="2"/>
  <c r="W45" i="2"/>
  <c r="G46" i="2"/>
  <c r="P46" i="2"/>
  <c r="A47" i="2"/>
  <c r="J47" i="2"/>
  <c r="Q11" i="2" s="1"/>
  <c r="S47" i="2"/>
  <c r="C48" i="2"/>
  <c r="L48" i="2"/>
  <c r="U48" i="2"/>
  <c r="E49" i="2"/>
  <c r="O49" i="2"/>
  <c r="X49" i="2"/>
  <c r="H50" i="2"/>
  <c r="Q50" i="2"/>
  <c r="A51" i="2"/>
  <c r="J51" i="2"/>
  <c r="S51" i="2"/>
  <c r="D38" i="2"/>
  <c r="T38" i="2"/>
  <c r="K39" i="2"/>
  <c r="Y39" i="2"/>
  <c r="K40" i="2"/>
  <c r="U40" i="2"/>
  <c r="G41" i="2"/>
  <c r="R41" i="2"/>
  <c r="C42" i="2"/>
  <c r="N42" i="2"/>
  <c r="Y42" i="2"/>
  <c r="J43" i="2"/>
  <c r="U43" i="2"/>
  <c r="G44" i="2"/>
  <c r="Q8" i="2" s="1"/>
  <c r="Q44" i="2"/>
  <c r="C45" i="2"/>
  <c r="N45" i="2"/>
  <c r="X45" i="2"/>
  <c r="H46" i="2"/>
  <c r="R46" i="2"/>
  <c r="B47" i="2"/>
  <c r="K47" i="2"/>
  <c r="T47" i="2"/>
  <c r="D48" i="2"/>
  <c r="M48" i="2"/>
  <c r="V48" i="2"/>
  <c r="G49" i="2"/>
  <c r="P49" i="2"/>
  <c r="Y49" i="2"/>
  <c r="I50" i="2"/>
  <c r="R50" i="2"/>
  <c r="B51" i="2"/>
  <c r="K51" i="2"/>
  <c r="U51" i="2"/>
  <c r="E52" i="2"/>
  <c r="N52" i="2"/>
  <c r="W52" i="2"/>
  <c r="G53" i="2"/>
  <c r="P53" i="2"/>
  <c r="Q17" i="2" s="1"/>
  <c r="Y53" i="2"/>
  <c r="J54" i="2"/>
  <c r="S54" i="2"/>
  <c r="C55" i="2"/>
  <c r="L55" i="2"/>
  <c r="U55" i="2"/>
  <c r="E56" i="2"/>
  <c r="N56" i="2"/>
  <c r="X56" i="2"/>
  <c r="H57" i="2"/>
  <c r="Q57" i="2"/>
  <c r="A58" i="2"/>
  <c r="J58" i="2"/>
  <c r="S58" i="2"/>
  <c r="C59" i="2"/>
  <c r="M59" i="2"/>
  <c r="V59" i="2"/>
  <c r="Q23" i="2" s="1"/>
  <c r="F60" i="2"/>
  <c r="O60" i="2"/>
  <c r="X60" i="2"/>
  <c r="H61" i="2"/>
  <c r="Q61" i="2"/>
  <c r="B62" i="2"/>
  <c r="K62" i="2"/>
  <c r="T62" i="2"/>
  <c r="W44" i="2"/>
  <c r="I48" i="2"/>
  <c r="W50" i="2"/>
  <c r="C53" i="2"/>
  <c r="W54" i="2"/>
  <c r="J56" i="2"/>
  <c r="L57" i="2"/>
  <c r="F58" i="2"/>
  <c r="E38" i="2"/>
  <c r="U38" i="2"/>
  <c r="L39" i="2"/>
  <c r="B40" i="2"/>
  <c r="L40" i="2"/>
  <c r="V40" i="2"/>
  <c r="I41" i="2"/>
  <c r="S41" i="2"/>
  <c r="D42" i="2"/>
  <c r="P42" i="2"/>
  <c r="A43" i="2"/>
  <c r="K43" i="2"/>
  <c r="W43" i="2"/>
  <c r="H44" i="2"/>
  <c r="R44" i="2"/>
  <c r="E45" i="2"/>
  <c r="O45" i="2"/>
  <c r="Y45" i="2"/>
  <c r="J46" i="2"/>
  <c r="S46" i="2"/>
  <c r="C47" i="2"/>
  <c r="L47" i="2"/>
  <c r="U47" i="2"/>
  <c r="E48" i="2"/>
  <c r="N48" i="2"/>
  <c r="X48" i="2"/>
  <c r="H49" i="2"/>
  <c r="Q49" i="2"/>
  <c r="A50" i="2"/>
  <c r="J50" i="2"/>
  <c r="S50" i="2"/>
  <c r="C51" i="2"/>
  <c r="M51" i="2"/>
  <c r="V51" i="2"/>
  <c r="F52" i="2"/>
  <c r="O52" i="2"/>
  <c r="Q16" i="2" s="1"/>
  <c r="X52" i="2"/>
  <c r="H53" i="2"/>
  <c r="Q53" i="2"/>
  <c r="B54" i="2"/>
  <c r="K54" i="2"/>
  <c r="T54" i="2"/>
  <c r="D55" i="2"/>
  <c r="M55" i="2"/>
  <c r="V55" i="2"/>
  <c r="F56" i="2"/>
  <c r="P56" i="2"/>
  <c r="Y56" i="2"/>
  <c r="I57" i="2"/>
  <c r="R57" i="2"/>
  <c r="B58" i="2"/>
  <c r="K58" i="2"/>
  <c r="T58" i="2"/>
  <c r="E59" i="2"/>
  <c r="N59" i="2"/>
  <c r="W59" i="2"/>
  <c r="G60" i="2"/>
  <c r="P60" i="2"/>
  <c r="Y60" i="2"/>
  <c r="I61" i="2"/>
  <c r="S61" i="2"/>
  <c r="C62" i="2"/>
  <c r="L62" i="2"/>
  <c r="U62" i="2"/>
  <c r="E40" i="2"/>
  <c r="L41" i="2"/>
  <c r="E43" i="2"/>
  <c r="L44" i="2"/>
  <c r="D46" i="2"/>
  <c r="V46" i="2"/>
  <c r="O47" i="2"/>
  <c r="B49" i="2"/>
  <c r="D50" i="2"/>
  <c r="P51" i="2"/>
  <c r="R52" i="2"/>
  <c r="U53" i="2"/>
  <c r="G55" i="2"/>
  <c r="G38" i="2"/>
  <c r="W38" i="2"/>
  <c r="N39" i="2"/>
  <c r="C40" i="2"/>
  <c r="Q4" i="2" s="1"/>
  <c r="M40" i="2"/>
  <c r="X40" i="2"/>
  <c r="J41" i="2"/>
  <c r="T41" i="2"/>
  <c r="F42" i="2"/>
  <c r="Q42" i="2"/>
  <c r="B43" i="2"/>
  <c r="M43" i="2"/>
  <c r="X43" i="2"/>
  <c r="I44" i="2"/>
  <c r="T44" i="2"/>
  <c r="F45" i="2"/>
  <c r="P45" i="2"/>
  <c r="B46" i="2"/>
  <c r="K46" i="2"/>
  <c r="T46" i="2"/>
  <c r="D47" i="2"/>
  <c r="M47" i="2"/>
  <c r="V47" i="2"/>
  <c r="F48" i="2"/>
  <c r="P48" i="2"/>
  <c r="Y48" i="2"/>
  <c r="I49" i="2"/>
  <c r="R49" i="2"/>
  <c r="B50" i="2"/>
  <c r="K50" i="2"/>
  <c r="T50" i="2"/>
  <c r="E51" i="2"/>
  <c r="N51" i="2"/>
  <c r="Q15" i="2" s="1"/>
  <c r="W51" i="2"/>
  <c r="G52" i="2"/>
  <c r="P52" i="2"/>
  <c r="Y52" i="2"/>
  <c r="I53" i="2"/>
  <c r="S53" i="2"/>
  <c r="C54" i="2"/>
  <c r="L54" i="2"/>
  <c r="U54" i="2"/>
  <c r="E55" i="2"/>
  <c r="N55" i="2"/>
  <c r="W55" i="2"/>
  <c r="H56" i="2"/>
  <c r="Q56" i="2"/>
  <c r="A57" i="2"/>
  <c r="J57" i="2"/>
  <c r="S57" i="2"/>
  <c r="C58" i="2"/>
  <c r="L58" i="2"/>
  <c r="V58" i="2"/>
  <c r="F59" i="2"/>
  <c r="O59" i="2"/>
  <c r="X59" i="2"/>
  <c r="H60" i="2"/>
  <c r="Q60" i="2"/>
  <c r="A61" i="2"/>
  <c r="K61" i="2"/>
  <c r="T61" i="2"/>
  <c r="D62" i="2"/>
  <c r="M62" i="2"/>
  <c r="V62" i="2"/>
  <c r="L38" i="2"/>
  <c r="S39" i="2"/>
  <c r="B41" i="2"/>
  <c r="I42" i="2"/>
  <c r="P43" i="2"/>
  <c r="H45" i="2"/>
  <c r="Q9" i="2" s="1"/>
  <c r="M46" i="2"/>
  <c r="Y47" i="2"/>
  <c r="K49" i="2"/>
  <c r="N50" i="2"/>
  <c r="Y51" i="2"/>
  <c r="L53" i="2"/>
  <c r="N54" i="2"/>
  <c r="Q55" i="2"/>
  <c r="H38" i="2"/>
  <c r="X38" i="2"/>
  <c r="O39" i="2"/>
  <c r="D40" i="2"/>
  <c r="N40" i="2"/>
  <c r="A41" i="2"/>
  <c r="K41" i="2"/>
  <c r="U41" i="2"/>
  <c r="H42" i="2"/>
  <c r="R42" i="2"/>
  <c r="C43" i="2"/>
  <c r="O43" i="2"/>
  <c r="Y43" i="2"/>
  <c r="J44" i="2"/>
  <c r="V44" i="2"/>
  <c r="G45" i="2"/>
  <c r="Q45" i="2"/>
  <c r="C46" i="2"/>
  <c r="L46" i="2"/>
  <c r="U46" i="2"/>
  <c r="E47" i="2"/>
  <c r="N47" i="2"/>
  <c r="W47" i="2"/>
  <c r="H48" i="2"/>
  <c r="Q48" i="2"/>
  <c r="A49" i="2"/>
  <c r="J49" i="2"/>
  <c r="S49" i="2"/>
  <c r="C50" i="2"/>
  <c r="L50" i="2"/>
  <c r="V50" i="2"/>
  <c r="F51" i="2"/>
  <c r="O51" i="2"/>
  <c r="X51" i="2"/>
  <c r="H52" i="2"/>
  <c r="Q52" i="2"/>
  <c r="A53" i="2"/>
  <c r="K53" i="2"/>
  <c r="T53" i="2"/>
  <c r="D54" i="2"/>
  <c r="M54" i="2"/>
  <c r="V54" i="2"/>
  <c r="F55" i="2"/>
  <c r="O55" i="2"/>
  <c r="Y55" i="2"/>
  <c r="I56" i="2"/>
  <c r="R56" i="2"/>
  <c r="B57" i="2"/>
  <c r="K57" i="2"/>
  <c r="T57" i="2"/>
  <c r="Q21" i="2" s="1"/>
  <c r="D58" i="2"/>
  <c r="N58" i="2"/>
  <c r="W58" i="2"/>
  <c r="G59" i="2"/>
  <c r="P59" i="2"/>
  <c r="Y59" i="2"/>
  <c r="I60" i="2"/>
  <c r="R60" i="2"/>
  <c r="C61" i="2"/>
  <c r="L61" i="2"/>
  <c r="U61" i="2"/>
  <c r="E62" i="2"/>
  <c r="N62" i="2"/>
  <c r="W62" i="2"/>
  <c r="C39" i="2"/>
  <c r="P40" i="2"/>
  <c r="W41" i="2"/>
  <c r="S42" i="2"/>
  <c r="A44" i="2"/>
  <c r="S45" i="2"/>
  <c r="F47" i="2"/>
  <c r="R48" i="2"/>
  <c r="T49" i="2"/>
  <c r="G51" i="2"/>
  <c r="I52" i="2"/>
  <c r="E54" i="2"/>
  <c r="A56" i="2"/>
  <c r="U57" i="2"/>
  <c r="D52" i="2"/>
  <c r="B55" i="2"/>
  <c r="G57" i="2"/>
  <c r="H59" i="2"/>
  <c r="T60" i="2"/>
  <c r="F62" i="2"/>
  <c r="M52" i="2"/>
  <c r="K55" i="2"/>
  <c r="P57" i="2"/>
  <c r="K59" i="2"/>
  <c r="W60" i="2"/>
  <c r="Q24" i="2" s="1"/>
  <c r="J62" i="2"/>
  <c r="S62" i="2"/>
  <c r="M56" i="2"/>
  <c r="A60" i="2"/>
  <c r="X62" i="2"/>
  <c r="S56" i="2"/>
  <c r="Q20" i="2" s="1"/>
  <c r="E60" i="2"/>
  <c r="X58" i="2"/>
  <c r="V61" i="2"/>
  <c r="R54" i="2"/>
  <c r="Y61" i="2"/>
  <c r="V52" i="2"/>
  <c r="T55" i="2"/>
  <c r="Y57" i="2"/>
  <c r="Q59" i="2"/>
  <c r="D61" i="2"/>
  <c r="O62" i="2"/>
  <c r="F53" i="2"/>
  <c r="D56" i="2"/>
  <c r="I58" i="2"/>
  <c r="U59" i="2"/>
  <c r="G61" i="2"/>
  <c r="O53" i="2"/>
  <c r="O58" i="2"/>
  <c r="M61" i="2"/>
  <c r="X53" i="2"/>
  <c r="R58" i="2"/>
  <c r="P61" i="2"/>
  <c r="H54" i="2"/>
  <c r="V56" i="2"/>
  <c r="J60" i="2"/>
  <c r="B59" i="2"/>
  <c r="N60" i="2"/>
  <c r="C57" i="2"/>
  <c r="U39" i="2"/>
  <c r="D45" i="2"/>
  <c r="O42" i="2"/>
  <c r="A40" i="2"/>
  <c r="I39" i="2"/>
  <c r="A62" i="2"/>
  <c r="L59" i="2"/>
  <c r="W56" i="2"/>
  <c r="I54" i="2"/>
  <c r="T51" i="2"/>
  <c r="F49" i="2"/>
  <c r="Q46" i="2"/>
  <c r="C44" i="2"/>
  <c r="N41" i="2"/>
  <c r="Y38" i="2"/>
  <c r="E39" i="2"/>
  <c r="J39" i="2"/>
  <c r="G56" i="2"/>
  <c r="D51" i="2"/>
  <c r="A46" i="2"/>
  <c r="W40" i="2"/>
  <c r="M39" i="2"/>
  <c r="U44" i="2"/>
  <c r="G42" i="2"/>
  <c r="R39" i="2"/>
  <c r="A39" i="2"/>
  <c r="R61" i="2"/>
  <c r="D59" i="2"/>
  <c r="O56" i="2"/>
  <c r="A54" i="2"/>
  <c r="L51" i="2"/>
  <c r="W48" i="2"/>
  <c r="I46" i="2"/>
  <c r="Q10" i="2" s="1"/>
  <c r="T43" i="2"/>
  <c r="F41" i="2"/>
  <c r="Q38" i="2"/>
  <c r="M44" i="2"/>
  <c r="X41" i="2"/>
  <c r="R38" i="2"/>
  <c r="U58" i="2"/>
  <c r="Q22" i="2" s="1"/>
  <c r="R53" i="2"/>
  <c r="O48" i="2"/>
  <c r="L43" i="2"/>
  <c r="I38" i="2"/>
  <c r="V38" i="2"/>
  <c r="E44" i="2"/>
  <c r="P41" i="2"/>
  <c r="B39" i="2"/>
  <c r="Q3" i="2" s="1"/>
  <c r="J38" i="2"/>
  <c r="B61" i="2"/>
  <c r="M58" i="2"/>
  <c r="X55" i="2"/>
  <c r="J53" i="2"/>
  <c r="U50" i="2"/>
  <c r="G48" i="2"/>
  <c r="R45" i="2"/>
  <c r="D43" i="2"/>
  <c r="J61" i="2"/>
  <c r="O40" i="2"/>
  <c r="E58" i="2"/>
  <c r="M50" i="2"/>
  <c r="Q14" i="2" s="1"/>
  <c r="U42" i="2"/>
  <c r="I40" i="2"/>
  <c r="C52" i="2"/>
  <c r="H39" i="2"/>
  <c r="N38" i="2"/>
  <c r="V43" i="2"/>
  <c r="H41" i="2"/>
  <c r="S38" i="2"/>
  <c r="B38" i="2"/>
  <c r="S60" i="2"/>
  <c r="P55" i="2"/>
  <c r="B53" i="2"/>
  <c r="X47" i="2"/>
  <c r="J45" i="2"/>
  <c r="G40" i="2"/>
  <c r="W42" i="2"/>
  <c r="F57" i="2"/>
  <c r="N49" i="2"/>
  <c r="K44" i="2"/>
  <c r="F38" i="2"/>
  <c r="N43" i="2"/>
  <c r="Y40" i="2"/>
  <c r="K38" i="2"/>
  <c r="Y62" i="2"/>
  <c r="Q26" i="2" s="1"/>
  <c r="K60" i="2"/>
  <c r="V57" i="2"/>
  <c r="H55" i="2"/>
  <c r="S52" i="2"/>
  <c r="E50" i="2"/>
  <c r="P47" i="2"/>
  <c r="B45" i="2"/>
  <c r="M42" i="2"/>
  <c r="X39" i="2"/>
  <c r="T45" i="2"/>
  <c r="F43" i="2"/>
  <c r="Q7" i="2" s="1"/>
  <c r="Q40" i="2"/>
  <c r="C38" i="2"/>
  <c r="Q62" i="2"/>
  <c r="C60" i="2"/>
  <c r="N57" i="2"/>
  <c r="Y54" i="2"/>
  <c r="K52" i="2"/>
  <c r="V49" i="2"/>
  <c r="H47" i="2"/>
  <c r="S44" i="2"/>
  <c r="E42" i="2"/>
  <c r="Q6" i="2" s="1"/>
  <c r="P39" i="2"/>
  <c r="L45" i="2"/>
  <c r="Q39" i="2"/>
  <c r="I62" i="2"/>
  <c r="T59" i="2"/>
  <c r="Q54" i="2"/>
  <c r="Q18" i="2" s="1"/>
  <c r="Y46" i="2"/>
  <c r="V41" i="2"/>
  <c r="I10" i="2" l="1"/>
  <c r="I9" i="2"/>
  <c r="E8" i="2"/>
  <c r="P8" i="2" s="1"/>
  <c r="R8" i="2" s="1"/>
  <c r="E2" i="2" l="1"/>
  <c r="P2" i="2" s="1"/>
  <c r="R2" i="2" s="1"/>
  <c r="E14" i="2"/>
  <c r="P14" i="2" s="1"/>
  <c r="R14" i="2" s="1"/>
  <c r="E19" i="2"/>
  <c r="P19" i="2" s="1"/>
  <c r="R19" i="2" s="1"/>
  <c r="E16" i="2"/>
  <c r="P16" i="2" s="1"/>
  <c r="R16" i="2" s="1"/>
  <c r="E6" i="2"/>
  <c r="P6" i="2" s="1"/>
  <c r="R6" i="2" s="1"/>
  <c r="E4" i="2"/>
  <c r="P4" i="2" s="1"/>
  <c r="R4" i="2" s="1"/>
  <c r="E13" i="2"/>
  <c r="P13" i="2" s="1"/>
  <c r="R13" i="2" s="1"/>
  <c r="E18" i="2"/>
  <c r="P18" i="2" s="1"/>
  <c r="R18" i="2" s="1"/>
  <c r="E21" i="2"/>
  <c r="P21" i="2" s="1"/>
  <c r="E11" i="2"/>
  <c r="P11" i="2" s="1"/>
  <c r="R11" i="2" s="1"/>
  <c r="E25" i="2"/>
  <c r="P25" i="2" s="1"/>
  <c r="R25" i="2" s="1"/>
  <c r="E23" i="2"/>
  <c r="P23" i="2" s="1"/>
  <c r="E3" i="2"/>
  <c r="P3" i="2" s="1"/>
  <c r="R3" i="2" s="1"/>
  <c r="E17" i="2"/>
  <c r="P17" i="2" s="1"/>
  <c r="R17" i="2" s="1"/>
  <c r="E15" i="2"/>
  <c r="P15" i="2" s="1"/>
  <c r="R15" i="2" s="1"/>
  <c r="E5" i="2"/>
  <c r="P5" i="2" s="1"/>
  <c r="R5" i="2" s="1"/>
  <c r="E9" i="2"/>
  <c r="P9" i="2" s="1"/>
  <c r="R9" i="2" s="1"/>
  <c r="E7" i="2"/>
  <c r="P7" i="2" s="1"/>
  <c r="R7" i="2" s="1"/>
  <c r="E20" i="2"/>
  <c r="P20" i="2" s="1"/>
  <c r="R20" i="2" s="1"/>
  <c r="E10" i="2"/>
  <c r="P10" i="2" s="1"/>
  <c r="R10" i="2" s="1"/>
  <c r="E26" i="2"/>
  <c r="P26" i="2" s="1"/>
  <c r="S26" i="2" s="1"/>
  <c r="E12" i="2"/>
  <c r="P12" i="2" s="1"/>
  <c r="E24" i="2"/>
  <c r="P24" i="2" s="1"/>
  <c r="R24" i="2" s="1"/>
  <c r="E22" i="2"/>
  <c r="P22" i="2" s="1"/>
  <c r="R22" i="2" s="1"/>
  <c r="S16" i="2"/>
  <c r="S7" i="2"/>
  <c r="S14" i="2"/>
  <c r="T21" i="2"/>
  <c r="T8" i="2"/>
  <c r="U6" i="2"/>
  <c r="U19" i="2"/>
  <c r="S8" i="2"/>
  <c r="T4" i="2"/>
  <c r="T25" i="2"/>
  <c r="T2" i="2"/>
  <c r="U2" i="2"/>
  <c r="U14" i="2"/>
  <c r="U21" i="2"/>
  <c r="X21" i="2" s="1"/>
  <c r="S18" i="2"/>
  <c r="S25" i="2"/>
  <c r="S2" i="2"/>
  <c r="U4" i="2"/>
  <c r="X4" i="2" s="1"/>
  <c r="U18" i="2"/>
  <c r="U5" i="2"/>
  <c r="T6" i="2"/>
  <c r="T11" i="2"/>
  <c r="T19" i="2"/>
  <c r="U8" i="2"/>
  <c r="S6" i="2"/>
  <c r="S19" i="2"/>
  <c r="U20" i="2"/>
  <c r="X20" i="2" s="1"/>
  <c r="U11" i="2"/>
  <c r="T23" i="2"/>
  <c r="T14" i="2"/>
  <c r="T16" i="2"/>
  <c r="T5" i="2"/>
  <c r="T7" i="2"/>
  <c r="U26" i="2"/>
  <c r="U16" i="2"/>
  <c r="X16" i="2" s="1"/>
  <c r="U13" i="2" l="1"/>
  <c r="U15" i="2"/>
  <c r="X15" i="2" s="1"/>
  <c r="U22" i="2"/>
  <c r="X22" i="2" s="1"/>
  <c r="T13" i="2"/>
  <c r="U7" i="2"/>
  <c r="X7" i="2" s="1"/>
  <c r="T22" i="2"/>
  <c r="T18" i="2"/>
  <c r="S22" i="2"/>
  <c r="S4" i="2"/>
  <c r="T24" i="2"/>
  <c r="U24" i="2"/>
  <c r="X24" i="2" s="1"/>
  <c r="S15" i="2"/>
  <c r="S24" i="2"/>
  <c r="U9" i="2"/>
  <c r="X9" i="2" s="1"/>
  <c r="T15" i="2"/>
  <c r="S9" i="2"/>
  <c r="T9" i="2"/>
  <c r="S13" i="2"/>
  <c r="S5" i="2"/>
  <c r="X19" i="2"/>
  <c r="X11" i="2"/>
  <c r="X8" i="2"/>
  <c r="X13" i="2"/>
  <c r="X18" i="2"/>
  <c r="R12" i="2"/>
  <c r="T12" i="2"/>
  <c r="R23" i="2"/>
  <c r="S23" i="2"/>
  <c r="U3" i="2"/>
  <c r="X3" i="2" s="1"/>
  <c r="U25" i="2"/>
  <c r="X25" i="2" s="1"/>
  <c r="T10" i="2"/>
  <c r="S20" i="2"/>
  <c r="S12" i="2"/>
  <c r="R21" i="2"/>
  <c r="S21" i="2"/>
  <c r="S17" i="2"/>
  <c r="S3" i="2"/>
  <c r="U23" i="2"/>
  <c r="X23" i="2" s="1"/>
  <c r="T3" i="2"/>
  <c r="S10" i="2"/>
  <c r="R26" i="2"/>
  <c r="T26" i="2"/>
  <c r="U12" i="2"/>
  <c r="X12" i="2" s="1"/>
  <c r="U10" i="2"/>
  <c r="X10" i="2" s="1"/>
  <c r="T17" i="2"/>
  <c r="S11" i="2"/>
  <c r="U17" i="2"/>
  <c r="X17" i="2" s="1"/>
  <c r="T20" i="2"/>
  <c r="X14" i="2" l="1"/>
  <c r="X2" i="2"/>
  <c r="X6" i="2"/>
  <c r="X5" i="2"/>
  <c r="X26" i="2"/>
</calcChain>
</file>

<file path=xl/sharedStrings.xml><?xml version="1.0" encoding="utf-8"?>
<sst xmlns="http://schemas.openxmlformats.org/spreadsheetml/2006/main" count="47" uniqueCount="43">
  <si>
    <t>Beta_0</t>
  </si>
  <si>
    <t>Beta_1</t>
  </si>
  <si>
    <t>Delivery Time, y (min)</t>
  </si>
  <si>
    <t>Number of Cases, x1</t>
  </si>
  <si>
    <t>Distance, x2 (ft)</t>
  </si>
  <si>
    <t>Ones</t>
  </si>
  <si>
    <t>X_t * X</t>
  </si>
  <si>
    <t>(X_t * X)^-1</t>
  </si>
  <si>
    <t>X_t * Y</t>
  </si>
  <si>
    <t>Beta_hat</t>
  </si>
  <si>
    <t>beta_0</t>
  </si>
  <si>
    <t>beta_1</t>
  </si>
  <si>
    <t>beta_2</t>
  </si>
  <si>
    <t>Y_t * Y</t>
  </si>
  <si>
    <t>Beta_hat_t</t>
  </si>
  <si>
    <t>(X_t * Y)_t</t>
  </si>
  <si>
    <t>Ssres</t>
  </si>
  <si>
    <t>Beta_hat_t * X_t * Y</t>
  </si>
  <si>
    <t>n</t>
  </si>
  <si>
    <t>p</t>
  </si>
  <si>
    <t>Y_pred</t>
  </si>
  <si>
    <t>hii</t>
  </si>
  <si>
    <t>Studentized Residuals</t>
  </si>
  <si>
    <t>Press Residuals</t>
  </si>
  <si>
    <t>HAT MATRIX</t>
  </si>
  <si>
    <t>Normal Residuals</t>
  </si>
  <si>
    <t>Standardized Residuals</t>
  </si>
  <si>
    <t>S(i)^2</t>
  </si>
  <si>
    <t>R-Studentized</t>
  </si>
  <si>
    <t>i</t>
  </si>
  <si>
    <t>P(i)</t>
  </si>
  <si>
    <t>Sorted R_Studentized</t>
  </si>
  <si>
    <t>Msres or sigma^2</t>
  </si>
  <si>
    <t>X_bar</t>
  </si>
  <si>
    <t>Y_bar</t>
  </si>
  <si>
    <t>Months (x)</t>
  </si>
  <si>
    <t>#Songs (y)</t>
  </si>
  <si>
    <t>x - x_bar</t>
  </si>
  <si>
    <t>y - ybar</t>
  </si>
  <si>
    <t>Sxy</t>
  </si>
  <si>
    <t>(x-x_bar)(y-y_bar)</t>
  </si>
  <si>
    <t>(x-x_bar)^2</t>
  </si>
  <si>
    <t>Sxx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</si>
</sst>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5" borderId="3" xfId="0" applyFill="1" applyBorder="1"/>
    <xf numFmtId="0" fontId="0" fillId="0" borderId="3" xfId="0" applyBorder="1"/>
    <xf numFmtId="0" fontId="1" fillId="0" borderId="0" xfId="0" applyFont="1" applyAlignment="1">
      <alignment wrapText="1"/>
    </xf>
    <xf numFmtId="0" fontId="0" fillId="2" borderId="3" xfId="0" applyFill="1" applyBorder="1"/>
    <xf numFmtId="0" fontId="0" fillId="7" borderId="0" xfId="0" applyFill="1"/>
    <xf numFmtId="0" fontId="1" fillId="7" borderId="4" xfId="0" applyFont="1" applyFill="1" applyBorder="1"/>
    <xf numFmtId="0" fontId="0" fillId="7" borderId="8" xfId="0" applyFill="1" applyBorder="1"/>
    <xf numFmtId="0" fontId="0" fillId="7" borderId="2" xfId="0" applyFill="1" applyBorder="1"/>
    <xf numFmtId="0" fontId="0" fillId="7" borderId="10" xfId="0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4" borderId="3" xfId="0" applyFont="1" applyFill="1" applyBorder="1"/>
    <xf numFmtId="0" fontId="1" fillId="7" borderId="3" xfId="0" applyFont="1" applyFill="1" applyBorder="1"/>
    <xf numFmtId="0" fontId="1" fillId="3" borderId="3" xfId="0" applyFont="1" applyFill="1" applyBorder="1"/>
    <xf numFmtId="0" fontId="1" fillId="8" borderId="3" xfId="0" applyFont="1" applyFill="1" applyBorder="1"/>
    <xf numFmtId="0" fontId="0" fillId="6" borderId="3" xfId="0" applyFill="1" applyBorder="1"/>
    <xf numFmtId="0" fontId="0" fillId="4" borderId="3" xfId="0" applyFill="1" applyBorder="1"/>
    <xf numFmtId="0" fontId="0" fillId="7" borderId="3" xfId="0" applyFill="1" applyBorder="1"/>
    <xf numFmtId="0" fontId="0" fillId="3" borderId="3" xfId="0" applyFill="1" applyBorder="1"/>
    <xf numFmtId="0" fontId="0" fillId="8" borderId="3" xfId="0" applyFill="1" applyBorder="1"/>
    <xf numFmtId="0" fontId="1" fillId="7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7" borderId="5" xfId="0" applyFill="1" applyBorder="1"/>
    <xf numFmtId="0" fontId="0" fillId="7" borderId="6" xfId="0" applyFill="1" applyBorder="1"/>
    <xf numFmtId="0" fontId="1" fillId="7" borderId="7" xfId="0" applyFont="1" applyFill="1" applyBorder="1" applyAlignment="1">
      <alignment wrapText="1"/>
    </xf>
    <xf numFmtId="0" fontId="1" fillId="7" borderId="9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0" fillId="3" borderId="1" xfId="0" applyFill="1" applyBorder="1"/>
    <xf numFmtId="0" fontId="0" fillId="3" borderId="11" xfId="0" applyFill="1" applyBorder="1"/>
    <xf numFmtId="0" fontId="0" fillId="9" borderId="3" xfId="0" applyFill="1" applyBorder="1"/>
    <xf numFmtId="0" fontId="0" fillId="10" borderId="3" xfId="0" applyFill="1" applyBorder="1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 Probability Plot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3'!$Y$2:$Y$26</c:f>
              <c:numCache>
                <c:formatCode>General</c:formatCode>
                <c:ptCount val="25"/>
                <c:pt idx="0">
                  <c:v>-1.9966765693099757</c:v>
                </c:pt>
                <c:pt idx="1">
                  <c:v>-1.6956288107114923</c:v>
                </c:pt>
                <c:pt idx="2">
                  <c:v>-1.5422151224430609</c:v>
                </c:pt>
                <c:pt idx="3">
                  <c:v>-1.4896247320073235</c:v>
                </c:pt>
                <c:pt idx="4">
                  <c:v>-1.4824671796624773</c:v>
                </c:pt>
                <c:pt idx="5">
                  <c:v>-0.87308697048768735</c:v>
                </c:pt>
                <c:pt idx="6">
                  <c:v>-0.21782566174505757</c:v>
                </c:pt>
                <c:pt idx="7">
                  <c:v>-0.18897451036222637</c:v>
                </c:pt>
                <c:pt idx="8">
                  <c:v>-0.13856493373442641</c:v>
                </c:pt>
                <c:pt idx="9">
                  <c:v>-8.8737276795994552E-2</c:v>
                </c:pt>
                <c:pt idx="10">
                  <c:v>-6.5963316330712035E-2</c:v>
                </c:pt>
                <c:pt idx="11">
                  <c:v>-1.5721773604231423E-2</c:v>
                </c:pt>
                <c:pt idx="12">
                  <c:v>0.13492399599841801</c:v>
                </c:pt>
                <c:pt idx="13">
                  <c:v>0.20566324273110193</c:v>
                </c:pt>
                <c:pt idx="14">
                  <c:v>0.26464768654140575</c:v>
                </c:pt>
                <c:pt idx="15">
                  <c:v>0.31846923993296428</c:v>
                </c:pt>
                <c:pt idx="16">
                  <c:v>0.33417724723107906</c:v>
                </c:pt>
                <c:pt idx="17">
                  <c:v>0.35753764025143175</c:v>
                </c:pt>
                <c:pt idx="18">
                  <c:v>0.35938982537887643</c:v>
                </c:pt>
                <c:pt idx="19">
                  <c:v>0.56981420275894101</c:v>
                </c:pt>
                <c:pt idx="20">
                  <c:v>0.70993905990569517</c:v>
                </c:pt>
                <c:pt idx="21">
                  <c:v>0.80677584437052985</c:v>
                </c:pt>
                <c:pt idx="22">
                  <c:v>1.1193306508233534</c:v>
                </c:pt>
                <c:pt idx="23">
                  <c:v>1.6391649085092586</c:v>
                </c:pt>
                <c:pt idx="24">
                  <c:v>4.3107801187596158</c:v>
                </c:pt>
              </c:numCache>
            </c:numRef>
          </c:xVal>
          <c:yVal>
            <c:numRef>
              <c:f>'Question 3'!$W$2:$W$26</c:f>
              <c:numCache>
                <c:formatCode>General</c:formatCode>
                <c:ptCount val="25"/>
                <c:pt idx="0">
                  <c:v>0.02</c:v>
                </c:pt>
                <c:pt idx="1">
                  <c:v>0.06</c:v>
                </c:pt>
                <c:pt idx="2">
                  <c:v>0.1</c:v>
                </c:pt>
                <c:pt idx="3">
                  <c:v>0.14000000000000001</c:v>
                </c:pt>
                <c:pt idx="4">
                  <c:v>0.18</c:v>
                </c:pt>
                <c:pt idx="5">
                  <c:v>0.22</c:v>
                </c:pt>
                <c:pt idx="6">
                  <c:v>0.26</c:v>
                </c:pt>
                <c:pt idx="7">
                  <c:v>0.3</c:v>
                </c:pt>
                <c:pt idx="8">
                  <c:v>0.34</c:v>
                </c:pt>
                <c:pt idx="9">
                  <c:v>0.38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0.66</c:v>
                </c:pt>
                <c:pt idx="17">
                  <c:v>0.7</c:v>
                </c:pt>
                <c:pt idx="18">
                  <c:v>0.74</c:v>
                </c:pt>
                <c:pt idx="19">
                  <c:v>0.78</c:v>
                </c:pt>
                <c:pt idx="20">
                  <c:v>0.82</c:v>
                </c:pt>
                <c:pt idx="21">
                  <c:v>0.86</c:v>
                </c:pt>
                <c:pt idx="22">
                  <c:v>0.9</c:v>
                </c:pt>
                <c:pt idx="23">
                  <c:v>0.94</c:v>
                </c:pt>
                <c:pt idx="24">
                  <c:v>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E0-44AB-A175-2F2249844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81199"/>
        <c:axId val="231579759"/>
      </c:scatterChart>
      <c:valAx>
        <c:axId val="23158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</a:t>
                </a:r>
                <a:r>
                  <a:rPr lang="en-IN" baseline="0"/>
                  <a:t> Student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79759"/>
        <c:crosses val="autoZero"/>
        <c:crossBetween val="midCat"/>
      </c:valAx>
      <c:valAx>
        <c:axId val="23157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Probabilities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8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1183106</xdr:colOff>
      <xdr:row>15</xdr:row>
      <xdr:rowOff>170448</xdr:rowOff>
    </xdr:from>
    <xdr:to>
      <xdr:col>12</xdr:col>
      <xdr:colOff>1690556</xdr:colOff>
      <xdr:row>29</xdr:row>
      <xdr:rowOff>144873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8B5988-7CE2-5355-D5E0-0B707A124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9719-1B01-475F-8AE3-FB1B25F40154}">
  <dimension ref="A1:N26"/>
  <sheetViews>
    <sheetView zoomScaleNormal="100" workbookViewId="0">
      <selection activeCell="J17" sqref="J17"/>
    </sheetView>
  </sheetViews>
  <sheetFormatPr defaultRowHeight="14.4" x14ac:dyDescent="0.3"/>
  <cols>
    <col min="1" max="1" width="10.44140625" customWidth="1"/>
    <col min="2" max="2" width="9.5546875" customWidth="1"/>
    <col min="5" max="5" width="15.88671875" customWidth="1"/>
    <col min="6" max="6" width="10.33203125" customWidth="1"/>
    <col min="7" max="7" width="12" customWidth="1"/>
    <col min="8" max="8" width="8.88671875" customWidth="1"/>
    <col min="10" max="10" width="13.6640625" customWidth="1"/>
    <col min="11" max="11" width="15.88671875" customWidth="1"/>
  </cols>
  <sheetData>
    <row r="1" spans="1:11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40</v>
      </c>
      <c r="F1" s="1" t="s">
        <v>41</v>
      </c>
    </row>
    <row r="2" spans="1:11" x14ac:dyDescent="0.3">
      <c r="A2">
        <v>23</v>
      </c>
      <c r="B2">
        <v>486</v>
      </c>
      <c r="C2">
        <f t="shared" ref="C2:C16" si="0">A2-$A$20</f>
        <v>8.0666666666666664</v>
      </c>
      <c r="D2">
        <f t="shared" ref="D2:D16" si="1">B2-$B$20</f>
        <v>183.39999999999998</v>
      </c>
      <c r="E2">
        <f>C2*D2</f>
        <v>1479.4266666666665</v>
      </c>
      <c r="F2">
        <f>C2^2</f>
        <v>65.071111111111108</v>
      </c>
    </row>
    <row r="3" spans="1:11" x14ac:dyDescent="0.3">
      <c r="A3">
        <v>35</v>
      </c>
      <c r="B3">
        <v>747</v>
      </c>
      <c r="C3">
        <f t="shared" si="0"/>
        <v>20.066666666666666</v>
      </c>
      <c r="D3">
        <f t="shared" si="1"/>
        <v>444.4</v>
      </c>
      <c r="E3">
        <f t="shared" ref="E3:E16" si="2">C3*D3</f>
        <v>8917.626666666667</v>
      </c>
      <c r="F3">
        <f t="shared" ref="F3:F16" si="3">C3^2</f>
        <v>402.67111111111109</v>
      </c>
    </row>
    <row r="4" spans="1:11" x14ac:dyDescent="0.3">
      <c r="A4">
        <v>2</v>
      </c>
      <c r="B4">
        <v>81</v>
      </c>
      <c r="C4">
        <f t="shared" si="0"/>
        <v>-12.933333333333334</v>
      </c>
      <c r="D4">
        <f t="shared" si="1"/>
        <v>-221.60000000000002</v>
      </c>
      <c r="E4">
        <f t="shared" si="2"/>
        <v>2866.0266666666671</v>
      </c>
      <c r="F4">
        <f t="shared" si="3"/>
        <v>167.27111111111111</v>
      </c>
    </row>
    <row r="5" spans="1:11" x14ac:dyDescent="0.3">
      <c r="A5">
        <v>28</v>
      </c>
      <c r="B5">
        <v>581</v>
      </c>
      <c r="C5">
        <f t="shared" si="0"/>
        <v>13.066666666666666</v>
      </c>
      <c r="D5">
        <f t="shared" si="1"/>
        <v>278.39999999999998</v>
      </c>
      <c r="E5">
        <f t="shared" si="2"/>
        <v>3637.7599999999998</v>
      </c>
      <c r="F5">
        <f t="shared" si="3"/>
        <v>170.73777777777778</v>
      </c>
      <c r="G5" s="34"/>
    </row>
    <row r="6" spans="1:11" x14ac:dyDescent="0.3">
      <c r="A6">
        <v>5</v>
      </c>
      <c r="B6">
        <v>117</v>
      </c>
      <c r="C6">
        <f t="shared" si="0"/>
        <v>-9.9333333333333336</v>
      </c>
      <c r="D6">
        <f t="shared" si="1"/>
        <v>-185.60000000000002</v>
      </c>
      <c r="E6">
        <f t="shared" si="2"/>
        <v>1843.626666666667</v>
      </c>
      <c r="F6">
        <f t="shared" si="3"/>
        <v>98.671111111111117</v>
      </c>
    </row>
    <row r="7" spans="1:11" x14ac:dyDescent="0.3">
      <c r="A7">
        <v>32</v>
      </c>
      <c r="B7">
        <v>728</v>
      </c>
      <c r="C7">
        <f t="shared" si="0"/>
        <v>17.066666666666666</v>
      </c>
      <c r="D7">
        <f t="shared" si="1"/>
        <v>425.4</v>
      </c>
      <c r="E7">
        <f t="shared" si="2"/>
        <v>7260.16</v>
      </c>
      <c r="F7">
        <f t="shared" si="3"/>
        <v>291.27111111111111</v>
      </c>
    </row>
    <row r="8" spans="1:11" x14ac:dyDescent="0.3">
      <c r="A8">
        <v>23</v>
      </c>
      <c r="B8">
        <v>445</v>
      </c>
      <c r="C8">
        <f t="shared" si="0"/>
        <v>8.0666666666666664</v>
      </c>
      <c r="D8">
        <f t="shared" si="1"/>
        <v>142.39999999999998</v>
      </c>
      <c r="E8">
        <f t="shared" si="2"/>
        <v>1148.6933333333332</v>
      </c>
      <c r="F8">
        <f t="shared" si="3"/>
        <v>65.071111111111108</v>
      </c>
    </row>
    <row r="9" spans="1:11" x14ac:dyDescent="0.3">
      <c r="A9">
        <v>10</v>
      </c>
      <c r="B9">
        <v>128</v>
      </c>
      <c r="C9">
        <f t="shared" si="0"/>
        <v>-4.9333333333333336</v>
      </c>
      <c r="D9">
        <f t="shared" si="1"/>
        <v>-174.60000000000002</v>
      </c>
      <c r="E9">
        <f t="shared" si="2"/>
        <v>861.36000000000013</v>
      </c>
      <c r="F9">
        <f t="shared" si="3"/>
        <v>24.337777777777781</v>
      </c>
    </row>
    <row r="10" spans="1:11" x14ac:dyDescent="0.3">
      <c r="A10">
        <v>4</v>
      </c>
      <c r="B10">
        <v>61</v>
      </c>
      <c r="C10">
        <f t="shared" si="0"/>
        <v>-10.933333333333334</v>
      </c>
      <c r="D10">
        <f t="shared" si="1"/>
        <v>-241.60000000000002</v>
      </c>
      <c r="E10">
        <f t="shared" si="2"/>
        <v>2641.4933333333338</v>
      </c>
      <c r="F10">
        <f t="shared" si="3"/>
        <v>119.53777777777778</v>
      </c>
    </row>
    <row r="11" spans="1:11" x14ac:dyDescent="0.3">
      <c r="A11">
        <v>26</v>
      </c>
      <c r="B11">
        <v>476</v>
      </c>
      <c r="C11">
        <f t="shared" si="0"/>
        <v>11.066666666666666</v>
      </c>
      <c r="D11">
        <f t="shared" si="1"/>
        <v>173.39999999999998</v>
      </c>
      <c r="E11">
        <f t="shared" si="2"/>
        <v>1918.9599999999998</v>
      </c>
      <c r="F11">
        <f t="shared" si="3"/>
        <v>122.4711111111111</v>
      </c>
    </row>
    <row r="12" spans="1:11" x14ac:dyDescent="0.3">
      <c r="A12">
        <v>1</v>
      </c>
      <c r="B12">
        <v>35</v>
      </c>
      <c r="C12">
        <f t="shared" si="0"/>
        <v>-13.933333333333334</v>
      </c>
      <c r="D12">
        <f t="shared" si="1"/>
        <v>-267.60000000000002</v>
      </c>
      <c r="E12">
        <f t="shared" si="2"/>
        <v>3728.5600000000004</v>
      </c>
      <c r="F12">
        <f t="shared" si="3"/>
        <v>194.13777777777779</v>
      </c>
    </row>
    <row r="13" spans="1:11" x14ac:dyDescent="0.3">
      <c r="A13">
        <v>8</v>
      </c>
      <c r="B13">
        <v>121</v>
      </c>
      <c r="C13">
        <f t="shared" si="0"/>
        <v>-6.9333333333333336</v>
      </c>
      <c r="D13">
        <f t="shared" si="1"/>
        <v>-181.60000000000002</v>
      </c>
      <c r="E13">
        <f t="shared" si="2"/>
        <v>1259.0933333333335</v>
      </c>
      <c r="F13">
        <f t="shared" si="3"/>
        <v>48.071111111111115</v>
      </c>
      <c r="G13" s="35"/>
      <c r="H13" s="35"/>
      <c r="I13" s="35"/>
      <c r="J13" s="35"/>
      <c r="K13" s="35"/>
    </row>
    <row r="14" spans="1:11" x14ac:dyDescent="0.3">
      <c r="A14">
        <v>13</v>
      </c>
      <c r="B14">
        <v>266</v>
      </c>
      <c r="C14">
        <f t="shared" si="0"/>
        <v>-1.9333333333333336</v>
      </c>
      <c r="D14">
        <f t="shared" si="1"/>
        <v>-36.600000000000023</v>
      </c>
      <c r="E14">
        <f t="shared" si="2"/>
        <v>70.760000000000048</v>
      </c>
      <c r="F14">
        <f t="shared" si="3"/>
        <v>3.7377777777777785</v>
      </c>
    </row>
    <row r="15" spans="1:11" x14ac:dyDescent="0.3">
      <c r="A15">
        <v>9</v>
      </c>
      <c r="B15">
        <v>126</v>
      </c>
      <c r="C15">
        <f t="shared" si="0"/>
        <v>-5.9333333333333336</v>
      </c>
      <c r="D15">
        <f t="shared" si="1"/>
        <v>-176.60000000000002</v>
      </c>
      <c r="E15">
        <f t="shared" si="2"/>
        <v>1047.8266666666668</v>
      </c>
      <c r="F15">
        <f t="shared" si="3"/>
        <v>35.204444444444448</v>
      </c>
    </row>
    <row r="16" spans="1:11" x14ac:dyDescent="0.3">
      <c r="A16">
        <v>5</v>
      </c>
      <c r="B16">
        <v>141</v>
      </c>
      <c r="C16">
        <f t="shared" si="0"/>
        <v>-9.9333333333333336</v>
      </c>
      <c r="D16">
        <f t="shared" si="1"/>
        <v>-161.60000000000002</v>
      </c>
      <c r="E16">
        <f t="shared" si="2"/>
        <v>1605.2266666666669</v>
      </c>
      <c r="F16">
        <f t="shared" si="3"/>
        <v>98.671111111111117</v>
      </c>
    </row>
    <row r="18" spans="1:14" x14ac:dyDescent="0.3">
      <c r="F18" s="35"/>
      <c r="G18" s="35"/>
      <c r="H18" s="35"/>
      <c r="I18" s="35"/>
      <c r="J18" s="35"/>
      <c r="K18" s="35"/>
      <c r="L18" s="35"/>
      <c r="M18" s="35"/>
      <c r="N18" s="35"/>
    </row>
    <row r="19" spans="1:14" x14ac:dyDescent="0.3">
      <c r="A19" s="1" t="s">
        <v>33</v>
      </c>
      <c r="B19" s="1" t="s">
        <v>34</v>
      </c>
      <c r="E19" s="1" t="s">
        <v>39</v>
      </c>
      <c r="F19" s="1" t="s">
        <v>42</v>
      </c>
      <c r="H19" s="36" t="s">
        <v>0</v>
      </c>
      <c r="I19" s="36" t="s">
        <v>1</v>
      </c>
    </row>
    <row r="20" spans="1:14" x14ac:dyDescent="0.3">
      <c r="A20">
        <f>AVERAGE(A2:A16)</f>
        <v>14.933333333333334</v>
      </c>
      <c r="B20">
        <f>AVERAGE(B2:B16)</f>
        <v>302.60000000000002</v>
      </c>
      <c r="E20">
        <f>SUM(E2:E16)</f>
        <v>40286.6</v>
      </c>
      <c r="F20">
        <f>SUM(F2:F16)</f>
        <v>1906.9333333333336</v>
      </c>
      <c r="H20" s="37">
        <f>B20-I20*A20</f>
        <v>-12.887288491120046</v>
      </c>
      <c r="I20" s="37">
        <f>E20/F20</f>
        <v>21.126380925744648</v>
      </c>
    </row>
    <row r="26" spans="1:14" x14ac:dyDescent="0.3">
      <c r="F26" s="35"/>
      <c r="G26" s="35"/>
      <c r="H26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2FFD-49D0-4DB8-8B1A-A4C3BB51C7BD}">
  <dimension ref="A1:Z62"/>
  <sheetViews>
    <sheetView tabSelected="1" topLeftCell="D4" zoomScale="55" zoomScaleNormal="55" workbookViewId="0">
      <selection activeCell="Z18" sqref="Z18"/>
    </sheetView>
  </sheetViews>
  <sheetFormatPr defaultRowHeight="14.4" x14ac:dyDescent="0.3"/>
  <cols>
    <col min="1" max="1" width="9.21875" bestFit="1" customWidth="1"/>
    <col min="2" max="2" width="18.33203125" customWidth="1"/>
    <col min="3" max="3" width="16" customWidth="1"/>
    <col min="4" max="4" width="19.88671875" customWidth="1"/>
    <col min="5" max="5" width="9.109375" customWidth="1"/>
    <col min="6" max="6" width="11" customWidth="1"/>
    <col min="7" max="7" width="20.44140625" bestFit="1" customWidth="1"/>
    <col min="8" max="8" width="16.33203125" bestFit="1" customWidth="1"/>
    <col min="9" max="9" width="20.44140625" bestFit="1" customWidth="1"/>
    <col min="10" max="10" width="12.33203125" bestFit="1" customWidth="1"/>
    <col min="11" max="13" width="25.44140625" bestFit="1" customWidth="1"/>
    <col min="14" max="14" width="18.44140625" bestFit="1" customWidth="1"/>
    <col min="15" max="15" width="10.33203125" bestFit="1" customWidth="1"/>
    <col min="16" max="16" width="16.44140625" customWidth="1"/>
    <col min="17" max="17" width="10.33203125" bestFit="1" customWidth="1"/>
    <col min="18" max="18" width="21.33203125" customWidth="1"/>
    <col min="19" max="19" width="21.44140625" customWidth="1"/>
    <col min="20" max="20" width="15.33203125" customWidth="1"/>
    <col min="21" max="21" width="10.33203125" bestFit="1" customWidth="1"/>
    <col min="22" max="22" width="7.21875" customWidth="1"/>
    <col min="23" max="23" width="5.109375" customWidth="1"/>
    <col min="24" max="24" width="13.109375" customWidth="1"/>
    <col min="25" max="25" width="20.88671875" customWidth="1"/>
    <col min="26" max="26" width="10.21875" bestFit="1" customWidth="1"/>
    <col min="27" max="31" width="9.109375" bestFit="1" customWidth="1"/>
    <col min="32" max="36" width="9" bestFit="1" customWidth="1"/>
    <col min="37" max="37" width="12.6640625" bestFit="1" customWidth="1"/>
    <col min="38" max="42" width="9" bestFit="1" customWidth="1"/>
  </cols>
  <sheetData>
    <row r="1" spans="1:25" ht="32.4" customHeight="1" x14ac:dyDescent="0.3">
      <c r="A1" s="15" t="s">
        <v>5</v>
      </c>
      <c r="B1" s="23" t="s">
        <v>3</v>
      </c>
      <c r="C1" s="23" t="s">
        <v>4</v>
      </c>
      <c r="D1" s="24" t="s">
        <v>2</v>
      </c>
      <c r="E1" s="16" t="s">
        <v>20</v>
      </c>
      <c r="P1" s="12" t="s">
        <v>25</v>
      </c>
      <c r="Q1" s="13" t="s">
        <v>21</v>
      </c>
      <c r="R1" s="14" t="s">
        <v>26</v>
      </c>
      <c r="S1" s="15" t="s">
        <v>22</v>
      </c>
      <c r="T1" s="16" t="s">
        <v>23</v>
      </c>
      <c r="U1" s="17" t="s">
        <v>27</v>
      </c>
      <c r="V1" s="14" t="s">
        <v>29</v>
      </c>
      <c r="W1" s="14" t="s">
        <v>30</v>
      </c>
      <c r="X1" s="15" t="s">
        <v>28</v>
      </c>
      <c r="Y1" s="15" t="s">
        <v>31</v>
      </c>
    </row>
    <row r="2" spans="1:25" x14ac:dyDescent="0.3">
      <c r="A2" s="20">
        <v>1</v>
      </c>
      <c r="B2" s="20">
        <v>7</v>
      </c>
      <c r="C2" s="20">
        <v>560</v>
      </c>
      <c r="D2" s="21">
        <v>16.68</v>
      </c>
      <c r="E2" s="21">
        <f>$I$9+$I$10*B2+$I$11*C2</f>
        <v>21.708084322563931</v>
      </c>
      <c r="G2" s="1" t="s">
        <v>6</v>
      </c>
      <c r="K2" s="1" t="s">
        <v>7</v>
      </c>
      <c r="P2" s="3">
        <f>D2-E2</f>
        <v>-5.0280843225639309</v>
      </c>
      <c r="Q2" s="18">
        <f>INDEX(A38:Y38, , ROWS($1:1))</f>
        <v>0.10180177638297221</v>
      </c>
      <c r="R2" s="19">
        <f>P2/SQRT($M$12)</f>
        <v>-1.5426063146170454</v>
      </c>
      <c r="S2" s="20">
        <f>P2/SQRT($M$12 * (1-Q2))</f>
        <v>-1.6276799315691532</v>
      </c>
      <c r="T2" s="21">
        <f>P2/(1-Q2)</f>
        <v>-5.5979673421262479</v>
      </c>
      <c r="U2" s="22">
        <f>(($K$15-$L$15)*$M$12 - (P2^2)/(1-Q2))/($K$15-$L$15-1)</f>
        <v>9.7897440756861602</v>
      </c>
      <c r="V2" s="19">
        <v>1</v>
      </c>
      <c r="W2" s="19">
        <f>(V2-0.5)/$K$15</f>
        <v>0.02</v>
      </c>
      <c r="X2" s="20">
        <f t="shared" ref="X2:X26" si="0">P2/SQRT(U2*(1-Q2))</f>
        <v>-1.6956288107114923</v>
      </c>
      <c r="Y2" s="20">
        <v>-1.9966765693099757</v>
      </c>
    </row>
    <row r="3" spans="1:25" x14ac:dyDescent="0.3">
      <c r="A3" s="20">
        <v>1</v>
      </c>
      <c r="B3" s="20">
        <v>3</v>
      </c>
      <c r="C3" s="20">
        <v>220</v>
      </c>
      <c r="D3" s="21">
        <v>11.5</v>
      </c>
      <c r="E3" s="21">
        <f t="shared" ref="E3:E26" si="1">$I$9+$I$10*B3+$I$11*C3</f>
        <v>10.353614553240602</v>
      </c>
      <c r="G3" s="3">
        <f t="array" ref="G3:I5">MMULT(X_t, X)</f>
        <v>25</v>
      </c>
      <c r="H3" s="3">
        <v>219</v>
      </c>
      <c r="I3" s="3">
        <v>10232</v>
      </c>
      <c r="K3" s="20">
        <f t="array" ref="K3:M5">MINVERSE(X_t_X)</f>
        <v>0.11321518611235105</v>
      </c>
      <c r="L3" s="20">
        <v>-4.4485932353407051E-3</v>
      </c>
      <c r="M3" s="20">
        <v>-8.3672569807384634E-5</v>
      </c>
      <c r="P3" s="3">
        <f t="shared" ref="P3:P26" si="2">D3-E3</f>
        <v>1.1463854467593979</v>
      </c>
      <c r="Q3" s="18">
        <f>INDEX(A39:Y39, , ROWS($1:2))</f>
        <v>7.0701636860641348E-2</v>
      </c>
      <c r="R3" s="19">
        <f t="shared" ref="R3:R26" si="3">P3/SQRT($M$12)</f>
        <v>0.35170878523659543</v>
      </c>
      <c r="S3" s="20">
        <f t="shared" ref="S3:S26" si="4">P3/SQRT($M$12 * (1-Q3))</f>
        <v>0.36484267432692097</v>
      </c>
      <c r="T3" s="21">
        <f t="shared" ref="T3:T26" si="5">P3/(1-Q3)</f>
        <v>1.2336032131668402</v>
      </c>
      <c r="U3" s="22">
        <f t="shared" ref="U3:U26" si="6">(($K$15-$L$15)*$M$12 - (P3^2)/(1-Q3))/($K$15-$L$15-1)</f>
        <v>11.06273774523472</v>
      </c>
      <c r="V3" s="19">
        <v>2</v>
      </c>
      <c r="W3" s="19">
        <f t="shared" ref="W3:W26" si="7">(V3-0.5)/$K$15</f>
        <v>0.06</v>
      </c>
      <c r="X3" s="20">
        <f t="shared" si="0"/>
        <v>0.35753764025143175</v>
      </c>
      <c r="Y3" s="20">
        <v>-1.6956288107114923</v>
      </c>
    </row>
    <row r="4" spans="1:25" x14ac:dyDescent="0.3">
      <c r="A4" s="20">
        <v>1</v>
      </c>
      <c r="B4" s="20">
        <v>3</v>
      </c>
      <c r="C4" s="20">
        <v>340</v>
      </c>
      <c r="D4" s="21">
        <v>12.03</v>
      </c>
      <c r="E4" s="21">
        <f t="shared" si="1"/>
        <v>12.079793703906375</v>
      </c>
      <c r="G4" s="3">
        <v>219</v>
      </c>
      <c r="H4" s="3">
        <v>3055</v>
      </c>
      <c r="I4" s="3">
        <v>133899</v>
      </c>
      <c r="K4" s="20">
        <v>-4.4485932353406938E-3</v>
      </c>
      <c r="L4" s="20">
        <v>2.7437832908544747E-3</v>
      </c>
      <c r="M4" s="20">
        <v>-4.7857086572870677E-5</v>
      </c>
      <c r="P4" s="3">
        <f t="shared" si="2"/>
        <v>-4.9793703906376052E-2</v>
      </c>
      <c r="Q4" s="18">
        <f>INDEX(A40:Y40, , ROWS($1:3))</f>
        <v>9.8734764466351821E-2</v>
      </c>
      <c r="R4" s="19">
        <f t="shared" si="3"/>
        <v>-1.5276609767550391E-2</v>
      </c>
      <c r="S4" s="20">
        <f t="shared" si="4"/>
        <v>-1.6091653607317801E-2</v>
      </c>
      <c r="T4" s="21">
        <f t="shared" si="5"/>
        <v>-5.5248668142506022E-2</v>
      </c>
      <c r="U4" s="22">
        <f t="shared" si="6"/>
        <v>11.129948875464597</v>
      </c>
      <c r="V4" s="19">
        <v>3</v>
      </c>
      <c r="W4" s="19">
        <f t="shared" si="7"/>
        <v>0.1</v>
      </c>
      <c r="X4" s="20">
        <f t="shared" si="0"/>
        <v>-1.5721773604231423E-2</v>
      </c>
      <c r="Y4" s="20">
        <v>-1.5422151224430609</v>
      </c>
    </row>
    <row r="5" spans="1:25" x14ac:dyDescent="0.3">
      <c r="A5" s="20">
        <v>1</v>
      </c>
      <c r="B5" s="20">
        <v>4</v>
      </c>
      <c r="C5" s="20">
        <v>80</v>
      </c>
      <c r="D5" s="21">
        <v>14.88</v>
      </c>
      <c r="E5" s="21">
        <f t="shared" si="1"/>
        <v>9.955646088073113</v>
      </c>
      <c r="G5" s="3">
        <v>10232</v>
      </c>
      <c r="H5" s="3">
        <v>133899</v>
      </c>
      <c r="I5" s="3">
        <v>6725688</v>
      </c>
      <c r="K5" s="20">
        <v>-8.3672569807385122E-5</v>
      </c>
      <c r="L5" s="20">
        <v>-4.785708657287065E-5</v>
      </c>
      <c r="M5" s="20">
        <v>1.2287447424397281E-6</v>
      </c>
      <c r="P5" s="3">
        <f t="shared" si="2"/>
        <v>4.9243539119268878</v>
      </c>
      <c r="Q5" s="18">
        <f>INDEX(A41:Y41, , ROWS($1:4))</f>
        <v>8.5374792659092508E-2</v>
      </c>
      <c r="R5" s="19">
        <f t="shared" si="3"/>
        <v>1.5107820300185473</v>
      </c>
      <c r="S5" s="20">
        <f t="shared" si="4"/>
        <v>1.5797204025665006</v>
      </c>
      <c r="T5" s="21">
        <f t="shared" si="5"/>
        <v>5.3840128966524725</v>
      </c>
      <c r="U5" s="22">
        <f t="shared" si="6"/>
        <v>9.867566307194469</v>
      </c>
      <c r="V5" s="19">
        <v>4</v>
      </c>
      <c r="W5" s="19">
        <f t="shared" si="7"/>
        <v>0.14000000000000001</v>
      </c>
      <c r="X5" s="20">
        <f t="shared" si="0"/>
        <v>1.6391649085092586</v>
      </c>
      <c r="Y5" s="20">
        <v>-1.4896247320073235</v>
      </c>
    </row>
    <row r="6" spans="1:25" x14ac:dyDescent="0.3">
      <c r="A6" s="20">
        <v>1</v>
      </c>
      <c r="B6" s="20">
        <v>6</v>
      </c>
      <c r="C6" s="20">
        <v>150</v>
      </c>
      <c r="D6" s="21">
        <v>13.75</v>
      </c>
      <c r="E6" s="21">
        <f t="shared" si="1"/>
        <v>14.194398347179966</v>
      </c>
      <c r="P6" s="3">
        <f t="shared" si="2"/>
        <v>-0.44439834717996618</v>
      </c>
      <c r="Q6" s="18">
        <f>INDEX(A42:Y42, , ROWS($1:5))</f>
        <v>7.5010495690534945E-2</v>
      </c>
      <c r="R6" s="19">
        <f t="shared" si="3"/>
        <v>-0.13634053301151206</v>
      </c>
      <c r="S6" s="20">
        <f t="shared" si="4"/>
        <v>-0.14176094024222752</v>
      </c>
      <c r="T6" s="21">
        <f t="shared" si="5"/>
        <v>-0.48043609696060724</v>
      </c>
      <c r="U6" s="22">
        <f t="shared" si="6"/>
        <v>11.119912972055445</v>
      </c>
      <c r="V6" s="19">
        <v>5</v>
      </c>
      <c r="W6" s="19">
        <f t="shared" si="7"/>
        <v>0.18</v>
      </c>
      <c r="X6" s="20">
        <f t="shared" si="0"/>
        <v>-0.13856493373442641</v>
      </c>
      <c r="Y6" s="20">
        <v>-1.4824671796624773</v>
      </c>
    </row>
    <row r="7" spans="1:25" x14ac:dyDescent="0.3">
      <c r="A7" s="20">
        <v>1</v>
      </c>
      <c r="B7" s="20">
        <v>7</v>
      </c>
      <c r="C7" s="20">
        <v>330</v>
      </c>
      <c r="D7" s="21">
        <v>18.11</v>
      </c>
      <c r="E7" s="21">
        <f t="shared" si="1"/>
        <v>18.399574283787867</v>
      </c>
      <c r="P7" s="3">
        <f t="shared" si="2"/>
        <v>-0.28957428378786787</v>
      </c>
      <c r="Q7" s="18">
        <f>INDEX(A43:Y43, , ROWS($1:6))</f>
        <v>4.2866928481600411E-2</v>
      </c>
      <c r="R7" s="19">
        <f t="shared" si="3"/>
        <v>-8.8840816912571507E-2</v>
      </c>
      <c r="S7" s="20">
        <f t="shared" si="4"/>
        <v>-9.0808474936477965E-2</v>
      </c>
      <c r="T7" s="21">
        <f t="shared" si="5"/>
        <v>-0.30254338963388461</v>
      </c>
      <c r="U7" s="22">
        <f t="shared" si="6"/>
        <v>11.125908030248155</v>
      </c>
      <c r="V7" s="19">
        <v>6</v>
      </c>
      <c r="W7" s="19">
        <f t="shared" si="7"/>
        <v>0.22</v>
      </c>
      <c r="X7" s="20">
        <f t="shared" si="0"/>
        <v>-8.8737276795994552E-2</v>
      </c>
      <c r="Y7" s="20">
        <v>-0.87308697048768735</v>
      </c>
    </row>
    <row r="8" spans="1:25" x14ac:dyDescent="0.3">
      <c r="A8" s="20">
        <v>1</v>
      </c>
      <c r="B8" s="20">
        <v>2</v>
      </c>
      <c r="C8" s="20">
        <v>110</v>
      </c>
      <c r="D8" s="21">
        <v>8</v>
      </c>
      <c r="E8" s="21">
        <f t="shared" si="1"/>
        <v>7.1553764545210674</v>
      </c>
      <c r="G8" s="1" t="s">
        <v>8</v>
      </c>
      <c r="I8" s="1" t="s">
        <v>9</v>
      </c>
      <c r="L8" s="1" t="s">
        <v>13</v>
      </c>
      <c r="N8" s="1" t="s">
        <v>17</v>
      </c>
      <c r="P8" s="3">
        <f t="shared" si="2"/>
        <v>0.84462354547893259</v>
      </c>
      <c r="Q8" s="18">
        <f>INDEX(A44:Y44, , ROWS($1:7))</f>
        <v>8.1798674268239099E-2</v>
      </c>
      <c r="R8" s="19">
        <f t="shared" si="3"/>
        <v>0.25912883140862886</v>
      </c>
      <c r="S8" s="20">
        <f t="shared" si="4"/>
        <v>0.27042496288225143</v>
      </c>
      <c r="T8" s="21">
        <f t="shared" si="5"/>
        <v>0.91986748636614035</v>
      </c>
      <c r="U8" s="22">
        <f t="shared" si="6"/>
        <v>11.093082651565423</v>
      </c>
      <c r="V8" s="19">
        <v>7</v>
      </c>
      <c r="W8" s="19">
        <f t="shared" si="7"/>
        <v>0.26</v>
      </c>
      <c r="X8" s="20">
        <f t="shared" si="0"/>
        <v>0.26464768654140575</v>
      </c>
      <c r="Y8" s="20">
        <v>-0.21782566174505757</v>
      </c>
    </row>
    <row r="9" spans="1:25" x14ac:dyDescent="0.3">
      <c r="A9" s="20">
        <v>1</v>
      </c>
      <c r="B9" s="20">
        <v>7</v>
      </c>
      <c r="C9" s="20">
        <v>210</v>
      </c>
      <c r="D9" s="21">
        <v>17.829999999999998</v>
      </c>
      <c r="E9" s="21">
        <f t="shared" si="1"/>
        <v>16.673395133122096</v>
      </c>
      <c r="G9" s="32">
        <f t="array" ref="G9:G11">MMULT(X_t, Y)</f>
        <v>559.6</v>
      </c>
      <c r="I9" s="21">
        <f t="array" ref="I9:I11">MMULT(X_t_X_inv, X_t_Y)</f>
        <v>2.3412311451922889</v>
      </c>
      <c r="J9" s="1" t="s">
        <v>10</v>
      </c>
      <c r="L9" s="4">
        <f t="array" ref="L9">MMULT(Y_t, Y)</f>
        <v>18310.628999999997</v>
      </c>
      <c r="N9" s="4">
        <f t="array" ref="N9">MMULT(Beta_hat_t, X_t_Y)</f>
        <v>18076.897322579418</v>
      </c>
      <c r="P9" s="3">
        <f t="shared" si="2"/>
        <v>1.1566048668779025</v>
      </c>
      <c r="Q9" s="18">
        <f>INDEX(A45:Y45, , ROWS($1:8))</f>
        <v>6.3725591367701118E-2</v>
      </c>
      <c r="R9" s="19">
        <f t="shared" si="3"/>
        <v>0.35484408309462556</v>
      </c>
      <c r="S9" s="20">
        <f t="shared" si="4"/>
        <v>0.36672117837911655</v>
      </c>
      <c r="T9" s="21">
        <f t="shared" si="5"/>
        <v>1.2353267975864686</v>
      </c>
      <c r="U9" s="22">
        <f t="shared" si="6"/>
        <v>11.062042496871717</v>
      </c>
      <c r="V9" s="19">
        <v>8</v>
      </c>
      <c r="W9" s="19">
        <f t="shared" si="7"/>
        <v>0.3</v>
      </c>
      <c r="X9" s="20">
        <f t="shared" si="0"/>
        <v>0.35938982537887643</v>
      </c>
      <c r="Y9" s="20">
        <v>-0.18897451036222637</v>
      </c>
    </row>
    <row r="10" spans="1:25" x14ac:dyDescent="0.3">
      <c r="A10" s="20">
        <v>1</v>
      </c>
      <c r="B10" s="20">
        <v>30</v>
      </c>
      <c r="C10" s="20">
        <v>1460</v>
      </c>
      <c r="D10" s="21">
        <v>79.239999999999995</v>
      </c>
      <c r="E10" s="21">
        <f t="shared" si="1"/>
        <v>71.820293796569828</v>
      </c>
      <c r="G10" s="32">
        <v>7375.44</v>
      </c>
      <c r="I10" s="21">
        <v>1.6159072106092438</v>
      </c>
      <c r="J10" s="1" t="s">
        <v>11</v>
      </c>
      <c r="P10" s="3">
        <f t="shared" si="2"/>
        <v>7.4197062034301666</v>
      </c>
      <c r="Q10" s="18">
        <f>INDEX(A46:Y46, , ROWS($1:9))</f>
        <v>0.49829215912442743</v>
      </c>
      <c r="R10" s="19">
        <f t="shared" si="3"/>
        <v>2.276351172284683</v>
      </c>
      <c r="S10" s="20">
        <f t="shared" si="4"/>
        <v>3.2137627839585785</v>
      </c>
      <c r="T10" s="21">
        <f t="shared" si="5"/>
        <v>14.788898237032557</v>
      </c>
      <c r="U10" s="22">
        <f t="shared" si="6"/>
        <v>5.9048760680653016</v>
      </c>
      <c r="V10" s="19">
        <v>9</v>
      </c>
      <c r="W10" s="19">
        <f t="shared" si="7"/>
        <v>0.34</v>
      </c>
      <c r="X10" s="20">
        <f t="shared" si="0"/>
        <v>4.3107801187596158</v>
      </c>
      <c r="Y10" s="20">
        <v>-0.13856493373442641</v>
      </c>
    </row>
    <row r="11" spans="1:25" x14ac:dyDescent="0.3">
      <c r="A11" s="20">
        <v>1</v>
      </c>
      <c r="B11" s="20">
        <v>5</v>
      </c>
      <c r="C11" s="20">
        <v>605</v>
      </c>
      <c r="D11" s="21">
        <v>21.5</v>
      </c>
      <c r="E11" s="21">
        <f t="shared" si="1"/>
        <v>19.123587082845109</v>
      </c>
      <c r="G11" s="32">
        <v>337071.69</v>
      </c>
      <c r="I11" s="21">
        <v>1.43848262555481E-2</v>
      </c>
      <c r="J11" s="1" t="s">
        <v>12</v>
      </c>
      <c r="L11" s="1" t="s">
        <v>16</v>
      </c>
      <c r="M11" s="2" t="s">
        <v>32</v>
      </c>
      <c r="P11" s="3">
        <f t="shared" si="2"/>
        <v>2.3764129171548909</v>
      </c>
      <c r="Q11" s="18">
        <f>INDEX(A47:Y47, , ROWS($1:10))</f>
        <v>0.19629594714900422</v>
      </c>
      <c r="R11" s="19">
        <f t="shared" si="3"/>
        <v>0.7290787777145592</v>
      </c>
      <c r="S11" s="20">
        <f t="shared" si="4"/>
        <v>0.81325431759066902</v>
      </c>
      <c r="T11" s="21">
        <f t="shared" si="5"/>
        <v>2.9568258474310198</v>
      </c>
      <c r="U11" s="22">
        <f t="shared" si="6"/>
        <v>10.795478013474606</v>
      </c>
      <c r="V11" s="19">
        <v>10</v>
      </c>
      <c r="W11" s="19">
        <f t="shared" si="7"/>
        <v>0.38</v>
      </c>
      <c r="X11" s="20">
        <f t="shared" si="0"/>
        <v>0.80677584437052985</v>
      </c>
      <c r="Y11" s="20">
        <v>-8.8737276795994552E-2</v>
      </c>
    </row>
    <row r="12" spans="1:25" x14ac:dyDescent="0.3">
      <c r="A12" s="20">
        <v>1</v>
      </c>
      <c r="B12" s="20">
        <v>16</v>
      </c>
      <c r="C12" s="20">
        <v>688</v>
      </c>
      <c r="D12" s="21">
        <v>40.33</v>
      </c>
      <c r="E12" s="21">
        <f t="shared" si="1"/>
        <v>38.092506978757285</v>
      </c>
      <c r="L12" s="4">
        <f>L9-N9</f>
        <v>233.73167742057922</v>
      </c>
      <c r="M12" s="6">
        <f>L12/(K15-L15)</f>
        <v>10.624167155480874</v>
      </c>
      <c r="P12" s="3">
        <f t="shared" si="2"/>
        <v>2.2374930212427131</v>
      </c>
      <c r="Q12" s="18">
        <f>INDEX(A48:Y48, , ROWS($1:11))</f>
        <v>8.6132602362302746E-2</v>
      </c>
      <c r="R12" s="19">
        <f t="shared" si="3"/>
        <v>0.6864584287084009</v>
      </c>
      <c r="S12" s="20">
        <f t="shared" si="4"/>
        <v>0.7180797006457319</v>
      </c>
      <c r="T12" s="21">
        <f t="shared" si="5"/>
        <v>2.4483782078521719</v>
      </c>
      <c r="U12" s="22">
        <f t="shared" si="6"/>
        <v>10.869211822245108</v>
      </c>
      <c r="V12" s="19">
        <v>11</v>
      </c>
      <c r="W12" s="19">
        <f t="shared" si="7"/>
        <v>0.42</v>
      </c>
      <c r="X12" s="20">
        <f t="shared" si="0"/>
        <v>0.70993905990569517</v>
      </c>
      <c r="Y12" s="20">
        <v>-6.5963316330712035E-2</v>
      </c>
    </row>
    <row r="13" spans="1:25" x14ac:dyDescent="0.3">
      <c r="A13" s="20">
        <v>1</v>
      </c>
      <c r="B13" s="20">
        <v>10</v>
      </c>
      <c r="C13" s="20">
        <v>215</v>
      </c>
      <c r="D13" s="21">
        <v>21</v>
      </c>
      <c r="E13" s="21">
        <f t="shared" si="1"/>
        <v>21.593040896227567</v>
      </c>
      <c r="P13" s="3">
        <f t="shared" si="2"/>
        <v>-0.59304089622756706</v>
      </c>
      <c r="Q13" s="18">
        <f>INDEX(A49:Y49, , ROWS($1:12))</f>
        <v>0.11365569892974162</v>
      </c>
      <c r="R13" s="19">
        <f t="shared" si="3"/>
        <v>-0.18194377274888374</v>
      </c>
      <c r="S13" s="20">
        <f t="shared" si="4"/>
        <v>-0.19325732664038642</v>
      </c>
      <c r="T13" s="21">
        <f t="shared" si="5"/>
        <v>-0.66908637592803577</v>
      </c>
      <c r="U13" s="22">
        <f t="shared" si="6"/>
        <v>11.111184849359297</v>
      </c>
      <c r="V13" s="19">
        <v>12</v>
      </c>
      <c r="W13" s="19">
        <f t="shared" si="7"/>
        <v>0.46</v>
      </c>
      <c r="X13" s="20">
        <f t="shared" si="0"/>
        <v>-0.18897451036222637</v>
      </c>
      <c r="Y13" s="20">
        <v>-1.5721773604231423E-2</v>
      </c>
    </row>
    <row r="14" spans="1:25" x14ac:dyDescent="0.3">
      <c r="A14" s="20">
        <v>1</v>
      </c>
      <c r="B14" s="20">
        <v>4</v>
      </c>
      <c r="C14" s="20">
        <v>255</v>
      </c>
      <c r="D14" s="21">
        <v>13.5</v>
      </c>
      <c r="E14" s="21">
        <f t="shared" si="1"/>
        <v>12.47299068279403</v>
      </c>
      <c r="K14" s="1" t="s">
        <v>18</v>
      </c>
      <c r="L14" s="1" t="s">
        <v>19</v>
      </c>
      <c r="P14" s="3">
        <f t="shared" si="2"/>
        <v>1.0270093172059696</v>
      </c>
      <c r="Q14" s="18">
        <f>INDEX(A50:Y50, , ROWS($1:13))</f>
        <v>6.1124632550017911E-2</v>
      </c>
      <c r="R14" s="19">
        <f t="shared" si="3"/>
        <v>0.31508442505288259</v>
      </c>
      <c r="S14" s="20">
        <f t="shared" si="4"/>
        <v>0.32517935373496404</v>
      </c>
      <c r="T14" s="21">
        <f t="shared" si="5"/>
        <v>1.0938718309282758</v>
      </c>
      <c r="U14" s="22">
        <f t="shared" si="6"/>
        <v>11.07658385039937</v>
      </c>
      <c r="V14" s="19">
        <v>13</v>
      </c>
      <c r="W14" s="19">
        <f t="shared" si="7"/>
        <v>0.5</v>
      </c>
      <c r="X14" s="20">
        <f t="shared" si="0"/>
        <v>0.31846923993296428</v>
      </c>
      <c r="Y14" s="20">
        <v>0.13492399599841801</v>
      </c>
    </row>
    <row r="15" spans="1:25" x14ac:dyDescent="0.3">
      <c r="A15" s="20">
        <v>1</v>
      </c>
      <c r="B15" s="20">
        <v>6</v>
      </c>
      <c r="C15" s="20">
        <v>462</v>
      </c>
      <c r="D15" s="21">
        <v>19.75</v>
      </c>
      <c r="E15" s="21">
        <f t="shared" si="1"/>
        <v>18.682464138910973</v>
      </c>
      <c r="F15" s="1" t="s">
        <v>14</v>
      </c>
      <c r="G15" s="33">
        <v>2.3412311451922889</v>
      </c>
      <c r="H15" s="33">
        <v>1.6159072106092438</v>
      </c>
      <c r="I15" s="33">
        <v>1.43848262555481E-2</v>
      </c>
      <c r="K15" s="4">
        <v>25</v>
      </c>
      <c r="L15" s="4">
        <v>3</v>
      </c>
      <c r="P15" s="3">
        <f t="shared" si="2"/>
        <v>1.0675358610890271</v>
      </c>
      <c r="Q15" s="18">
        <f>INDEX(A51:Y51, , ROWS($1:14))</f>
        <v>7.8243316102310445E-2</v>
      </c>
      <c r="R15" s="19">
        <f t="shared" si="3"/>
        <v>0.32751788847414259</v>
      </c>
      <c r="S15" s="20">
        <f t="shared" si="4"/>
        <v>0.34113546967607838</v>
      </c>
      <c r="T15" s="21">
        <f t="shared" si="5"/>
        <v>1.1581536426455881</v>
      </c>
      <c r="U15" s="22">
        <f t="shared" si="6"/>
        <v>11.071205089257344</v>
      </c>
      <c r="V15" s="19">
        <v>14</v>
      </c>
      <c r="W15" s="19">
        <f t="shared" si="7"/>
        <v>0.54</v>
      </c>
      <c r="X15" s="20">
        <f t="shared" si="0"/>
        <v>0.33417724723107906</v>
      </c>
      <c r="Y15" s="20">
        <v>0.20566324273110193</v>
      </c>
    </row>
    <row r="16" spans="1:25" x14ac:dyDescent="0.3">
      <c r="A16" s="20">
        <v>1</v>
      </c>
      <c r="B16" s="20">
        <v>9</v>
      </c>
      <c r="C16" s="20">
        <v>448</v>
      </c>
      <c r="D16" s="21">
        <v>24</v>
      </c>
      <c r="E16" s="21">
        <f t="shared" si="1"/>
        <v>23.328798203161032</v>
      </c>
      <c r="P16" s="3">
        <f t="shared" si="2"/>
        <v>0.67120179683896808</v>
      </c>
      <c r="Q16" s="18">
        <f>INDEX(A52:Y52, , ROWS($1:15))</f>
        <v>4.1110770551008244E-2</v>
      </c>
      <c r="R16" s="19">
        <f t="shared" si="3"/>
        <v>0.20592338229883267</v>
      </c>
      <c r="S16" s="20">
        <f t="shared" si="4"/>
        <v>0.2102913662790355</v>
      </c>
      <c r="T16" s="21">
        <f t="shared" si="5"/>
        <v>0.69997845029989747</v>
      </c>
      <c r="U16" s="22">
        <f t="shared" si="6"/>
        <v>11.107707172713781</v>
      </c>
      <c r="V16" s="19">
        <v>15</v>
      </c>
      <c r="W16" s="19">
        <f t="shared" si="7"/>
        <v>0.57999999999999996</v>
      </c>
      <c r="X16" s="20">
        <f t="shared" si="0"/>
        <v>0.20566324273110193</v>
      </c>
      <c r="Y16" s="20">
        <v>0.26464768654140575</v>
      </c>
    </row>
    <row r="17" spans="1:26" x14ac:dyDescent="0.3">
      <c r="A17" s="20">
        <v>1</v>
      </c>
      <c r="B17" s="20">
        <v>10</v>
      </c>
      <c r="C17" s="20">
        <v>776</v>
      </c>
      <c r="D17" s="21">
        <v>29</v>
      </c>
      <c r="E17" s="21">
        <f t="shared" si="1"/>
        <v>29.662928425590053</v>
      </c>
      <c r="F17" s="1" t="s">
        <v>15</v>
      </c>
      <c r="G17" s="19">
        <v>559.6</v>
      </c>
      <c r="H17" s="19">
        <v>7375.44</v>
      </c>
      <c r="I17" s="19">
        <v>337071.69</v>
      </c>
      <c r="P17" s="3">
        <f t="shared" si="2"/>
        <v>-0.66292842559005294</v>
      </c>
      <c r="Q17" s="18">
        <f>INDEX(A53:Y53, , ROWS($1:16))</f>
        <v>0.16594043256235624</v>
      </c>
      <c r="R17" s="19">
        <f t="shared" si="3"/>
        <v>-0.20338512838083955</v>
      </c>
      <c r="S17" s="20">
        <f t="shared" si="4"/>
        <v>-0.22270022698342704</v>
      </c>
      <c r="T17" s="21">
        <f t="shared" si="5"/>
        <v>-0.79482143898506985</v>
      </c>
      <c r="U17" s="22">
        <f t="shared" si="6"/>
        <v>11.104988937876554</v>
      </c>
      <c r="V17" s="19">
        <v>16</v>
      </c>
      <c r="W17" s="19">
        <f t="shared" si="7"/>
        <v>0.62</v>
      </c>
      <c r="X17" s="20">
        <f t="shared" si="0"/>
        <v>-0.21782566174505757</v>
      </c>
      <c r="Y17" s="20">
        <v>0.31846923993296428</v>
      </c>
    </row>
    <row r="18" spans="1:26" x14ac:dyDescent="0.3">
      <c r="A18" s="20">
        <v>1</v>
      </c>
      <c r="B18" s="20">
        <v>6</v>
      </c>
      <c r="C18" s="20">
        <v>200</v>
      </c>
      <c r="D18" s="21">
        <v>15.35</v>
      </c>
      <c r="E18" s="21">
        <f t="shared" si="1"/>
        <v>14.913639659957372</v>
      </c>
      <c r="P18" s="3">
        <f t="shared" si="2"/>
        <v>0.43636034004262747</v>
      </c>
      <c r="Q18" s="18">
        <f>INDEX(A54:Y54, , ROWS($1:17))</f>
        <v>5.9432019758769314E-2</v>
      </c>
      <c r="R18" s="19">
        <f t="shared" si="3"/>
        <v>0.13387448833693255</v>
      </c>
      <c r="S18" s="20">
        <f t="shared" si="4"/>
        <v>0.13803929386259398</v>
      </c>
      <c r="T18" s="21">
        <f t="shared" si="5"/>
        <v>0.46393280359247679</v>
      </c>
      <c r="U18" s="22">
        <f t="shared" si="6"/>
        <v>11.120439787840319</v>
      </c>
      <c r="V18" s="19">
        <v>17</v>
      </c>
      <c r="W18" s="19">
        <f t="shared" si="7"/>
        <v>0.66</v>
      </c>
      <c r="X18" s="20">
        <f t="shared" si="0"/>
        <v>0.13492399599841801</v>
      </c>
      <c r="Y18" s="20">
        <v>0.33417724723107906</v>
      </c>
    </row>
    <row r="19" spans="1:26" x14ac:dyDescent="0.3">
      <c r="A19" s="20">
        <v>1</v>
      </c>
      <c r="B19" s="20">
        <v>7</v>
      </c>
      <c r="C19" s="20">
        <v>132</v>
      </c>
      <c r="D19" s="21">
        <v>19</v>
      </c>
      <c r="E19" s="21">
        <f t="shared" si="1"/>
        <v>15.551378685189345</v>
      </c>
      <c r="G19" s="1"/>
      <c r="P19" s="3">
        <f t="shared" si="2"/>
        <v>3.448621314810655</v>
      </c>
      <c r="Q19" s="18">
        <f>INDEX(A55:Y55, , ROWS($1:18))</f>
        <v>9.6260456045905746E-2</v>
      </c>
      <c r="R19" s="19">
        <f t="shared" si="3"/>
        <v>1.0580301911558114</v>
      </c>
      <c r="S19" s="20">
        <f t="shared" si="4"/>
        <v>1.1129519577226548</v>
      </c>
      <c r="T19" s="21">
        <f t="shared" si="5"/>
        <v>3.8159460188297669</v>
      </c>
      <c r="U19" s="22">
        <f t="shared" si="6"/>
        <v>10.503424983041716</v>
      </c>
      <c r="V19" s="19">
        <v>18</v>
      </c>
      <c r="W19" s="19">
        <f t="shared" si="7"/>
        <v>0.7</v>
      </c>
      <c r="X19" s="20">
        <f t="shared" si="0"/>
        <v>1.1193306508233534</v>
      </c>
      <c r="Y19" s="20">
        <v>0.35753764025143175</v>
      </c>
    </row>
    <row r="20" spans="1:26" x14ac:dyDescent="0.3">
      <c r="A20" s="20">
        <v>1</v>
      </c>
      <c r="B20" s="20">
        <v>3</v>
      </c>
      <c r="C20" s="20">
        <v>36</v>
      </c>
      <c r="D20" s="21">
        <v>9.5</v>
      </c>
      <c r="E20" s="21">
        <f t="shared" si="1"/>
        <v>7.7068065222197522</v>
      </c>
      <c r="P20" s="3">
        <f t="shared" si="2"/>
        <v>1.7931934777802478</v>
      </c>
      <c r="Q20" s="18">
        <f>INDEX(A56:Y56, , ROWS($1:19))</f>
        <v>9.6448573778327246E-2</v>
      </c>
      <c r="R20" s="19">
        <f t="shared" si="3"/>
        <v>0.55014820848178791</v>
      </c>
      <c r="S20" s="20">
        <f t="shared" si="4"/>
        <v>0.57876633969150337</v>
      </c>
      <c r="T20" s="21">
        <f t="shared" si="5"/>
        <v>1.9846058848899597</v>
      </c>
      <c r="U20" s="22">
        <f t="shared" si="6"/>
        <v>10.960614051991918</v>
      </c>
      <c r="V20" s="19">
        <v>19</v>
      </c>
      <c r="W20" s="19">
        <f t="shared" si="7"/>
        <v>0.74</v>
      </c>
      <c r="X20" s="20">
        <f t="shared" si="0"/>
        <v>0.56981420275894101</v>
      </c>
      <c r="Y20" s="20">
        <v>0.35938982537887643</v>
      </c>
    </row>
    <row r="21" spans="1:26" x14ac:dyDescent="0.3">
      <c r="A21" s="20">
        <v>1</v>
      </c>
      <c r="B21" s="20">
        <v>17</v>
      </c>
      <c r="C21" s="20">
        <v>770</v>
      </c>
      <c r="D21" s="21">
        <v>35.1</v>
      </c>
      <c r="E21" s="21">
        <f t="shared" si="1"/>
        <v>40.887969942321469</v>
      </c>
      <c r="P21" s="3">
        <f t="shared" si="2"/>
        <v>-5.7879699423214674</v>
      </c>
      <c r="Q21" s="18">
        <f>INDEX(A57:Y57, , ROWS($1:20))</f>
        <v>0.10168486097909846</v>
      </c>
      <c r="R21" s="19">
        <f t="shared" si="3"/>
        <v>-1.7757377181944083</v>
      </c>
      <c r="S21" s="20">
        <f t="shared" si="4"/>
        <v>-1.8735464299824696</v>
      </c>
      <c r="T21" s="21">
        <f t="shared" si="5"/>
        <v>-6.443139707775531</v>
      </c>
      <c r="U21" s="22">
        <f t="shared" si="6"/>
        <v>9.3542370694188843</v>
      </c>
      <c r="V21" s="19">
        <v>20</v>
      </c>
      <c r="W21" s="19">
        <f t="shared" si="7"/>
        <v>0.78</v>
      </c>
      <c r="X21" s="20">
        <f t="shared" si="0"/>
        <v>-1.9966765693099757</v>
      </c>
      <c r="Y21" s="20">
        <v>0.56981420275894101</v>
      </c>
    </row>
    <row r="22" spans="1:26" x14ac:dyDescent="0.3">
      <c r="A22" s="20">
        <v>1</v>
      </c>
      <c r="B22" s="20">
        <v>10</v>
      </c>
      <c r="C22" s="20">
        <v>140</v>
      </c>
      <c r="D22" s="21">
        <v>17.899999999999999</v>
      </c>
      <c r="E22" s="21">
        <f t="shared" si="1"/>
        <v>20.514178927061462</v>
      </c>
      <c r="P22" s="3">
        <f t="shared" si="2"/>
        <v>-2.614178927061463</v>
      </c>
      <c r="Q22" s="18">
        <f>INDEX(A58:Y58, , ROWS($1:21))</f>
        <v>0.16527688549269759</v>
      </c>
      <c r="R22" s="19">
        <f t="shared" si="3"/>
        <v>-0.80202491878009896</v>
      </c>
      <c r="S22" s="20">
        <f t="shared" si="4"/>
        <v>-0.87784257888430217</v>
      </c>
      <c r="T22" s="21">
        <f t="shared" si="5"/>
        <v>-3.1317917062887246</v>
      </c>
      <c r="U22" s="22">
        <f t="shared" si="6"/>
        <v>10.740219692288257</v>
      </c>
      <c r="V22" s="19">
        <v>21</v>
      </c>
      <c r="W22" s="19">
        <f t="shared" si="7"/>
        <v>0.82</v>
      </c>
      <c r="X22" s="20">
        <f t="shared" si="0"/>
        <v>-0.87308697048768735</v>
      </c>
      <c r="Y22" s="20">
        <v>0.70993905990569517</v>
      </c>
    </row>
    <row r="23" spans="1:26" x14ac:dyDescent="0.3">
      <c r="A23" s="20">
        <v>1</v>
      </c>
      <c r="B23" s="20">
        <v>26</v>
      </c>
      <c r="C23" s="20">
        <v>810</v>
      </c>
      <c r="D23" s="21">
        <v>52.32</v>
      </c>
      <c r="E23" s="21">
        <f t="shared" si="1"/>
        <v>56.006527888026589</v>
      </c>
      <c r="P23" s="3">
        <f t="shared" si="2"/>
        <v>-3.686527888026589</v>
      </c>
      <c r="Q23" s="18">
        <f>INDEX(A59:Y59, , ROWS($1:22))</f>
        <v>0.3915752184696894</v>
      </c>
      <c r="R23" s="19">
        <f t="shared" si="3"/>
        <v>-1.1310194567663496</v>
      </c>
      <c r="S23" s="20">
        <f t="shared" si="4"/>
        <v>-1.4499954140500526</v>
      </c>
      <c r="T23" s="21">
        <f t="shared" si="5"/>
        <v>-6.0591349989956536</v>
      </c>
      <c r="U23" s="22">
        <f t="shared" si="6"/>
        <v>10.066405108069706</v>
      </c>
      <c r="V23" s="19">
        <v>22</v>
      </c>
      <c r="W23" s="19">
        <f t="shared" si="7"/>
        <v>0.86</v>
      </c>
      <c r="X23" s="20">
        <f t="shared" si="0"/>
        <v>-1.4896247320073235</v>
      </c>
      <c r="Y23" s="20">
        <v>0.80677584437052985</v>
      </c>
    </row>
    <row r="24" spans="1:26" x14ac:dyDescent="0.3">
      <c r="A24" s="20">
        <v>1</v>
      </c>
      <c r="B24" s="20">
        <v>9</v>
      </c>
      <c r="C24" s="20">
        <v>450</v>
      </c>
      <c r="D24" s="21">
        <v>18.75</v>
      </c>
      <c r="E24" s="21">
        <f t="shared" si="1"/>
        <v>23.35756785567213</v>
      </c>
      <c r="P24" s="3">
        <f t="shared" si="2"/>
        <v>-4.60756785567213</v>
      </c>
      <c r="Q24" s="18">
        <f>INDEX(A60:Y60, , ROWS($1:23))</f>
        <v>4.1260050712577073E-2</v>
      </c>
      <c r="R24" s="19">
        <f t="shared" si="3"/>
        <v>-1.4135926951921112</v>
      </c>
      <c r="S24" s="20">
        <f t="shared" si="4"/>
        <v>-1.4436897737087246</v>
      </c>
      <c r="T24" s="21">
        <f t="shared" si="5"/>
        <v>-4.8058577918826417</v>
      </c>
      <c r="U24" s="22">
        <f t="shared" si="6"/>
        <v>10.07563626379854</v>
      </c>
      <c r="V24" s="19">
        <v>23</v>
      </c>
      <c r="W24" s="19">
        <f t="shared" si="7"/>
        <v>0.9</v>
      </c>
      <c r="X24" s="20">
        <f t="shared" si="0"/>
        <v>-1.4824671796624773</v>
      </c>
      <c r="Y24" s="20">
        <v>1.1193306508233534</v>
      </c>
    </row>
    <row r="25" spans="1:26" x14ac:dyDescent="0.3">
      <c r="A25" s="20">
        <v>1</v>
      </c>
      <c r="B25" s="20">
        <v>8</v>
      </c>
      <c r="C25" s="20">
        <v>635</v>
      </c>
      <c r="D25" s="21">
        <v>19.829999999999998</v>
      </c>
      <c r="E25" s="21">
        <f t="shared" si="1"/>
        <v>24.402853502339283</v>
      </c>
      <c r="P25" s="3">
        <f t="shared" si="2"/>
        <v>-4.5728535023392851</v>
      </c>
      <c r="Q25" s="18">
        <f>INDEX(A61:Y61, , ROWS($1:24))</f>
        <v>0.12060826049610085</v>
      </c>
      <c r="R25" s="19">
        <f t="shared" si="3"/>
        <v>-1.40294240032359</v>
      </c>
      <c r="S25" s="20">
        <f t="shared" si="4"/>
        <v>-1.4960587548771287</v>
      </c>
      <c r="T25" s="21">
        <f t="shared" si="5"/>
        <v>-5.2000187139795271</v>
      </c>
      <c r="U25" s="22">
        <f t="shared" si="6"/>
        <v>9.997750172958483</v>
      </c>
      <c r="V25" s="19">
        <v>24</v>
      </c>
      <c r="W25" s="19">
        <f t="shared" si="7"/>
        <v>0.94</v>
      </c>
      <c r="X25" s="20">
        <f t="shared" si="0"/>
        <v>-1.5422151224430609</v>
      </c>
      <c r="Y25" s="20">
        <v>1.6391649085092586</v>
      </c>
    </row>
    <row r="26" spans="1:26" x14ac:dyDescent="0.3">
      <c r="A26" s="20">
        <v>1</v>
      </c>
      <c r="B26" s="20">
        <v>4</v>
      </c>
      <c r="C26" s="20">
        <v>150</v>
      </c>
      <c r="D26" s="21">
        <v>10.75</v>
      </c>
      <c r="E26" s="21">
        <f t="shared" si="1"/>
        <v>10.962583925961479</v>
      </c>
      <c r="P26" s="3">
        <f t="shared" si="2"/>
        <v>-0.21258392596147857</v>
      </c>
      <c r="Q26" s="18">
        <f>INDEX(A62:Y62, , ROWS($1:25))</f>
        <v>6.664345475853066E-2</v>
      </c>
      <c r="R26" s="19">
        <f t="shared" si="3"/>
        <v>-6.5220327571403752E-2</v>
      </c>
      <c r="S26" s="20">
        <f t="shared" si="4"/>
        <v>-6.7508613278013926E-2</v>
      </c>
      <c r="T26" s="21">
        <f t="shared" si="5"/>
        <v>-0.22776282766247793</v>
      </c>
      <c r="U26" s="22">
        <f t="shared" si="6"/>
        <v>11.127774224023174</v>
      </c>
      <c r="V26" s="19">
        <v>25</v>
      </c>
      <c r="W26" s="19">
        <f t="shared" si="7"/>
        <v>0.98</v>
      </c>
      <c r="X26" s="20">
        <f t="shared" si="0"/>
        <v>-6.5963316330712035E-2</v>
      </c>
      <c r="Y26" s="20">
        <v>4.3107801187596158</v>
      </c>
    </row>
    <row r="31" spans="1:26" x14ac:dyDescent="0.3">
      <c r="A31" s="8" t="s">
        <v>5</v>
      </c>
      <c r="B31" s="25">
        <v>1</v>
      </c>
      <c r="C31" s="25">
        <v>1</v>
      </c>
      <c r="D31" s="25">
        <v>1</v>
      </c>
      <c r="E31" s="25">
        <v>1</v>
      </c>
      <c r="F31" s="25">
        <v>1</v>
      </c>
      <c r="G31" s="25">
        <v>1</v>
      </c>
      <c r="H31" s="25">
        <v>1</v>
      </c>
      <c r="I31" s="25">
        <v>1</v>
      </c>
      <c r="J31" s="25">
        <v>1</v>
      </c>
      <c r="K31" s="25">
        <v>1</v>
      </c>
      <c r="L31" s="25">
        <v>1</v>
      </c>
      <c r="M31" s="25">
        <v>1</v>
      </c>
      <c r="N31" s="25">
        <v>1</v>
      </c>
      <c r="O31" s="25">
        <v>1</v>
      </c>
      <c r="P31" s="25">
        <v>1</v>
      </c>
      <c r="Q31" s="25">
        <v>1</v>
      </c>
      <c r="R31" s="25">
        <v>1</v>
      </c>
      <c r="S31" s="25">
        <v>1</v>
      </c>
      <c r="T31" s="25">
        <v>1</v>
      </c>
      <c r="U31" s="25">
        <v>1</v>
      </c>
      <c r="V31" s="25">
        <v>1</v>
      </c>
      <c r="W31" s="25">
        <v>1</v>
      </c>
      <c r="X31" s="25">
        <v>1</v>
      </c>
      <c r="Y31" s="25">
        <v>1</v>
      </c>
      <c r="Z31" s="26">
        <v>1</v>
      </c>
    </row>
    <row r="32" spans="1:26" ht="43.2" x14ac:dyDescent="0.3">
      <c r="A32" s="27" t="s">
        <v>3</v>
      </c>
      <c r="B32" s="7">
        <v>7</v>
      </c>
      <c r="C32" s="7">
        <v>3</v>
      </c>
      <c r="D32" s="7">
        <v>3</v>
      </c>
      <c r="E32" s="7">
        <v>4</v>
      </c>
      <c r="F32" s="7">
        <v>6</v>
      </c>
      <c r="G32" s="7">
        <v>7</v>
      </c>
      <c r="H32" s="7">
        <v>2</v>
      </c>
      <c r="I32" s="7">
        <v>7</v>
      </c>
      <c r="J32" s="7">
        <v>30</v>
      </c>
      <c r="K32" s="7">
        <v>5</v>
      </c>
      <c r="L32" s="7">
        <v>16</v>
      </c>
      <c r="M32" s="7">
        <v>10</v>
      </c>
      <c r="N32" s="7">
        <v>4</v>
      </c>
      <c r="O32" s="7">
        <v>6</v>
      </c>
      <c r="P32" s="7">
        <v>9</v>
      </c>
      <c r="Q32" s="7">
        <v>10</v>
      </c>
      <c r="R32" s="7">
        <v>6</v>
      </c>
      <c r="S32" s="7">
        <v>7</v>
      </c>
      <c r="T32" s="7">
        <v>3</v>
      </c>
      <c r="U32" s="7">
        <v>17</v>
      </c>
      <c r="V32" s="7">
        <v>10</v>
      </c>
      <c r="W32" s="7">
        <v>26</v>
      </c>
      <c r="X32" s="7">
        <v>9</v>
      </c>
      <c r="Y32" s="7">
        <v>8</v>
      </c>
      <c r="Z32" s="9">
        <v>4</v>
      </c>
    </row>
    <row r="33" spans="1:26" ht="28.8" x14ac:dyDescent="0.3">
      <c r="A33" s="28" t="s">
        <v>4</v>
      </c>
      <c r="B33" s="10">
        <v>560</v>
      </c>
      <c r="C33" s="10">
        <v>220</v>
      </c>
      <c r="D33" s="10">
        <v>340</v>
      </c>
      <c r="E33" s="10">
        <v>80</v>
      </c>
      <c r="F33" s="10">
        <v>150</v>
      </c>
      <c r="G33" s="10">
        <v>330</v>
      </c>
      <c r="H33" s="10">
        <v>110</v>
      </c>
      <c r="I33" s="10">
        <v>210</v>
      </c>
      <c r="J33" s="10">
        <v>1460</v>
      </c>
      <c r="K33" s="10">
        <v>605</v>
      </c>
      <c r="L33" s="10">
        <v>688</v>
      </c>
      <c r="M33" s="10">
        <v>215</v>
      </c>
      <c r="N33" s="10">
        <v>255</v>
      </c>
      <c r="O33" s="10">
        <v>462</v>
      </c>
      <c r="P33" s="10">
        <v>448</v>
      </c>
      <c r="Q33" s="10">
        <v>776</v>
      </c>
      <c r="R33" s="10">
        <v>200</v>
      </c>
      <c r="S33" s="10">
        <v>132</v>
      </c>
      <c r="T33" s="10">
        <v>36</v>
      </c>
      <c r="U33" s="10">
        <v>770</v>
      </c>
      <c r="V33" s="10">
        <v>140</v>
      </c>
      <c r="W33" s="10">
        <v>810</v>
      </c>
      <c r="X33" s="10">
        <v>450</v>
      </c>
      <c r="Y33" s="10">
        <v>635</v>
      </c>
      <c r="Z33" s="11">
        <v>150</v>
      </c>
    </row>
    <row r="34" spans="1:26" ht="43.2" x14ac:dyDescent="0.3">
      <c r="A34" s="29" t="s">
        <v>2</v>
      </c>
      <c r="B34" s="30">
        <v>16.68</v>
      </c>
      <c r="C34" s="30">
        <v>11.5</v>
      </c>
      <c r="D34" s="30">
        <v>12.03</v>
      </c>
      <c r="E34" s="30">
        <v>14.88</v>
      </c>
      <c r="F34" s="30">
        <v>13.75</v>
      </c>
      <c r="G34" s="30">
        <v>18.11</v>
      </c>
      <c r="H34" s="30">
        <v>8</v>
      </c>
      <c r="I34" s="30">
        <v>17.829999999999998</v>
      </c>
      <c r="J34" s="30">
        <v>79.239999999999995</v>
      </c>
      <c r="K34" s="30">
        <v>21.5</v>
      </c>
      <c r="L34" s="30">
        <v>40.33</v>
      </c>
      <c r="M34" s="30">
        <v>21</v>
      </c>
      <c r="N34" s="30">
        <v>13.5</v>
      </c>
      <c r="O34" s="30">
        <v>19.75</v>
      </c>
      <c r="P34" s="30">
        <v>24</v>
      </c>
      <c r="Q34" s="30">
        <v>29</v>
      </c>
      <c r="R34" s="30">
        <v>15.35</v>
      </c>
      <c r="S34" s="30">
        <v>19</v>
      </c>
      <c r="T34" s="30">
        <v>9.5</v>
      </c>
      <c r="U34" s="30">
        <v>35.1</v>
      </c>
      <c r="V34" s="30">
        <v>17.899999999999999</v>
      </c>
      <c r="W34" s="30">
        <v>52.32</v>
      </c>
      <c r="X34" s="30">
        <v>18.75</v>
      </c>
      <c r="Y34" s="30">
        <v>19.829999999999998</v>
      </c>
      <c r="Z34" s="31">
        <v>10.75</v>
      </c>
    </row>
    <row r="35" spans="1:26" x14ac:dyDescent="0.3">
      <c r="A35" s="5"/>
    </row>
    <row r="36" spans="1:26" x14ac:dyDescent="0.3">
      <c r="A36" s="5"/>
    </row>
    <row r="37" spans="1:26" x14ac:dyDescent="0.3">
      <c r="A37" s="1" t="s">
        <v>24</v>
      </c>
    </row>
    <row r="38" spans="1:26" x14ac:dyDescent="0.3">
      <c r="A38" s="3">
        <f t="array" ref="A38:Y62">MMULT(MMULT(X, X_t_X_inv), X_t)</f>
        <v>0.10180177638297221</v>
      </c>
      <c r="B38" s="3">
        <v>5.8365631921058737E-2</v>
      </c>
      <c r="C38" s="3">
        <v>9.069661751491094E-2</v>
      </c>
      <c r="D38" s="3">
        <v>8.6040700480642107E-3</v>
      </c>
      <c r="E38" s="3">
        <v>3.3796542841440999E-3</v>
      </c>
      <c r="F38" s="3">
        <v>3.9834053994755467E-2</v>
      </c>
      <c r="G38" s="3">
        <v>4.0770973806861163E-2</v>
      </c>
      <c r="H38" s="3">
        <v>7.5030684009032567E-3</v>
      </c>
      <c r="I38" s="3">
        <v>6.7316358693023937E-2</v>
      </c>
      <c r="J38" s="3">
        <v>0.13801005334100069</v>
      </c>
      <c r="K38" s="3">
        <v>2.7909452894912035E-2</v>
      </c>
      <c r="L38" s="3">
        <v>-2.7276043239853748E-2</v>
      </c>
      <c r="M38" s="3">
        <v>5.5753424039098678E-2</v>
      </c>
      <c r="N38" s="3">
        <v>8.7440216828159847E-2</v>
      </c>
      <c r="O38" s="3">
        <v>4.7542032468376239E-2</v>
      </c>
      <c r="P38" s="3">
        <v>0.12387131441140534</v>
      </c>
      <c r="Q38" s="3">
        <v>1.6850898281582524E-2</v>
      </c>
      <c r="R38" s="3">
        <v>-1.3512072235100675E-2</v>
      </c>
      <c r="S38" s="3">
        <v>8.7914540104853476E-3</v>
      </c>
      <c r="T38" s="3">
        <v>3.7960214370544088E-2</v>
      </c>
      <c r="U38" s="3">
        <v>-4.7482909236011374E-2</v>
      </c>
      <c r="V38" s="3">
        <v>-5.9641498553007682E-2</v>
      </c>
      <c r="W38" s="3">
        <v>4.808088222827378E-2</v>
      </c>
      <c r="X38" s="3">
        <v>0.10996656369896288</v>
      </c>
      <c r="Y38" s="3">
        <v>2.7463811644477996E-2</v>
      </c>
    </row>
    <row r="39" spans="1:26" x14ac:dyDescent="0.3">
      <c r="A39" s="3">
        <v>5.8365631921058835E-2</v>
      </c>
      <c r="B39" s="3">
        <v>7.0701636860641348E-2</v>
      </c>
      <c r="C39" s="3">
        <v>7.5871238517930567E-2</v>
      </c>
      <c r="D39" s="3">
        <v>5.7924632518328432E-2</v>
      </c>
      <c r="E39" s="3">
        <v>4.7448628667462835E-2</v>
      </c>
      <c r="F39" s="3">
        <v>4.8457228744587834E-2</v>
      </c>
      <c r="G39" s="3">
        <v>7.2708637750268396E-2</v>
      </c>
      <c r="H39" s="3">
        <v>4.3287627087298615E-2</v>
      </c>
      <c r="I39" s="3">
        <v>-5.8015811051874991E-2</v>
      </c>
      <c r="J39" s="3">
        <v>7.3795837360159933E-2</v>
      </c>
      <c r="K39" s="3">
        <v>3.1676520095545793E-3</v>
      </c>
      <c r="L39" s="3">
        <v>2.3265619929925856E-2</v>
      </c>
      <c r="M39" s="3">
        <v>6.5463634935208542E-2</v>
      </c>
      <c r="N39" s="3">
        <v>6.0889592976414803E-2</v>
      </c>
      <c r="O39" s="3">
        <v>4.0049065556637918E-2</v>
      </c>
      <c r="P39" s="3">
        <v>4.7433507677752951E-2</v>
      </c>
      <c r="Q39" s="3">
        <v>4.9602629358000007E-2</v>
      </c>
      <c r="R39" s="3">
        <v>3.9927386010060621E-2</v>
      </c>
      <c r="S39" s="3">
        <v>6.2774914319464553E-2</v>
      </c>
      <c r="T39" s="3">
        <v>-4.5589266773282677E-5</v>
      </c>
      <c r="U39" s="3">
        <v>2.0034618894120095E-2</v>
      </c>
      <c r="V39" s="3">
        <v>-5.9034610393622969E-2</v>
      </c>
      <c r="W39" s="3">
        <v>4.0135225584259401E-2</v>
      </c>
      <c r="X39" s="3">
        <v>5.4850830548055771E-2</v>
      </c>
      <c r="Y39" s="3">
        <v>6.0940233485080479E-2</v>
      </c>
    </row>
    <row r="40" spans="1:26" x14ac:dyDescent="0.3">
      <c r="A40" s="3">
        <v>9.0696617514910982E-2</v>
      </c>
      <c r="B40" s="3">
        <v>7.5871238517930512E-2</v>
      </c>
      <c r="C40" s="3">
        <v>9.8734764466351821E-2</v>
      </c>
      <c r="D40" s="3">
        <v>3.6708472113885685E-2</v>
      </c>
      <c r="E40" s="3">
        <v>2.5068223322024838E-2</v>
      </c>
      <c r="F40" s="3">
        <v>4.6874859447103484E-2</v>
      </c>
      <c r="G40" s="3">
        <v>6.7401659196097613E-2</v>
      </c>
      <c r="H40" s="3">
        <v>2.4011333498682189E-2</v>
      </c>
      <c r="I40" s="3">
        <v>-2.5065952215655274E-2</v>
      </c>
      <c r="J40" s="3">
        <v>0.12424774534067559</v>
      </c>
      <c r="K40" s="3">
        <v>2.6865033485806433E-3</v>
      </c>
      <c r="L40" s="3">
        <v>-1.250197797946017E-2</v>
      </c>
      <c r="M40" s="3">
        <v>7.0051114122000088E-2</v>
      </c>
      <c r="N40" s="3">
        <v>8.4513390787920223E-2</v>
      </c>
      <c r="O40" s="3">
        <v>4.4380021034611167E-2</v>
      </c>
      <c r="P40" s="3">
        <v>9.4385005829409424E-2</v>
      </c>
      <c r="Q40" s="3">
        <v>3.4594692467200379E-2</v>
      </c>
      <c r="R40" s="3">
        <v>9.1500416322083389E-3</v>
      </c>
      <c r="S40" s="3">
        <v>4.081383206368451E-2</v>
      </c>
      <c r="T40" s="3">
        <v>5.8212599491152539E-3</v>
      </c>
      <c r="U40" s="3">
        <v>-2.6791681697223488E-2</v>
      </c>
      <c r="V40" s="3">
        <v>-9.8955439912724041E-2</v>
      </c>
      <c r="W40" s="3">
        <v>4.4761079800418185E-2</v>
      </c>
      <c r="X40" s="3">
        <v>9.2497668435121E-2</v>
      </c>
      <c r="Y40" s="3">
        <v>5.0045528917131446E-2</v>
      </c>
    </row>
    <row r="41" spans="1:26" x14ac:dyDescent="0.3">
      <c r="A41" s="3">
        <v>8.6040700480643634E-3</v>
      </c>
      <c r="B41" s="3">
        <v>5.7924632518328495E-2</v>
      </c>
      <c r="C41" s="3">
        <v>3.6708472113885796E-2</v>
      </c>
      <c r="D41" s="3">
        <v>8.5374792659092508E-2</v>
      </c>
      <c r="E41" s="3">
        <v>7.8394645094329363E-2</v>
      </c>
      <c r="F41" s="3">
        <v>4.9268377489912855E-2</v>
      </c>
      <c r="G41" s="3">
        <v>7.4674806553486753E-2</v>
      </c>
      <c r="H41" s="3">
        <v>7.0484537894355548E-2</v>
      </c>
      <c r="I41" s="3">
        <v>-8.8463753933562372E-2</v>
      </c>
      <c r="J41" s="3">
        <v>-4.7479361080967342E-3</v>
      </c>
      <c r="K41" s="3">
        <v>1.025525597022002E-2</v>
      </c>
      <c r="L41" s="3">
        <v>7.769445021757973E-2</v>
      </c>
      <c r="M41" s="3">
        <v>5.4434558735946915E-2</v>
      </c>
      <c r="N41" s="3">
        <v>2.3232628042778355E-2</v>
      </c>
      <c r="O41" s="3">
        <v>3.3801765763372627E-2</v>
      </c>
      <c r="P41" s="3">
        <v>-2.1491099673189865E-2</v>
      </c>
      <c r="Q41" s="3">
        <v>6.9554578259144906E-2</v>
      </c>
      <c r="R41" s="3">
        <v>8.4275042157243296E-2</v>
      </c>
      <c r="S41" s="3">
        <v>9.0456078471807283E-2</v>
      </c>
      <c r="T41" s="3">
        <v>-1.5444806372349185E-3</v>
      </c>
      <c r="U41" s="3">
        <v>9.0954550470356416E-2</v>
      </c>
      <c r="V41" s="3">
        <v>1.56652229148454E-2</v>
      </c>
      <c r="W41" s="3">
        <v>3.3448163089965247E-2</v>
      </c>
      <c r="X41" s="3">
        <v>-1.9580572024647802E-3</v>
      </c>
      <c r="Y41" s="3">
        <v>7.2998699089834279E-2</v>
      </c>
    </row>
    <row r="42" spans="1:26" x14ac:dyDescent="0.3">
      <c r="A42" s="3">
        <v>3.379654284144204E-3</v>
      </c>
      <c r="B42" s="3">
        <v>4.7448628667462849E-2</v>
      </c>
      <c r="C42" s="3">
        <v>2.5068223322024907E-2</v>
      </c>
      <c r="D42" s="3">
        <v>7.8394645094329335E-2</v>
      </c>
      <c r="E42" s="3">
        <v>7.5010495690534945E-2</v>
      </c>
      <c r="F42" s="3">
        <v>4.6275431196233591E-2</v>
      </c>
      <c r="G42" s="3">
        <v>6.3128456710258754E-2</v>
      </c>
      <c r="H42" s="3">
        <v>6.8655836541671525E-2</v>
      </c>
      <c r="I42" s="3">
        <v>-5.3255884757962862E-2</v>
      </c>
      <c r="J42" s="3">
        <v>-1.4684084768106107E-2</v>
      </c>
      <c r="K42" s="3">
        <v>2.3027113630376961E-2</v>
      </c>
      <c r="L42" s="3">
        <v>8.2229950223844911E-2</v>
      </c>
      <c r="M42" s="3">
        <v>4.5756553965565668E-2</v>
      </c>
      <c r="N42" s="3">
        <v>1.6821441792396308E-2</v>
      </c>
      <c r="O42" s="3">
        <v>3.3939119654264036E-2</v>
      </c>
      <c r="P42" s="3">
        <v>-2.2398444766077469E-2</v>
      </c>
      <c r="Q42" s="3">
        <v>6.5685326796602467E-2</v>
      </c>
      <c r="R42" s="3">
        <v>8.3203100016206191E-2</v>
      </c>
      <c r="S42" s="3">
        <v>8.1765250197134348E-2</v>
      </c>
      <c r="T42" s="3">
        <v>1.2569380168183208E-2</v>
      </c>
      <c r="U42" s="3">
        <v>9.6217703564743615E-2</v>
      </c>
      <c r="V42" s="3">
        <v>4.8629136767737113E-2</v>
      </c>
      <c r="W42" s="3">
        <v>3.3566112898506736E-2</v>
      </c>
      <c r="X42" s="3">
        <v>-5.7725555328989597E-3</v>
      </c>
      <c r="Y42" s="3">
        <v>6.5339408642823865E-2</v>
      </c>
    </row>
    <row r="43" spans="1:26" x14ac:dyDescent="0.3">
      <c r="A43" s="3">
        <v>3.9834053994755522E-2</v>
      </c>
      <c r="B43" s="3">
        <v>4.8457228744587813E-2</v>
      </c>
      <c r="C43" s="3">
        <v>4.6874859447103519E-2</v>
      </c>
      <c r="D43" s="3">
        <v>4.9268377489912779E-2</v>
      </c>
      <c r="E43" s="3">
        <v>4.6275431196233542E-2</v>
      </c>
      <c r="F43" s="3">
        <v>4.2866928481600411E-2</v>
      </c>
      <c r="G43" s="3">
        <v>5.0942682702355108E-2</v>
      </c>
      <c r="H43" s="3">
        <v>4.4449297779084698E-2</v>
      </c>
      <c r="I43" s="3">
        <v>4.1624625902692385E-3</v>
      </c>
      <c r="J43" s="3">
        <v>4.1310563045012308E-2</v>
      </c>
      <c r="K43" s="3">
        <v>2.8831654495111974E-2</v>
      </c>
      <c r="L43" s="3">
        <v>4.1278519419802755E-2</v>
      </c>
      <c r="M43" s="3">
        <v>4.6960755597748191E-2</v>
      </c>
      <c r="N43" s="3">
        <v>4.2161271022774394E-2</v>
      </c>
      <c r="O43" s="3">
        <v>3.924103446892746E-2</v>
      </c>
      <c r="P43" s="3">
        <v>3.38809429540637E-2</v>
      </c>
      <c r="Q43" s="3">
        <v>4.5616110655615091E-2</v>
      </c>
      <c r="R43" s="3">
        <v>4.5477837822449491E-2</v>
      </c>
      <c r="S43" s="3">
        <v>5.0883528334063718E-2</v>
      </c>
      <c r="T43" s="3">
        <v>2.6715420040091011E-2</v>
      </c>
      <c r="U43" s="3">
        <v>4.2267500230730434E-2</v>
      </c>
      <c r="V43" s="3">
        <v>1.6873424691935944E-2</v>
      </c>
      <c r="W43" s="3">
        <v>3.9214661647302716E-2</v>
      </c>
      <c r="X43" s="3">
        <v>3.7810124415421136E-2</v>
      </c>
      <c r="Y43" s="3">
        <v>4.8345328733046943E-2</v>
      </c>
    </row>
    <row r="44" spans="1:26" x14ac:dyDescent="0.3">
      <c r="A44" s="3">
        <v>4.0770973806861302E-2</v>
      </c>
      <c r="B44" s="3">
        <v>7.2708637750268423E-2</v>
      </c>
      <c r="C44" s="3">
        <v>6.740165919609771E-2</v>
      </c>
      <c r="D44" s="3">
        <v>7.4674806553486725E-2</v>
      </c>
      <c r="E44" s="3">
        <v>6.3128456710258768E-2</v>
      </c>
      <c r="F44" s="3">
        <v>5.0942682702355163E-2</v>
      </c>
      <c r="G44" s="3">
        <v>8.1798674268239099E-2</v>
      </c>
      <c r="H44" s="3">
        <v>5.6249661256525869E-2</v>
      </c>
      <c r="I44" s="3">
        <v>-9.621340741231213E-2</v>
      </c>
      <c r="J44" s="3">
        <v>4.7231469202342342E-2</v>
      </c>
      <c r="K44" s="3">
        <v>-2.9175589074151922E-3</v>
      </c>
      <c r="L44" s="3">
        <v>4.335261862015951E-2</v>
      </c>
      <c r="M44" s="3">
        <v>6.6935462828654438E-2</v>
      </c>
      <c r="N44" s="3">
        <v>4.9330312469414925E-2</v>
      </c>
      <c r="O44" s="3">
        <v>3.727354143745891E-2</v>
      </c>
      <c r="P44" s="3">
        <v>1.8542493879411447E-2</v>
      </c>
      <c r="Q44" s="3">
        <v>6.091721564602097E-2</v>
      </c>
      <c r="R44" s="3">
        <v>5.9699197316736827E-2</v>
      </c>
      <c r="S44" s="3">
        <v>8.0846004866663504E-2</v>
      </c>
      <c r="T44" s="3">
        <v>-1.0769300429412702E-2</v>
      </c>
      <c r="U44" s="3">
        <v>4.6669480216516207E-2</v>
      </c>
      <c r="V44" s="3">
        <v>-5.0566048870630681E-2</v>
      </c>
      <c r="W44" s="3">
        <v>3.7185091794889401E-2</v>
      </c>
      <c r="X44" s="3">
        <v>3.3228806033857083E-2</v>
      </c>
      <c r="Y44" s="3">
        <v>7.157906906355381E-2</v>
      </c>
    </row>
    <row r="45" spans="1:26" x14ac:dyDescent="0.3">
      <c r="A45" s="3">
        <v>7.5030684009033538E-3</v>
      </c>
      <c r="B45" s="3">
        <v>4.3287627087298643E-2</v>
      </c>
      <c r="C45" s="3">
        <v>2.4011333498682265E-2</v>
      </c>
      <c r="D45" s="3">
        <v>7.0484537894355534E-2</v>
      </c>
      <c r="E45" s="3">
        <v>6.8655836541671525E-2</v>
      </c>
      <c r="F45" s="3">
        <v>4.4449297779084747E-2</v>
      </c>
      <c r="G45" s="3">
        <v>5.6249661256525876E-2</v>
      </c>
      <c r="H45" s="3">
        <v>6.3725591367701118E-2</v>
      </c>
      <c r="I45" s="3">
        <v>-2.8787396245950531E-2</v>
      </c>
      <c r="J45" s="3">
        <v>-9.141344935503351E-3</v>
      </c>
      <c r="K45" s="3">
        <v>2.9312803156085906E-2</v>
      </c>
      <c r="L45" s="3">
        <v>7.7046117329188785E-2</v>
      </c>
      <c r="M45" s="3">
        <v>4.2373276410956652E-2</v>
      </c>
      <c r="N45" s="3">
        <v>1.8537473211268946E-2</v>
      </c>
      <c r="O45" s="3">
        <v>3.4910078990954205E-2</v>
      </c>
      <c r="P45" s="3">
        <v>-1.3070555197592773E-2</v>
      </c>
      <c r="Q45" s="3">
        <v>6.0624047546414706E-2</v>
      </c>
      <c r="R45" s="3">
        <v>7.6255182200301766E-2</v>
      </c>
      <c r="S45" s="3">
        <v>7.2844610589843747E-2</v>
      </c>
      <c r="T45" s="3">
        <v>2.0848570824202481E-2</v>
      </c>
      <c r="U45" s="3">
        <v>8.9093800822074021E-2</v>
      </c>
      <c r="V45" s="3">
        <v>5.6794254211037065E-2</v>
      </c>
      <c r="W45" s="3">
        <v>3.4588807431143925E-2</v>
      </c>
      <c r="X45" s="3">
        <v>1.632865283558993E-4</v>
      </c>
      <c r="Y45" s="3">
        <v>5.9240033300995976E-2</v>
      </c>
    </row>
    <row r="46" spans="1:26" x14ac:dyDescent="0.3">
      <c r="A46" s="3">
        <v>6.7316358693023798E-2</v>
      </c>
      <c r="B46" s="3">
        <v>-5.801581105187522E-2</v>
      </c>
      <c r="C46" s="3">
        <v>-2.5065952215655427E-2</v>
      </c>
      <c r="D46" s="3">
        <v>-8.8463753933562594E-2</v>
      </c>
      <c r="E46" s="3">
        <v>-5.3255884757962911E-2</v>
      </c>
      <c r="F46" s="3">
        <v>4.1624625902691864E-3</v>
      </c>
      <c r="G46" s="3">
        <v>-9.6213407412312435E-2</v>
      </c>
      <c r="H46" s="3">
        <v>-2.8787396245950614E-2</v>
      </c>
      <c r="I46" s="3">
        <v>0.49829215912442743</v>
      </c>
      <c r="J46" s="3">
        <v>6.3685437568801434E-2</v>
      </c>
      <c r="K46" s="3">
        <v>0.17440490663011315</v>
      </c>
      <c r="L46" s="3">
        <v>-3.4338081794009351E-3</v>
      </c>
      <c r="M46" s="3">
        <v>-4.0411876464075389E-2</v>
      </c>
      <c r="N46" s="3">
        <v>3.2413748216208571E-2</v>
      </c>
      <c r="O46" s="3">
        <v>5.2550275300356775E-2</v>
      </c>
      <c r="P46" s="3">
        <v>0.15060678187992663</v>
      </c>
      <c r="Q46" s="3">
        <v>-3.9526776909538E-2</v>
      </c>
      <c r="R46" s="3">
        <v>-5.0204804489493486E-2</v>
      </c>
      <c r="S46" s="3">
        <v>-0.1085389279340789</v>
      </c>
      <c r="T46" s="3">
        <v>0.20491420259543242</v>
      </c>
      <c r="U46" s="3">
        <v>-2.4027469952038305E-2</v>
      </c>
      <c r="V46" s="3">
        <v>0.28783952071929392</v>
      </c>
      <c r="W46" s="3">
        <v>5.3099439614293767E-2</v>
      </c>
      <c r="X46" s="3">
        <v>9.5903579559563551E-2</v>
      </c>
      <c r="Y46" s="3">
        <v>-6.9243002945767712E-2</v>
      </c>
    </row>
    <row r="47" spans="1:26" x14ac:dyDescent="0.3">
      <c r="A47" s="3">
        <v>0.13801005334100064</v>
      </c>
      <c r="B47" s="3">
        <v>7.3795837360159822E-2</v>
      </c>
      <c r="C47" s="3">
        <v>0.12424774534067551</v>
      </c>
      <c r="D47" s="3">
        <v>-4.7479361080969146E-3</v>
      </c>
      <c r="E47" s="3">
        <v>-1.4684084768106245E-2</v>
      </c>
      <c r="F47" s="3">
        <v>4.1310563045012211E-2</v>
      </c>
      <c r="G47" s="3">
        <v>4.7231469202342162E-2</v>
      </c>
      <c r="H47" s="3">
        <v>-9.1413449355034759E-3</v>
      </c>
      <c r="I47" s="3">
        <v>6.3685437568801739E-2</v>
      </c>
      <c r="J47" s="3">
        <v>0.19629594714900422</v>
      </c>
      <c r="K47" s="3">
        <v>1.4676494434655074E-2</v>
      </c>
      <c r="L47" s="3">
        <v>-6.6088824575947197E-2</v>
      </c>
      <c r="M47" s="3">
        <v>6.8827763030155142E-2</v>
      </c>
      <c r="N47" s="3">
        <v>0.11649087598123459</v>
      </c>
      <c r="O47" s="3">
        <v>5.1555177577209205E-2</v>
      </c>
      <c r="P47" s="3">
        <v>0.16977384523296371</v>
      </c>
      <c r="Q47" s="3">
        <v>6.337543557108638E-3</v>
      </c>
      <c r="R47" s="3">
        <v>-4.1935085122838688E-2</v>
      </c>
      <c r="S47" s="3">
        <v>-3.5637548766309281E-3</v>
      </c>
      <c r="T47" s="3">
        <v>2.9468750730352433E-2</v>
      </c>
      <c r="U47" s="3">
        <v>-9.7621267063769515E-2</v>
      </c>
      <c r="V47" s="3">
        <v>-0.13086287402837132</v>
      </c>
      <c r="W47" s="3">
        <v>5.2396042710217805E-2</v>
      </c>
      <c r="X47" s="3">
        <v>0.14985928167116791</v>
      </c>
      <c r="Y47" s="3">
        <v>2.468234354720391E-2</v>
      </c>
    </row>
    <row r="48" spans="1:26" x14ac:dyDescent="0.3">
      <c r="A48" s="3">
        <v>2.7909452894911958E-2</v>
      </c>
      <c r="B48" s="3">
        <v>3.1676520095544822E-3</v>
      </c>
      <c r="C48" s="3">
        <v>2.6865033485805809E-3</v>
      </c>
      <c r="D48" s="3">
        <v>1.0255255970219916E-2</v>
      </c>
      <c r="E48" s="3">
        <v>2.3027113630376905E-2</v>
      </c>
      <c r="F48" s="3">
        <v>2.8831654495111936E-2</v>
      </c>
      <c r="G48" s="3">
        <v>-2.9175589074153241E-3</v>
      </c>
      <c r="H48" s="3">
        <v>2.9312803156085837E-2</v>
      </c>
      <c r="I48" s="3">
        <v>0.17440490663011299</v>
      </c>
      <c r="J48" s="3">
        <v>1.467649443465498E-2</v>
      </c>
      <c r="K48" s="3">
        <v>8.6132602362302746E-2</v>
      </c>
      <c r="L48" s="3">
        <v>4.8871546863799575E-2</v>
      </c>
      <c r="M48" s="3">
        <v>9.5535808396329767E-3</v>
      </c>
      <c r="N48" s="3">
        <v>2.1776127111844762E-2</v>
      </c>
      <c r="O48" s="3">
        <v>4.1411052690879364E-2</v>
      </c>
      <c r="P48" s="3">
        <v>4.6622176873746583E-2</v>
      </c>
      <c r="Q48" s="3">
        <v>2.282663502163778E-2</v>
      </c>
      <c r="R48" s="3">
        <v>2.9625549785718873E-2</v>
      </c>
      <c r="S48" s="3">
        <v>3.9054132897144642E-3</v>
      </c>
      <c r="T48" s="3">
        <v>9.2330081300166456E-2</v>
      </c>
      <c r="U48" s="3">
        <v>4.917226477690826E-2</v>
      </c>
      <c r="V48" s="3">
        <v>0.15090607311893811</v>
      </c>
      <c r="W48" s="3">
        <v>4.1403033546529799E-2</v>
      </c>
      <c r="X48" s="3">
        <v>3.4134998837999156E-2</v>
      </c>
      <c r="Y48" s="3">
        <v>9.9745859179851404E-3</v>
      </c>
    </row>
    <row r="49" spans="1:25" x14ac:dyDescent="0.3">
      <c r="A49" s="3">
        <v>-2.7276043239853637E-2</v>
      </c>
      <c r="B49" s="3">
        <v>2.3265619929925901E-2</v>
      </c>
      <c r="C49" s="3">
        <v>-1.2501977979460066E-2</v>
      </c>
      <c r="D49" s="3">
        <v>7.769445021757973E-2</v>
      </c>
      <c r="E49" s="3">
        <v>8.2229950223844953E-2</v>
      </c>
      <c r="F49" s="3">
        <v>4.1278519419802831E-2</v>
      </c>
      <c r="G49" s="3">
        <v>4.335261862015953E-2</v>
      </c>
      <c r="H49" s="3">
        <v>7.7046117329188812E-2</v>
      </c>
      <c r="I49" s="3">
        <v>-3.4338081794009212E-3</v>
      </c>
      <c r="J49" s="3">
        <v>-6.6088824575947072E-2</v>
      </c>
      <c r="K49" s="3">
        <v>4.8871546863799659E-2</v>
      </c>
      <c r="L49" s="3">
        <v>0.11365569892974162</v>
      </c>
      <c r="M49" s="3">
        <v>2.5533369933058506E-2</v>
      </c>
      <c r="N49" s="3">
        <v>-1.0765804340558599E-2</v>
      </c>
      <c r="O49" s="3">
        <v>3.1506980262313661E-2</v>
      </c>
      <c r="P49" s="3">
        <v>-5.3557821296637831E-2</v>
      </c>
      <c r="Q49" s="3">
        <v>6.7326784428267464E-2</v>
      </c>
      <c r="R49" s="3">
        <v>0.1002950559702897</v>
      </c>
      <c r="S49" s="3">
        <v>7.8109270057651087E-2</v>
      </c>
      <c r="T49" s="3">
        <v>3.7130321019089391E-2</v>
      </c>
      <c r="U49" s="3">
        <v>0.13601044762310785</v>
      </c>
      <c r="V49" s="3">
        <v>0.13950748292295911</v>
      </c>
      <c r="W49" s="3">
        <v>3.0910853630490565E-2</v>
      </c>
      <c r="X49" s="3">
        <v>-3.6930825873182999E-2</v>
      </c>
      <c r="Y49" s="3">
        <v>5.6830018103771238E-2</v>
      </c>
    </row>
    <row r="50" spans="1:25" x14ac:dyDescent="0.3">
      <c r="A50" s="3">
        <v>5.5753424039098755E-2</v>
      </c>
      <c r="B50" s="3">
        <v>6.5463634935208515E-2</v>
      </c>
      <c r="C50" s="3">
        <v>7.0051114122000116E-2</v>
      </c>
      <c r="D50" s="3">
        <v>5.4434558735946832E-2</v>
      </c>
      <c r="E50" s="3">
        <v>4.5756553965565626E-2</v>
      </c>
      <c r="F50" s="3">
        <v>4.6960755597748191E-2</v>
      </c>
      <c r="G50" s="3">
        <v>6.6935462828654382E-2</v>
      </c>
      <c r="H50" s="3">
        <v>4.2373276410956597E-2</v>
      </c>
      <c r="I50" s="3">
        <v>-4.041187646407518E-2</v>
      </c>
      <c r="J50" s="3">
        <v>6.882776303015524E-2</v>
      </c>
      <c r="K50" s="3">
        <v>9.5535808396330565E-3</v>
      </c>
      <c r="L50" s="3">
        <v>2.5533369933058443E-2</v>
      </c>
      <c r="M50" s="3">
        <v>6.1124632550017911E-2</v>
      </c>
      <c r="N50" s="3">
        <v>5.7683999851223772E-2</v>
      </c>
      <c r="O50" s="3">
        <v>4.0117742502083623E-2</v>
      </c>
      <c r="P50" s="3">
        <v>4.6979835131309156E-2</v>
      </c>
      <c r="Q50" s="3">
        <v>4.7668003626728787E-2</v>
      </c>
      <c r="R50" s="3">
        <v>3.9391414939542062E-2</v>
      </c>
      <c r="S50" s="3">
        <v>5.8429500182128072E-2</v>
      </c>
      <c r="T50" s="3">
        <v>7.0113411359358259E-3</v>
      </c>
      <c r="U50" s="3">
        <v>2.2666195441313697E-2</v>
      </c>
      <c r="V50" s="3">
        <v>-4.2552653467177036E-2</v>
      </c>
      <c r="W50" s="3">
        <v>4.0194200488530146E-2</v>
      </c>
      <c r="X50" s="3">
        <v>5.2943581382838681E-2</v>
      </c>
      <c r="Y50" s="3">
        <v>5.7110588261575265E-2</v>
      </c>
    </row>
    <row r="51" spans="1:25" x14ac:dyDescent="0.3">
      <c r="A51" s="3">
        <v>8.7440216828159834E-2</v>
      </c>
      <c r="B51" s="3">
        <v>6.0889592976414705E-2</v>
      </c>
      <c r="C51" s="3">
        <v>8.4513390787920195E-2</v>
      </c>
      <c r="D51" s="3">
        <v>2.323262804277821E-2</v>
      </c>
      <c r="E51" s="3">
        <v>1.6821441792396207E-2</v>
      </c>
      <c r="F51" s="3">
        <v>4.2161271022774331E-2</v>
      </c>
      <c r="G51" s="3">
        <v>4.9330312469414786E-2</v>
      </c>
      <c r="H51" s="3">
        <v>1.8537473211268848E-2</v>
      </c>
      <c r="I51" s="3">
        <v>3.2413748216208627E-2</v>
      </c>
      <c r="J51" s="3">
        <v>0.11649087598123459</v>
      </c>
      <c r="K51" s="3">
        <v>2.1776127111844762E-2</v>
      </c>
      <c r="L51" s="3">
        <v>-1.0765804340558724E-2</v>
      </c>
      <c r="M51" s="3">
        <v>5.7683999851223702E-2</v>
      </c>
      <c r="N51" s="3">
        <v>7.8243316102310445E-2</v>
      </c>
      <c r="O51" s="3">
        <v>4.5199603896994518E-2</v>
      </c>
      <c r="P51" s="3">
        <v>9.9675450428229367E-2</v>
      </c>
      <c r="Q51" s="3">
        <v>2.6664690880523492E-2</v>
      </c>
      <c r="R51" s="3">
        <v>3.1820046337902863E-3</v>
      </c>
      <c r="S51" s="3">
        <v>2.4666436332106301E-2</v>
      </c>
      <c r="T51" s="3">
        <v>2.7823188129493415E-2</v>
      </c>
      <c r="U51" s="3">
        <v>-2.553067797274965E-2</v>
      </c>
      <c r="V51" s="3">
        <v>-5.5165019981925661E-2</v>
      </c>
      <c r="W51" s="3">
        <v>4.5593333860519607E-2</v>
      </c>
      <c r="X51" s="3">
        <v>9.2109222973470628E-2</v>
      </c>
      <c r="Y51" s="3">
        <v>3.7013176766156411E-2</v>
      </c>
    </row>
    <row r="52" spans="1:25" x14ac:dyDescent="0.3">
      <c r="A52" s="3">
        <v>4.754203246837628E-2</v>
      </c>
      <c r="B52" s="3">
        <v>4.0049065556637869E-2</v>
      </c>
      <c r="C52" s="3">
        <v>4.4380021034611167E-2</v>
      </c>
      <c r="D52" s="3">
        <v>3.3801765763372543E-2</v>
      </c>
      <c r="E52" s="3">
        <v>3.3939119654264001E-2</v>
      </c>
      <c r="F52" s="3">
        <v>3.924103446892746E-2</v>
      </c>
      <c r="G52" s="3">
        <v>3.7273541437458833E-2</v>
      </c>
      <c r="H52" s="3">
        <v>3.4910078990954163E-2</v>
      </c>
      <c r="I52" s="3">
        <v>5.2550275300356906E-2</v>
      </c>
      <c r="J52" s="3">
        <v>5.1555177577209232E-2</v>
      </c>
      <c r="K52" s="3">
        <v>4.1411052690879455E-2</v>
      </c>
      <c r="L52" s="3">
        <v>3.1506980262313605E-2</v>
      </c>
      <c r="M52" s="3">
        <v>4.0117742502083602E-2</v>
      </c>
      <c r="N52" s="3">
        <v>4.5199603896994574E-2</v>
      </c>
      <c r="O52" s="3">
        <v>4.1110770551008244E-2</v>
      </c>
      <c r="P52" s="3">
        <v>5.175419712183877E-2</v>
      </c>
      <c r="Q52" s="3">
        <v>3.5743684436752875E-2</v>
      </c>
      <c r="R52" s="3">
        <v>3.209495793027152E-2</v>
      </c>
      <c r="S52" s="3">
        <v>3.3408267157078814E-2</v>
      </c>
      <c r="T52" s="3">
        <v>4.3176020531864728E-2</v>
      </c>
      <c r="U52" s="3">
        <v>2.8800133088580294E-2</v>
      </c>
      <c r="V52" s="3">
        <v>3.3869006737187478E-2</v>
      </c>
      <c r="W52" s="3">
        <v>4.1182953142307799E-2</v>
      </c>
      <c r="X52" s="3">
        <v>4.9054361239813112E-2</v>
      </c>
      <c r="Y52" s="3">
        <v>3.6328156458856967E-2</v>
      </c>
    </row>
    <row r="53" spans="1:25" x14ac:dyDescent="0.3">
      <c r="A53" s="3">
        <v>0.12387131441140528</v>
      </c>
      <c r="B53" s="3">
        <v>4.7433507677752798E-2</v>
      </c>
      <c r="C53" s="3">
        <v>9.4385005829409313E-2</v>
      </c>
      <c r="D53" s="3">
        <v>-2.1491099673190059E-2</v>
      </c>
      <c r="E53" s="3">
        <v>-2.2398444766077587E-2</v>
      </c>
      <c r="F53" s="3">
        <v>3.3880942954063603E-2</v>
      </c>
      <c r="G53" s="3">
        <v>1.8542493879411238E-2</v>
      </c>
      <c r="H53" s="3">
        <v>-1.3070555197592912E-2</v>
      </c>
      <c r="I53" s="3">
        <v>0.15060678187992682</v>
      </c>
      <c r="J53" s="3">
        <v>0.16977384523296363</v>
      </c>
      <c r="K53" s="3">
        <v>4.6622176873746646E-2</v>
      </c>
      <c r="L53" s="3">
        <v>-5.3557821296637984E-2</v>
      </c>
      <c r="M53" s="3">
        <v>4.6979835131309031E-2</v>
      </c>
      <c r="N53" s="3">
        <v>9.9675450428229381E-2</v>
      </c>
      <c r="O53" s="3">
        <v>5.1754197121838694E-2</v>
      </c>
      <c r="P53" s="3">
        <v>0.16594043256235624</v>
      </c>
      <c r="Q53" s="3">
        <v>-2.8353205362206951E-3</v>
      </c>
      <c r="R53" s="3">
        <v>-4.3589028996169642E-2</v>
      </c>
      <c r="S53" s="3">
        <v>-2.4558789488120531E-2</v>
      </c>
      <c r="T53" s="3">
        <v>6.4557841103368374E-2</v>
      </c>
      <c r="U53" s="3">
        <v>-8.2902507641423304E-2</v>
      </c>
      <c r="V53" s="3">
        <v>-4.7122395078838364E-2</v>
      </c>
      <c r="W53" s="3">
        <v>5.2536722091032953E-2</v>
      </c>
      <c r="X53" s="3">
        <v>0.13906814124884703</v>
      </c>
      <c r="Y53" s="3">
        <v>5.8972742486095783E-3</v>
      </c>
    </row>
    <row r="54" spans="1:25" x14ac:dyDescent="0.3">
      <c r="A54" s="3">
        <v>1.6850898281582621E-2</v>
      </c>
      <c r="B54" s="3">
        <v>4.9602629358000014E-2</v>
      </c>
      <c r="C54" s="3">
        <v>3.4594692467200448E-2</v>
      </c>
      <c r="D54" s="3">
        <v>6.955457825914485E-2</v>
      </c>
      <c r="E54" s="3">
        <v>6.5685326796602467E-2</v>
      </c>
      <c r="F54" s="3">
        <v>4.5616110655615126E-2</v>
      </c>
      <c r="G54" s="3">
        <v>6.0917215646020942E-2</v>
      </c>
      <c r="H54" s="3">
        <v>6.0624047546414692E-2</v>
      </c>
      <c r="I54" s="3">
        <v>-3.9526776909537875E-2</v>
      </c>
      <c r="J54" s="3">
        <v>6.3375435571087629E-3</v>
      </c>
      <c r="K54" s="3">
        <v>2.2826635021637842E-2</v>
      </c>
      <c r="L54" s="3">
        <v>6.7326784428267408E-2</v>
      </c>
      <c r="M54" s="3">
        <v>4.7668003626728822E-2</v>
      </c>
      <c r="N54" s="3">
        <v>2.6664690880523589E-2</v>
      </c>
      <c r="O54" s="3">
        <v>3.5743684436752909E-2</v>
      </c>
      <c r="P54" s="3">
        <v>-2.8353205362205702E-3</v>
      </c>
      <c r="Q54" s="3">
        <v>5.9432019758769314E-2</v>
      </c>
      <c r="R54" s="3">
        <v>7.0379206525434418E-2</v>
      </c>
      <c r="S54" s="3">
        <v>7.2614799257226026E-2</v>
      </c>
      <c r="T54" s="3">
        <v>1.5013900674803488E-2</v>
      </c>
      <c r="U54" s="3">
        <v>7.6706744985017145E-2</v>
      </c>
      <c r="V54" s="3">
        <v>3.1995457801445082E-2</v>
      </c>
      <c r="W54" s="3">
        <v>3.5493552155239583E-2</v>
      </c>
      <c r="X54" s="3">
        <v>9.9136269200448962E-3</v>
      </c>
      <c r="Y54" s="3">
        <v>6.0799948406178445E-2</v>
      </c>
    </row>
    <row r="55" spans="1:25" x14ac:dyDescent="0.3">
      <c r="A55" s="3">
        <v>-1.3512072235100536E-2</v>
      </c>
      <c r="B55" s="3">
        <v>3.9927386010060684E-2</v>
      </c>
      <c r="C55" s="3">
        <v>9.1500416322084499E-3</v>
      </c>
      <c r="D55" s="3">
        <v>8.427504215724331E-2</v>
      </c>
      <c r="E55" s="3">
        <v>8.3203100016206205E-2</v>
      </c>
      <c r="F55" s="3">
        <v>4.5477837822449574E-2</v>
      </c>
      <c r="G55" s="3">
        <v>5.9699197316736868E-2</v>
      </c>
      <c r="H55" s="3">
        <v>7.6255182200301808E-2</v>
      </c>
      <c r="I55" s="3">
        <v>-5.0204804489493438E-2</v>
      </c>
      <c r="J55" s="3">
        <v>-4.19350851228385E-2</v>
      </c>
      <c r="K55" s="3">
        <v>2.9625549785718963E-2</v>
      </c>
      <c r="L55" s="3">
        <v>0.10029505597028968</v>
      </c>
      <c r="M55" s="3">
        <v>3.9391414939542138E-2</v>
      </c>
      <c r="N55" s="3">
        <v>3.1820046337904112E-3</v>
      </c>
      <c r="O55" s="3">
        <v>3.2094957930271589E-2</v>
      </c>
      <c r="P55" s="3">
        <v>-4.358902899616951E-2</v>
      </c>
      <c r="Q55" s="3">
        <v>7.0379206525434446E-2</v>
      </c>
      <c r="R55" s="3">
        <v>9.6260456045905746E-2</v>
      </c>
      <c r="S55" s="3">
        <v>8.7119314056100766E-2</v>
      </c>
      <c r="T55" s="3">
        <v>1.7035118833874957E-2</v>
      </c>
      <c r="U55" s="3">
        <v>0.11953089620644732</v>
      </c>
      <c r="V55" s="3">
        <v>8.2742793398452724E-2</v>
      </c>
      <c r="W55" s="3">
        <v>3.1582002190640723E-2</v>
      </c>
      <c r="X55" s="3">
        <v>-2.4307158098236525E-2</v>
      </c>
      <c r="Y55" s="3">
        <v>6.632159127016285E-2</v>
      </c>
    </row>
    <row r="56" spans="1:25" x14ac:dyDescent="0.3">
      <c r="A56" s="3">
        <v>8.7914540104854916E-3</v>
      </c>
      <c r="B56" s="3">
        <v>6.2774914319464609E-2</v>
      </c>
      <c r="C56" s="3">
        <v>4.0813832063684635E-2</v>
      </c>
      <c r="D56" s="3">
        <v>9.0456078471807297E-2</v>
      </c>
      <c r="E56" s="3">
        <v>8.1765250197134376E-2</v>
      </c>
      <c r="F56" s="3">
        <v>5.0883528334063788E-2</v>
      </c>
      <c r="G56" s="3">
        <v>8.0846004866663546E-2</v>
      </c>
      <c r="H56" s="3">
        <v>7.2844610589843761E-2</v>
      </c>
      <c r="I56" s="3">
        <v>-0.10853892793407871</v>
      </c>
      <c r="J56" s="3">
        <v>-3.5637548766307425E-3</v>
      </c>
      <c r="K56" s="3">
        <v>3.9054132897145544E-3</v>
      </c>
      <c r="L56" s="3">
        <v>7.8109270057651059E-2</v>
      </c>
      <c r="M56" s="3">
        <v>5.8429500182128162E-2</v>
      </c>
      <c r="N56" s="3">
        <v>2.4666436332106439E-2</v>
      </c>
      <c r="O56" s="3">
        <v>3.3408267157078897E-2</v>
      </c>
      <c r="P56" s="3">
        <v>-2.4558789488120319E-2</v>
      </c>
      <c r="Q56" s="3">
        <v>7.2614799257226054E-2</v>
      </c>
      <c r="R56" s="3">
        <v>8.7119314056100752E-2</v>
      </c>
      <c r="S56" s="3">
        <v>9.6448573778327246E-2</v>
      </c>
      <c r="T56" s="3">
        <v>-9.0414247311357276E-3</v>
      </c>
      <c r="U56" s="3">
        <v>9.1834946467513556E-2</v>
      </c>
      <c r="V56" s="3">
        <v>2.1773282023320184E-3</v>
      </c>
      <c r="W56" s="3">
        <v>3.3042249119482572E-2</v>
      </c>
      <c r="X56" s="3">
        <v>-2.8743208787776059E-3</v>
      </c>
      <c r="Y56" s="3">
        <v>7.7645447155935632E-2</v>
      </c>
    </row>
    <row r="57" spans="1:25" x14ac:dyDescent="0.3">
      <c r="A57" s="3">
        <v>3.7960214370543914E-2</v>
      </c>
      <c r="B57" s="3">
        <v>-4.5589266773426659E-5</v>
      </c>
      <c r="C57" s="3">
        <v>5.8212599491151013E-3</v>
      </c>
      <c r="D57" s="3">
        <v>-1.5444806372350781E-3</v>
      </c>
      <c r="E57" s="3">
        <v>1.2569380168183153E-2</v>
      </c>
      <c r="F57" s="3">
        <v>2.6715420040090906E-2</v>
      </c>
      <c r="G57" s="3">
        <v>-1.0769300429412872E-2</v>
      </c>
      <c r="H57" s="3">
        <v>2.084857082420238E-2</v>
      </c>
      <c r="I57" s="3">
        <v>0.20491420259543203</v>
      </c>
      <c r="J57" s="3">
        <v>2.9468750730352187E-2</v>
      </c>
      <c r="K57" s="3">
        <v>9.2330081300166345E-2</v>
      </c>
      <c r="L57" s="3">
        <v>3.7130321019089287E-2</v>
      </c>
      <c r="M57" s="3">
        <v>7.0113411359356888E-3</v>
      </c>
      <c r="N57" s="3">
        <v>2.7823188129493321E-2</v>
      </c>
      <c r="O57" s="3">
        <v>4.3176020531864548E-2</v>
      </c>
      <c r="P57" s="3">
        <v>6.4557841103368152E-2</v>
      </c>
      <c r="Q57" s="3">
        <v>1.5013900674803373E-2</v>
      </c>
      <c r="R57" s="3">
        <v>1.7035118833874839E-2</v>
      </c>
      <c r="S57" s="3">
        <v>-9.0414247311358335E-3</v>
      </c>
      <c r="T57" s="3">
        <v>0.10168486097909846</v>
      </c>
      <c r="U57" s="3">
        <v>3.3463540259158958E-2</v>
      </c>
      <c r="V57" s="3">
        <v>0.1517523718170693</v>
      </c>
      <c r="W57" s="3">
        <v>4.3273801352129354E-2</v>
      </c>
      <c r="X57" s="3">
        <v>4.6972761178549205E-2</v>
      </c>
      <c r="Y57" s="3">
        <v>1.8778480720332289E-3</v>
      </c>
    </row>
    <row r="58" spans="1:25" x14ac:dyDescent="0.3">
      <c r="A58" s="3">
        <v>-4.74829092360112E-2</v>
      </c>
      <c r="B58" s="3">
        <v>2.0034618894120185E-2</v>
      </c>
      <c r="C58" s="3">
        <v>-2.6791681697223346E-2</v>
      </c>
      <c r="D58" s="3">
        <v>9.0954550470356457E-2</v>
      </c>
      <c r="E58" s="3">
        <v>9.6217703564743698E-2</v>
      </c>
      <c r="F58" s="3">
        <v>4.2267500230730559E-2</v>
      </c>
      <c r="G58" s="3">
        <v>4.6669480216516269E-2</v>
      </c>
      <c r="H58" s="3">
        <v>8.9093800822074076E-2</v>
      </c>
      <c r="I58" s="3">
        <v>-2.4027469952038194E-2</v>
      </c>
      <c r="J58" s="3">
        <v>-9.7621267063769335E-2</v>
      </c>
      <c r="K58" s="3">
        <v>4.9172264776908392E-2</v>
      </c>
      <c r="L58" s="3">
        <v>0.13601044762310788</v>
      </c>
      <c r="M58" s="3">
        <v>2.2666195441313805E-2</v>
      </c>
      <c r="N58" s="3">
        <v>-2.5530677972749466E-2</v>
      </c>
      <c r="O58" s="3">
        <v>2.8800133088580371E-2</v>
      </c>
      <c r="P58" s="3">
        <v>-8.2902507641423095E-2</v>
      </c>
      <c r="Q58" s="3">
        <v>7.6706744985017228E-2</v>
      </c>
      <c r="R58" s="3">
        <v>0.11953089620644738</v>
      </c>
      <c r="S58" s="3">
        <v>9.1834946467513598E-2</v>
      </c>
      <c r="T58" s="3">
        <v>3.3463540259159097E-2</v>
      </c>
      <c r="U58" s="3">
        <v>0.16527688549269759</v>
      </c>
      <c r="V58" s="3">
        <v>0.1644580013723973</v>
      </c>
      <c r="W58" s="3">
        <v>2.8019694745391316E-2</v>
      </c>
      <c r="X58" s="3">
        <v>-6.0460099552598762E-2</v>
      </c>
      <c r="Y58" s="3">
        <v>6.3639208458739396E-2</v>
      </c>
    </row>
    <row r="59" spans="1:25" x14ac:dyDescent="0.3">
      <c r="A59" s="3">
        <v>-5.9641498553007793E-2</v>
      </c>
      <c r="B59" s="3">
        <v>-5.9034610393623024E-2</v>
      </c>
      <c r="C59" s="3">
        <v>-9.8955439912724111E-2</v>
      </c>
      <c r="D59" s="3">
        <v>1.5665222914845324E-2</v>
      </c>
      <c r="E59" s="3">
        <v>4.8629136767737176E-2</v>
      </c>
      <c r="F59" s="3">
        <v>1.6873424691935951E-2</v>
      </c>
      <c r="G59" s="3">
        <v>-5.0566048870630771E-2</v>
      </c>
      <c r="H59" s="3">
        <v>5.6794254211037051E-2</v>
      </c>
      <c r="I59" s="3">
        <v>0.28783952071929347</v>
      </c>
      <c r="J59" s="3">
        <v>-0.13086287402837155</v>
      </c>
      <c r="K59" s="3">
        <v>0.15090607311893808</v>
      </c>
      <c r="L59" s="3">
        <v>0.13950748292295906</v>
      </c>
      <c r="M59" s="3">
        <v>-4.2552653467177098E-2</v>
      </c>
      <c r="N59" s="3">
        <v>-5.5165019981925661E-2</v>
      </c>
      <c r="O59" s="3">
        <v>3.3869006737187374E-2</v>
      </c>
      <c r="P59" s="3">
        <v>-4.712239507883853E-2</v>
      </c>
      <c r="Q59" s="3">
        <v>3.1995457801445054E-2</v>
      </c>
      <c r="R59" s="3">
        <v>8.2742793398452752E-2</v>
      </c>
      <c r="S59" s="3">
        <v>2.1773282023319785E-3</v>
      </c>
      <c r="T59" s="3">
        <v>0.15175237181706941</v>
      </c>
      <c r="U59" s="3">
        <v>0.16445800137239724</v>
      </c>
      <c r="V59" s="3">
        <v>0.3915752184696894</v>
      </c>
      <c r="W59" s="3">
        <v>3.3203659578535688E-2</v>
      </c>
      <c r="X59" s="3">
        <v>-5.6466484799595568E-2</v>
      </c>
      <c r="Y59" s="3">
        <v>-7.6219276379636478E-3</v>
      </c>
    </row>
    <row r="60" spans="1:25" x14ac:dyDescent="0.3">
      <c r="A60" s="3">
        <v>4.8080882228273773E-2</v>
      </c>
      <c r="B60" s="3">
        <v>4.0135225584259339E-2</v>
      </c>
      <c r="C60" s="3">
        <v>4.4761079800418158E-2</v>
      </c>
      <c r="D60" s="3">
        <v>3.3448163089965156E-2</v>
      </c>
      <c r="E60" s="3">
        <v>3.3566112898506688E-2</v>
      </c>
      <c r="F60" s="3">
        <v>3.9214661647302695E-2</v>
      </c>
      <c r="G60" s="3">
        <v>3.7185091794889311E-2</v>
      </c>
      <c r="H60" s="3">
        <v>3.4588807431143877E-2</v>
      </c>
      <c r="I60" s="3">
        <v>5.3099439614293781E-2</v>
      </c>
      <c r="J60" s="3">
        <v>5.2396042710217777E-2</v>
      </c>
      <c r="K60" s="3">
        <v>4.1403033546529834E-2</v>
      </c>
      <c r="L60" s="3">
        <v>3.0910853630490488E-2</v>
      </c>
      <c r="M60" s="3">
        <v>4.0194200488530105E-2</v>
      </c>
      <c r="N60" s="3">
        <v>4.5593333860519628E-2</v>
      </c>
      <c r="O60" s="3">
        <v>4.1182953142307757E-2</v>
      </c>
      <c r="P60" s="3">
        <v>5.2536722091032981E-2</v>
      </c>
      <c r="Q60" s="3">
        <v>3.5493552155239534E-2</v>
      </c>
      <c r="R60" s="3">
        <v>3.158200219064064E-2</v>
      </c>
      <c r="S60" s="3">
        <v>3.3042249119482482E-2</v>
      </c>
      <c r="T60" s="3">
        <v>4.3273801352129465E-2</v>
      </c>
      <c r="U60" s="3">
        <v>2.8019694745391226E-2</v>
      </c>
      <c r="V60" s="3">
        <v>3.320365957853573E-2</v>
      </c>
      <c r="W60" s="3">
        <v>4.1260050712577073E-2</v>
      </c>
      <c r="X60" s="3">
        <v>4.9681808537930812E-2</v>
      </c>
      <c r="Y60" s="3">
        <v>3.6146578049391136E-2</v>
      </c>
    </row>
    <row r="61" spans="1:25" x14ac:dyDescent="0.3">
      <c r="A61" s="3">
        <v>0.10996656369896284</v>
      </c>
      <c r="B61" s="3">
        <v>5.4850830548055646E-2</v>
      </c>
      <c r="C61" s="3">
        <v>9.2497668435120917E-2</v>
      </c>
      <c r="D61" s="3">
        <v>-1.9580572024649572E-3</v>
      </c>
      <c r="E61" s="3">
        <v>-5.7725555328990846E-3</v>
      </c>
      <c r="F61" s="3">
        <v>3.7810124415421059E-2</v>
      </c>
      <c r="G61" s="3">
        <v>3.322880603385691E-2</v>
      </c>
      <c r="H61" s="3">
        <v>1.632865283557744E-4</v>
      </c>
      <c r="I61" s="3">
        <v>9.5903579559563579E-2</v>
      </c>
      <c r="J61" s="3">
        <v>0.14985928167116785</v>
      </c>
      <c r="K61" s="3">
        <v>3.413499883799917E-2</v>
      </c>
      <c r="L61" s="3">
        <v>-3.6930825873183165E-2</v>
      </c>
      <c r="M61" s="3">
        <v>5.294358138283857E-2</v>
      </c>
      <c r="N61" s="3">
        <v>9.2109222973470628E-2</v>
      </c>
      <c r="O61" s="3">
        <v>4.9054361239813035E-2</v>
      </c>
      <c r="P61" s="3">
        <v>0.139068141248847</v>
      </c>
      <c r="Q61" s="3">
        <v>9.9136269200447852E-3</v>
      </c>
      <c r="R61" s="3">
        <v>-2.430715809823665E-2</v>
      </c>
      <c r="S61" s="3">
        <v>-2.8743208787777828E-3</v>
      </c>
      <c r="T61" s="3">
        <v>4.6972761178549344E-2</v>
      </c>
      <c r="U61" s="3">
        <v>-6.0460099552598963E-2</v>
      </c>
      <c r="V61" s="3">
        <v>-5.6466484799595484E-2</v>
      </c>
      <c r="W61" s="3">
        <v>4.9681808537930763E-2</v>
      </c>
      <c r="X61" s="3">
        <v>0.12060826049610085</v>
      </c>
      <c r="Y61" s="3">
        <v>2.0002598231656454E-2</v>
      </c>
    </row>
    <row r="62" spans="1:25" x14ac:dyDescent="0.3">
      <c r="A62" s="3">
        <v>2.7463811644478107E-2</v>
      </c>
      <c r="B62" s="3">
        <v>6.0940233485080493E-2</v>
      </c>
      <c r="C62" s="3">
        <v>5.0045528917131515E-2</v>
      </c>
      <c r="D62" s="3">
        <v>7.2998699089834224E-2</v>
      </c>
      <c r="E62" s="3">
        <v>6.5339408642823851E-2</v>
      </c>
      <c r="F62" s="3">
        <v>4.8345328733046977E-2</v>
      </c>
      <c r="G62" s="3">
        <v>7.1579069063553796E-2</v>
      </c>
      <c r="H62" s="3">
        <v>5.9240033300995962E-2</v>
      </c>
      <c r="I62" s="3">
        <v>-6.9243002945767518E-2</v>
      </c>
      <c r="J62" s="3">
        <v>2.4682343547204048E-2</v>
      </c>
      <c r="K62" s="3">
        <v>9.9745859179852236E-3</v>
      </c>
      <c r="L62" s="3">
        <v>5.6830018103771203E-2</v>
      </c>
      <c r="M62" s="3">
        <v>5.7110588261575307E-2</v>
      </c>
      <c r="N62" s="3">
        <v>3.7013176766156508E-2</v>
      </c>
      <c r="O62" s="3">
        <v>3.6328156458857008E-2</v>
      </c>
      <c r="P62" s="3">
        <v>5.8972742486097379E-3</v>
      </c>
      <c r="Q62" s="3">
        <v>6.0799948406178445E-2</v>
      </c>
      <c r="R62" s="3">
        <v>6.6321591270162794E-2</v>
      </c>
      <c r="S62" s="3">
        <v>7.764544715593559E-2</v>
      </c>
      <c r="T62" s="3">
        <v>1.8778480720333529E-3</v>
      </c>
      <c r="U62" s="3">
        <v>6.3639208458739313E-2</v>
      </c>
      <c r="V62" s="3">
        <v>-7.6219276379636131E-3</v>
      </c>
      <c r="W62" s="3">
        <v>3.6146578049391191E-2</v>
      </c>
      <c r="X62" s="3">
        <v>2.0002598231656593E-2</v>
      </c>
      <c r="Y62" s="3">
        <v>6.664345475853066E-2</v>
      </c>
    </row>
  </sheetData>
  <sortState xmlns:xlrd2="http://schemas.microsoft.com/office/spreadsheetml/2017/richdata2" ref="Y2:Y26">
    <sortCondition ref="Y2:Y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Question 1</vt:lpstr>
      <vt:lpstr>Question 3</vt:lpstr>
      <vt:lpstr>Beta_hat</vt:lpstr>
      <vt:lpstr>Beta_hat_t</vt:lpstr>
      <vt:lpstr>X</vt:lpstr>
      <vt:lpstr>X_t</vt:lpstr>
      <vt:lpstr>X_t_X</vt:lpstr>
      <vt:lpstr>X_t_X_inv</vt:lpstr>
      <vt:lpstr>X_t_Y</vt:lpstr>
      <vt:lpstr>X_t_y_t</vt:lpstr>
      <vt:lpstr>Y</vt:lpstr>
      <vt:lpstr>Y_t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Raj Pradhan</dc:creator>
  <cp:lastModifiedBy>Ritu Raj Pradhan</cp:lastModifiedBy>
  <dcterms:created xsi:type="dcterms:W3CDTF">2024-04-02T08:26:06Z</dcterms:created>
  <dcterms:modified xsi:type="dcterms:W3CDTF">2024-04-02T10:50:53Z</dcterms:modified>
</cp:coreProperties>
</file>