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MSC\sem2\Regression Methods\"/>
    </mc:Choice>
  </mc:AlternateContent>
  <xr:revisionPtr revIDLastSave="0" documentId="13_ncr:1_{3B0DF1F7-923F-48BB-B7F7-E659165E71D2}" xr6:coauthVersionLast="47" xr6:coauthVersionMax="47" xr10:uidLastSave="{00000000-0000-0000-0000-000000000000}"/>
  <bookViews>
    <workbookView xWindow="-108" yWindow="-108" windowWidth="23256" windowHeight="12456" activeTab="1" xr2:uid="{AC6CC523-7FA9-4CE2-BC1F-D0BDB1447E45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" l="1"/>
  <c r="K32" i="1"/>
  <c r="J32" i="1"/>
  <c r="M28" i="1"/>
  <c r="N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2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E28" i="1"/>
  <c r="G32" i="1"/>
  <c r="I28" i="1" l="1"/>
  <c r="I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G28" i="1"/>
  <c r="H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B23" i="1"/>
  <c r="A23" i="1"/>
</calcChain>
</file>

<file path=xl/sharedStrings.xml><?xml version="1.0" encoding="utf-8"?>
<sst xmlns="http://schemas.openxmlformats.org/spreadsheetml/2006/main" count="56" uniqueCount="55">
  <si>
    <t xml:space="preserve"> Age of Propellant (X)</t>
  </si>
  <si>
    <t>Shear Strength (Y)</t>
  </si>
  <si>
    <t>Xbar</t>
  </si>
  <si>
    <t>Ybar</t>
  </si>
  <si>
    <t>Xi - Xbar</t>
  </si>
  <si>
    <t>Yi - Ybar</t>
  </si>
  <si>
    <t>Sxy</t>
  </si>
  <si>
    <t>Sxx</t>
  </si>
  <si>
    <t>Beta_1</t>
  </si>
  <si>
    <t>Syy</t>
  </si>
  <si>
    <t>MSres</t>
  </si>
  <si>
    <t>Tcal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</si>
  <si>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</si>
  <si>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</si>
  <si>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</si>
  <si>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</si>
  <si>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</si>
  <si>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</si>
  <si>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</si>
  <si>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</si>
  <si>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</si>
  <si>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</si>
  <si>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</si>
  <si>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</si>
  <si>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</si>
  <si>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</si>
  <si>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</si>
  <si>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</si>
  <si>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</si>
  <si>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</si>
  <si>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</si>
  <si>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</si>
  <si>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</si>
  <si>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</si>
  <si>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</si>
  <si>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</si>
  <si>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</si>
  <si>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</si>
  <si>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</si>
  <si>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</si>
  <si>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</si>
  <si>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</si>
  <si>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</si>
  <si>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</si>
  <si>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</si>
  <si>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Beta_0</t>
  </si>
  <si>
    <t>Y_pred</t>
  </si>
  <si>
    <t>SSE</t>
  </si>
  <si>
    <t>Y - Y_pred</t>
  </si>
  <si>
    <t>SSR</t>
  </si>
  <si>
    <t>Y_pred - Ybar</t>
  </si>
  <si>
    <t>SST</t>
  </si>
  <si>
    <t>MSR</t>
  </si>
  <si>
    <t>MSE</t>
  </si>
  <si>
    <t>Fcal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</si>
</sst>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Sheet1!$B$2:$B$21</c:f>
              <c:numCache>
                <c:formatCode>General</c:formatCode>
                <c:ptCount val="20"/>
                <c:pt idx="0">
                  <c:v>15.5</c:v>
                </c:pt>
                <c:pt idx="1">
                  <c:v>23.75</c:v>
                </c:pt>
                <c:pt idx="2">
                  <c:v>8</c:v>
                </c:pt>
                <c:pt idx="3">
                  <c:v>17</c:v>
                </c:pt>
                <c:pt idx="4">
                  <c:v>5.5</c:v>
                </c:pt>
                <c:pt idx="5">
                  <c:v>19</c:v>
                </c:pt>
                <c:pt idx="6">
                  <c:v>24</c:v>
                </c:pt>
                <c:pt idx="7">
                  <c:v>2.5</c:v>
                </c:pt>
                <c:pt idx="8">
                  <c:v>7.5</c:v>
                </c:pt>
                <c:pt idx="9">
                  <c:v>11</c:v>
                </c:pt>
                <c:pt idx="10">
                  <c:v>13</c:v>
                </c:pt>
                <c:pt idx="11">
                  <c:v>3.75</c:v>
                </c:pt>
                <c:pt idx="12">
                  <c:v>25</c:v>
                </c:pt>
                <c:pt idx="13">
                  <c:v>9.75</c:v>
                </c:pt>
                <c:pt idx="14">
                  <c:v>22</c:v>
                </c:pt>
                <c:pt idx="15">
                  <c:v>18</c:v>
                </c:pt>
                <c:pt idx="16">
                  <c:v>6</c:v>
                </c:pt>
                <c:pt idx="17">
                  <c:v>12.5</c:v>
                </c:pt>
                <c:pt idx="18">
                  <c:v>2</c:v>
                </c:pt>
                <c:pt idx="19">
                  <c:v>21.5</c:v>
                </c:pt>
              </c:numCache>
            </c:numRef>
          </c:xVal>
          <c:yVal>
            <c:numRef>
              <c:f>Sheet2!$C$25:$C$44</c:f>
              <c:numCache>
                <c:formatCode>General</c:formatCode>
                <c:ptCount val="20"/>
                <c:pt idx="0">
                  <c:v>106.75830064473485</c:v>
                </c:pt>
                <c:pt idx="1">
                  <c:v>-67.274574059796578</c:v>
                </c:pt>
                <c:pt idx="2">
                  <c:v>-14.593631442054175</c:v>
                </c:pt>
                <c:pt idx="3">
                  <c:v>65.088687062092959</c:v>
                </c:pt>
                <c:pt idx="4">
                  <c:v>-215.97760880431724</c:v>
                </c:pt>
                <c:pt idx="5">
                  <c:v>-213.60413104809663</c:v>
                </c:pt>
                <c:pt idx="6">
                  <c:v>48.563823676429593</c:v>
                </c:pt>
                <c:pt idx="7">
                  <c:v>40.061618360966804</c:v>
                </c:pt>
                <c:pt idx="8">
                  <c:v>8.7295730854930298</c:v>
                </c:pt>
                <c:pt idx="9">
                  <c:v>37.567141392661142</c:v>
                </c:pt>
                <c:pt idx="10">
                  <c:v>20.374323282471778</c:v>
                </c:pt>
                <c:pt idx="11">
                  <c:v>-88.94639295790148</c:v>
                </c:pt>
                <c:pt idx="12">
                  <c:v>80.817414621334819</c:v>
                </c:pt>
                <c:pt idx="13">
                  <c:v>71.17515271152979</c:v>
                </c:pt>
                <c:pt idx="14">
                  <c:v>-45.143358213381134</c:v>
                </c:pt>
                <c:pt idx="15">
                  <c:v>94.442278006998094</c:v>
                </c:pt>
                <c:pt idx="16">
                  <c:v>9.4991866681352803</c:v>
                </c:pt>
                <c:pt idx="17">
                  <c:v>37.097527810019074</c:v>
                </c:pt>
                <c:pt idx="18">
                  <c:v>100.68482288851419</c:v>
                </c:pt>
                <c:pt idx="19">
                  <c:v>-75.320153685833475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BA-45C4-9858-70C6204A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07935"/>
        <c:axId val="135243743"/>
      </c:scatterChart>
      <c:valAx>
        <c:axId val="136607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43743"/>
        <c:crosses val="autoZero"/>
        <c:crossBetween val="midCat"/>
      </c:valAx>
      <c:valAx>
        <c:axId val="135243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607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Sheet1!$B$2:$B$21</c:f>
              <c:numCache>
                <c:formatCode>General</c:formatCode>
                <c:ptCount val="20"/>
                <c:pt idx="0">
                  <c:v>15.5</c:v>
                </c:pt>
                <c:pt idx="1">
                  <c:v>23.75</c:v>
                </c:pt>
                <c:pt idx="2">
                  <c:v>8</c:v>
                </c:pt>
                <c:pt idx="3">
                  <c:v>17</c:v>
                </c:pt>
                <c:pt idx="4">
                  <c:v>5.5</c:v>
                </c:pt>
                <c:pt idx="5">
                  <c:v>19</c:v>
                </c:pt>
                <c:pt idx="6">
                  <c:v>24</c:v>
                </c:pt>
                <c:pt idx="7">
                  <c:v>2.5</c:v>
                </c:pt>
                <c:pt idx="8">
                  <c:v>7.5</c:v>
                </c:pt>
                <c:pt idx="9">
                  <c:v>11</c:v>
                </c:pt>
                <c:pt idx="10">
                  <c:v>13</c:v>
                </c:pt>
                <c:pt idx="11">
                  <c:v>3.75</c:v>
                </c:pt>
                <c:pt idx="12">
                  <c:v>25</c:v>
                </c:pt>
                <c:pt idx="13">
                  <c:v>9.75</c:v>
                </c:pt>
                <c:pt idx="14">
                  <c:v>22</c:v>
                </c:pt>
                <c:pt idx="15">
                  <c:v>18</c:v>
                </c:pt>
                <c:pt idx="16">
                  <c:v>6</c:v>
                </c:pt>
                <c:pt idx="17">
                  <c:v>12.5</c:v>
                </c:pt>
                <c:pt idx="18">
                  <c:v>2</c:v>
                </c:pt>
                <c:pt idx="19">
                  <c:v>21.5</c:v>
                </c:pt>
              </c:numCache>
            </c:numRef>
          </c:xVal>
          <c:yVal>
            <c:numRef>
              <c:f>Sheet1!$A$2:$A$21</c:f>
              <c:numCache>
                <c:formatCode>General</c:formatCode>
                <c:ptCount val="20"/>
                <c:pt idx="0">
                  <c:v>2158.6999999999998</c:v>
                </c:pt>
                <c:pt idx="1">
                  <c:v>1678.15</c:v>
                </c:pt>
                <c:pt idx="2">
                  <c:v>2316</c:v>
                </c:pt>
                <c:pt idx="3">
                  <c:v>2061.3000000000002</c:v>
                </c:pt>
                <c:pt idx="4">
                  <c:v>2207.5</c:v>
                </c:pt>
                <c:pt idx="5">
                  <c:v>1708.3</c:v>
                </c:pt>
                <c:pt idx="6">
                  <c:v>1784.7</c:v>
                </c:pt>
                <c:pt idx="7">
                  <c:v>2575</c:v>
                </c:pt>
                <c:pt idx="8">
                  <c:v>2357.9</c:v>
                </c:pt>
                <c:pt idx="9">
                  <c:v>2256.6999999999998</c:v>
                </c:pt>
                <c:pt idx="10">
                  <c:v>2165.1999999999998</c:v>
                </c:pt>
                <c:pt idx="11">
                  <c:v>2399.5500000000002</c:v>
                </c:pt>
                <c:pt idx="12">
                  <c:v>1779.8</c:v>
                </c:pt>
                <c:pt idx="13">
                  <c:v>2336.75</c:v>
                </c:pt>
                <c:pt idx="14">
                  <c:v>1765.3</c:v>
                </c:pt>
                <c:pt idx="15">
                  <c:v>2053.5</c:v>
                </c:pt>
                <c:pt idx="16">
                  <c:v>2414.4</c:v>
                </c:pt>
                <c:pt idx="17">
                  <c:v>2200.5</c:v>
                </c:pt>
                <c:pt idx="18">
                  <c:v>2654.2</c:v>
                </c:pt>
                <c:pt idx="19">
                  <c:v>1753.7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ED-45DC-B59D-F78AEF0BD1F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Sheet1!$B$2:$B$21</c:f>
              <c:numCache>
                <c:formatCode>General</c:formatCode>
                <c:ptCount val="20"/>
                <c:pt idx="0">
                  <c:v>15.5</c:v>
                </c:pt>
                <c:pt idx="1">
                  <c:v>23.75</c:v>
                </c:pt>
                <c:pt idx="2">
                  <c:v>8</c:v>
                </c:pt>
                <c:pt idx="3">
                  <c:v>17</c:v>
                </c:pt>
                <c:pt idx="4">
                  <c:v>5.5</c:v>
                </c:pt>
                <c:pt idx="5">
                  <c:v>19</c:v>
                </c:pt>
                <c:pt idx="6">
                  <c:v>24</c:v>
                </c:pt>
                <c:pt idx="7">
                  <c:v>2.5</c:v>
                </c:pt>
                <c:pt idx="8">
                  <c:v>7.5</c:v>
                </c:pt>
                <c:pt idx="9">
                  <c:v>11</c:v>
                </c:pt>
                <c:pt idx="10">
                  <c:v>13</c:v>
                </c:pt>
                <c:pt idx="11">
                  <c:v>3.75</c:v>
                </c:pt>
                <c:pt idx="12">
                  <c:v>25</c:v>
                </c:pt>
                <c:pt idx="13">
                  <c:v>9.75</c:v>
                </c:pt>
                <c:pt idx="14">
                  <c:v>22</c:v>
                </c:pt>
                <c:pt idx="15">
                  <c:v>18</c:v>
                </c:pt>
                <c:pt idx="16">
                  <c:v>6</c:v>
                </c:pt>
                <c:pt idx="17">
                  <c:v>12.5</c:v>
                </c:pt>
                <c:pt idx="18">
                  <c:v>2</c:v>
                </c:pt>
                <c:pt idx="19">
                  <c:v>21.5</c:v>
                </c:pt>
              </c:numCache>
            </c:numRef>
          </c:xVal>
          <c:yVal>
            <c:numRef>
              <c:f>Sheet2!$B$25:$B$44</c:f>
              <c:numCache>
                <c:formatCode>General</c:formatCode>
                <c:ptCount val="20"/>
                <c:pt idx="0">
                  <c:v>2051.941699355265</c:v>
                </c:pt>
                <c:pt idx="1">
                  <c:v>1745.4245740597967</c:v>
                </c:pt>
                <c:pt idx="2">
                  <c:v>2330.5936314420542</c:v>
                </c:pt>
                <c:pt idx="3">
                  <c:v>1996.2113129379072</c:v>
                </c:pt>
                <c:pt idx="4">
                  <c:v>2423.4776088043172</c:v>
                </c:pt>
                <c:pt idx="5">
                  <c:v>1921.9041310480966</c:v>
                </c:pt>
                <c:pt idx="6">
                  <c:v>1736.1361763235705</c:v>
                </c:pt>
                <c:pt idx="7">
                  <c:v>2534.9383816390332</c:v>
                </c:pt>
                <c:pt idx="8">
                  <c:v>2349.1704269145071</c:v>
                </c:pt>
                <c:pt idx="9">
                  <c:v>2219.1328586073387</c:v>
                </c:pt>
                <c:pt idx="10">
                  <c:v>2144.825676717528</c:v>
                </c:pt>
                <c:pt idx="11">
                  <c:v>2488.4963929579017</c:v>
                </c:pt>
                <c:pt idx="12">
                  <c:v>1698.9825853786651</c:v>
                </c:pt>
                <c:pt idx="13">
                  <c:v>2265.5748472884702</c:v>
                </c:pt>
                <c:pt idx="14">
                  <c:v>1810.4433582133811</c:v>
                </c:pt>
                <c:pt idx="15">
                  <c:v>1959.0577219930019</c:v>
                </c:pt>
                <c:pt idx="16">
                  <c:v>2404.9008133318648</c:v>
                </c:pt>
                <c:pt idx="17">
                  <c:v>2163.4024721899809</c:v>
                </c:pt>
                <c:pt idx="18">
                  <c:v>2553.5151771114856</c:v>
                </c:pt>
                <c:pt idx="19">
                  <c:v>1829.0201536858335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ED-45DC-B59D-F78AEF0BD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82015"/>
        <c:axId val="309327039"/>
      </c:scatterChart>
      <c:valAx>
        <c:axId val="135282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327039"/>
        <c:crosses val="autoZero"/>
        <c:crossBetween val="midCat"/>
      </c:valAx>
      <c:valAx>
        <c:axId val="309327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820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Sheet2!$F$25:$F$44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Sheet2!$G$25:$G$44</c:f>
              <c:numCache>
                <c:formatCode>General</c:formatCode>
                <c:ptCount val="20"/>
                <c:pt idx="0">
                  <c:v>1678.15</c:v>
                </c:pt>
                <c:pt idx="1">
                  <c:v>1708.3</c:v>
                </c:pt>
                <c:pt idx="2">
                  <c:v>1753.7</c:v>
                </c:pt>
                <c:pt idx="3">
                  <c:v>1765.3</c:v>
                </c:pt>
                <c:pt idx="4">
                  <c:v>1779.8</c:v>
                </c:pt>
                <c:pt idx="5">
                  <c:v>1784.7</c:v>
                </c:pt>
                <c:pt idx="6">
                  <c:v>2053.5</c:v>
                </c:pt>
                <c:pt idx="7">
                  <c:v>2061.3000000000002</c:v>
                </c:pt>
                <c:pt idx="8">
                  <c:v>2158.6999999999998</c:v>
                </c:pt>
                <c:pt idx="9">
                  <c:v>2165.1999999999998</c:v>
                </c:pt>
                <c:pt idx="10">
                  <c:v>2200.5</c:v>
                </c:pt>
                <c:pt idx="11">
                  <c:v>2207.5</c:v>
                </c:pt>
                <c:pt idx="12">
                  <c:v>2256.6999999999998</c:v>
                </c:pt>
                <c:pt idx="13">
                  <c:v>2316</c:v>
                </c:pt>
                <c:pt idx="14">
                  <c:v>2336.75</c:v>
                </c:pt>
                <c:pt idx="15">
                  <c:v>2357.9</c:v>
                </c:pt>
                <c:pt idx="16">
                  <c:v>2399.5500000000002</c:v>
                </c:pt>
                <c:pt idx="17">
                  <c:v>2414.4</c:v>
                </c:pt>
                <c:pt idx="18">
                  <c:v>2575</c:v>
                </c:pt>
                <c:pt idx="19">
                  <c:v>2654.2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C-4408-A5CE-104367E42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83455"/>
        <c:axId val="309325551"/>
      </c:scatterChart>
      <c:valAx>
        <c:axId val="135283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325551"/>
        <c:crosses val="autoZero"/>
        <c:crossBetween val="midCat"/>
      </c:valAx>
      <c:valAx>
        <c:axId val="309325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83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C7BC0-0EEF-D594-8C38-5A9CE7719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D321F2-F91E-74C7-B6CE-B44EC7DDB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1318A1-3447-FE6C-45DE-A23D7C202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973DD-9859-4940-A4AD-01D17CC239ED}">
  <dimension ref="A1:I44"/>
  <sheetViews>
    <sheetView workbookViewId="0">
      <selection activeCell="J13" sqref="J13"/>
    </sheetView>
  </sheetViews>
  <sheetFormatPr defaultRowHeight="14.4" x14ac:dyDescent="0.3"/>
  <cols>
    <col min="1" max="1" width="24.21875" customWidth="1"/>
  </cols>
  <sheetData>
    <row r="1" spans="1:9" x14ac:dyDescent="0.3">
      <c r="A1" t="s">
        <v>12</v>
      </c>
    </row>
    <row r="2" spans="1:9" ht="15" thickBot="1" x14ac:dyDescent="0.35"/>
    <row r="3" spans="1:9" x14ac:dyDescent="0.3">
      <c r="A3" s="5" t="s">
        <v>13</v>
      </c>
      <c r="B3" s="5"/>
    </row>
    <row r="4" spans="1:9" x14ac:dyDescent="0.3">
      <c r="A4" s="2" t="s">
        <v>14</v>
      </c>
      <c r="B4" s="2">
        <v>0.94965332183713436</v>
      </c>
    </row>
    <row r="5" spans="1:9" x14ac:dyDescent="0.3">
      <c r="A5" s="2" t="s">
        <v>15</v>
      </c>
      <c r="B5" s="2">
        <v>0.90184143167630382</v>
      </c>
    </row>
    <row r="6" spans="1:9" x14ac:dyDescent="0.3">
      <c r="A6" s="2" t="s">
        <v>16</v>
      </c>
      <c r="B6" s="2">
        <v>0.89638817788054281</v>
      </c>
    </row>
    <row r="7" spans="1:9" x14ac:dyDescent="0.3">
      <c r="A7" s="2" t="s">
        <v>17</v>
      </c>
      <c r="B7" s="2">
        <v>96.106092438102905</v>
      </c>
    </row>
    <row r="8" spans="1:9" ht="15" thickBot="1" x14ac:dyDescent="0.35">
      <c r="A8" s="3" t="s">
        <v>18</v>
      </c>
      <c r="B8" s="3">
        <v>20</v>
      </c>
    </row>
    <row r="10" spans="1:9" ht="15" thickBot="1" x14ac:dyDescent="0.35">
      <c r="A10" t="s">
        <v>19</v>
      </c>
    </row>
    <row r="11" spans="1:9" x14ac:dyDescent="0.3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spans="1:9" x14ac:dyDescent="0.3">
      <c r="A12" s="2" t="s">
        <v>20</v>
      </c>
      <c r="B12" s="2">
        <v>1</v>
      </c>
      <c r="C12" s="2">
        <v>1527482.7433080189</v>
      </c>
      <c r="D12" s="2">
        <v>1527482.7433080189</v>
      </c>
      <c r="E12" s="2">
        <v>165.37675770332797</v>
      </c>
      <c r="F12" s="2">
        <v>1.6433438181188734E-10</v>
      </c>
    </row>
    <row r="13" spans="1:9" x14ac:dyDescent="0.3">
      <c r="A13" s="2" t="s">
        <v>21</v>
      </c>
      <c r="B13" s="2">
        <v>18</v>
      </c>
      <c r="C13" s="2">
        <v>166254.85806698125</v>
      </c>
      <c r="D13" s="2">
        <v>9236.3810037211806</v>
      </c>
      <c r="E13" s="2"/>
      <c r="F13" s="2"/>
    </row>
    <row r="14" spans="1:9" ht="15" thickBot="1" x14ac:dyDescent="0.35">
      <c r="A14" s="3" t="s">
        <v>22</v>
      </c>
      <c r="B14" s="3">
        <v>19</v>
      </c>
      <c r="C14" s="3">
        <v>1693737.6013750001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29</v>
      </c>
      <c r="C16" s="4" t="s">
        <v>17</v>
      </c>
      <c r="D16" s="4" t="s">
        <v>30</v>
      </c>
      <c r="E16" s="4" t="s">
        <v>31</v>
      </c>
      <c r="F16" s="4" t="s">
        <v>32</v>
      </c>
      <c r="G16" s="4" t="s">
        <v>33</v>
      </c>
      <c r="H16" s="4" t="s">
        <v>34</v>
      </c>
      <c r="I16" s="4" t="s">
        <v>35</v>
      </c>
    </row>
    <row r="17" spans="1:9" x14ac:dyDescent="0.3">
      <c r="A17" s="2" t="s">
        <v>23</v>
      </c>
      <c r="B17" s="2">
        <v>2627.8223590012963</v>
      </c>
      <c r="C17" s="2">
        <v>44.183911798178642</v>
      </c>
      <c r="D17" s="2">
        <v>59.474642512517889</v>
      </c>
      <c r="E17" s="2">
        <v>4.0635594033799504E-22</v>
      </c>
      <c r="F17" s="2">
        <v>2534.9954048804366</v>
      </c>
      <c r="G17" s="2">
        <v>2720.6493131221559</v>
      </c>
      <c r="H17" s="2">
        <v>2534.9954048804366</v>
      </c>
      <c r="I17" s="2">
        <v>2720.6493131221559</v>
      </c>
    </row>
    <row r="18" spans="1:9" ht="15" thickBot="1" x14ac:dyDescent="0.35">
      <c r="A18" s="3" t="s">
        <v>36</v>
      </c>
      <c r="B18" s="3">
        <v>-37.15359094490524</v>
      </c>
      <c r="C18" s="3">
        <v>2.8891065489219194</v>
      </c>
      <c r="D18" s="3">
        <v>-12.85988949032331</v>
      </c>
      <c r="E18" s="3">
        <v>1.6433438181188791E-10</v>
      </c>
      <c r="F18" s="3">
        <v>-43.223378570140021</v>
      </c>
      <c r="G18" s="3">
        <v>-31.083803319670459</v>
      </c>
      <c r="H18" s="3">
        <v>-43.223378570140021</v>
      </c>
      <c r="I18" s="3">
        <v>-31.083803319670459</v>
      </c>
    </row>
    <row r="22" spans="1:9" x14ac:dyDescent="0.3">
      <c r="A22" t="s">
        <v>37</v>
      </c>
      <c r="F22" t="s">
        <v>42</v>
      </c>
    </row>
    <row r="23" spans="1:9" ht="15" thickBot="1" x14ac:dyDescent="0.35"/>
    <row r="24" spans="1:9" x14ac:dyDescent="0.3">
      <c r="A24" s="4" t="s">
        <v>38</v>
      </c>
      <c r="B24" s="4" t="s">
        <v>39</v>
      </c>
      <c r="C24" s="4" t="s">
        <v>40</v>
      </c>
      <c r="D24" s="4" t="s">
        <v>41</v>
      </c>
      <c r="F24" s="4" t="s">
        <v>43</v>
      </c>
      <c r="G24" s="4" t="s">
        <v>44</v>
      </c>
    </row>
    <row r="25" spans="1:9" x14ac:dyDescent="0.3">
      <c r="A25" s="2">
        <v>1</v>
      </c>
      <c r="B25" s="2">
        <v>2051.941699355265</v>
      </c>
      <c r="C25" s="2">
        <v>106.75830064473485</v>
      </c>
      <c r="D25" s="2">
        <v>1.141277565816871</v>
      </c>
      <c r="F25" s="2">
        <v>2.5</v>
      </c>
      <c r="G25" s="2">
        <v>1678.15</v>
      </c>
    </row>
    <row r="26" spans="1:9" x14ac:dyDescent="0.3">
      <c r="A26" s="2">
        <v>2</v>
      </c>
      <c r="B26" s="2">
        <v>1745.4245740597967</v>
      </c>
      <c r="C26" s="2">
        <v>-67.274574059796578</v>
      </c>
      <c r="D26" s="2">
        <v>-0.71918494075540607</v>
      </c>
      <c r="F26" s="2">
        <v>7.5</v>
      </c>
      <c r="G26" s="2">
        <v>1708.3</v>
      </c>
    </row>
    <row r="27" spans="1:9" x14ac:dyDescent="0.3">
      <c r="A27" s="2">
        <v>3</v>
      </c>
      <c r="B27" s="2">
        <v>2330.5936314420542</v>
      </c>
      <c r="C27" s="2">
        <v>-14.593631442054175</v>
      </c>
      <c r="D27" s="2">
        <v>-0.15601020312266989</v>
      </c>
      <c r="F27" s="2">
        <v>12.5</v>
      </c>
      <c r="G27" s="2">
        <v>1753.7</v>
      </c>
    </row>
    <row r="28" spans="1:9" x14ac:dyDescent="0.3">
      <c r="A28" s="2">
        <v>4</v>
      </c>
      <c r="B28" s="2">
        <v>1996.2113129379072</v>
      </c>
      <c r="C28" s="2">
        <v>65.088687062092959</v>
      </c>
      <c r="D28" s="2">
        <v>0.6958171672256297</v>
      </c>
      <c r="F28" s="2">
        <v>17.5</v>
      </c>
      <c r="G28" s="2">
        <v>1765.3</v>
      </c>
    </row>
    <row r="29" spans="1:9" x14ac:dyDescent="0.3">
      <c r="A29" s="2">
        <v>5</v>
      </c>
      <c r="B29" s="2">
        <v>2423.4776088043172</v>
      </c>
      <c r="C29" s="2">
        <v>-215.97760880431724</v>
      </c>
      <c r="D29" s="2">
        <v>-2.3088640242354415</v>
      </c>
      <c r="F29" s="2">
        <v>22.5</v>
      </c>
      <c r="G29" s="2">
        <v>1779.8</v>
      </c>
    </row>
    <row r="30" spans="1:9" x14ac:dyDescent="0.3">
      <c r="A30" s="2">
        <v>6</v>
      </c>
      <c r="B30" s="2">
        <v>1921.9041310480966</v>
      </c>
      <c r="C30" s="2">
        <v>-213.60413104809663</v>
      </c>
      <c r="D30" s="2">
        <v>-2.2834908504421065</v>
      </c>
      <c r="F30" s="2">
        <v>27.5</v>
      </c>
      <c r="G30" s="2">
        <v>1784.7</v>
      </c>
    </row>
    <row r="31" spans="1:9" x14ac:dyDescent="0.3">
      <c r="A31" s="2">
        <v>7</v>
      </c>
      <c r="B31" s="2">
        <v>1736.1361763235705</v>
      </c>
      <c r="C31" s="2">
        <v>48.563823676429593</v>
      </c>
      <c r="D31" s="2">
        <v>0.51916152783880753</v>
      </c>
      <c r="F31" s="2">
        <v>32.5</v>
      </c>
      <c r="G31" s="2">
        <v>2053.5</v>
      </c>
    </row>
    <row r="32" spans="1:9" x14ac:dyDescent="0.3">
      <c r="A32" s="2">
        <v>8</v>
      </c>
      <c r="B32" s="2">
        <v>2534.9383816390332</v>
      </c>
      <c r="C32" s="2">
        <v>40.061618360966804</v>
      </c>
      <c r="D32" s="2">
        <v>0.42827045774958739</v>
      </c>
      <c r="F32" s="2">
        <v>37.5</v>
      </c>
      <c r="G32" s="2">
        <v>2061.3000000000002</v>
      </c>
    </row>
    <row r="33" spans="1:7" x14ac:dyDescent="0.3">
      <c r="A33" s="2">
        <v>9</v>
      </c>
      <c r="B33" s="2">
        <v>2349.1704269145071</v>
      </c>
      <c r="C33" s="2">
        <v>8.7295730854930298</v>
      </c>
      <c r="D33" s="2">
        <v>9.3321698279798443E-2</v>
      </c>
      <c r="F33" s="2">
        <v>42.5</v>
      </c>
      <c r="G33" s="2">
        <v>2158.6999999999998</v>
      </c>
    </row>
    <row r="34" spans="1:7" x14ac:dyDescent="0.3">
      <c r="A34" s="2">
        <v>10</v>
      </c>
      <c r="B34" s="2">
        <v>2219.1328586073387</v>
      </c>
      <c r="C34" s="2">
        <v>37.567141392661142</v>
      </c>
      <c r="D34" s="2">
        <v>0.40160376686764948</v>
      </c>
      <c r="F34" s="2">
        <v>47.5</v>
      </c>
      <c r="G34" s="2">
        <v>2165.1999999999998</v>
      </c>
    </row>
    <row r="35" spans="1:7" x14ac:dyDescent="0.3">
      <c r="A35" s="2">
        <v>11</v>
      </c>
      <c r="B35" s="2">
        <v>2144.825676717528</v>
      </c>
      <c r="C35" s="2">
        <v>20.374323282471778</v>
      </c>
      <c r="D35" s="2">
        <v>0.21780749544117237</v>
      </c>
      <c r="F35" s="2">
        <v>52.5</v>
      </c>
      <c r="G35" s="2">
        <v>2200.5</v>
      </c>
    </row>
    <row r="36" spans="1:7" x14ac:dyDescent="0.3">
      <c r="A36" s="2">
        <v>12</v>
      </c>
      <c r="B36" s="2">
        <v>2488.4963929579017</v>
      </c>
      <c r="C36" s="2">
        <v>-88.94639295790148</v>
      </c>
      <c r="D36" s="2">
        <v>-0.95086304512276931</v>
      </c>
      <c r="F36" s="2">
        <v>57.5</v>
      </c>
      <c r="G36" s="2">
        <v>2207.5</v>
      </c>
    </row>
    <row r="37" spans="1:7" x14ac:dyDescent="0.3">
      <c r="A37" s="2">
        <v>13</v>
      </c>
      <c r="B37" s="2">
        <v>1698.9825853786651</v>
      </c>
      <c r="C37" s="2">
        <v>80.817414621334819</v>
      </c>
      <c r="D37" s="2">
        <v>0.86396188097434556</v>
      </c>
      <c r="F37" s="2">
        <v>62.5</v>
      </c>
      <c r="G37" s="2">
        <v>2256.6999999999998</v>
      </c>
    </row>
    <row r="38" spans="1:7" x14ac:dyDescent="0.3">
      <c r="A38" s="2">
        <v>14</v>
      </c>
      <c r="B38" s="2">
        <v>2265.5748472884702</v>
      </c>
      <c r="C38" s="2">
        <v>71.17515271152979</v>
      </c>
      <c r="D38" s="2">
        <v>0.76088327130247324</v>
      </c>
      <c r="F38" s="2">
        <v>67.5</v>
      </c>
      <c r="G38" s="2">
        <v>2316</v>
      </c>
    </row>
    <row r="39" spans="1:7" x14ac:dyDescent="0.3">
      <c r="A39" s="2">
        <v>15</v>
      </c>
      <c r="B39" s="2">
        <v>1810.4433582133811</v>
      </c>
      <c r="C39" s="2">
        <v>-45.143358213381134</v>
      </c>
      <c r="D39" s="2">
        <v>-0.48259574818464118</v>
      </c>
      <c r="F39" s="2">
        <v>72.5</v>
      </c>
      <c r="G39" s="2">
        <v>2336.75</v>
      </c>
    </row>
    <row r="40" spans="1:7" x14ac:dyDescent="0.3">
      <c r="A40" s="2">
        <v>16</v>
      </c>
      <c r="B40" s="2">
        <v>1959.0577219930019</v>
      </c>
      <c r="C40" s="2">
        <v>94.442278006998094</v>
      </c>
      <c r="D40" s="2">
        <v>1.0096156692556233</v>
      </c>
      <c r="F40" s="2">
        <v>77.5</v>
      </c>
      <c r="G40" s="2">
        <v>2357.9</v>
      </c>
    </row>
    <row r="41" spans="1:7" x14ac:dyDescent="0.3">
      <c r="A41" s="2">
        <v>17</v>
      </c>
      <c r="B41" s="2">
        <v>2404.9008133318648</v>
      </c>
      <c r="C41" s="2">
        <v>9.4991866681352803</v>
      </c>
      <c r="D41" s="2">
        <v>0.1015490933480326</v>
      </c>
      <c r="F41" s="2">
        <v>82.5</v>
      </c>
      <c r="G41" s="2">
        <v>2399.5500000000002</v>
      </c>
    </row>
    <row r="42" spans="1:7" x14ac:dyDescent="0.3">
      <c r="A42" s="2">
        <v>18</v>
      </c>
      <c r="B42" s="2">
        <v>2163.4024721899809</v>
      </c>
      <c r="C42" s="2">
        <v>37.097527810019074</v>
      </c>
      <c r="D42" s="2">
        <v>0.39658345984481835</v>
      </c>
      <c r="F42" s="2">
        <v>87.5</v>
      </c>
      <c r="G42" s="2">
        <v>2414.4</v>
      </c>
    </row>
    <row r="43" spans="1:7" x14ac:dyDescent="0.3">
      <c r="A43" s="2">
        <v>19</v>
      </c>
      <c r="B43" s="2">
        <v>2553.5151771114856</v>
      </c>
      <c r="C43" s="2">
        <v>100.68482288851419</v>
      </c>
      <c r="D43" s="2">
        <v>1.076350306130256</v>
      </c>
      <c r="F43" s="2">
        <v>92.5</v>
      </c>
      <c r="G43" s="2">
        <v>2575</v>
      </c>
    </row>
    <row r="44" spans="1:7" ht="15" thickBot="1" x14ac:dyDescent="0.35">
      <c r="A44" s="3">
        <v>20</v>
      </c>
      <c r="B44" s="3">
        <v>1829.0201536858335</v>
      </c>
      <c r="C44" s="3">
        <v>-75.320153685833475</v>
      </c>
      <c r="D44" s="3">
        <v>-0.80519454821202352</v>
      </c>
      <c r="F44" s="3">
        <v>97.5</v>
      </c>
      <c r="G44" s="3">
        <v>2654.2</v>
      </c>
    </row>
  </sheetData>
  <sortState xmlns:xlrd2="http://schemas.microsoft.com/office/spreadsheetml/2017/richdata2" ref="G25:G44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2DA-8CDD-4DDE-A29E-0DA8A6553F84}">
  <dimension ref="A1:N32"/>
  <sheetViews>
    <sheetView tabSelected="1" topLeftCell="B1" workbookViewId="0">
      <selection activeCell="R15" sqref="R15"/>
    </sheetView>
  </sheetViews>
  <sheetFormatPr defaultRowHeight="14.4" x14ac:dyDescent="0.3"/>
  <cols>
    <col min="1" max="1" width="15.88671875" customWidth="1"/>
    <col min="2" max="2" width="18.77734375" customWidth="1"/>
    <col min="13" max="13" width="12.77734375" customWidth="1"/>
  </cols>
  <sheetData>
    <row r="1" spans="1:14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46</v>
      </c>
      <c r="K1" s="1" t="s">
        <v>48</v>
      </c>
      <c r="L1" s="1" t="s">
        <v>47</v>
      </c>
      <c r="M1" s="1" t="s">
        <v>50</v>
      </c>
      <c r="N1" s="1" t="s">
        <v>49</v>
      </c>
    </row>
    <row r="2" spans="1:14" x14ac:dyDescent="0.3">
      <c r="A2">
        <v>2158.6999999999998</v>
      </c>
      <c r="B2">
        <v>15.5</v>
      </c>
      <c r="C2">
        <v>13.362500000000001</v>
      </c>
      <c r="D2">
        <v>2131.3575000000001</v>
      </c>
      <c r="E2">
        <f>B2-C2</f>
        <v>2.1374999999999993</v>
      </c>
      <c r="F2">
        <f>A2-D2</f>
        <v>27.342499999999745</v>
      </c>
      <c r="G2">
        <f>A2*E2</f>
        <v>4614.2212499999978</v>
      </c>
      <c r="H2">
        <f>E2^2</f>
        <v>4.5689062499999968</v>
      </c>
      <c r="I2">
        <f>F2^2</f>
        <v>747.61230624998609</v>
      </c>
      <c r="J2">
        <f>$E$28+$G$28*B2</f>
        <v>2051.941699355265</v>
      </c>
      <c r="K2">
        <f>A2-J2</f>
        <v>106.75830064473485</v>
      </c>
      <c r="L2">
        <f>K2^2</f>
        <v>11397.334756551592</v>
      </c>
      <c r="M2">
        <f>J2-$A$23</f>
        <v>-79.4158006447351</v>
      </c>
      <c r="N2">
        <f>M2^2</f>
        <v>6306.8693920443075</v>
      </c>
    </row>
    <row r="3" spans="1:14" x14ac:dyDescent="0.3">
      <c r="A3">
        <v>1678.15</v>
      </c>
      <c r="B3">
        <v>23.75</v>
      </c>
      <c r="C3">
        <v>13.362500000000001</v>
      </c>
      <c r="D3">
        <v>2131.3575000000001</v>
      </c>
      <c r="E3">
        <f t="shared" ref="E3:E21" si="0">B3-C3</f>
        <v>10.387499999999999</v>
      </c>
      <c r="F3">
        <f t="shared" ref="F3:F21" si="1">A3-D3</f>
        <v>-453.20749999999998</v>
      </c>
      <c r="G3">
        <f t="shared" ref="G3:G21" si="2">A3*E3</f>
        <v>17431.783124999998</v>
      </c>
      <c r="H3">
        <f t="shared" ref="H3:H21" si="3">E3^2</f>
        <v>107.90015624999998</v>
      </c>
      <c r="I3">
        <f t="shared" ref="I3:I21" si="4">F3^2</f>
        <v>205397.03805624999</v>
      </c>
      <c r="J3">
        <f t="shared" ref="J3:J21" si="5">$E$28+$G$28*B3</f>
        <v>1745.4245740597967</v>
      </c>
      <c r="K3">
        <f t="shared" ref="K3:K21" si="6">A3-J3</f>
        <v>-67.274574059796578</v>
      </c>
      <c r="L3">
        <f t="shared" ref="L3:L21" si="7">K3^2</f>
        <v>4525.8683149270546</v>
      </c>
      <c r="M3">
        <f t="shared" ref="M3:M21" si="8">J3-$A$23</f>
        <v>-385.9329259402034</v>
      </c>
      <c r="N3">
        <f t="shared" ref="N3:N21" si="9">M3^2</f>
        <v>148944.22332476653</v>
      </c>
    </row>
    <row r="4" spans="1:14" x14ac:dyDescent="0.3">
      <c r="A4">
        <v>2316</v>
      </c>
      <c r="B4">
        <v>8</v>
      </c>
      <c r="C4">
        <v>13.362500000000001</v>
      </c>
      <c r="D4">
        <v>2131.3575000000001</v>
      </c>
      <c r="E4">
        <f t="shared" si="0"/>
        <v>-5.3625000000000007</v>
      </c>
      <c r="F4">
        <f t="shared" si="1"/>
        <v>184.64249999999993</v>
      </c>
      <c r="G4">
        <f t="shared" si="2"/>
        <v>-12419.550000000001</v>
      </c>
      <c r="H4">
        <f t="shared" si="3"/>
        <v>28.756406250000008</v>
      </c>
      <c r="I4">
        <f t="shared" si="4"/>
        <v>34092.852806249975</v>
      </c>
      <c r="J4">
        <f t="shared" si="5"/>
        <v>2330.5936314420546</v>
      </c>
      <c r="K4">
        <f t="shared" si="6"/>
        <v>-14.59363144205463</v>
      </c>
      <c r="L4">
        <f t="shared" si="7"/>
        <v>212.97407866652549</v>
      </c>
      <c r="M4">
        <f t="shared" si="8"/>
        <v>199.23613144205456</v>
      </c>
      <c r="N4">
        <f t="shared" si="9"/>
        <v>39695.036071995637</v>
      </c>
    </row>
    <row r="5" spans="1:14" x14ac:dyDescent="0.3">
      <c r="A5">
        <v>2061.3000000000002</v>
      </c>
      <c r="B5">
        <v>17</v>
      </c>
      <c r="C5">
        <v>13.362500000000001</v>
      </c>
      <c r="D5">
        <v>2131.3575000000001</v>
      </c>
      <c r="E5">
        <f t="shared" si="0"/>
        <v>3.6374999999999993</v>
      </c>
      <c r="F5">
        <f t="shared" si="1"/>
        <v>-70.057499999999891</v>
      </c>
      <c r="G5">
        <f t="shared" si="2"/>
        <v>7497.9787499999993</v>
      </c>
      <c r="H5">
        <f t="shared" si="3"/>
        <v>13.231406249999996</v>
      </c>
      <c r="I5">
        <f t="shared" si="4"/>
        <v>4908.0533062499844</v>
      </c>
      <c r="J5">
        <f t="shared" si="5"/>
        <v>1996.2113129379072</v>
      </c>
      <c r="K5">
        <f t="shared" si="6"/>
        <v>65.088687062092959</v>
      </c>
      <c r="L5">
        <f t="shared" si="7"/>
        <v>4236.5371834670677</v>
      </c>
      <c r="M5">
        <f t="shared" si="8"/>
        <v>-135.14618706209285</v>
      </c>
      <c r="N5">
        <f t="shared" si="9"/>
        <v>18264.491877422191</v>
      </c>
    </row>
    <row r="6" spans="1:14" x14ac:dyDescent="0.3">
      <c r="A6">
        <v>2207.5</v>
      </c>
      <c r="B6">
        <v>5.5</v>
      </c>
      <c r="C6">
        <v>13.362500000000001</v>
      </c>
      <c r="D6">
        <v>2131.3575000000001</v>
      </c>
      <c r="E6">
        <f t="shared" si="0"/>
        <v>-7.8625000000000007</v>
      </c>
      <c r="F6">
        <f t="shared" si="1"/>
        <v>76.142499999999927</v>
      </c>
      <c r="G6">
        <f t="shared" si="2"/>
        <v>-17356.46875</v>
      </c>
      <c r="H6">
        <f t="shared" si="3"/>
        <v>61.818906250000012</v>
      </c>
      <c r="I6">
        <f t="shared" si="4"/>
        <v>5797.6803062499894</v>
      </c>
      <c r="J6">
        <f t="shared" si="5"/>
        <v>2423.4776088043177</v>
      </c>
      <c r="K6">
        <f t="shared" si="6"/>
        <v>-215.9776088043177</v>
      </c>
      <c r="L6">
        <f t="shared" si="7"/>
        <v>46646.327504830886</v>
      </c>
      <c r="M6">
        <f t="shared" si="8"/>
        <v>292.12010880431762</v>
      </c>
      <c r="N6">
        <f t="shared" si="9"/>
        <v>85334.15796784636</v>
      </c>
    </row>
    <row r="7" spans="1:14" x14ac:dyDescent="0.3">
      <c r="A7">
        <v>1708.3</v>
      </c>
      <c r="B7">
        <v>19</v>
      </c>
      <c r="C7">
        <v>13.362500000000001</v>
      </c>
      <c r="D7">
        <v>2131.3575000000001</v>
      </c>
      <c r="E7">
        <f t="shared" si="0"/>
        <v>5.6374999999999993</v>
      </c>
      <c r="F7">
        <f t="shared" si="1"/>
        <v>-423.05750000000012</v>
      </c>
      <c r="G7">
        <f t="shared" si="2"/>
        <v>9630.5412499999984</v>
      </c>
      <c r="H7">
        <f t="shared" si="3"/>
        <v>31.781406249999993</v>
      </c>
      <c r="I7">
        <f t="shared" si="4"/>
        <v>178977.64830625011</v>
      </c>
      <c r="J7">
        <f t="shared" si="5"/>
        <v>1921.9041310480966</v>
      </c>
      <c r="K7">
        <f t="shared" si="6"/>
        <v>-213.60413104809663</v>
      </c>
      <c r="L7">
        <f t="shared" si="7"/>
        <v>45626.724800812437</v>
      </c>
      <c r="M7">
        <f t="shared" si="8"/>
        <v>-209.45336895190349</v>
      </c>
      <c r="N7">
        <f t="shared" si="9"/>
        <v>43870.713765302207</v>
      </c>
    </row>
    <row r="8" spans="1:14" x14ac:dyDescent="0.3">
      <c r="A8">
        <v>1784.7</v>
      </c>
      <c r="B8">
        <v>24</v>
      </c>
      <c r="C8">
        <v>13.362500000000001</v>
      </c>
      <c r="D8">
        <v>2131.3575000000001</v>
      </c>
      <c r="E8">
        <f t="shared" si="0"/>
        <v>10.637499999999999</v>
      </c>
      <c r="F8">
        <f t="shared" si="1"/>
        <v>-346.65750000000003</v>
      </c>
      <c r="G8">
        <f t="shared" si="2"/>
        <v>18984.74625</v>
      </c>
      <c r="H8">
        <f t="shared" si="3"/>
        <v>113.15640624999999</v>
      </c>
      <c r="I8">
        <f t="shared" si="4"/>
        <v>120171.42230625002</v>
      </c>
      <c r="J8">
        <f t="shared" si="5"/>
        <v>1736.1361763235702</v>
      </c>
      <c r="K8">
        <f t="shared" si="6"/>
        <v>48.56382367642982</v>
      </c>
      <c r="L8">
        <f t="shared" si="7"/>
        <v>2358.4449700753657</v>
      </c>
      <c r="M8">
        <f t="shared" si="8"/>
        <v>-395.22132367642985</v>
      </c>
      <c r="N8">
        <f t="shared" si="9"/>
        <v>156199.89468854934</v>
      </c>
    </row>
    <row r="9" spans="1:14" x14ac:dyDescent="0.3">
      <c r="A9">
        <v>2575</v>
      </c>
      <c r="B9">
        <v>2.5</v>
      </c>
      <c r="C9">
        <v>13.362500000000001</v>
      </c>
      <c r="D9">
        <v>2131.3575000000001</v>
      </c>
      <c r="E9">
        <f t="shared" si="0"/>
        <v>-10.862500000000001</v>
      </c>
      <c r="F9">
        <f t="shared" si="1"/>
        <v>443.64249999999993</v>
      </c>
      <c r="G9">
        <f t="shared" si="2"/>
        <v>-27970.937500000004</v>
      </c>
      <c r="H9">
        <f t="shared" si="3"/>
        <v>117.99390625000001</v>
      </c>
      <c r="I9">
        <f t="shared" si="4"/>
        <v>196818.66780624993</v>
      </c>
      <c r="J9">
        <f t="shared" si="5"/>
        <v>2534.9383816390337</v>
      </c>
      <c r="K9">
        <f t="shared" si="6"/>
        <v>40.061618360966349</v>
      </c>
      <c r="L9">
        <f t="shared" si="7"/>
        <v>1604.9332656997162</v>
      </c>
      <c r="M9">
        <f t="shared" si="8"/>
        <v>403.58088163903358</v>
      </c>
      <c r="N9">
        <f t="shared" si="9"/>
        <v>162877.52802453964</v>
      </c>
    </row>
    <row r="10" spans="1:14" x14ac:dyDescent="0.3">
      <c r="A10">
        <v>2357.9</v>
      </c>
      <c r="B10">
        <v>7.5</v>
      </c>
      <c r="C10">
        <v>13.362500000000001</v>
      </c>
      <c r="D10">
        <v>2131.3575000000001</v>
      </c>
      <c r="E10">
        <f t="shared" si="0"/>
        <v>-5.8625000000000007</v>
      </c>
      <c r="F10">
        <f t="shared" si="1"/>
        <v>226.54250000000002</v>
      </c>
      <c r="G10">
        <f t="shared" si="2"/>
        <v>-13823.188750000003</v>
      </c>
      <c r="H10">
        <f t="shared" si="3"/>
        <v>34.368906250000009</v>
      </c>
      <c r="I10">
        <f t="shared" si="4"/>
        <v>51321.504306250012</v>
      </c>
      <c r="J10">
        <f t="shared" si="5"/>
        <v>2349.1704269145071</v>
      </c>
      <c r="K10">
        <f t="shared" si="6"/>
        <v>8.7295730854930298</v>
      </c>
      <c r="L10">
        <f t="shared" si="7"/>
        <v>76.205446254964301</v>
      </c>
      <c r="M10">
        <f t="shared" si="8"/>
        <v>217.81292691450699</v>
      </c>
      <c r="N10">
        <f t="shared" si="9"/>
        <v>47442.471131064362</v>
      </c>
    </row>
    <row r="11" spans="1:14" x14ac:dyDescent="0.3">
      <c r="A11">
        <v>2256.6999999999998</v>
      </c>
      <c r="B11">
        <v>11</v>
      </c>
      <c r="C11">
        <v>13.362500000000001</v>
      </c>
      <c r="D11">
        <v>2131.3575000000001</v>
      </c>
      <c r="E11">
        <f t="shared" si="0"/>
        <v>-2.3625000000000007</v>
      </c>
      <c r="F11">
        <f t="shared" si="1"/>
        <v>125.34249999999975</v>
      </c>
      <c r="G11">
        <f t="shared" si="2"/>
        <v>-5331.4537500000015</v>
      </c>
      <c r="H11">
        <f t="shared" si="3"/>
        <v>5.5814062500000032</v>
      </c>
      <c r="I11">
        <f t="shared" si="4"/>
        <v>15710.742306249937</v>
      </c>
      <c r="J11">
        <f t="shared" si="5"/>
        <v>2219.1328586073387</v>
      </c>
      <c r="K11">
        <f t="shared" si="6"/>
        <v>37.567141392661142</v>
      </c>
      <c r="L11">
        <f t="shared" si="7"/>
        <v>1411.2901124161942</v>
      </c>
      <c r="M11">
        <f t="shared" si="8"/>
        <v>87.775358607338603</v>
      </c>
      <c r="N11">
        <f t="shared" si="9"/>
        <v>7704.5135786468909</v>
      </c>
    </row>
    <row r="12" spans="1:14" x14ac:dyDescent="0.3">
      <c r="A12">
        <v>2165.1999999999998</v>
      </c>
      <c r="B12">
        <v>13</v>
      </c>
      <c r="C12">
        <v>13.362500000000001</v>
      </c>
      <c r="D12">
        <v>2131.3575000000001</v>
      </c>
      <c r="E12">
        <f t="shared" si="0"/>
        <v>-0.36250000000000071</v>
      </c>
      <c r="F12">
        <f t="shared" si="1"/>
        <v>33.842499999999745</v>
      </c>
      <c r="G12">
        <f t="shared" si="2"/>
        <v>-784.88500000000147</v>
      </c>
      <c r="H12">
        <f t="shared" si="3"/>
        <v>0.1314062500000005</v>
      </c>
      <c r="I12">
        <f t="shared" si="4"/>
        <v>1145.3148062499827</v>
      </c>
      <c r="J12">
        <f t="shared" si="5"/>
        <v>2144.825676717528</v>
      </c>
      <c r="K12">
        <f t="shared" si="6"/>
        <v>20.374323282471778</v>
      </c>
      <c r="L12">
        <f t="shared" si="7"/>
        <v>415.11304921867156</v>
      </c>
      <c r="M12">
        <f t="shared" si="8"/>
        <v>13.468176717527967</v>
      </c>
      <c r="N12">
        <f t="shared" si="9"/>
        <v>181.39178409456241</v>
      </c>
    </row>
    <row r="13" spans="1:14" x14ac:dyDescent="0.3">
      <c r="A13">
        <v>2399.5500000000002</v>
      </c>
      <c r="B13">
        <v>3.75</v>
      </c>
      <c r="C13">
        <v>13.362500000000001</v>
      </c>
      <c r="D13">
        <v>2131.3575000000001</v>
      </c>
      <c r="E13">
        <f t="shared" si="0"/>
        <v>-9.6125000000000007</v>
      </c>
      <c r="F13">
        <f t="shared" si="1"/>
        <v>268.19250000000011</v>
      </c>
      <c r="G13">
        <f t="shared" si="2"/>
        <v>-23065.674375000002</v>
      </c>
      <c r="H13">
        <f t="shared" si="3"/>
        <v>92.400156250000009</v>
      </c>
      <c r="I13">
        <f t="shared" si="4"/>
        <v>71927.217056250054</v>
      </c>
      <c r="J13">
        <f t="shared" si="5"/>
        <v>2488.4963929579021</v>
      </c>
      <c r="K13">
        <f t="shared" si="6"/>
        <v>-88.946392957901935</v>
      </c>
      <c r="L13">
        <f t="shared" si="7"/>
        <v>7911.4608202215068</v>
      </c>
      <c r="M13">
        <f t="shared" si="8"/>
        <v>357.13889295790204</v>
      </c>
      <c r="N13">
        <f t="shared" si="9"/>
        <v>127548.18886319581</v>
      </c>
    </row>
    <row r="14" spans="1:14" x14ac:dyDescent="0.3">
      <c r="A14">
        <v>1779.8</v>
      </c>
      <c r="B14">
        <v>25</v>
      </c>
      <c r="C14">
        <v>13.362500000000001</v>
      </c>
      <c r="D14">
        <v>2131.3575000000001</v>
      </c>
      <c r="E14">
        <f t="shared" si="0"/>
        <v>11.637499999999999</v>
      </c>
      <c r="F14">
        <f t="shared" si="1"/>
        <v>-351.55750000000012</v>
      </c>
      <c r="G14">
        <f t="shared" si="2"/>
        <v>20712.422499999997</v>
      </c>
      <c r="H14">
        <f t="shared" si="3"/>
        <v>135.43140624999998</v>
      </c>
      <c r="I14">
        <f t="shared" si="4"/>
        <v>123592.67580625009</v>
      </c>
      <c r="J14">
        <f t="shared" si="5"/>
        <v>1698.9825853786651</v>
      </c>
      <c r="K14">
        <f t="shared" si="6"/>
        <v>80.817414621334819</v>
      </c>
      <c r="L14">
        <f t="shared" si="7"/>
        <v>6531.4545060767432</v>
      </c>
      <c r="M14">
        <f t="shared" si="8"/>
        <v>-432.37491462133494</v>
      </c>
      <c r="N14">
        <f t="shared" si="9"/>
        <v>186948.06679380668</v>
      </c>
    </row>
    <row r="15" spans="1:14" x14ac:dyDescent="0.3">
      <c r="A15">
        <v>2336.75</v>
      </c>
      <c r="B15">
        <v>9.75</v>
      </c>
      <c r="C15">
        <v>13.362500000000001</v>
      </c>
      <c r="D15">
        <v>2131.3575000000001</v>
      </c>
      <c r="E15">
        <f t="shared" si="0"/>
        <v>-3.6125000000000007</v>
      </c>
      <c r="F15">
        <f t="shared" si="1"/>
        <v>205.39249999999993</v>
      </c>
      <c r="G15">
        <f t="shared" si="2"/>
        <v>-8441.5093750000015</v>
      </c>
      <c r="H15">
        <f t="shared" si="3"/>
        <v>13.050156250000006</v>
      </c>
      <c r="I15">
        <f t="shared" si="4"/>
        <v>42186.079056249968</v>
      </c>
      <c r="J15">
        <f t="shared" si="5"/>
        <v>2265.5748472884702</v>
      </c>
      <c r="K15">
        <f t="shared" si="6"/>
        <v>71.17515271152979</v>
      </c>
      <c r="L15">
        <f t="shared" si="7"/>
        <v>5065.9023635095864</v>
      </c>
      <c r="M15">
        <f t="shared" si="8"/>
        <v>134.21734728847014</v>
      </c>
      <c r="N15">
        <f t="shared" si="9"/>
        <v>18014.296313153802</v>
      </c>
    </row>
    <row r="16" spans="1:14" x14ac:dyDescent="0.3">
      <c r="A16">
        <v>1765.3</v>
      </c>
      <c r="B16">
        <v>22</v>
      </c>
      <c r="C16">
        <v>13.362500000000001</v>
      </c>
      <c r="D16">
        <v>2131.3575000000001</v>
      </c>
      <c r="E16">
        <f t="shared" si="0"/>
        <v>8.6374999999999993</v>
      </c>
      <c r="F16">
        <f t="shared" si="1"/>
        <v>-366.05750000000012</v>
      </c>
      <c r="G16">
        <f t="shared" si="2"/>
        <v>15247.778749999998</v>
      </c>
      <c r="H16">
        <f t="shared" si="3"/>
        <v>74.606406249999992</v>
      </c>
      <c r="I16">
        <f t="shared" si="4"/>
        <v>133998.09330625008</v>
      </c>
      <c r="J16">
        <f t="shared" si="5"/>
        <v>1810.4433582133809</v>
      </c>
      <c r="K16">
        <f t="shared" si="6"/>
        <v>-45.143358213380907</v>
      </c>
      <c r="L16">
        <f t="shared" si="7"/>
        <v>2037.9227907816253</v>
      </c>
      <c r="M16">
        <f t="shared" si="8"/>
        <v>-320.91414178661921</v>
      </c>
      <c r="N16">
        <f t="shared" si="9"/>
        <v>102985.88639864234</v>
      </c>
    </row>
    <row r="17" spans="1:14" x14ac:dyDescent="0.3">
      <c r="A17">
        <v>2053.5</v>
      </c>
      <c r="B17">
        <v>18</v>
      </c>
      <c r="C17">
        <v>13.362500000000001</v>
      </c>
      <c r="D17">
        <v>2131.3575000000001</v>
      </c>
      <c r="E17">
        <f t="shared" si="0"/>
        <v>4.6374999999999993</v>
      </c>
      <c r="F17">
        <f t="shared" si="1"/>
        <v>-77.857500000000073</v>
      </c>
      <c r="G17">
        <f t="shared" si="2"/>
        <v>9523.1062499999989</v>
      </c>
      <c r="H17">
        <f t="shared" si="3"/>
        <v>21.506406249999994</v>
      </c>
      <c r="I17">
        <f t="shared" si="4"/>
        <v>6061.7903062500118</v>
      </c>
      <c r="J17">
        <f t="shared" si="5"/>
        <v>1959.0577219930019</v>
      </c>
      <c r="K17">
        <f t="shared" si="6"/>
        <v>94.442278006998094</v>
      </c>
      <c r="L17">
        <f t="shared" si="7"/>
        <v>8919.3438751511167</v>
      </c>
      <c r="M17">
        <f t="shared" si="8"/>
        <v>-172.29977800699817</v>
      </c>
      <c r="N17">
        <f t="shared" si="9"/>
        <v>29687.213501260849</v>
      </c>
    </row>
    <row r="18" spans="1:14" x14ac:dyDescent="0.3">
      <c r="A18">
        <v>2414.4</v>
      </c>
      <c r="B18">
        <v>6</v>
      </c>
      <c r="C18">
        <v>13.362500000000001</v>
      </c>
      <c r="D18">
        <v>2131.3575000000001</v>
      </c>
      <c r="E18">
        <f t="shared" si="0"/>
        <v>-7.3625000000000007</v>
      </c>
      <c r="F18">
        <f t="shared" si="1"/>
        <v>283.04250000000002</v>
      </c>
      <c r="G18">
        <f t="shared" si="2"/>
        <v>-17776.020000000004</v>
      </c>
      <c r="H18">
        <f t="shared" si="3"/>
        <v>54.206406250000008</v>
      </c>
      <c r="I18">
        <f t="shared" si="4"/>
        <v>80113.05680625001</v>
      </c>
      <c r="J18">
        <f t="shared" si="5"/>
        <v>2404.9008133318653</v>
      </c>
      <c r="K18">
        <f t="shared" si="6"/>
        <v>9.4991866681348256</v>
      </c>
      <c r="L18">
        <f t="shared" si="7"/>
        <v>90.234547356070408</v>
      </c>
      <c r="M18">
        <f t="shared" si="8"/>
        <v>273.54331333186519</v>
      </c>
      <c r="N18">
        <f t="shared" si="9"/>
        <v>74825.944268574982</v>
      </c>
    </row>
    <row r="19" spans="1:14" x14ac:dyDescent="0.3">
      <c r="A19">
        <v>2200.5</v>
      </c>
      <c r="B19">
        <v>12.5</v>
      </c>
      <c r="C19">
        <v>13.362500000000001</v>
      </c>
      <c r="D19">
        <v>2131.3575000000001</v>
      </c>
      <c r="E19">
        <f t="shared" si="0"/>
        <v>-0.86250000000000071</v>
      </c>
      <c r="F19">
        <f t="shared" si="1"/>
        <v>69.142499999999927</v>
      </c>
      <c r="G19">
        <f t="shared" si="2"/>
        <v>-1897.9312500000015</v>
      </c>
      <c r="H19">
        <f t="shared" si="3"/>
        <v>0.74390625000000121</v>
      </c>
      <c r="I19">
        <f t="shared" si="4"/>
        <v>4780.6853062499904</v>
      </c>
      <c r="J19">
        <f t="shared" si="5"/>
        <v>2163.4024721899809</v>
      </c>
      <c r="K19">
        <f t="shared" si="6"/>
        <v>37.097527810019074</v>
      </c>
      <c r="L19">
        <f t="shared" si="7"/>
        <v>1376.2265696151385</v>
      </c>
      <c r="M19">
        <f t="shared" si="8"/>
        <v>32.044972189980854</v>
      </c>
      <c r="N19">
        <f t="shared" si="9"/>
        <v>1026.8802426566463</v>
      </c>
    </row>
    <row r="20" spans="1:14" x14ac:dyDescent="0.3">
      <c r="A20">
        <v>2654.2</v>
      </c>
      <c r="B20">
        <v>2</v>
      </c>
      <c r="C20">
        <v>13.362500000000001</v>
      </c>
      <c r="D20">
        <v>2131.3575000000001</v>
      </c>
      <c r="E20">
        <f t="shared" si="0"/>
        <v>-11.362500000000001</v>
      </c>
      <c r="F20">
        <f t="shared" si="1"/>
        <v>522.84249999999975</v>
      </c>
      <c r="G20">
        <f t="shared" si="2"/>
        <v>-30158.3475</v>
      </c>
      <c r="H20">
        <f t="shared" si="3"/>
        <v>129.10640625000002</v>
      </c>
      <c r="I20">
        <f t="shared" si="4"/>
        <v>273364.27980624972</v>
      </c>
      <c r="J20">
        <f t="shared" si="5"/>
        <v>2553.5151771114861</v>
      </c>
      <c r="K20">
        <f t="shared" si="6"/>
        <v>100.68482288851374</v>
      </c>
      <c r="L20">
        <f t="shared" si="7"/>
        <v>10137.43356009138</v>
      </c>
      <c r="M20">
        <f t="shared" si="8"/>
        <v>422.15767711148601</v>
      </c>
      <c r="N20">
        <f t="shared" si="9"/>
        <v>178217.10434416568</v>
      </c>
    </row>
    <row r="21" spans="1:14" x14ac:dyDescent="0.3">
      <c r="A21">
        <v>1753.7</v>
      </c>
      <c r="B21">
        <v>21.5</v>
      </c>
      <c r="C21">
        <v>13.362500000000001</v>
      </c>
      <c r="D21">
        <v>2131.3575000000001</v>
      </c>
      <c r="E21">
        <f t="shared" si="0"/>
        <v>8.1374999999999993</v>
      </c>
      <c r="F21">
        <f t="shared" si="1"/>
        <v>-377.65750000000003</v>
      </c>
      <c r="G21">
        <f t="shared" si="2"/>
        <v>14270.733749999999</v>
      </c>
      <c r="H21">
        <f t="shared" si="3"/>
        <v>66.218906249999989</v>
      </c>
      <c r="I21">
        <f t="shared" si="4"/>
        <v>142625.18730625001</v>
      </c>
      <c r="J21">
        <f t="shared" si="5"/>
        <v>1829.0201536858335</v>
      </c>
      <c r="K21">
        <f t="shared" si="6"/>
        <v>-75.320153685833475</v>
      </c>
      <c r="L21">
        <f t="shared" si="7"/>
        <v>5673.1255512575735</v>
      </c>
      <c r="M21">
        <f t="shared" si="8"/>
        <v>-302.33734631416655</v>
      </c>
      <c r="N21">
        <f t="shared" si="9"/>
        <v>91407.870976292281</v>
      </c>
    </row>
    <row r="23" spans="1:14" x14ac:dyDescent="0.3">
      <c r="A23">
        <f>AVERAGE(A2:A21)</f>
        <v>2131.3575000000001</v>
      </c>
      <c r="B23">
        <f>AVERAGE(B2:B21)</f>
        <v>13.362500000000001</v>
      </c>
      <c r="G23">
        <f>SUM(G2:G21)</f>
        <v>-41112.654375000027</v>
      </c>
      <c r="H23">
        <f>SUM(H2:H21)</f>
        <v>1106.5593749999998</v>
      </c>
      <c r="I23">
        <f>SUM(I2:I21)</f>
        <v>1693737.6013750001</v>
      </c>
      <c r="L23">
        <f>SUM(L2:L21)</f>
        <v>166254.85806698122</v>
      </c>
      <c r="N23">
        <f>SUM(N2:N21)</f>
        <v>1527482.7433080212</v>
      </c>
    </row>
    <row r="27" spans="1:14" x14ac:dyDescent="0.3">
      <c r="E27" s="1" t="s">
        <v>45</v>
      </c>
      <c r="G27" s="1" t="s">
        <v>8</v>
      </c>
      <c r="I27" s="1" t="s">
        <v>10</v>
      </c>
      <c r="M27" s="1" t="s">
        <v>51</v>
      </c>
    </row>
    <row r="28" spans="1:14" x14ac:dyDescent="0.3">
      <c r="E28">
        <f>A23-G28*B23</f>
        <v>2627.8223590012967</v>
      </c>
      <c r="G28">
        <f>G23/H23</f>
        <v>-37.153590944905268</v>
      </c>
      <c r="I28">
        <f>I23-((G28^2)*H23)</f>
        <v>166254.8580669791</v>
      </c>
      <c r="M28">
        <f>N23+L23</f>
        <v>1693737.6013750024</v>
      </c>
    </row>
    <row r="31" spans="1:14" x14ac:dyDescent="0.3">
      <c r="G31" s="1" t="s">
        <v>11</v>
      </c>
      <c r="J31" s="1" t="s">
        <v>52</v>
      </c>
      <c r="K31" s="1" t="s">
        <v>53</v>
      </c>
      <c r="M31" s="1" t="s">
        <v>54</v>
      </c>
    </row>
    <row r="32" spans="1:14" x14ac:dyDescent="0.3">
      <c r="G32">
        <f>G28/SQRT(I28/H23)</f>
        <v>-3.0311050213057649</v>
      </c>
      <c r="J32">
        <f>N23/19</f>
        <v>80393.828595159008</v>
      </c>
      <c r="K32">
        <f>L23/18</f>
        <v>9236.3810037211788</v>
      </c>
      <c r="M32">
        <f>J32/K32</f>
        <v>8.70403987912254</v>
      </c>
    </row>
  </sheetData>
  <pageMargins left="0.7" right="0.7" top="0.75" bottom="0.75" header="0.3" footer="0.3"/>
  <ignoredErrors>
    <ignoredError sqref="M2:M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 Raj Pradhan</dc:creator>
  <cp:lastModifiedBy>Ritu Raj Pradhan</cp:lastModifiedBy>
  <dcterms:created xsi:type="dcterms:W3CDTF">2024-03-04T03:55:04Z</dcterms:created>
  <dcterms:modified xsi:type="dcterms:W3CDTF">2024-03-04T04:25:04Z</dcterms:modified>
</cp:coreProperties>
</file>