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SC\sem2\Regression Methods\"/>
    </mc:Choice>
  </mc:AlternateContent>
  <xr:revisionPtr revIDLastSave="0" documentId="13_ncr:1_{CB3BB9FE-F949-44B9-A01C-AD28D3C229FF}" xr6:coauthVersionLast="47" xr6:coauthVersionMax="47" xr10:uidLastSave="{00000000-0000-0000-0000-000000000000}"/>
  <bookViews>
    <workbookView xWindow="-108" yWindow="-108" windowWidth="23256" windowHeight="12456" activeTab="4" xr2:uid="{7698B21E-BAF1-4811-9376-D3D1332AB1B1}"/>
  </bookViews>
  <sheets>
    <sheet name="Beta_hat and CI" sheetId="1" r:id="rId1"/>
    <sheet name="Partial Regression x1" sheetId="2" r:id="rId2"/>
    <sheet name="Partial Regression x2" sheetId="3" r:id="rId3"/>
    <sheet name="Partial Regression x3" sheetId="4" r:id="rId4"/>
    <sheet name="Partial Regression x4" sheetId="5" r:id="rId5"/>
  </sheets>
  <definedNames>
    <definedName name="beta_1_x1">'Partial Regression x1'!$O$8:$O$11</definedName>
    <definedName name="beta_1_y">'Partial Regression x1'!$M$8:$M$11</definedName>
    <definedName name="beta_3">'Partial Regression x3'!$L$9:$L$12</definedName>
    <definedName name="beta_3x">'Partial Regression x3'!$N$9:$N$12</definedName>
    <definedName name="beta_3y">'Partial Regression x3'!$L$9:$L$12</definedName>
    <definedName name="beta_4x">'Partial Regression x4'!$N$9:$N$12</definedName>
    <definedName name="beta_4y">'Partial Regression x4'!$L$9:$L$12</definedName>
    <definedName name="Beta_hat">'Beta_hat and CI'!$K$9:$K$13</definedName>
    <definedName name="beta_hat_2">'Partial Regression x2'!$L$8:$L$11</definedName>
    <definedName name="beta_hat_2_x">'Partial Regression x2'!$N$8:$N$11</definedName>
    <definedName name="beta_hat_2_y">'Partial Regression x2'!$L$8:$L$11</definedName>
    <definedName name="hat">'Beta_hat and CI'!$A$64:$AW$112</definedName>
    <definedName name="res_X_2t">'Partial Regression x2'!$B$59:$AX$59</definedName>
    <definedName name="res_X_3">'Partial Regression x3'!$F$2:$F$50</definedName>
    <definedName name="res_X2">'Partial Regression x2'!$F$2:$F$50</definedName>
    <definedName name="res_X2t">'Partial Regression x2'!$B$59:$AX$59</definedName>
    <definedName name="res_x4">'Partial Regression x4'!$F$2:$F$50</definedName>
    <definedName name="resX1">'Partial Regression x1'!$F$2:$F$50</definedName>
    <definedName name="resX1t">'Partial Regression x1'!$B$59:$AX$59</definedName>
    <definedName name="X">'Beta_hat and CI'!$A$2:$E$50</definedName>
    <definedName name="X_1">'Partial Regression x1'!$A$2:$D$50</definedName>
    <definedName name="X_1t">'Partial Regression x1'!$B$54:$AX$57</definedName>
    <definedName name="X_1tX_1">'Partial Regression x1'!$M$2:$P$5</definedName>
    <definedName name="X_1tX_1inv">'Partial Regression x1'!$R$2:$U$5</definedName>
    <definedName name="X_2">'Partial Regression x2'!$A$2:$D$50</definedName>
    <definedName name="X_2t">'Partial Regression x2'!$B$54:$AX$57</definedName>
    <definedName name="X_2tX_2">'Partial Regression x2'!$L$2:$O$5</definedName>
    <definedName name="X_2tX_2inv">'Partial Regression x2'!$Q$2:$T$5</definedName>
    <definedName name="X_3">'Partial Regression x3'!$A$2:$D$50</definedName>
    <definedName name="X_3t">'Partial Regression x3'!$B$54:$AX$57</definedName>
    <definedName name="X_3tX_3">'Partial Regression x3'!$L$2:$O$5</definedName>
    <definedName name="X_3tX_3_inv">'Partial Regression x3'!$Q$2:$T$5</definedName>
    <definedName name="X_4">'Partial Regression x4'!$A$2:$D$50</definedName>
    <definedName name="X_4t">'Partial Regression x4'!$B$55:$AX$58</definedName>
    <definedName name="X_4tX_4">'Partial Regression x4'!$L$2:$O$5</definedName>
    <definedName name="X_4tX_4inv">'Partial Regression x4'!$Q$2:$T$5</definedName>
    <definedName name="X_t">'Beta_hat and CI'!$B$54:$AX$58</definedName>
    <definedName name="XtX">'Beta_hat and CI'!$I$2:$M$6</definedName>
    <definedName name="XtX_inv">'Beta_hat and CI'!$I$16:$M$20</definedName>
    <definedName name="XtY">'Beta_hat and CI'!$I$9:$I$13</definedName>
    <definedName name="Y">'Beta_hat and CI'!$F$2:$F$50</definedName>
    <definedName name="Y_t">'Beta_hat and CI'!$B$59:$AX$59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5" l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J2" i="5"/>
  <c r="I2" i="5"/>
  <c r="H2" i="5" a="1"/>
  <c r="H2" i="5" s="1"/>
  <c r="G2" i="5" a="1"/>
  <c r="G2" i="5" s="1"/>
  <c r="G36" i="5"/>
  <c r="N9" i="5" a="1"/>
  <c r="N9" i="5" s="1"/>
  <c r="L9" i="5" a="1"/>
  <c r="L9" i="5" s="1"/>
  <c r="L2" i="5" a="1"/>
  <c r="L2" i="5" s="1"/>
  <c r="U3" i="1"/>
  <c r="U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2" i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2" i="4"/>
  <c r="H2" i="4" a="1"/>
  <c r="H2" i="4" s="1"/>
  <c r="L2" i="4" a="1"/>
  <c r="L2" i="4" s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2" i="3"/>
  <c r="H2" i="3" a="1"/>
  <c r="H4" i="3" s="1"/>
  <c r="L2" i="3" a="1"/>
  <c r="L2" i="3" s="1"/>
  <c r="M5" i="3"/>
  <c r="M2" i="2" a="1"/>
  <c r="M2" i="2" s="1"/>
  <c r="L12" i="1"/>
  <c r="I23" i="1" s="1"/>
  <c r="I9" i="1" a="1"/>
  <c r="I9" i="1" s="1"/>
  <c r="I2" i="1" a="1"/>
  <c r="I2" i="1" s="1"/>
  <c r="H49" i="5" l="1"/>
  <c r="H41" i="5"/>
  <c r="H33" i="5"/>
  <c r="H25" i="5"/>
  <c r="H17" i="5"/>
  <c r="H9" i="5"/>
  <c r="H48" i="5"/>
  <c r="H40" i="5"/>
  <c r="H32" i="5"/>
  <c r="H24" i="5"/>
  <c r="H16" i="5"/>
  <c r="H8" i="5"/>
  <c r="H39" i="5"/>
  <c r="H31" i="5"/>
  <c r="H7" i="5"/>
  <c r="H38" i="5"/>
  <c r="H30" i="5"/>
  <c r="H22" i="5"/>
  <c r="H14" i="5"/>
  <c r="H6" i="5"/>
  <c r="H47" i="5"/>
  <c r="H46" i="5"/>
  <c r="H45" i="5"/>
  <c r="H37" i="5"/>
  <c r="H29" i="5"/>
  <c r="H21" i="5"/>
  <c r="H13" i="5"/>
  <c r="H5" i="5"/>
  <c r="H23" i="5"/>
  <c r="H44" i="5"/>
  <c r="H36" i="5"/>
  <c r="H28" i="5"/>
  <c r="H20" i="5"/>
  <c r="H12" i="5"/>
  <c r="H4" i="5"/>
  <c r="H15" i="5"/>
  <c r="H43" i="5"/>
  <c r="H35" i="5"/>
  <c r="H27" i="5"/>
  <c r="H19" i="5"/>
  <c r="H11" i="5"/>
  <c r="H3" i="5"/>
  <c r="H50" i="5"/>
  <c r="H42" i="5"/>
  <c r="H34" i="5"/>
  <c r="H26" i="5"/>
  <c r="H18" i="5"/>
  <c r="H10" i="5"/>
  <c r="G49" i="5"/>
  <c r="G41" i="5"/>
  <c r="G33" i="5"/>
  <c r="G25" i="5"/>
  <c r="G17" i="5"/>
  <c r="G9" i="5"/>
  <c r="G48" i="5"/>
  <c r="G40" i="5"/>
  <c r="G32" i="5"/>
  <c r="G24" i="5"/>
  <c r="G16" i="5"/>
  <c r="G8" i="5"/>
  <c r="G47" i="5"/>
  <c r="G39" i="5"/>
  <c r="G31" i="5"/>
  <c r="G23" i="5"/>
  <c r="G15" i="5"/>
  <c r="G7" i="5"/>
  <c r="G46" i="5"/>
  <c r="G38" i="5"/>
  <c r="G30" i="5"/>
  <c r="G22" i="5"/>
  <c r="G14" i="5"/>
  <c r="G6" i="5"/>
  <c r="G45" i="5"/>
  <c r="G37" i="5"/>
  <c r="G29" i="5"/>
  <c r="G21" i="5"/>
  <c r="G13" i="5"/>
  <c r="G5" i="5"/>
  <c r="G28" i="5"/>
  <c r="G20" i="5"/>
  <c r="G12" i="5"/>
  <c r="G4" i="5"/>
  <c r="G44" i="5"/>
  <c r="G43" i="5"/>
  <c r="G35" i="5"/>
  <c r="G27" i="5"/>
  <c r="G19" i="5"/>
  <c r="G11" i="5"/>
  <c r="G3" i="5"/>
  <c r="G50" i="5"/>
  <c r="G42" i="5"/>
  <c r="G34" i="5"/>
  <c r="G26" i="5"/>
  <c r="G18" i="5"/>
  <c r="G10" i="5"/>
  <c r="N12" i="5"/>
  <c r="N11" i="5"/>
  <c r="N10" i="5"/>
  <c r="L11" i="5"/>
  <c r="L10" i="5"/>
  <c r="L12" i="5"/>
  <c r="N3" i="5"/>
  <c r="O5" i="5"/>
  <c r="N5" i="5"/>
  <c r="M3" i="5"/>
  <c r="L5" i="5"/>
  <c r="L3" i="5"/>
  <c r="O4" i="5"/>
  <c r="O2" i="5"/>
  <c r="O3" i="5"/>
  <c r="N2" i="5"/>
  <c r="M4" i="5"/>
  <c r="M2" i="5"/>
  <c r="Q2" i="5" s="1" a="1"/>
  <c r="M5" i="5"/>
  <c r="N4" i="5"/>
  <c r="L4" i="5"/>
  <c r="H8" i="4"/>
  <c r="H33" i="4"/>
  <c r="H16" i="4"/>
  <c r="H39" i="4"/>
  <c r="H15" i="4"/>
  <c r="H46" i="4"/>
  <c r="H38" i="4"/>
  <c r="H30" i="4"/>
  <c r="H22" i="4"/>
  <c r="H14" i="4"/>
  <c r="H6" i="4"/>
  <c r="H45" i="4"/>
  <c r="H37" i="4"/>
  <c r="H29" i="4"/>
  <c r="H21" i="4"/>
  <c r="H13" i="4"/>
  <c r="H5" i="4"/>
  <c r="H49" i="4"/>
  <c r="H17" i="4"/>
  <c r="H24" i="4"/>
  <c r="H20" i="4"/>
  <c r="H4" i="4"/>
  <c r="H25" i="4"/>
  <c r="H40" i="4"/>
  <c r="H31" i="4"/>
  <c r="H36" i="4"/>
  <c r="H43" i="4"/>
  <c r="H35" i="4"/>
  <c r="H27" i="4"/>
  <c r="H19" i="4"/>
  <c r="H11" i="4"/>
  <c r="H3" i="4"/>
  <c r="H41" i="4"/>
  <c r="H9" i="4"/>
  <c r="H48" i="4"/>
  <c r="H32" i="4"/>
  <c r="H47" i="4"/>
  <c r="H23" i="4"/>
  <c r="H7" i="4"/>
  <c r="H44" i="4"/>
  <c r="H28" i="4"/>
  <c r="H12" i="4"/>
  <c r="H50" i="4"/>
  <c r="H42" i="4"/>
  <c r="H34" i="4"/>
  <c r="H26" i="4"/>
  <c r="H18" i="4"/>
  <c r="H10" i="4"/>
  <c r="N5" i="4"/>
  <c r="M5" i="4"/>
  <c r="O2" i="4"/>
  <c r="O3" i="4"/>
  <c r="O5" i="4"/>
  <c r="N3" i="4"/>
  <c r="M3" i="4"/>
  <c r="L5" i="4"/>
  <c r="L3" i="4"/>
  <c r="O4" i="4"/>
  <c r="N4" i="4"/>
  <c r="N2" i="4"/>
  <c r="M4" i="4"/>
  <c r="M2" i="4"/>
  <c r="Q2" i="4" s="1" a="1"/>
  <c r="L4" i="4"/>
  <c r="H42" i="3"/>
  <c r="H43" i="3"/>
  <c r="H35" i="3"/>
  <c r="H27" i="3"/>
  <c r="H19" i="3"/>
  <c r="H11" i="3"/>
  <c r="H3" i="3"/>
  <c r="H50" i="3"/>
  <c r="H34" i="3"/>
  <c r="H26" i="3"/>
  <c r="H18" i="3"/>
  <c r="H10" i="3"/>
  <c r="H2" i="3"/>
  <c r="H49" i="3"/>
  <c r="H41" i="3"/>
  <c r="H33" i="3"/>
  <c r="H25" i="3"/>
  <c r="H17" i="3"/>
  <c r="H9" i="3"/>
  <c r="H48" i="3"/>
  <c r="H40" i="3"/>
  <c r="H32" i="3"/>
  <c r="H24" i="3"/>
  <c r="H16" i="3"/>
  <c r="H8" i="3"/>
  <c r="H47" i="3"/>
  <c r="H39" i="3"/>
  <c r="H31" i="3"/>
  <c r="H23" i="3"/>
  <c r="H15" i="3"/>
  <c r="H7" i="3"/>
  <c r="H46" i="3"/>
  <c r="H38" i="3"/>
  <c r="H30" i="3"/>
  <c r="H22" i="3"/>
  <c r="H14" i="3"/>
  <c r="H6" i="3"/>
  <c r="H45" i="3"/>
  <c r="H37" i="3"/>
  <c r="H29" i="3"/>
  <c r="H21" i="3"/>
  <c r="H13" i="3"/>
  <c r="H5" i="3"/>
  <c r="H44" i="3"/>
  <c r="H36" i="3"/>
  <c r="H28" i="3"/>
  <c r="H20" i="3"/>
  <c r="H12" i="3"/>
  <c r="Q2" i="3" a="1"/>
  <c r="Q2" i="3" s="1"/>
  <c r="O5" i="3"/>
  <c r="O3" i="3"/>
  <c r="N5" i="3"/>
  <c r="N3" i="3"/>
  <c r="M3" i="3"/>
  <c r="L3" i="3"/>
  <c r="L5" i="3"/>
  <c r="O4" i="3"/>
  <c r="O2" i="3"/>
  <c r="N2" i="3"/>
  <c r="N4" i="3"/>
  <c r="M4" i="3"/>
  <c r="M2" i="3"/>
  <c r="L4" i="3"/>
  <c r="P5" i="2"/>
  <c r="P3" i="2"/>
  <c r="O5" i="2"/>
  <c r="O3" i="2"/>
  <c r="N5" i="2"/>
  <c r="N3" i="2"/>
  <c r="M3" i="2"/>
  <c r="P4" i="2"/>
  <c r="P2" i="2"/>
  <c r="M5" i="2"/>
  <c r="O4" i="2"/>
  <c r="O2" i="2"/>
  <c r="N2" i="2"/>
  <c r="N4" i="2"/>
  <c r="M4" i="2"/>
  <c r="I13" i="1"/>
  <c r="I12" i="1"/>
  <c r="I11" i="1"/>
  <c r="I10" i="1"/>
  <c r="M4" i="1"/>
  <c r="J4" i="1"/>
  <c r="L5" i="1"/>
  <c r="I4" i="1"/>
  <c r="K2" i="1"/>
  <c r="I5" i="1"/>
  <c r="L4" i="1"/>
  <c r="M5" i="1"/>
  <c r="K5" i="1"/>
  <c r="M3" i="1"/>
  <c r="J2" i="1"/>
  <c r="L6" i="1"/>
  <c r="K3" i="1"/>
  <c r="K6" i="1"/>
  <c r="J3" i="1"/>
  <c r="J6" i="1"/>
  <c r="I3" i="1"/>
  <c r="I6" i="1"/>
  <c r="K4" i="1"/>
  <c r="M2" i="1"/>
  <c r="L2" i="1"/>
  <c r="M6" i="1"/>
  <c r="J5" i="1"/>
  <c r="L3" i="1"/>
  <c r="Q2" i="5" l="1"/>
  <c r="Q3" i="5"/>
  <c r="S2" i="5"/>
  <c r="R4" i="5"/>
  <c r="Q4" i="5"/>
  <c r="T5" i="5"/>
  <c r="T4" i="5"/>
  <c r="S5" i="5"/>
  <c r="T2" i="5"/>
  <c r="R3" i="5"/>
  <c r="S3" i="5"/>
  <c r="R2" i="5"/>
  <c r="S4" i="5"/>
  <c r="Q5" i="5"/>
  <c r="T3" i="5"/>
  <c r="R5" i="5"/>
  <c r="I16" i="1" a="1"/>
  <c r="L18" i="1" s="1"/>
  <c r="Q2" i="4"/>
  <c r="S5" i="4"/>
  <c r="R4" i="4"/>
  <c r="Q5" i="4"/>
  <c r="R2" i="4"/>
  <c r="S2" i="4"/>
  <c r="S3" i="4"/>
  <c r="T3" i="4"/>
  <c r="R5" i="4"/>
  <c r="T4" i="4"/>
  <c r="R3" i="4"/>
  <c r="Q3" i="4"/>
  <c r="Q4" i="4"/>
  <c r="S4" i="4"/>
  <c r="T2" i="4"/>
  <c r="T5" i="4"/>
  <c r="T2" i="3"/>
  <c r="R4" i="3"/>
  <c r="S4" i="3"/>
  <c r="Q4" i="3"/>
  <c r="T4" i="3"/>
  <c r="S5" i="3"/>
  <c r="T5" i="3"/>
  <c r="S2" i="3"/>
  <c r="R3" i="3"/>
  <c r="S3" i="3"/>
  <c r="Q3" i="3"/>
  <c r="T3" i="3"/>
  <c r="Q5" i="3"/>
  <c r="R2" i="3"/>
  <c r="R5" i="3"/>
  <c r="N8" i="3" a="1"/>
  <c r="L8" i="3" a="1"/>
  <c r="R2" i="2" a="1"/>
  <c r="T4" i="2" s="1"/>
  <c r="M19" i="1" l="1"/>
  <c r="J18" i="1"/>
  <c r="M20" i="1"/>
  <c r="M27" i="1" s="1"/>
  <c r="K20" i="1"/>
  <c r="L19" i="1"/>
  <c r="I19" i="1"/>
  <c r="K16" i="1"/>
  <c r="K9" i="1" s="1" a="1"/>
  <c r="J20" i="1"/>
  <c r="M16" i="1"/>
  <c r="I20" i="1"/>
  <c r="L16" i="1"/>
  <c r="I16" i="1"/>
  <c r="I17" i="1"/>
  <c r="J17" i="1"/>
  <c r="M24" i="1" s="1"/>
  <c r="M18" i="1"/>
  <c r="I18" i="1"/>
  <c r="M17" i="1"/>
  <c r="L20" i="1"/>
  <c r="K17" i="1"/>
  <c r="J16" i="1"/>
  <c r="K18" i="1"/>
  <c r="M25" i="1" s="1"/>
  <c r="L17" i="1"/>
  <c r="K19" i="1"/>
  <c r="J19" i="1"/>
  <c r="N9" i="4" a="1"/>
  <c r="L9" i="4" a="1"/>
  <c r="N8" i="3"/>
  <c r="N11" i="3"/>
  <c r="N9" i="3"/>
  <c r="N10" i="3"/>
  <c r="L9" i="3"/>
  <c r="L8" i="3"/>
  <c r="G2" i="3" s="1" a="1"/>
  <c r="L11" i="3"/>
  <c r="L10" i="3"/>
  <c r="R2" i="2"/>
  <c r="R3" i="2"/>
  <c r="R5" i="2"/>
  <c r="U2" i="2"/>
  <c r="T2" i="2"/>
  <c r="O8" i="2" s="1" a="1"/>
  <c r="U4" i="2"/>
  <c r="S5" i="2"/>
  <c r="T5" i="2"/>
  <c r="S4" i="2"/>
  <c r="U3" i="2"/>
  <c r="R4" i="2"/>
  <c r="T3" i="2"/>
  <c r="S3" i="2"/>
  <c r="U5" i="2"/>
  <c r="S2" i="2"/>
  <c r="M8" i="2" s="1" a="1"/>
  <c r="M26" i="1" l="1"/>
  <c r="M23" i="1"/>
  <c r="A64" i="1" a="1"/>
  <c r="J26" i="1" a="1"/>
  <c r="J29" i="1" s="1"/>
  <c r="L9" i="4"/>
  <c r="G2" i="4" s="1" a="1"/>
  <c r="L12" i="4"/>
  <c r="L11" i="4"/>
  <c r="L10" i="4"/>
  <c r="N9" i="4"/>
  <c r="N12" i="4"/>
  <c r="N11" i="4"/>
  <c r="N10" i="4"/>
  <c r="J30" i="1"/>
  <c r="G2" i="3"/>
  <c r="I2" i="3" s="1"/>
  <c r="G43" i="3"/>
  <c r="I43" i="3" s="1"/>
  <c r="G16" i="3"/>
  <c r="I16" i="3" s="1"/>
  <c r="G39" i="3"/>
  <c r="I39" i="3" s="1"/>
  <c r="G22" i="3"/>
  <c r="I22" i="3" s="1"/>
  <c r="G5" i="3"/>
  <c r="I5" i="3" s="1"/>
  <c r="G35" i="3"/>
  <c r="I35" i="3" s="1"/>
  <c r="G40" i="3"/>
  <c r="I40" i="3" s="1"/>
  <c r="G37" i="3"/>
  <c r="I37" i="3" s="1"/>
  <c r="G24" i="3"/>
  <c r="I24" i="3" s="1"/>
  <c r="G31" i="3"/>
  <c r="I31" i="3" s="1"/>
  <c r="G14" i="3"/>
  <c r="I14" i="3" s="1"/>
  <c r="G44" i="3"/>
  <c r="I44" i="3" s="1"/>
  <c r="G27" i="3"/>
  <c r="I27" i="3" s="1"/>
  <c r="G32" i="3"/>
  <c r="I32" i="3" s="1"/>
  <c r="G15" i="3"/>
  <c r="I15" i="3" s="1"/>
  <c r="G45" i="3"/>
  <c r="I45" i="3" s="1"/>
  <c r="G11" i="3"/>
  <c r="I11" i="3" s="1"/>
  <c r="G17" i="3"/>
  <c r="I17" i="3" s="1"/>
  <c r="G20" i="3"/>
  <c r="I20" i="3" s="1"/>
  <c r="G34" i="3"/>
  <c r="I34" i="3" s="1"/>
  <c r="G49" i="3"/>
  <c r="I49" i="3" s="1"/>
  <c r="G23" i="3"/>
  <c r="I23" i="3" s="1"/>
  <c r="G6" i="3"/>
  <c r="I6" i="3" s="1"/>
  <c r="G36" i="3"/>
  <c r="I36" i="3" s="1"/>
  <c r="G19" i="3"/>
  <c r="I19" i="3" s="1"/>
  <c r="G50" i="3"/>
  <c r="I50" i="3" s="1"/>
  <c r="G33" i="3"/>
  <c r="I33" i="3" s="1"/>
  <c r="G28" i="3"/>
  <c r="I28" i="3" s="1"/>
  <c r="G42" i="3"/>
  <c r="I42" i="3" s="1"/>
  <c r="G7" i="3"/>
  <c r="I7" i="3" s="1"/>
  <c r="G3" i="3"/>
  <c r="I3" i="3" s="1"/>
  <c r="G48" i="3"/>
  <c r="I48" i="3" s="1"/>
  <c r="G46" i="3"/>
  <c r="I46" i="3" s="1"/>
  <c r="G29" i="3"/>
  <c r="I29" i="3" s="1"/>
  <c r="G12" i="3"/>
  <c r="I12" i="3" s="1"/>
  <c r="G41" i="3"/>
  <c r="I41" i="3" s="1"/>
  <c r="G26" i="3"/>
  <c r="I26" i="3" s="1"/>
  <c r="G8" i="3"/>
  <c r="I8" i="3" s="1"/>
  <c r="G38" i="3"/>
  <c r="I38" i="3" s="1"/>
  <c r="G21" i="3"/>
  <c r="I21" i="3" s="1"/>
  <c r="G4" i="3"/>
  <c r="I4" i="3" s="1"/>
  <c r="G25" i="3"/>
  <c r="I25" i="3" s="1"/>
  <c r="G18" i="3"/>
  <c r="I18" i="3" s="1"/>
  <c r="G47" i="3"/>
  <c r="I47" i="3" s="1"/>
  <c r="G30" i="3"/>
  <c r="I30" i="3" s="1"/>
  <c r="G13" i="3"/>
  <c r="I13" i="3" s="1"/>
  <c r="G9" i="3"/>
  <c r="I9" i="3" s="1"/>
  <c r="G10" i="3"/>
  <c r="I10" i="3" s="1"/>
  <c r="O8" i="2"/>
  <c r="H2" i="2" s="1" a="1"/>
  <c r="O9" i="2"/>
  <c r="O10" i="2"/>
  <c r="O11" i="2"/>
  <c r="M8" i="2"/>
  <c r="G2" i="2" s="1" a="1"/>
  <c r="M11" i="2"/>
  <c r="M10" i="2"/>
  <c r="M9" i="2"/>
  <c r="K9" i="1"/>
  <c r="K13" i="1"/>
  <c r="K12" i="1"/>
  <c r="K11" i="1"/>
  <c r="K10" i="1"/>
  <c r="G2" i="4" l="1"/>
  <c r="I2" i="4" s="1"/>
  <c r="G7" i="4"/>
  <c r="I7" i="4" s="1"/>
  <c r="G46" i="4"/>
  <c r="I46" i="4" s="1"/>
  <c r="G20" i="4"/>
  <c r="I20" i="4" s="1"/>
  <c r="G45" i="4"/>
  <c r="I45" i="4" s="1"/>
  <c r="G41" i="4"/>
  <c r="I41" i="4" s="1"/>
  <c r="G34" i="4"/>
  <c r="I34" i="4" s="1"/>
  <c r="G6" i="4"/>
  <c r="I6" i="4" s="1"/>
  <c r="G18" i="4"/>
  <c r="I18" i="4" s="1"/>
  <c r="G49" i="4"/>
  <c r="I49" i="4" s="1"/>
  <c r="G30" i="4"/>
  <c r="I30" i="4" s="1"/>
  <c r="G14" i="4"/>
  <c r="I14" i="4" s="1"/>
  <c r="G38" i="4"/>
  <c r="I38" i="4" s="1"/>
  <c r="G22" i="4"/>
  <c r="I22" i="4" s="1"/>
  <c r="G12" i="4"/>
  <c r="I12" i="4" s="1"/>
  <c r="G21" i="4"/>
  <c r="I21" i="4" s="1"/>
  <c r="G9" i="4"/>
  <c r="I9" i="4" s="1"/>
  <c r="G26" i="4"/>
  <c r="I26" i="4" s="1"/>
  <c r="G40" i="4"/>
  <c r="I40" i="4" s="1"/>
  <c r="G43" i="4"/>
  <c r="I43" i="4" s="1"/>
  <c r="G8" i="4"/>
  <c r="I8" i="4" s="1"/>
  <c r="G33" i="4"/>
  <c r="I33" i="4" s="1"/>
  <c r="G27" i="4"/>
  <c r="I27" i="4" s="1"/>
  <c r="G15" i="4"/>
  <c r="I15" i="4" s="1"/>
  <c r="G4" i="4"/>
  <c r="I4" i="4" s="1"/>
  <c r="G13" i="4"/>
  <c r="I13" i="4" s="1"/>
  <c r="G5" i="4"/>
  <c r="I5" i="4" s="1"/>
  <c r="G37" i="4"/>
  <c r="I37" i="4" s="1"/>
  <c r="G25" i="4"/>
  <c r="I25" i="4" s="1"/>
  <c r="G35" i="4"/>
  <c r="I35" i="4" s="1"/>
  <c r="G23" i="4"/>
  <c r="I23" i="4" s="1"/>
  <c r="G10" i="4"/>
  <c r="I10" i="4" s="1"/>
  <c r="G28" i="4"/>
  <c r="I28" i="4" s="1"/>
  <c r="G48" i="4"/>
  <c r="I48" i="4" s="1"/>
  <c r="G42" i="4"/>
  <c r="I42" i="4" s="1"/>
  <c r="G17" i="4"/>
  <c r="I17" i="4" s="1"/>
  <c r="G24" i="4"/>
  <c r="I24" i="4" s="1"/>
  <c r="G44" i="4"/>
  <c r="I44" i="4" s="1"/>
  <c r="G16" i="4"/>
  <c r="I16" i="4" s="1"/>
  <c r="G19" i="4"/>
  <c r="I19" i="4" s="1"/>
  <c r="G29" i="4"/>
  <c r="I29" i="4" s="1"/>
  <c r="G47" i="4"/>
  <c r="I47" i="4" s="1"/>
  <c r="G32" i="4"/>
  <c r="I32" i="4" s="1"/>
  <c r="G39" i="4"/>
  <c r="I39" i="4" s="1"/>
  <c r="G36" i="4"/>
  <c r="I36" i="4" s="1"/>
  <c r="G31" i="4"/>
  <c r="I31" i="4" s="1"/>
  <c r="G11" i="4"/>
  <c r="I11" i="4" s="1"/>
  <c r="G50" i="4"/>
  <c r="I50" i="4" s="1"/>
  <c r="G3" i="4"/>
  <c r="I3" i="4" s="1"/>
  <c r="J28" i="1"/>
  <c r="J27" i="1"/>
  <c r="A64" i="1"/>
  <c r="S2" i="1" s="1"/>
  <c r="AF64" i="1"/>
  <c r="F65" i="1"/>
  <c r="AB65" i="1"/>
  <c r="AU65" i="1"/>
  <c r="U66" i="1"/>
  <c r="AP66" i="1"/>
  <c r="I67" i="1"/>
  <c r="Y67" i="1"/>
  <c r="AO67" i="1"/>
  <c r="H68" i="1"/>
  <c r="X68" i="1"/>
  <c r="AI68" i="1"/>
  <c r="AW68" i="1"/>
  <c r="K69" i="1"/>
  <c r="Y69" i="1"/>
  <c r="AM69" i="1"/>
  <c r="A70" i="1"/>
  <c r="O70" i="1"/>
  <c r="Y70" i="1"/>
  <c r="AJ70" i="1"/>
  <c r="AU70" i="1"/>
  <c r="H71" i="1"/>
  <c r="S9" i="1" s="1"/>
  <c r="S71" i="1"/>
  <c r="AD71" i="1"/>
  <c r="AN71" i="1"/>
  <c r="B72" i="1"/>
  <c r="M72" i="1"/>
  <c r="W72" i="1"/>
  <c r="AH72" i="1"/>
  <c r="AS72" i="1"/>
  <c r="F73" i="1"/>
  <c r="Q73" i="1"/>
  <c r="AB73" i="1"/>
  <c r="AL73" i="1"/>
  <c r="AW73" i="1"/>
  <c r="K74" i="1"/>
  <c r="S12" i="1" s="1"/>
  <c r="U74" i="1"/>
  <c r="AF74" i="1"/>
  <c r="AQ74" i="1"/>
  <c r="D75" i="1"/>
  <c r="O75" i="1"/>
  <c r="Z75" i="1"/>
  <c r="AJ75" i="1"/>
  <c r="AU75" i="1"/>
  <c r="I76" i="1"/>
  <c r="S76" i="1"/>
  <c r="AD76" i="1"/>
  <c r="AO76" i="1"/>
  <c r="B77" i="1"/>
  <c r="M77" i="1"/>
  <c r="X77" i="1"/>
  <c r="AH77" i="1"/>
  <c r="AR77" i="1"/>
  <c r="C78" i="1"/>
  <c r="AK64" i="1"/>
  <c r="G65" i="1"/>
  <c r="AD65" i="1"/>
  <c r="C66" i="1"/>
  <c r="S4" i="1" s="1"/>
  <c r="V66" i="1"/>
  <c r="AQ66" i="1"/>
  <c r="J67" i="1"/>
  <c r="Z67" i="1"/>
  <c r="AP67" i="1"/>
  <c r="I68" i="1"/>
  <c r="Y68" i="1"/>
  <c r="AJ68" i="1"/>
  <c r="A69" i="1"/>
  <c r="O69" i="1"/>
  <c r="Z69" i="1"/>
  <c r="AN69" i="1"/>
  <c r="B70" i="1"/>
  <c r="P70" i="1"/>
  <c r="Z70" i="1"/>
  <c r="AL70" i="1"/>
  <c r="AV70" i="1"/>
  <c r="I71" i="1"/>
  <c r="U71" i="1"/>
  <c r="AE71" i="1"/>
  <c r="AO71" i="1"/>
  <c r="D72" i="1"/>
  <c r="N72" i="1"/>
  <c r="X72" i="1"/>
  <c r="AJ72" i="1"/>
  <c r="AT72" i="1"/>
  <c r="G73" i="1"/>
  <c r="S73" i="1"/>
  <c r="AC73" i="1"/>
  <c r="AM73" i="1"/>
  <c r="B74" i="1"/>
  <c r="L74" i="1"/>
  <c r="V74" i="1"/>
  <c r="AH74" i="1"/>
  <c r="AR74" i="1"/>
  <c r="E75" i="1"/>
  <c r="Q75" i="1"/>
  <c r="AA75" i="1"/>
  <c r="AK75" i="1"/>
  <c r="AW75" i="1"/>
  <c r="J76" i="1"/>
  <c r="T76" i="1"/>
  <c r="AF76" i="1"/>
  <c r="AP76" i="1"/>
  <c r="C77" i="1"/>
  <c r="O77" i="1"/>
  <c r="Y77" i="1"/>
  <c r="AI77" i="1"/>
  <c r="AS77" i="1"/>
  <c r="D78" i="1"/>
  <c r="L78" i="1"/>
  <c r="T78" i="1"/>
  <c r="AB78" i="1"/>
  <c r="AJ78" i="1"/>
  <c r="AR78" i="1"/>
  <c r="C79" i="1"/>
  <c r="K79" i="1"/>
  <c r="S79" i="1"/>
  <c r="AA79" i="1"/>
  <c r="AI79" i="1"/>
  <c r="AQ79" i="1"/>
  <c r="B80" i="1"/>
  <c r="J80" i="1"/>
  <c r="R80" i="1"/>
  <c r="Z80" i="1"/>
  <c r="AH80" i="1"/>
  <c r="AP80" i="1"/>
  <c r="A81" i="1"/>
  <c r="I81" i="1"/>
  <c r="Q81" i="1"/>
  <c r="Y81" i="1"/>
  <c r="AG81" i="1"/>
  <c r="AO81" i="1"/>
  <c r="AW81" i="1"/>
  <c r="H64" i="1"/>
  <c r="AS64" i="1"/>
  <c r="O65" i="1"/>
  <c r="AL65" i="1"/>
  <c r="K66" i="1"/>
  <c r="AD66" i="1"/>
  <c r="A67" i="1"/>
  <c r="Q67" i="1"/>
  <c r="AG67" i="1"/>
  <c r="AW67" i="1"/>
  <c r="P68" i="1"/>
  <c r="AB68" i="1"/>
  <c r="AP68" i="1"/>
  <c r="G69" i="1"/>
  <c r="R69" i="1"/>
  <c r="AF69" i="1"/>
  <c r="AQ69" i="1"/>
  <c r="H70" i="1"/>
  <c r="T70" i="1"/>
  <c r="AE70" i="1"/>
  <c r="AO70" i="1"/>
  <c r="AM64" i="1"/>
  <c r="V65" i="1"/>
  <c r="F66" i="1"/>
  <c r="AL66" i="1"/>
  <c r="R67" i="1"/>
  <c r="AR67" i="1"/>
  <c r="S68" i="1"/>
  <c r="AO68" i="1"/>
  <c r="J69" i="1"/>
  <c r="AG69" i="1"/>
  <c r="F70" i="1"/>
  <c r="W70" i="1"/>
  <c r="AN70" i="1"/>
  <c r="F71" i="1"/>
  <c r="V71" i="1"/>
  <c r="AI71" i="1"/>
  <c r="AV71" i="1"/>
  <c r="O72" i="1"/>
  <c r="AC72" i="1"/>
  <c r="AP72" i="1"/>
  <c r="I73" i="1"/>
  <c r="V73" i="1"/>
  <c r="AJ73" i="1"/>
  <c r="C74" i="1"/>
  <c r="P74" i="1"/>
  <c r="AC74" i="1"/>
  <c r="AS74" i="1"/>
  <c r="J75" i="1"/>
  <c r="W75" i="1"/>
  <c r="AM75" i="1"/>
  <c r="C76" i="1"/>
  <c r="Q76" i="1"/>
  <c r="AG76" i="1"/>
  <c r="AT76" i="1"/>
  <c r="J77" i="1"/>
  <c r="Z77" i="1"/>
  <c r="AN77" i="1"/>
  <c r="A78" i="1"/>
  <c r="K78" i="1"/>
  <c r="U78" i="1"/>
  <c r="AD78" i="1"/>
  <c r="AM78" i="1"/>
  <c r="AV78" i="1"/>
  <c r="H79" i="1"/>
  <c r="Q79" i="1"/>
  <c r="Z79" i="1"/>
  <c r="AJ79" i="1"/>
  <c r="AS79" i="1"/>
  <c r="E80" i="1"/>
  <c r="N80" i="1"/>
  <c r="W80" i="1"/>
  <c r="AF80" i="1"/>
  <c r="AO80" i="1"/>
  <c r="B81" i="1"/>
  <c r="K81" i="1"/>
  <c r="T81" i="1"/>
  <c r="AC81" i="1"/>
  <c r="AL81" i="1"/>
  <c r="AU81" i="1"/>
  <c r="G82" i="1"/>
  <c r="O82" i="1"/>
  <c r="W82" i="1"/>
  <c r="AE82" i="1"/>
  <c r="AM82" i="1"/>
  <c r="AU82" i="1"/>
  <c r="F83" i="1"/>
  <c r="N83" i="1"/>
  <c r="V83" i="1"/>
  <c r="AD83" i="1"/>
  <c r="AL83" i="1"/>
  <c r="AT83" i="1"/>
  <c r="E84" i="1"/>
  <c r="M84" i="1"/>
  <c r="U84" i="1"/>
  <c r="S22" i="1" s="1"/>
  <c r="AC84" i="1"/>
  <c r="AK84" i="1"/>
  <c r="AS84" i="1"/>
  <c r="D85" i="1"/>
  <c r="L85" i="1"/>
  <c r="T85" i="1"/>
  <c r="AB85" i="1"/>
  <c r="AJ85" i="1"/>
  <c r="AR85" i="1"/>
  <c r="AN64" i="1"/>
  <c r="W65" i="1"/>
  <c r="M66" i="1"/>
  <c r="AS66" i="1"/>
  <c r="T67" i="1"/>
  <c r="AS67" i="1"/>
  <c r="T68" i="1"/>
  <c r="AQ68" i="1"/>
  <c r="P69" i="1"/>
  <c r="AH69" i="1"/>
  <c r="G70" i="1"/>
  <c r="S8" i="1" s="1"/>
  <c r="X70" i="1"/>
  <c r="AP70" i="1"/>
  <c r="G71" i="1"/>
  <c r="W71" i="1"/>
  <c r="AK71" i="1"/>
  <c r="AW71" i="1"/>
  <c r="P72" i="1"/>
  <c r="AD72" i="1"/>
  <c r="AR72" i="1"/>
  <c r="K73" i="1"/>
  <c r="W73" i="1"/>
  <c r="AK73" i="1"/>
  <c r="D74" i="1"/>
  <c r="R74" i="1"/>
  <c r="AD74" i="1"/>
  <c r="AT74" i="1"/>
  <c r="K75" i="1"/>
  <c r="Y75" i="1"/>
  <c r="AO75" i="1"/>
  <c r="D76" i="1"/>
  <c r="R76" i="1"/>
  <c r="AH76" i="1"/>
  <c r="AV76" i="1"/>
  <c r="K77" i="1"/>
  <c r="AA77" i="1"/>
  <c r="AO77" i="1"/>
  <c r="B78" i="1"/>
  <c r="M78" i="1"/>
  <c r="V78" i="1"/>
  <c r="AE78" i="1"/>
  <c r="AN78" i="1"/>
  <c r="AW78" i="1"/>
  <c r="I79" i="1"/>
  <c r="R79" i="1"/>
  <c r="AB79" i="1"/>
  <c r="AK79" i="1"/>
  <c r="AT79" i="1"/>
  <c r="F80" i="1"/>
  <c r="O80" i="1"/>
  <c r="X80" i="1"/>
  <c r="AG80" i="1"/>
  <c r="AQ80" i="1"/>
  <c r="C81" i="1"/>
  <c r="L81" i="1"/>
  <c r="U81" i="1"/>
  <c r="AD81" i="1"/>
  <c r="AM81" i="1"/>
  <c r="AV81" i="1"/>
  <c r="H82" i="1"/>
  <c r="P82" i="1"/>
  <c r="X82" i="1"/>
  <c r="AF82" i="1"/>
  <c r="AN82" i="1"/>
  <c r="AV82" i="1"/>
  <c r="G83" i="1"/>
  <c r="O83" i="1"/>
  <c r="W83" i="1"/>
  <c r="AE83" i="1"/>
  <c r="AM83" i="1"/>
  <c r="AU83" i="1"/>
  <c r="F84" i="1"/>
  <c r="N84" i="1"/>
  <c r="V84" i="1"/>
  <c r="AD84" i="1"/>
  <c r="AL84" i="1"/>
  <c r="AT84" i="1"/>
  <c r="E85" i="1"/>
  <c r="M85" i="1"/>
  <c r="U85" i="1"/>
  <c r="AC85" i="1"/>
  <c r="AK85" i="1"/>
  <c r="AS85" i="1"/>
  <c r="D86" i="1"/>
  <c r="L86" i="1"/>
  <c r="T86" i="1"/>
  <c r="AB86" i="1"/>
  <c r="AJ86" i="1"/>
  <c r="AR86" i="1"/>
  <c r="C87" i="1"/>
  <c r="K87" i="1"/>
  <c r="S87" i="1"/>
  <c r="AA87" i="1"/>
  <c r="AI87" i="1"/>
  <c r="AQ87" i="1"/>
  <c r="B88" i="1"/>
  <c r="J88" i="1"/>
  <c r="R88" i="1"/>
  <c r="Z88" i="1"/>
  <c r="AH88" i="1"/>
  <c r="AP88" i="1"/>
  <c r="A89" i="1"/>
  <c r="I89" i="1"/>
  <c r="Q89" i="1"/>
  <c r="Y89" i="1"/>
  <c r="AG89" i="1"/>
  <c r="AO89" i="1"/>
  <c r="AW89" i="1"/>
  <c r="H90" i="1"/>
  <c r="P90" i="1"/>
  <c r="X90" i="1"/>
  <c r="AF90" i="1"/>
  <c r="AN90" i="1"/>
  <c r="AV90" i="1"/>
  <c r="G91" i="1"/>
  <c r="O91" i="1"/>
  <c r="AU64" i="1"/>
  <c r="AE65" i="1"/>
  <c r="N66" i="1"/>
  <c r="AT66" i="1"/>
  <c r="U67" i="1"/>
  <c r="A68" i="1"/>
  <c r="Z68" i="1"/>
  <c r="AR68" i="1"/>
  <c r="Q69" i="1"/>
  <c r="AI69" i="1"/>
  <c r="I70" i="1"/>
  <c r="AB70" i="1"/>
  <c r="AR70" i="1"/>
  <c r="K71" i="1"/>
  <c r="X71" i="1"/>
  <c r="AL71" i="1"/>
  <c r="E72" i="1"/>
  <c r="R72" i="1"/>
  <c r="AE72" i="1"/>
  <c r="AU72" i="1"/>
  <c r="L73" i="1"/>
  <c r="Y73" i="1"/>
  <c r="AO73" i="1"/>
  <c r="E74" i="1"/>
  <c r="S74" i="1"/>
  <c r="AI74" i="1"/>
  <c r="AV74" i="1"/>
  <c r="L75" i="1"/>
  <c r="S13" i="1" s="1"/>
  <c r="AB75" i="1"/>
  <c r="AP75" i="1"/>
  <c r="F76" i="1"/>
  <c r="V76" i="1"/>
  <c r="AI76" i="1"/>
  <c r="AW76" i="1"/>
  <c r="P77" i="1"/>
  <c r="AC77" i="1"/>
  <c r="AP77" i="1"/>
  <c r="E78" i="1"/>
  <c r="N78" i="1"/>
  <c r="W78" i="1"/>
  <c r="AF78" i="1"/>
  <c r="AO78" i="1"/>
  <c r="AV64" i="1"/>
  <c r="AJ65" i="1"/>
  <c r="S66" i="1"/>
  <c r="B67" i="1"/>
  <c r="AB67" i="1"/>
  <c r="C68" i="1"/>
  <c r="AA68" i="1"/>
  <c r="AV68" i="1"/>
  <c r="S69" i="1"/>
  <c r="AO69" i="1"/>
  <c r="J70" i="1"/>
  <c r="AD70" i="1"/>
  <c r="AT70" i="1"/>
  <c r="M71" i="1"/>
  <c r="Y71" i="1"/>
  <c r="AM71" i="1"/>
  <c r="F72" i="1"/>
  <c r="T72" i="1"/>
  <c r="AF72" i="1"/>
  <c r="AV72" i="1"/>
  <c r="M73" i="1"/>
  <c r="AA73" i="1"/>
  <c r="AQ73" i="1"/>
  <c r="F74" i="1"/>
  <c r="T74" i="1"/>
  <c r="AJ74" i="1"/>
  <c r="A75" i="1"/>
  <c r="M75" i="1"/>
  <c r="AC75" i="1"/>
  <c r="AQ75" i="1"/>
  <c r="H76" i="1"/>
  <c r="X76" i="1"/>
  <c r="AJ76" i="1"/>
  <c r="A77" i="1"/>
  <c r="Q77" i="1"/>
  <c r="AE77" i="1"/>
  <c r="AQ77" i="1"/>
  <c r="F78" i="1"/>
  <c r="O78" i="1"/>
  <c r="S16" i="1" s="1"/>
  <c r="X78" i="1"/>
  <c r="AG78" i="1"/>
  <c r="AP78" i="1"/>
  <c r="B79" i="1"/>
  <c r="L79" i="1"/>
  <c r="U79" i="1"/>
  <c r="AD79" i="1"/>
  <c r="AM79" i="1"/>
  <c r="D65" i="1"/>
  <c r="P64" i="1"/>
  <c r="L65" i="1"/>
  <c r="AR65" i="1"/>
  <c r="AC66" i="1"/>
  <c r="X64" i="1"/>
  <c r="N65" i="1"/>
  <c r="AT65" i="1"/>
  <c r="AI66" i="1"/>
  <c r="L67" i="1"/>
  <c r="AJ67" i="1"/>
  <c r="L68" i="1"/>
  <c r="AH68" i="1"/>
  <c r="H69" i="1"/>
  <c r="AA69" i="1"/>
  <c r="AV69" i="1"/>
  <c r="R70" i="1"/>
  <c r="AH70" i="1"/>
  <c r="C71" i="1"/>
  <c r="P71" i="1"/>
  <c r="AF71" i="1"/>
  <c r="AT71" i="1"/>
  <c r="J72" i="1"/>
  <c r="Z72" i="1"/>
  <c r="AM72" i="1"/>
  <c r="D73" i="1"/>
  <c r="T73" i="1"/>
  <c r="AG73" i="1"/>
  <c r="AT73" i="1"/>
  <c r="M74" i="1"/>
  <c r="AA74" i="1"/>
  <c r="AN74" i="1"/>
  <c r="G75" i="1"/>
  <c r="T75" i="1"/>
  <c r="AH75" i="1"/>
  <c r="A76" i="1"/>
  <c r="N76" i="1"/>
  <c r="AA76" i="1"/>
  <c r="AQ76" i="1"/>
  <c r="H77" i="1"/>
  <c r="U77" i="1"/>
  <c r="AK77" i="1"/>
  <c r="AV77" i="1"/>
  <c r="I78" i="1"/>
  <c r="R78" i="1"/>
  <c r="AA78" i="1"/>
  <c r="AK78" i="1"/>
  <c r="AT78" i="1"/>
  <c r="F79" i="1"/>
  <c r="O79" i="1"/>
  <c r="E67" i="1"/>
  <c r="AF68" i="1"/>
  <c r="AE69" i="1"/>
  <c r="AG70" i="1"/>
  <c r="AA71" i="1"/>
  <c r="L72" i="1"/>
  <c r="C73" i="1"/>
  <c r="AR73" i="1"/>
  <c r="AB74" i="1"/>
  <c r="S75" i="1"/>
  <c r="K76" i="1"/>
  <c r="AR76" i="1"/>
  <c r="AG77" i="1"/>
  <c r="P78" i="1"/>
  <c r="AL78" i="1"/>
  <c r="J79" i="1"/>
  <c r="Y79" i="1"/>
  <c r="AO79" i="1"/>
  <c r="D80" i="1"/>
  <c r="Q80" i="1"/>
  <c r="S18" i="1" s="1"/>
  <c r="AC80" i="1"/>
  <c r="AN80" i="1"/>
  <c r="E81" i="1"/>
  <c r="P81" i="1"/>
  <c r="AB81" i="1"/>
  <c r="AP81" i="1"/>
  <c r="D82" i="1"/>
  <c r="N82" i="1"/>
  <c r="Z82" i="1"/>
  <c r="AJ82" i="1"/>
  <c r="AT82" i="1"/>
  <c r="I83" i="1"/>
  <c r="S83" i="1"/>
  <c r="AC83" i="1"/>
  <c r="AO83" i="1"/>
  <c r="B84" i="1"/>
  <c r="L84" i="1"/>
  <c r="X84" i="1"/>
  <c r="AH84" i="1"/>
  <c r="AR84" i="1"/>
  <c r="G85" i="1"/>
  <c r="Q85" i="1"/>
  <c r="AA85" i="1"/>
  <c r="AM85" i="1"/>
  <c r="AW85" i="1"/>
  <c r="I86" i="1"/>
  <c r="R86" i="1"/>
  <c r="AA86" i="1"/>
  <c r="AK86" i="1"/>
  <c r="AT86" i="1"/>
  <c r="F87" i="1"/>
  <c r="O87" i="1"/>
  <c r="X87" i="1"/>
  <c r="S25" i="1" s="1"/>
  <c r="AG87" i="1"/>
  <c r="AP87" i="1"/>
  <c r="C88" i="1"/>
  <c r="L88" i="1"/>
  <c r="U88" i="1"/>
  <c r="AD88" i="1"/>
  <c r="AM88" i="1"/>
  <c r="AV88" i="1"/>
  <c r="H89" i="1"/>
  <c r="R89" i="1"/>
  <c r="AA89" i="1"/>
  <c r="AJ89" i="1"/>
  <c r="AE64" i="1"/>
  <c r="M67" i="1"/>
  <c r="AG68" i="1"/>
  <c r="AP69" i="1"/>
  <c r="AM70" i="1"/>
  <c r="AC71" i="1"/>
  <c r="U72" i="1"/>
  <c r="E73" i="1"/>
  <c r="AS73" i="1"/>
  <c r="AK74" i="1"/>
  <c r="U75" i="1"/>
  <c r="L76" i="1"/>
  <c r="E77" i="1"/>
  <c r="AM77" i="1"/>
  <c r="Q78" i="1"/>
  <c r="AQ78" i="1"/>
  <c r="M79" i="1"/>
  <c r="AC79" i="1"/>
  <c r="AP79" i="1"/>
  <c r="G80" i="1"/>
  <c r="S80" i="1"/>
  <c r="AD80" i="1"/>
  <c r="AR80" i="1"/>
  <c r="F81" i="1"/>
  <c r="R81" i="1"/>
  <c r="S19" i="1" s="1"/>
  <c r="AE81" i="1"/>
  <c r="AQ81" i="1"/>
  <c r="E82" i="1"/>
  <c r="Q82" i="1"/>
  <c r="AA82" i="1"/>
  <c r="AK82" i="1"/>
  <c r="AW82" i="1"/>
  <c r="J83" i="1"/>
  <c r="T83" i="1"/>
  <c r="S21" i="1" s="1"/>
  <c r="AF83" i="1"/>
  <c r="AP83" i="1"/>
  <c r="C84" i="1"/>
  <c r="O84" i="1"/>
  <c r="Y84" i="1"/>
  <c r="AI84" i="1"/>
  <c r="AU84" i="1"/>
  <c r="H85" i="1"/>
  <c r="R85" i="1"/>
  <c r="AD85" i="1"/>
  <c r="AN85" i="1"/>
  <c r="A86" i="1"/>
  <c r="J86" i="1"/>
  <c r="S86" i="1"/>
  <c r="AC86" i="1"/>
  <c r="AL86" i="1"/>
  <c r="AU86" i="1"/>
  <c r="G87" i="1"/>
  <c r="P87" i="1"/>
  <c r="Y87" i="1"/>
  <c r="AH87" i="1"/>
  <c r="AR87" i="1"/>
  <c r="D88" i="1"/>
  <c r="M88" i="1"/>
  <c r="V88" i="1"/>
  <c r="AE88" i="1"/>
  <c r="AN88" i="1"/>
  <c r="AW88" i="1"/>
  <c r="J89" i="1"/>
  <c r="S89" i="1"/>
  <c r="AB89" i="1"/>
  <c r="AK89" i="1"/>
  <c r="AT89" i="1"/>
  <c r="F90" i="1"/>
  <c r="O90" i="1"/>
  <c r="Y90" i="1"/>
  <c r="AH90" i="1"/>
  <c r="AQ90" i="1"/>
  <c r="C91" i="1"/>
  <c r="L91" i="1"/>
  <c r="U91" i="1"/>
  <c r="AC91" i="1"/>
  <c r="AK91" i="1"/>
  <c r="AS91" i="1"/>
  <c r="D92" i="1"/>
  <c r="L92" i="1"/>
  <c r="T92" i="1"/>
  <c r="AB92" i="1"/>
  <c r="T65" i="1"/>
  <c r="AC67" i="1"/>
  <c r="AN68" i="1"/>
  <c r="AU69" i="1"/>
  <c r="AW70" i="1"/>
  <c r="AG71" i="1"/>
  <c r="V72" i="1"/>
  <c r="N73" i="1"/>
  <c r="AU73" i="1"/>
  <c r="AL74" i="1"/>
  <c r="AE75" i="1"/>
  <c r="P76" i="1"/>
  <c r="G77" i="1"/>
  <c r="AT77" i="1"/>
  <c r="S78" i="1"/>
  <c r="AS78" i="1"/>
  <c r="N79" i="1"/>
  <c r="AE79" i="1"/>
  <c r="AR79" i="1"/>
  <c r="H80" i="1"/>
  <c r="T80" i="1"/>
  <c r="AE80" i="1"/>
  <c r="AS80" i="1"/>
  <c r="G81" i="1"/>
  <c r="S81" i="1"/>
  <c r="AF81" i="1"/>
  <c r="AR81" i="1"/>
  <c r="F82" i="1"/>
  <c r="R82" i="1"/>
  <c r="AB82" i="1"/>
  <c r="AL82" i="1"/>
  <c r="A83" i="1"/>
  <c r="K83" i="1"/>
  <c r="U83" i="1"/>
  <c r="AG83" i="1"/>
  <c r="AQ83" i="1"/>
  <c r="D84" i="1"/>
  <c r="P84" i="1"/>
  <c r="Z84" i="1"/>
  <c r="AJ84" i="1"/>
  <c r="AV84" i="1"/>
  <c r="I85" i="1"/>
  <c r="S85" i="1"/>
  <c r="AE85" i="1"/>
  <c r="AO85" i="1"/>
  <c r="B86" i="1"/>
  <c r="K86" i="1"/>
  <c r="U86" i="1"/>
  <c r="AD86" i="1"/>
  <c r="AM86" i="1"/>
  <c r="AV86" i="1"/>
  <c r="H87" i="1"/>
  <c r="Q87" i="1"/>
  <c r="Z87" i="1"/>
  <c r="AJ87" i="1"/>
  <c r="AS87" i="1"/>
  <c r="E88" i="1"/>
  <c r="N88" i="1"/>
  <c r="W88" i="1"/>
  <c r="AF88" i="1"/>
  <c r="AO88" i="1"/>
  <c r="B89" i="1"/>
  <c r="K89" i="1"/>
  <c r="T89" i="1"/>
  <c r="AC89" i="1"/>
  <c r="AL89" i="1"/>
  <c r="AU89" i="1"/>
  <c r="G90" i="1"/>
  <c r="Q90" i="1"/>
  <c r="Z90" i="1"/>
  <c r="AI90" i="1"/>
  <c r="AR90" i="1"/>
  <c r="D91" i="1"/>
  <c r="M91" i="1"/>
  <c r="V91" i="1"/>
  <c r="AD91" i="1"/>
  <c r="AL91" i="1"/>
  <c r="AT91" i="1"/>
  <c r="E92" i="1"/>
  <c r="M92" i="1"/>
  <c r="U92" i="1"/>
  <c r="AC92" i="1"/>
  <c r="S30" i="1" s="1"/>
  <c r="AK92" i="1"/>
  <c r="AS92" i="1"/>
  <c r="D93" i="1"/>
  <c r="AM65" i="1"/>
  <c r="AH67" i="1"/>
  <c r="B69" i="1"/>
  <c r="AW69" i="1"/>
  <c r="A71" i="1"/>
  <c r="AQ71" i="1"/>
  <c r="AB72" i="1"/>
  <c r="O73" i="1"/>
  <c r="H74" i="1"/>
  <c r="AP74" i="1"/>
  <c r="AG75" i="1"/>
  <c r="Y76" i="1"/>
  <c r="I77" i="1"/>
  <c r="AU77" i="1"/>
  <c r="Y78" i="1"/>
  <c r="AU78" i="1"/>
  <c r="P79" i="1"/>
  <c r="S17" i="1" s="1"/>
  <c r="AF79" i="1"/>
  <c r="AU79" i="1"/>
  <c r="I80" i="1"/>
  <c r="U80" i="1"/>
  <c r="AI80" i="1"/>
  <c r="AT80" i="1"/>
  <c r="H81" i="1"/>
  <c r="V81" i="1"/>
  <c r="AH81" i="1"/>
  <c r="AS81" i="1"/>
  <c r="I82" i="1"/>
  <c r="S82" i="1"/>
  <c r="S20" i="1" s="1"/>
  <c r="AC82" i="1"/>
  <c r="AO82" i="1"/>
  <c r="B83" i="1"/>
  <c r="L83" i="1"/>
  <c r="X83" i="1"/>
  <c r="AH83" i="1"/>
  <c r="AR83" i="1"/>
  <c r="G84" i="1"/>
  <c r="Q84" i="1"/>
  <c r="AA84" i="1"/>
  <c r="AM84" i="1"/>
  <c r="AW84" i="1"/>
  <c r="J85" i="1"/>
  <c r="V85" i="1"/>
  <c r="S23" i="1" s="1"/>
  <c r="AF85" i="1"/>
  <c r="AP85" i="1"/>
  <c r="C86" i="1"/>
  <c r="M86" i="1"/>
  <c r="V86" i="1"/>
  <c r="AE86" i="1"/>
  <c r="AN86" i="1"/>
  <c r="AW86" i="1"/>
  <c r="I87" i="1"/>
  <c r="R87" i="1"/>
  <c r="AB87" i="1"/>
  <c r="AK87" i="1"/>
  <c r="AT87" i="1"/>
  <c r="F88" i="1"/>
  <c r="O88" i="1"/>
  <c r="X88" i="1"/>
  <c r="AG88" i="1"/>
  <c r="AQ88" i="1"/>
  <c r="C89" i="1"/>
  <c r="L89" i="1"/>
  <c r="U89" i="1"/>
  <c r="AD89" i="1"/>
  <c r="AM89" i="1"/>
  <c r="AV89" i="1"/>
  <c r="I90" i="1"/>
  <c r="R90" i="1"/>
  <c r="AA90" i="1"/>
  <c r="S28" i="1" s="1"/>
  <c r="AJ90" i="1"/>
  <c r="AS90" i="1"/>
  <c r="E66" i="1"/>
  <c r="AK67" i="1"/>
  <c r="C69" i="1"/>
  <c r="N70" i="1"/>
  <c r="E71" i="1"/>
  <c r="AS71" i="1"/>
  <c r="AK72" i="1"/>
  <c r="U73" i="1"/>
  <c r="J74" i="1"/>
  <c r="B75" i="1"/>
  <c r="AI75" i="1"/>
  <c r="Z76" i="1"/>
  <c r="R77" i="1"/>
  <c r="AW77" i="1"/>
  <c r="Z78" i="1"/>
  <c r="A79" i="1"/>
  <c r="T79" i="1"/>
  <c r="AG79" i="1"/>
  <c r="AV79" i="1"/>
  <c r="K80" i="1"/>
  <c r="V80" i="1"/>
  <c r="AJ80" i="1"/>
  <c r="AU80" i="1"/>
  <c r="J81" i="1"/>
  <c r="W81" i="1"/>
  <c r="AI81" i="1"/>
  <c r="AT81" i="1"/>
  <c r="AA66" i="1"/>
  <c r="D68" i="1"/>
  <c r="I69" i="1"/>
  <c r="Q70" i="1"/>
  <c r="N71" i="1"/>
  <c r="AU71" i="1"/>
  <c r="AL72" i="1"/>
  <c r="AD73" i="1"/>
  <c r="N74" i="1"/>
  <c r="C75" i="1"/>
  <c r="AR75" i="1"/>
  <c r="AB76" i="1"/>
  <c r="S77" i="1"/>
  <c r="G78" i="1"/>
  <c r="AC78" i="1"/>
  <c r="D79" i="1"/>
  <c r="V79" i="1"/>
  <c r="AH79" i="1"/>
  <c r="AW79" i="1"/>
  <c r="L80" i="1"/>
  <c r="Y80" i="1"/>
  <c r="AK80" i="1"/>
  <c r="AV80" i="1"/>
  <c r="M81" i="1"/>
  <c r="X81" i="1"/>
  <c r="AJ81" i="1"/>
  <c r="A82" i="1"/>
  <c r="K82" i="1"/>
  <c r="U82" i="1"/>
  <c r="AG82" i="1"/>
  <c r="AQ82" i="1"/>
  <c r="D83" i="1"/>
  <c r="P83" i="1"/>
  <c r="Z83" i="1"/>
  <c r="AJ83" i="1"/>
  <c r="AV83" i="1"/>
  <c r="I84" i="1"/>
  <c r="S84" i="1"/>
  <c r="AE84" i="1"/>
  <c r="AO84" i="1"/>
  <c r="B85" i="1"/>
  <c r="N85" i="1"/>
  <c r="X85" i="1"/>
  <c r="AH85" i="1"/>
  <c r="AT85" i="1"/>
  <c r="F86" i="1"/>
  <c r="O86" i="1"/>
  <c r="X86" i="1"/>
  <c r="AG86" i="1"/>
  <c r="AP86" i="1"/>
  <c r="B87" i="1"/>
  <c r="L87" i="1"/>
  <c r="U87" i="1"/>
  <c r="AD87" i="1"/>
  <c r="AM87" i="1"/>
  <c r="AV87" i="1"/>
  <c r="H88" i="1"/>
  <c r="Q88" i="1"/>
  <c r="AA88" i="1"/>
  <c r="AJ88" i="1"/>
  <c r="AS88" i="1"/>
  <c r="E89" i="1"/>
  <c r="N89" i="1"/>
  <c r="W89" i="1"/>
  <c r="AF89" i="1"/>
  <c r="AK66" i="1"/>
  <c r="K68" i="1"/>
  <c r="W69" i="1"/>
  <c r="V70" i="1"/>
  <c r="O71" i="1"/>
  <c r="G72" i="1"/>
  <c r="AN72" i="1"/>
  <c r="AE73" i="1"/>
  <c r="X74" i="1"/>
  <c r="I75" i="1"/>
  <c r="AS75" i="1"/>
  <c r="AL76" i="1"/>
  <c r="W77" i="1"/>
  <c r="H78" i="1"/>
  <c r="AH78" i="1"/>
  <c r="E79" i="1"/>
  <c r="W79" i="1"/>
  <c r="AL79" i="1"/>
  <c r="A80" i="1"/>
  <c r="M80" i="1"/>
  <c r="AA80" i="1"/>
  <c r="AL80" i="1"/>
  <c r="AW80" i="1"/>
  <c r="N81" i="1"/>
  <c r="Z81" i="1"/>
  <c r="AK81" i="1"/>
  <c r="B82" i="1"/>
  <c r="L82" i="1"/>
  <c r="V82" i="1"/>
  <c r="AH82" i="1"/>
  <c r="AR82" i="1"/>
  <c r="E83" i="1"/>
  <c r="Q83" i="1"/>
  <c r="AA83" i="1"/>
  <c r="AK83" i="1"/>
  <c r="AW83" i="1"/>
  <c r="J84" i="1"/>
  <c r="T84" i="1"/>
  <c r="AF84" i="1"/>
  <c r="AP84" i="1"/>
  <c r="C85" i="1"/>
  <c r="O85" i="1"/>
  <c r="Y85" i="1"/>
  <c r="AI85" i="1"/>
  <c r="AU85" i="1"/>
  <c r="G86" i="1"/>
  <c r="P86" i="1"/>
  <c r="Y86" i="1"/>
  <c r="AH86" i="1"/>
  <c r="AQ86" i="1"/>
  <c r="D87" i="1"/>
  <c r="M87" i="1"/>
  <c r="V87" i="1"/>
  <c r="AE87" i="1"/>
  <c r="AN87" i="1"/>
  <c r="AW87" i="1"/>
  <c r="I88" i="1"/>
  <c r="S88" i="1"/>
  <c r="AB88" i="1"/>
  <c r="AK88" i="1"/>
  <c r="AT88" i="1"/>
  <c r="F89" i="1"/>
  <c r="O89" i="1"/>
  <c r="X89" i="1"/>
  <c r="AH89" i="1"/>
  <c r="AQ89" i="1"/>
  <c r="C90" i="1"/>
  <c r="L90" i="1"/>
  <c r="U90" i="1"/>
  <c r="AD90" i="1"/>
  <c r="AM90" i="1"/>
  <c r="D67" i="1"/>
  <c r="S5" i="1" s="1"/>
  <c r="Z74" i="1"/>
  <c r="X79" i="1"/>
  <c r="AA81" i="1"/>
  <c r="AI82" i="1"/>
  <c r="AB83" i="1"/>
  <c r="W84" i="1"/>
  <c r="P85" i="1"/>
  <c r="H86" i="1"/>
  <c r="AS86" i="1"/>
  <c r="AF87" i="1"/>
  <c r="T88" i="1"/>
  <c r="G89" i="1"/>
  <c r="AP89" i="1"/>
  <c r="K90" i="1"/>
  <c r="AC90" i="1"/>
  <c r="AU90" i="1"/>
  <c r="J91" i="1"/>
  <c r="W91" i="1"/>
  <c r="AG91" i="1"/>
  <c r="AQ91" i="1"/>
  <c r="F92" i="1"/>
  <c r="P92" i="1"/>
  <c r="Z92" i="1"/>
  <c r="AJ92" i="1"/>
  <c r="AT92" i="1"/>
  <c r="F93" i="1"/>
  <c r="N93" i="1"/>
  <c r="V93" i="1"/>
  <c r="AD93" i="1"/>
  <c r="S31" i="1" s="1"/>
  <c r="AL93" i="1"/>
  <c r="AT93" i="1"/>
  <c r="E94" i="1"/>
  <c r="M94" i="1"/>
  <c r="U94" i="1"/>
  <c r="AC94" i="1"/>
  <c r="AK94" i="1"/>
  <c r="AS94" i="1"/>
  <c r="D95" i="1"/>
  <c r="L95" i="1"/>
  <c r="T95" i="1"/>
  <c r="AB95" i="1"/>
  <c r="AJ95" i="1"/>
  <c r="AR95" i="1"/>
  <c r="C96" i="1"/>
  <c r="K96" i="1"/>
  <c r="S96" i="1"/>
  <c r="AA96" i="1"/>
  <c r="AI96" i="1"/>
  <c r="AQ96" i="1"/>
  <c r="B97" i="1"/>
  <c r="J97" i="1"/>
  <c r="R97" i="1"/>
  <c r="Z97" i="1"/>
  <c r="AH97" i="1"/>
  <c r="S35" i="1" s="1"/>
  <c r="AP97" i="1"/>
  <c r="A98" i="1"/>
  <c r="I98" i="1"/>
  <c r="Q98" i="1"/>
  <c r="Y98" i="1"/>
  <c r="AG98" i="1"/>
  <c r="AO98" i="1"/>
  <c r="AW98" i="1"/>
  <c r="H99" i="1"/>
  <c r="P99" i="1"/>
  <c r="X99" i="1"/>
  <c r="AF99" i="1"/>
  <c r="AN99" i="1"/>
  <c r="AV99" i="1"/>
  <c r="G100" i="1"/>
  <c r="O100" i="1"/>
  <c r="W100" i="1"/>
  <c r="AE100" i="1"/>
  <c r="AM100" i="1"/>
  <c r="AU100" i="1"/>
  <c r="F101" i="1"/>
  <c r="N101" i="1"/>
  <c r="V101" i="1"/>
  <c r="AD101" i="1"/>
  <c r="AL101" i="1"/>
  <c r="S39" i="1" s="1"/>
  <c r="AT101" i="1"/>
  <c r="E102" i="1"/>
  <c r="M102" i="1"/>
  <c r="U102" i="1"/>
  <c r="AC102" i="1"/>
  <c r="AK102" i="1"/>
  <c r="AS102" i="1"/>
  <c r="D103" i="1"/>
  <c r="L103" i="1"/>
  <c r="T103" i="1"/>
  <c r="AB103" i="1"/>
  <c r="AJ103" i="1"/>
  <c r="AR103" i="1"/>
  <c r="C104" i="1"/>
  <c r="K104" i="1"/>
  <c r="S104" i="1"/>
  <c r="AA104" i="1"/>
  <c r="AI104" i="1"/>
  <c r="AQ104" i="1"/>
  <c r="B105" i="1"/>
  <c r="Q68" i="1"/>
  <c r="R75" i="1"/>
  <c r="AN79" i="1"/>
  <c r="AN81" i="1"/>
  <c r="AP82" i="1"/>
  <c r="AI83" i="1"/>
  <c r="AB84" i="1"/>
  <c r="W85" i="1"/>
  <c r="N86" i="1"/>
  <c r="A87" i="1"/>
  <c r="AL87" i="1"/>
  <c r="Y88" i="1"/>
  <c r="S26" i="1" s="1"/>
  <c r="M89" i="1"/>
  <c r="AR89" i="1"/>
  <c r="M90" i="1"/>
  <c r="AE90" i="1"/>
  <c r="AW90" i="1"/>
  <c r="K91" i="1"/>
  <c r="X91" i="1"/>
  <c r="AH91" i="1"/>
  <c r="AR91" i="1"/>
  <c r="G92" i="1"/>
  <c r="Q92" i="1"/>
  <c r="AA92" i="1"/>
  <c r="AL92" i="1"/>
  <c r="AU92" i="1"/>
  <c r="G93" i="1"/>
  <c r="O93" i="1"/>
  <c r="W93" i="1"/>
  <c r="AE93" i="1"/>
  <c r="AM93" i="1"/>
  <c r="AU93" i="1"/>
  <c r="F94" i="1"/>
  <c r="N94" i="1"/>
  <c r="V94" i="1"/>
  <c r="AD94" i="1"/>
  <c r="AL94" i="1"/>
  <c r="AT94" i="1"/>
  <c r="E95" i="1"/>
  <c r="M95" i="1"/>
  <c r="U95" i="1"/>
  <c r="AC95" i="1"/>
  <c r="AK95" i="1"/>
  <c r="AS95" i="1"/>
  <c r="D96" i="1"/>
  <c r="L96" i="1"/>
  <c r="T96" i="1"/>
  <c r="AB96" i="1"/>
  <c r="AJ96" i="1"/>
  <c r="AR96" i="1"/>
  <c r="C97" i="1"/>
  <c r="K97" i="1"/>
  <c r="S97" i="1"/>
  <c r="AA97" i="1"/>
  <c r="AI97" i="1"/>
  <c r="AQ97" i="1"/>
  <c r="B98" i="1"/>
  <c r="J98" i="1"/>
  <c r="R98" i="1"/>
  <c r="Z98" i="1"/>
  <c r="AH98" i="1"/>
  <c r="AP98" i="1"/>
  <c r="A99" i="1"/>
  <c r="I99" i="1"/>
  <c r="Q99" i="1"/>
  <c r="Y99" i="1"/>
  <c r="AG99" i="1"/>
  <c r="AO99" i="1"/>
  <c r="AW99" i="1"/>
  <c r="H100" i="1"/>
  <c r="P100" i="1"/>
  <c r="X100" i="1"/>
  <c r="AF100" i="1"/>
  <c r="AN100" i="1"/>
  <c r="AV100" i="1"/>
  <c r="G101" i="1"/>
  <c r="O101" i="1"/>
  <c r="W101" i="1"/>
  <c r="AE101" i="1"/>
  <c r="AM101" i="1"/>
  <c r="AU101" i="1"/>
  <c r="F102" i="1"/>
  <c r="N102" i="1"/>
  <c r="V102" i="1"/>
  <c r="AD102" i="1"/>
  <c r="AL102" i="1"/>
  <c r="AT102" i="1"/>
  <c r="E103" i="1"/>
  <c r="M103" i="1"/>
  <c r="U103" i="1"/>
  <c r="AC103" i="1"/>
  <c r="AK103" i="1"/>
  <c r="AS103" i="1"/>
  <c r="D104" i="1"/>
  <c r="L104" i="1"/>
  <c r="T104" i="1"/>
  <c r="AB104" i="1"/>
  <c r="AJ104" i="1"/>
  <c r="AR104" i="1"/>
  <c r="C105" i="1"/>
  <c r="K105" i="1"/>
  <c r="S105" i="1"/>
  <c r="AA105" i="1"/>
  <c r="AI105" i="1"/>
  <c r="AQ105" i="1"/>
  <c r="B106" i="1"/>
  <c r="J106" i="1"/>
  <c r="R106" i="1"/>
  <c r="Z106" i="1"/>
  <c r="AH106" i="1"/>
  <c r="AP106" i="1"/>
  <c r="A107" i="1"/>
  <c r="I107" i="1"/>
  <c r="Q107" i="1"/>
  <c r="Y107" i="1"/>
  <c r="AG107" i="1"/>
  <c r="AO107" i="1"/>
  <c r="AW107" i="1"/>
  <c r="X69" i="1"/>
  <c r="B76" i="1"/>
  <c r="C80" i="1"/>
  <c r="C82" i="1"/>
  <c r="AS82" i="1"/>
  <c r="AN83" i="1"/>
  <c r="AG84" i="1"/>
  <c r="Z85" i="1"/>
  <c r="Q86" i="1"/>
  <c r="E87" i="1"/>
  <c r="AO87" i="1"/>
  <c r="AC88" i="1"/>
  <c r="P89" i="1"/>
  <c r="AS89" i="1"/>
  <c r="N90" i="1"/>
  <c r="AG90" i="1"/>
  <c r="A91" i="1"/>
  <c r="N91" i="1"/>
  <c r="Y91" i="1"/>
  <c r="AI91" i="1"/>
  <c r="AU91" i="1"/>
  <c r="H92" i="1"/>
  <c r="R92" i="1"/>
  <c r="AD92" i="1"/>
  <c r="AM92" i="1"/>
  <c r="AV92" i="1"/>
  <c r="H93" i="1"/>
  <c r="P93" i="1"/>
  <c r="X93" i="1"/>
  <c r="AF93" i="1"/>
  <c r="AN93" i="1"/>
  <c r="AV93" i="1"/>
  <c r="G94" i="1"/>
  <c r="O94" i="1"/>
  <c r="W94" i="1"/>
  <c r="AE94" i="1"/>
  <c r="S32" i="1" s="1"/>
  <c r="AM94" i="1"/>
  <c r="AU94" i="1"/>
  <c r="F95" i="1"/>
  <c r="N95" i="1"/>
  <c r="V95" i="1"/>
  <c r="AD95" i="1"/>
  <c r="AL95" i="1"/>
  <c r="AT95" i="1"/>
  <c r="E96" i="1"/>
  <c r="M96" i="1"/>
  <c r="U96" i="1"/>
  <c r="AC96" i="1"/>
  <c r="AK96" i="1"/>
  <c r="AS96" i="1"/>
  <c r="D97" i="1"/>
  <c r="L97" i="1"/>
  <c r="T97" i="1"/>
  <c r="AB97" i="1"/>
  <c r="AJ97" i="1"/>
  <c r="AR97" i="1"/>
  <c r="C98" i="1"/>
  <c r="K98" i="1"/>
  <c r="S98" i="1"/>
  <c r="AA98" i="1"/>
  <c r="AI98" i="1"/>
  <c r="S36" i="1" s="1"/>
  <c r="AQ98" i="1"/>
  <c r="B99" i="1"/>
  <c r="J99" i="1"/>
  <c r="R99" i="1"/>
  <c r="Z99" i="1"/>
  <c r="AH99" i="1"/>
  <c r="AP99" i="1"/>
  <c r="A100" i="1"/>
  <c r="I100" i="1"/>
  <c r="Q100" i="1"/>
  <c r="Y100" i="1"/>
  <c r="AG100" i="1"/>
  <c r="AO100" i="1"/>
  <c r="AW100" i="1"/>
  <c r="H101" i="1"/>
  <c r="P101" i="1"/>
  <c r="X101" i="1"/>
  <c r="AF101" i="1"/>
  <c r="AN101" i="1"/>
  <c r="AV101" i="1"/>
  <c r="G102" i="1"/>
  <c r="O102" i="1"/>
  <c r="W102" i="1"/>
  <c r="AE102" i="1"/>
  <c r="AM102" i="1"/>
  <c r="S40" i="1" s="1"/>
  <c r="AU102" i="1"/>
  <c r="F103" i="1"/>
  <c r="N103" i="1"/>
  <c r="V103" i="1"/>
  <c r="AD103" i="1"/>
  <c r="AL103" i="1"/>
  <c r="AT103" i="1"/>
  <c r="E104" i="1"/>
  <c r="M104" i="1"/>
  <c r="U104" i="1"/>
  <c r="AC104" i="1"/>
  <c r="AK104" i="1"/>
  <c r="AS104" i="1"/>
  <c r="D105" i="1"/>
  <c r="L105" i="1"/>
  <c r="T105" i="1"/>
  <c r="AB105" i="1"/>
  <c r="AJ105" i="1"/>
  <c r="AR105" i="1"/>
  <c r="C106" i="1"/>
  <c r="K106" i="1"/>
  <c r="S106" i="1"/>
  <c r="AA106" i="1"/>
  <c r="AI106" i="1"/>
  <c r="AQ106" i="1"/>
  <c r="S44" i="1" s="1"/>
  <c r="B107" i="1"/>
  <c r="J107" i="1"/>
  <c r="R107" i="1"/>
  <c r="Z107" i="1"/>
  <c r="AF70" i="1"/>
  <c r="AN76" i="1"/>
  <c r="P80" i="1"/>
  <c r="J82" i="1"/>
  <c r="C83" i="1"/>
  <c r="AS83" i="1"/>
  <c r="AN84" i="1"/>
  <c r="AG85" i="1"/>
  <c r="W86" i="1"/>
  <c r="S24" i="1" s="1"/>
  <c r="J87" i="1"/>
  <c r="AU87" i="1"/>
  <c r="AI88" i="1"/>
  <c r="V89" i="1"/>
  <c r="A90" i="1"/>
  <c r="S90" i="1"/>
  <c r="AK90" i="1"/>
  <c r="B91" i="1"/>
  <c r="P91" i="1"/>
  <c r="Z91" i="1"/>
  <c r="AJ91" i="1"/>
  <c r="AV91" i="1"/>
  <c r="I92" i="1"/>
  <c r="S92" i="1"/>
  <c r="AE92" i="1"/>
  <c r="AN92" i="1"/>
  <c r="AW92" i="1"/>
  <c r="I93" i="1"/>
  <c r="Q93" i="1"/>
  <c r="Y93" i="1"/>
  <c r="AG93" i="1"/>
  <c r="AO93" i="1"/>
  <c r="AW93" i="1"/>
  <c r="H94" i="1"/>
  <c r="P94" i="1"/>
  <c r="X94" i="1"/>
  <c r="AF94" i="1"/>
  <c r="AN94" i="1"/>
  <c r="AV94" i="1"/>
  <c r="G95" i="1"/>
  <c r="O95" i="1"/>
  <c r="W95" i="1"/>
  <c r="AE95" i="1"/>
  <c r="AM95" i="1"/>
  <c r="AU95" i="1"/>
  <c r="F96" i="1"/>
  <c r="N96" i="1"/>
  <c r="V96" i="1"/>
  <c r="AD96" i="1"/>
  <c r="AL96" i="1"/>
  <c r="AT96" i="1"/>
  <c r="E97" i="1"/>
  <c r="M97" i="1"/>
  <c r="U97" i="1"/>
  <c r="AC97" i="1"/>
  <c r="AK97" i="1"/>
  <c r="AS97" i="1"/>
  <c r="D98" i="1"/>
  <c r="L98" i="1"/>
  <c r="T98" i="1"/>
  <c r="AB98" i="1"/>
  <c r="AJ98" i="1"/>
  <c r="AR98" i="1"/>
  <c r="C99" i="1"/>
  <c r="K99" i="1"/>
  <c r="S99" i="1"/>
  <c r="AA99" i="1"/>
  <c r="AI99" i="1"/>
  <c r="AQ99" i="1"/>
  <c r="B100" i="1"/>
  <c r="Q71" i="1"/>
  <c r="AF77" i="1"/>
  <c r="AB80" i="1"/>
  <c r="M82" i="1"/>
  <c r="H83" i="1"/>
  <c r="A84" i="1"/>
  <c r="AQ84" i="1"/>
  <c r="AL85" i="1"/>
  <c r="Z86" i="1"/>
  <c r="N87" i="1"/>
  <c r="A88" i="1"/>
  <c r="AL88" i="1"/>
  <c r="Z89" i="1"/>
  <c r="S27" i="1" s="1"/>
  <c r="B90" i="1"/>
  <c r="T90" i="1"/>
  <c r="AL90" i="1"/>
  <c r="E91" i="1"/>
  <c r="Q91" i="1"/>
  <c r="AA91" i="1"/>
  <c r="AM91" i="1"/>
  <c r="AW91" i="1"/>
  <c r="J92" i="1"/>
  <c r="V92" i="1"/>
  <c r="AF92" i="1"/>
  <c r="AO92" i="1"/>
  <c r="A93" i="1"/>
  <c r="J93" i="1"/>
  <c r="R93" i="1"/>
  <c r="Z93" i="1"/>
  <c r="AH93" i="1"/>
  <c r="AP93" i="1"/>
  <c r="A94" i="1"/>
  <c r="I94" i="1"/>
  <c r="Q94" i="1"/>
  <c r="Y94" i="1"/>
  <c r="AG94" i="1"/>
  <c r="AO94" i="1"/>
  <c r="AW94" i="1"/>
  <c r="H95" i="1"/>
  <c r="P95" i="1"/>
  <c r="X95" i="1"/>
  <c r="AF95" i="1"/>
  <c r="S33" i="1" s="1"/>
  <c r="AN95" i="1"/>
  <c r="AV95" i="1"/>
  <c r="G96" i="1"/>
  <c r="O96" i="1"/>
  <c r="H72" i="1"/>
  <c r="J78" i="1"/>
  <c r="AM80" i="1"/>
  <c r="T82" i="1"/>
  <c r="M83" i="1"/>
  <c r="H84" i="1"/>
  <c r="A85" i="1"/>
  <c r="AQ85" i="1"/>
  <c r="AF86" i="1"/>
  <c r="T87" i="1"/>
  <c r="G88" i="1"/>
  <c r="AR88" i="1"/>
  <c r="AE89" i="1"/>
  <c r="D90" i="1"/>
  <c r="V90" i="1"/>
  <c r="AO90" i="1"/>
  <c r="F91" i="1"/>
  <c r="R91" i="1"/>
  <c r="AB91" i="1"/>
  <c r="S29" i="1" s="1"/>
  <c r="AN91" i="1"/>
  <c r="A92" i="1"/>
  <c r="K92" i="1"/>
  <c r="W92" i="1"/>
  <c r="AG92" i="1"/>
  <c r="AP92" i="1"/>
  <c r="B93" i="1"/>
  <c r="K93" i="1"/>
  <c r="S93" i="1"/>
  <c r="AA93" i="1"/>
  <c r="AI93" i="1"/>
  <c r="AQ93" i="1"/>
  <c r="B94" i="1"/>
  <c r="J94" i="1"/>
  <c r="R94" i="1"/>
  <c r="Z94" i="1"/>
  <c r="AH94" i="1"/>
  <c r="AP94" i="1"/>
  <c r="A95" i="1"/>
  <c r="I95" i="1"/>
  <c r="Q95" i="1"/>
  <c r="Y95" i="1"/>
  <c r="AG95" i="1"/>
  <c r="AO95" i="1"/>
  <c r="AW95" i="1"/>
  <c r="H96" i="1"/>
  <c r="P96" i="1"/>
  <c r="X96" i="1"/>
  <c r="AF96" i="1"/>
  <c r="AN96" i="1"/>
  <c r="AV96" i="1"/>
  <c r="G97" i="1"/>
  <c r="O97" i="1"/>
  <c r="W97" i="1"/>
  <c r="AE97" i="1"/>
  <c r="AM97" i="1"/>
  <c r="AU97" i="1"/>
  <c r="F98" i="1"/>
  <c r="N98" i="1"/>
  <c r="V98" i="1"/>
  <c r="AD98" i="1"/>
  <c r="AL98" i="1"/>
  <c r="AT98" i="1"/>
  <c r="E99" i="1"/>
  <c r="M99" i="1"/>
  <c r="U99" i="1"/>
  <c r="AC99" i="1"/>
  <c r="AK99" i="1"/>
  <c r="AS99" i="1"/>
  <c r="D100" i="1"/>
  <c r="L100" i="1"/>
  <c r="T100" i="1"/>
  <c r="AB100" i="1"/>
  <c r="AJ100" i="1"/>
  <c r="AR100" i="1"/>
  <c r="C101" i="1"/>
  <c r="K101" i="1"/>
  <c r="S101" i="1"/>
  <c r="AA101" i="1"/>
  <c r="AI101" i="1"/>
  <c r="AQ101" i="1"/>
  <c r="B102" i="1"/>
  <c r="J102" i="1"/>
  <c r="R102" i="1"/>
  <c r="Z102" i="1"/>
  <c r="AH102" i="1"/>
  <c r="A73" i="1"/>
  <c r="AI78" i="1"/>
  <c r="D81" i="1"/>
  <c r="Y82" i="1"/>
  <c r="R83" i="1"/>
  <c r="K84" i="1"/>
  <c r="F85" i="1"/>
  <c r="AV85" i="1"/>
  <c r="AI86" i="1"/>
  <c r="W87" i="1"/>
  <c r="K88" i="1"/>
  <c r="AU88" i="1"/>
  <c r="AI89" i="1"/>
  <c r="E90" i="1"/>
  <c r="W90" i="1"/>
  <c r="AP90" i="1"/>
  <c r="H91" i="1"/>
  <c r="S91" i="1"/>
  <c r="AE91" i="1"/>
  <c r="AO91" i="1"/>
  <c r="B92" i="1"/>
  <c r="N92" i="1"/>
  <c r="X92" i="1"/>
  <c r="AH92" i="1"/>
  <c r="AQ92" i="1"/>
  <c r="C93" i="1"/>
  <c r="L93" i="1"/>
  <c r="T93" i="1"/>
  <c r="AB93" i="1"/>
  <c r="AJ93" i="1"/>
  <c r="AR93" i="1"/>
  <c r="C94" i="1"/>
  <c r="K94" i="1"/>
  <c r="S94" i="1"/>
  <c r="AA94" i="1"/>
  <c r="AI94" i="1"/>
  <c r="AQ94" i="1"/>
  <c r="B95" i="1"/>
  <c r="J95" i="1"/>
  <c r="R95" i="1"/>
  <c r="Z95" i="1"/>
  <c r="AH95" i="1"/>
  <c r="AP95" i="1"/>
  <c r="A96" i="1"/>
  <c r="I96" i="1"/>
  <c r="Q96" i="1"/>
  <c r="Y96" i="1"/>
  <c r="AG96" i="1"/>
  <c r="S34" i="1" s="1"/>
  <c r="AO96" i="1"/>
  <c r="AW96" i="1"/>
  <c r="H97" i="1"/>
  <c r="P97" i="1"/>
  <c r="X97" i="1"/>
  <c r="AF97" i="1"/>
  <c r="AN97" i="1"/>
  <c r="AV97" i="1"/>
  <c r="G98" i="1"/>
  <c r="O98" i="1"/>
  <c r="W98" i="1"/>
  <c r="AI73" i="1"/>
  <c r="AO86" i="1"/>
  <c r="I91" i="1"/>
  <c r="AR92" i="1"/>
  <c r="L94" i="1"/>
  <c r="AA95" i="1"/>
  <c r="AE96" i="1"/>
  <c r="N97" i="1"/>
  <c r="AT97" i="1"/>
  <c r="AC98" i="1"/>
  <c r="AV98" i="1"/>
  <c r="V99" i="1"/>
  <c r="AR99" i="1"/>
  <c r="M100" i="1"/>
  <c r="AC100" i="1"/>
  <c r="AS100" i="1"/>
  <c r="L101" i="1"/>
  <c r="AB101" i="1"/>
  <c r="AR101" i="1"/>
  <c r="K102" i="1"/>
  <c r="AA102" i="1"/>
  <c r="AP102" i="1"/>
  <c r="G103" i="1"/>
  <c r="R103" i="1"/>
  <c r="AF103" i="1"/>
  <c r="AQ103" i="1"/>
  <c r="H104" i="1"/>
  <c r="V104" i="1"/>
  <c r="AG104" i="1"/>
  <c r="AU104" i="1"/>
  <c r="I105" i="1"/>
  <c r="U105" i="1"/>
  <c r="AE105" i="1"/>
  <c r="AO105" i="1"/>
  <c r="D106" i="1"/>
  <c r="N106" i="1"/>
  <c r="X106" i="1"/>
  <c r="AJ106" i="1"/>
  <c r="AT106" i="1"/>
  <c r="G107" i="1"/>
  <c r="S107" i="1"/>
  <c r="AC107" i="1"/>
  <c r="AL107" i="1"/>
  <c r="AU107" i="1"/>
  <c r="G108" i="1"/>
  <c r="O108" i="1"/>
  <c r="W108" i="1"/>
  <c r="AE108" i="1"/>
  <c r="AM108" i="1"/>
  <c r="AU108" i="1"/>
  <c r="F109" i="1"/>
  <c r="N109" i="1"/>
  <c r="V109" i="1"/>
  <c r="AD109" i="1"/>
  <c r="AL109" i="1"/>
  <c r="AT109" i="1"/>
  <c r="S47" i="1" s="1"/>
  <c r="E110" i="1"/>
  <c r="M110" i="1"/>
  <c r="U110" i="1"/>
  <c r="AC110" i="1"/>
  <c r="AK110" i="1"/>
  <c r="AS110" i="1"/>
  <c r="D111" i="1"/>
  <c r="L111" i="1"/>
  <c r="T111" i="1"/>
  <c r="AB111" i="1"/>
  <c r="AJ111" i="1"/>
  <c r="AR111" i="1"/>
  <c r="C112" i="1"/>
  <c r="K112" i="1"/>
  <c r="S112" i="1"/>
  <c r="AA112" i="1"/>
  <c r="AI112" i="1"/>
  <c r="AQ112" i="1"/>
  <c r="G79" i="1"/>
  <c r="AC87" i="1"/>
  <c r="T91" i="1"/>
  <c r="E93" i="1"/>
  <c r="T94" i="1"/>
  <c r="AI95" i="1"/>
  <c r="AH96" i="1"/>
  <c r="Q97" i="1"/>
  <c r="AW97" i="1"/>
  <c r="AE98" i="1"/>
  <c r="D99" i="1"/>
  <c r="W99" i="1"/>
  <c r="AT99" i="1"/>
  <c r="N100" i="1"/>
  <c r="AD100" i="1"/>
  <c r="AT100" i="1"/>
  <c r="M101" i="1"/>
  <c r="AC101" i="1"/>
  <c r="AS101" i="1"/>
  <c r="L102" i="1"/>
  <c r="AB102" i="1"/>
  <c r="AQ102" i="1"/>
  <c r="H103" i="1"/>
  <c r="S103" i="1"/>
  <c r="AG103" i="1"/>
  <c r="AU103" i="1"/>
  <c r="I104" i="1"/>
  <c r="W104" i="1"/>
  <c r="AH104" i="1"/>
  <c r="AV104" i="1"/>
  <c r="J105" i="1"/>
  <c r="V105" i="1"/>
  <c r="AF105" i="1"/>
  <c r="AP105" i="1"/>
  <c r="S43" i="1" s="1"/>
  <c r="E106" i="1"/>
  <c r="O106" i="1"/>
  <c r="Y106" i="1"/>
  <c r="AK106" i="1"/>
  <c r="AU106" i="1"/>
  <c r="H107" i="1"/>
  <c r="T107" i="1"/>
  <c r="AD107" i="1"/>
  <c r="AM107" i="1"/>
  <c r="AV107" i="1"/>
  <c r="H108" i="1"/>
  <c r="P108" i="1"/>
  <c r="X108" i="1"/>
  <c r="AF108" i="1"/>
  <c r="AN108" i="1"/>
  <c r="AV108" i="1"/>
  <c r="G109" i="1"/>
  <c r="O109" i="1"/>
  <c r="W109" i="1"/>
  <c r="AE109" i="1"/>
  <c r="AM109" i="1"/>
  <c r="AU109" i="1"/>
  <c r="F110" i="1"/>
  <c r="N110" i="1"/>
  <c r="V110" i="1"/>
  <c r="AD110" i="1"/>
  <c r="AL110" i="1"/>
  <c r="AT110" i="1"/>
  <c r="E111" i="1"/>
  <c r="M111" i="1"/>
  <c r="U111" i="1"/>
  <c r="AC111" i="1"/>
  <c r="AK111" i="1"/>
  <c r="AS111" i="1"/>
  <c r="D112" i="1"/>
  <c r="L112" i="1"/>
  <c r="T112" i="1"/>
  <c r="AB112" i="1"/>
  <c r="AJ112" i="1"/>
  <c r="AR112" i="1"/>
  <c r="O81" i="1"/>
  <c r="P88" i="1"/>
  <c r="AF91" i="1"/>
  <c r="M93" i="1"/>
  <c r="AB94" i="1"/>
  <c r="AQ95" i="1"/>
  <c r="AM96" i="1"/>
  <c r="V97" i="1"/>
  <c r="E98" i="1"/>
  <c r="AF98" i="1"/>
  <c r="F99" i="1"/>
  <c r="AB99" i="1"/>
  <c r="AU99" i="1"/>
  <c r="R100" i="1"/>
  <c r="AH100" i="1"/>
  <c r="A101" i="1"/>
  <c r="Q101" i="1"/>
  <c r="AG101" i="1"/>
  <c r="AW101" i="1"/>
  <c r="P102" i="1"/>
  <c r="AF102" i="1"/>
  <c r="AR102" i="1"/>
  <c r="I103" i="1"/>
  <c r="W103" i="1"/>
  <c r="AH103" i="1"/>
  <c r="AV103" i="1"/>
  <c r="J104" i="1"/>
  <c r="X104" i="1"/>
  <c r="AL104" i="1"/>
  <c r="AW104" i="1"/>
  <c r="M105" i="1"/>
  <c r="W105" i="1"/>
  <c r="AG105" i="1"/>
  <c r="AS105" i="1"/>
  <c r="F106" i="1"/>
  <c r="P106" i="1"/>
  <c r="AB106" i="1"/>
  <c r="AL106" i="1"/>
  <c r="AV106" i="1"/>
  <c r="K107" i="1"/>
  <c r="U107" i="1"/>
  <c r="AE107" i="1"/>
  <c r="AN107" i="1"/>
  <c r="A108" i="1"/>
  <c r="I108" i="1"/>
  <c r="Q108" i="1"/>
  <c r="Y108" i="1"/>
  <c r="AG108" i="1"/>
  <c r="AO108" i="1"/>
  <c r="AW108" i="1"/>
  <c r="H109" i="1"/>
  <c r="P109" i="1"/>
  <c r="X109" i="1"/>
  <c r="AF109" i="1"/>
  <c r="AN109" i="1"/>
  <c r="AV109" i="1"/>
  <c r="G110" i="1"/>
  <c r="O110" i="1"/>
  <c r="W110" i="1"/>
  <c r="AE110" i="1"/>
  <c r="AM110" i="1"/>
  <c r="AU110" i="1"/>
  <c r="S48" i="1" s="1"/>
  <c r="F111" i="1"/>
  <c r="N111" i="1"/>
  <c r="V111" i="1"/>
  <c r="AD111" i="1"/>
  <c r="AL111" i="1"/>
  <c r="AT111" i="1"/>
  <c r="E112" i="1"/>
  <c r="M112" i="1"/>
  <c r="U112" i="1"/>
  <c r="AC112" i="1"/>
  <c r="AK112" i="1"/>
  <c r="AS112" i="1"/>
  <c r="AD82" i="1"/>
  <c r="D89" i="1"/>
  <c r="AP91" i="1"/>
  <c r="U93" i="1"/>
  <c r="AJ94" i="1"/>
  <c r="B96" i="1"/>
  <c r="AP96" i="1"/>
  <c r="Y97" i="1"/>
  <c r="H98" i="1"/>
  <c r="AK98" i="1"/>
  <c r="G99" i="1"/>
  <c r="AD99" i="1"/>
  <c r="C100" i="1"/>
  <c r="S100" i="1"/>
  <c r="AI100" i="1"/>
  <c r="B101" i="1"/>
  <c r="R101" i="1"/>
  <c r="AH101" i="1"/>
  <c r="A102" i="1"/>
  <c r="Q102" i="1"/>
  <c r="AG102" i="1"/>
  <c r="AV102" i="1"/>
  <c r="J103" i="1"/>
  <c r="X103" i="1"/>
  <c r="AI103" i="1"/>
  <c r="AW103" i="1"/>
  <c r="N104" i="1"/>
  <c r="Y104" i="1"/>
  <c r="AM104" i="1"/>
  <c r="A105" i="1"/>
  <c r="N105" i="1"/>
  <c r="X105" i="1"/>
  <c r="AH105" i="1"/>
  <c r="AT105" i="1"/>
  <c r="G106" i="1"/>
  <c r="Q106" i="1"/>
  <c r="AC106" i="1"/>
  <c r="AM106" i="1"/>
  <c r="AW106" i="1"/>
  <c r="L107" i="1"/>
  <c r="V107" i="1"/>
  <c r="AF107" i="1"/>
  <c r="AP107" i="1"/>
  <c r="B108" i="1"/>
  <c r="J108" i="1"/>
  <c r="R108" i="1"/>
  <c r="Z108" i="1"/>
  <c r="AH108" i="1"/>
  <c r="AP108" i="1"/>
  <c r="A109" i="1"/>
  <c r="I109" i="1"/>
  <c r="Q109" i="1"/>
  <c r="Y109" i="1"/>
  <c r="AG109" i="1"/>
  <c r="AO109" i="1"/>
  <c r="AW109" i="1"/>
  <c r="H110" i="1"/>
  <c r="P110" i="1"/>
  <c r="X110" i="1"/>
  <c r="AF110" i="1"/>
  <c r="AN110" i="1"/>
  <c r="AV110" i="1"/>
  <c r="G111" i="1"/>
  <c r="O111" i="1"/>
  <c r="W111" i="1"/>
  <c r="AE111" i="1"/>
  <c r="AM111" i="1"/>
  <c r="AU111" i="1"/>
  <c r="F112" i="1"/>
  <c r="N112" i="1"/>
  <c r="V112" i="1"/>
  <c r="AD112" i="1"/>
  <c r="AL112" i="1"/>
  <c r="AT112" i="1"/>
  <c r="Y83" i="1"/>
  <c r="AN89" i="1"/>
  <c r="C92" i="1"/>
  <c r="AC93" i="1"/>
  <c r="AR94" i="1"/>
  <c r="J96" i="1"/>
  <c r="AU96" i="1"/>
  <c r="AD97" i="1"/>
  <c r="M98" i="1"/>
  <c r="AM98" i="1"/>
  <c r="L99" i="1"/>
  <c r="AE99" i="1"/>
  <c r="E100" i="1"/>
  <c r="U100" i="1"/>
  <c r="AK100" i="1"/>
  <c r="S38" i="1" s="1"/>
  <c r="D101" i="1"/>
  <c r="T101" i="1"/>
  <c r="AJ101" i="1"/>
  <c r="C102" i="1"/>
  <c r="S102" i="1"/>
  <c r="AI102" i="1"/>
  <c r="AW102" i="1"/>
  <c r="K103" i="1"/>
  <c r="Y103" i="1"/>
  <c r="AM103" i="1"/>
  <c r="A104" i="1"/>
  <c r="O104" i="1"/>
  <c r="Z104" i="1"/>
  <c r="AN104" i="1"/>
  <c r="E105" i="1"/>
  <c r="O105" i="1"/>
  <c r="Y105" i="1"/>
  <c r="AK105" i="1"/>
  <c r="AU105" i="1"/>
  <c r="H106" i="1"/>
  <c r="T106" i="1"/>
  <c r="AD106" i="1"/>
  <c r="AN106" i="1"/>
  <c r="C107" i="1"/>
  <c r="M107" i="1"/>
  <c r="W107" i="1"/>
  <c r="AH107" i="1"/>
  <c r="AQ107" i="1"/>
  <c r="C108" i="1"/>
  <c r="K108" i="1"/>
  <c r="S108" i="1"/>
  <c r="AA108" i="1"/>
  <c r="AI108" i="1"/>
  <c r="AQ108" i="1"/>
  <c r="B109" i="1"/>
  <c r="J109" i="1"/>
  <c r="R109" i="1"/>
  <c r="Z109" i="1"/>
  <c r="AH109" i="1"/>
  <c r="AP109" i="1"/>
  <c r="A110" i="1"/>
  <c r="I110" i="1"/>
  <c r="Q110" i="1"/>
  <c r="Y110" i="1"/>
  <c r="AG110" i="1"/>
  <c r="AO110" i="1"/>
  <c r="AW110" i="1"/>
  <c r="H111" i="1"/>
  <c r="P111" i="1"/>
  <c r="X111" i="1"/>
  <c r="AF111" i="1"/>
  <c r="AN111" i="1"/>
  <c r="AV111" i="1"/>
  <c r="S49" i="1" s="1"/>
  <c r="G112" i="1"/>
  <c r="O112" i="1"/>
  <c r="W112" i="1"/>
  <c r="AE112" i="1"/>
  <c r="AM112" i="1"/>
  <c r="AU112" i="1"/>
  <c r="R84" i="1"/>
  <c r="J90" i="1"/>
  <c r="O92" i="1"/>
  <c r="AK93" i="1"/>
  <c r="C95" i="1"/>
  <c r="R96" i="1"/>
  <c r="A97" i="1"/>
  <c r="AG97" i="1"/>
  <c r="P98" i="1"/>
  <c r="AN98" i="1"/>
  <c r="N99" i="1"/>
  <c r="AJ99" i="1"/>
  <c r="S37" i="1" s="1"/>
  <c r="F100" i="1"/>
  <c r="V100" i="1"/>
  <c r="AL100" i="1"/>
  <c r="E101" i="1"/>
  <c r="U101" i="1"/>
  <c r="AK101" i="1"/>
  <c r="D102" i="1"/>
  <c r="T102" i="1"/>
  <c r="AJ102" i="1"/>
  <c r="A103" i="1"/>
  <c r="O103" i="1"/>
  <c r="Z103" i="1"/>
  <c r="AN103" i="1"/>
  <c r="S41" i="1" s="1"/>
  <c r="B104" i="1"/>
  <c r="P104" i="1"/>
  <c r="AD104" i="1"/>
  <c r="AO104" i="1"/>
  <c r="S42" i="1" s="1"/>
  <c r="F105" i="1"/>
  <c r="P105" i="1"/>
  <c r="Z105" i="1"/>
  <c r="AL105" i="1"/>
  <c r="AV105" i="1"/>
  <c r="I106" i="1"/>
  <c r="U106" i="1"/>
  <c r="AE106" i="1"/>
  <c r="AO106" i="1"/>
  <c r="D107" i="1"/>
  <c r="N107" i="1"/>
  <c r="X107" i="1"/>
  <c r="AI107" i="1"/>
  <c r="AR107" i="1"/>
  <c r="S45" i="1" s="1"/>
  <c r="D108" i="1"/>
  <c r="L108" i="1"/>
  <c r="T108" i="1"/>
  <c r="AB108" i="1"/>
  <c r="AJ108" i="1"/>
  <c r="AR108" i="1"/>
  <c r="C109" i="1"/>
  <c r="K109" i="1"/>
  <c r="S109" i="1"/>
  <c r="AA109" i="1"/>
  <c r="AI109" i="1"/>
  <c r="AQ109" i="1"/>
  <c r="B110" i="1"/>
  <c r="J110" i="1"/>
  <c r="R110" i="1"/>
  <c r="Z110" i="1"/>
  <c r="AH110" i="1"/>
  <c r="AP110" i="1"/>
  <c r="A111" i="1"/>
  <c r="I111" i="1"/>
  <c r="Q111" i="1"/>
  <c r="Y111" i="1"/>
  <c r="AG111" i="1"/>
  <c r="AO111" i="1"/>
  <c r="AW111" i="1"/>
  <c r="H112" i="1"/>
  <c r="P112" i="1"/>
  <c r="X112" i="1"/>
  <c r="AF112" i="1"/>
  <c r="AN112" i="1"/>
  <c r="AV112" i="1"/>
  <c r="K85" i="1"/>
  <c r="AB90" i="1"/>
  <c r="Y92" i="1"/>
  <c r="AS93" i="1"/>
  <c r="K95" i="1"/>
  <c r="W96" i="1"/>
  <c r="F97" i="1"/>
  <c r="AL97" i="1"/>
  <c r="U98" i="1"/>
  <c r="AS98" i="1"/>
  <c r="O99" i="1"/>
  <c r="AL99" i="1"/>
  <c r="J100" i="1"/>
  <c r="Z100" i="1"/>
  <c r="AP100" i="1"/>
  <c r="I101" i="1"/>
  <c r="Y101" i="1"/>
  <c r="AO101" i="1"/>
  <c r="H102" i="1"/>
  <c r="X102" i="1"/>
  <c r="AN102" i="1"/>
  <c r="B103" i="1"/>
  <c r="P103" i="1"/>
  <c r="AA103" i="1"/>
  <c r="AO103" i="1"/>
  <c r="F104" i="1"/>
  <c r="Q104" i="1"/>
  <c r="AE104" i="1"/>
  <c r="AP104" i="1"/>
  <c r="G105" i="1"/>
  <c r="Q105" i="1"/>
  <c r="AC105" i="1"/>
  <c r="AM105" i="1"/>
  <c r="AW105" i="1"/>
  <c r="L106" i="1"/>
  <c r="V106" i="1"/>
  <c r="AF106" i="1"/>
  <c r="AR106" i="1"/>
  <c r="E107" i="1"/>
  <c r="O107" i="1"/>
  <c r="AA107" i="1"/>
  <c r="AJ107" i="1"/>
  <c r="AS107" i="1"/>
  <c r="E108" i="1"/>
  <c r="M108" i="1"/>
  <c r="U108" i="1"/>
  <c r="AC108" i="1"/>
  <c r="AK108" i="1"/>
  <c r="AS108" i="1"/>
  <c r="S46" i="1" s="1"/>
  <c r="D109" i="1"/>
  <c r="L109" i="1"/>
  <c r="T109" i="1"/>
  <c r="AB109" i="1"/>
  <c r="AJ109" i="1"/>
  <c r="AR109" i="1"/>
  <c r="C110" i="1"/>
  <c r="K110" i="1"/>
  <c r="S110" i="1"/>
  <c r="AA110" i="1"/>
  <c r="AI110" i="1"/>
  <c r="AQ110" i="1"/>
  <c r="B111" i="1"/>
  <c r="J111" i="1"/>
  <c r="R111" i="1"/>
  <c r="Z111" i="1"/>
  <c r="AH111" i="1"/>
  <c r="AP111" i="1"/>
  <c r="A112" i="1"/>
  <c r="I112" i="1"/>
  <c r="Q112" i="1"/>
  <c r="Y112" i="1"/>
  <c r="AG112" i="1"/>
  <c r="AO112" i="1"/>
  <c r="AW112" i="1"/>
  <c r="S50" i="1" s="1"/>
  <c r="E86" i="1"/>
  <c r="D94" i="1"/>
  <c r="S95" i="1"/>
  <c r="Z96" i="1"/>
  <c r="I97" i="1"/>
  <c r="AT90" i="1"/>
  <c r="AA100" i="1"/>
  <c r="C103" i="1"/>
  <c r="H105" i="1"/>
  <c r="AS106" i="1"/>
  <c r="V108" i="1"/>
  <c r="AK109" i="1"/>
  <c r="C111" i="1"/>
  <c r="R112" i="1"/>
  <c r="J101" i="1"/>
  <c r="AL108" i="1"/>
  <c r="AP101" i="1"/>
  <c r="E109" i="1"/>
  <c r="M106" i="1"/>
  <c r="AT104" i="1"/>
  <c r="AI92" i="1"/>
  <c r="AQ100" i="1"/>
  <c r="Q103" i="1"/>
  <c r="R105" i="1"/>
  <c r="F107" i="1"/>
  <c r="AD108" i="1"/>
  <c r="AS109" i="1"/>
  <c r="K111" i="1"/>
  <c r="Z112" i="1"/>
  <c r="AD105" i="1"/>
  <c r="D110" i="1"/>
  <c r="S111" i="1"/>
  <c r="AU98" i="1"/>
  <c r="T110" i="1"/>
  <c r="I102" i="1"/>
  <c r="AB110" i="1"/>
  <c r="F108" i="1"/>
  <c r="AG106" i="1"/>
  <c r="J112" i="1"/>
  <c r="AO97" i="1"/>
  <c r="AE103" i="1"/>
  <c r="P107" i="1"/>
  <c r="AH112" i="1"/>
  <c r="A106" i="1"/>
  <c r="AT107" i="1"/>
  <c r="Y102" i="1"/>
  <c r="X98" i="1"/>
  <c r="Z101" i="1"/>
  <c r="AP103" i="1"/>
  <c r="AN105" i="1"/>
  <c r="AB107" i="1"/>
  <c r="AT108" i="1"/>
  <c r="L110" i="1"/>
  <c r="AA111" i="1"/>
  <c r="AP112" i="1"/>
  <c r="G104" i="1"/>
  <c r="AK107" i="1"/>
  <c r="AI111" i="1"/>
  <c r="R104" i="1"/>
  <c r="M109" i="1"/>
  <c r="W106" i="1"/>
  <c r="B112" i="1"/>
  <c r="AO102" i="1"/>
  <c r="AC109" i="1"/>
  <c r="AJ110" i="1"/>
  <c r="T99" i="1"/>
  <c r="AQ111" i="1"/>
  <c r="K100" i="1"/>
  <c r="N108" i="1"/>
  <c r="AM99" i="1"/>
  <c r="AF104" i="1"/>
  <c r="U109" i="1"/>
  <c r="AR110" i="1"/>
  <c r="AI67" i="1"/>
  <c r="T66" i="1"/>
  <c r="E65" i="1"/>
  <c r="U64" i="1"/>
  <c r="AQ65" i="1"/>
  <c r="AB64" i="1"/>
  <c r="F77" i="1"/>
  <c r="AN75" i="1"/>
  <c r="Y74" i="1"/>
  <c r="J73" i="1"/>
  <c r="S11" i="1" s="1"/>
  <c r="AR71" i="1"/>
  <c r="AC70" i="1"/>
  <c r="N69" i="1"/>
  <c r="AV67" i="1"/>
  <c r="AG66" i="1"/>
  <c r="R65" i="1"/>
  <c r="C64" i="1"/>
  <c r="E69" i="1"/>
  <c r="AM67" i="1"/>
  <c r="X66" i="1"/>
  <c r="I65" i="1"/>
  <c r="AJ77" i="1"/>
  <c r="U76" i="1"/>
  <c r="F75" i="1"/>
  <c r="AN73" i="1"/>
  <c r="Y72" i="1"/>
  <c r="J71" i="1"/>
  <c r="AR69" i="1"/>
  <c r="AC68" i="1"/>
  <c r="N67" i="1"/>
  <c r="AV65" i="1"/>
  <c r="AG64" i="1"/>
  <c r="AM74" i="1"/>
  <c r="Q64" i="1"/>
  <c r="L71" i="1"/>
  <c r="W74" i="1"/>
  <c r="L69" i="1"/>
  <c r="G68" i="1"/>
  <c r="R71" i="1"/>
  <c r="W64" i="1"/>
  <c r="AA67" i="1"/>
  <c r="L66" i="1"/>
  <c r="AT64" i="1"/>
  <c r="M64" i="1"/>
  <c r="AI65" i="1"/>
  <c r="T64" i="1"/>
  <c r="AU76" i="1"/>
  <c r="AF75" i="1"/>
  <c r="Q74" i="1"/>
  <c r="B73" i="1"/>
  <c r="AJ71" i="1"/>
  <c r="U70" i="1"/>
  <c r="F69" i="1"/>
  <c r="S7" i="1" s="1"/>
  <c r="AN67" i="1"/>
  <c r="Y66" i="1"/>
  <c r="J65" i="1"/>
  <c r="L70" i="1"/>
  <c r="AT68" i="1"/>
  <c r="AE67" i="1"/>
  <c r="P66" i="1"/>
  <c r="A65" i="1"/>
  <c r="AB77" i="1"/>
  <c r="M76" i="1"/>
  <c r="S14" i="1" s="1"/>
  <c r="AU74" i="1"/>
  <c r="AF73" i="1"/>
  <c r="Q72" i="1"/>
  <c r="B71" i="1"/>
  <c r="AJ69" i="1"/>
  <c r="U68" i="1"/>
  <c r="F67" i="1"/>
  <c r="AN65" i="1"/>
  <c r="Y64" i="1"/>
  <c r="E76" i="1"/>
  <c r="AU66" i="1"/>
  <c r="AP73" i="1"/>
  <c r="V68" i="1"/>
  <c r="Z64" i="1"/>
  <c r="H73" i="1"/>
  <c r="AA70" i="1"/>
  <c r="AT67" i="1"/>
  <c r="P65" i="1"/>
  <c r="B66" i="1"/>
  <c r="R73" i="1"/>
  <c r="Z65" i="1"/>
  <c r="Q65" i="1"/>
  <c r="AG72" i="1"/>
  <c r="O64" i="1"/>
  <c r="S67" i="1"/>
  <c r="D66" i="1"/>
  <c r="AL64" i="1"/>
  <c r="E64" i="1"/>
  <c r="AA65" i="1"/>
  <c r="L64" i="1"/>
  <c r="AM76" i="1"/>
  <c r="X75" i="1"/>
  <c r="I74" i="1"/>
  <c r="AQ72" i="1"/>
  <c r="AB71" i="1"/>
  <c r="M70" i="1"/>
  <c r="AU68" i="1"/>
  <c r="AF67" i="1"/>
  <c r="Q66" i="1"/>
  <c r="B65" i="1"/>
  <c r="S3" i="1" s="1"/>
  <c r="R3" i="1" s="1"/>
  <c r="D70" i="1"/>
  <c r="AL68" i="1"/>
  <c r="W67" i="1"/>
  <c r="H66" i="1"/>
  <c r="AP64" i="1"/>
  <c r="T77" i="1"/>
  <c r="X73" i="1"/>
  <c r="I72" i="1"/>
  <c r="S10" i="1" s="1"/>
  <c r="AQ70" i="1"/>
  <c r="AB69" i="1"/>
  <c r="M68" i="1"/>
  <c r="AF65" i="1"/>
  <c r="D77" i="1"/>
  <c r="K64" i="1"/>
  <c r="G64" i="1"/>
  <c r="K67" i="1"/>
  <c r="AS65" i="1"/>
  <c r="AD64" i="1"/>
  <c r="AH66" i="1"/>
  <c r="S65" i="1"/>
  <c r="D64" i="1"/>
  <c r="AE76" i="1"/>
  <c r="P75" i="1"/>
  <c r="A74" i="1"/>
  <c r="AI72" i="1"/>
  <c r="T71" i="1"/>
  <c r="E70" i="1"/>
  <c r="AM68" i="1"/>
  <c r="X67" i="1"/>
  <c r="I66" i="1"/>
  <c r="AQ64" i="1"/>
  <c r="AS69" i="1"/>
  <c r="AD68" i="1"/>
  <c r="O67" i="1"/>
  <c r="AW65" i="1"/>
  <c r="AH64" i="1"/>
  <c r="L77" i="1"/>
  <c r="AT75" i="1"/>
  <c r="AE74" i="1"/>
  <c r="P73" i="1"/>
  <c r="A72" i="1"/>
  <c r="AI70" i="1"/>
  <c r="T69" i="1"/>
  <c r="E68" i="1"/>
  <c r="S6" i="1" s="1"/>
  <c r="AM66" i="1"/>
  <c r="X65" i="1"/>
  <c r="I64" i="1"/>
  <c r="V69" i="1"/>
  <c r="B64" i="1"/>
  <c r="V67" i="1"/>
  <c r="R68" i="1"/>
  <c r="C67" i="1"/>
  <c r="AK65" i="1"/>
  <c r="V64" i="1"/>
  <c r="Z66" i="1"/>
  <c r="K65" i="1"/>
  <c r="AL77" i="1"/>
  <c r="W76" i="1"/>
  <c r="H75" i="1"/>
  <c r="AA72" i="1"/>
  <c r="AT69" i="1"/>
  <c r="AE68" i="1"/>
  <c r="P67" i="1"/>
  <c r="A66" i="1"/>
  <c r="AI64" i="1"/>
  <c r="AK69" i="1"/>
  <c r="G67" i="1"/>
  <c r="AO65" i="1"/>
  <c r="AL75" i="1"/>
  <c r="AP71" i="1"/>
  <c r="AE66" i="1"/>
  <c r="N77" i="1"/>
  <c r="S15" i="1" s="1"/>
  <c r="AO66" i="1"/>
  <c r="AC76" i="1"/>
  <c r="AO64" i="1"/>
  <c r="J68" i="1"/>
  <c r="AR66" i="1"/>
  <c r="AC65" i="1"/>
  <c r="N64" i="1"/>
  <c r="R66" i="1"/>
  <c r="C65" i="1"/>
  <c r="AD77" i="1"/>
  <c r="O76" i="1"/>
  <c r="AW74" i="1"/>
  <c r="AH73" i="1"/>
  <c r="S72" i="1"/>
  <c r="D71" i="1"/>
  <c r="AL69" i="1"/>
  <c r="W68" i="1"/>
  <c r="H67" i="1"/>
  <c r="AP65" i="1"/>
  <c r="AA64" i="1"/>
  <c r="AC69" i="1"/>
  <c r="N68" i="1"/>
  <c r="AV66" i="1"/>
  <c r="AG65" i="1"/>
  <c r="R64" i="1"/>
  <c r="AS76" i="1"/>
  <c r="AD75" i="1"/>
  <c r="O74" i="1"/>
  <c r="AW72" i="1"/>
  <c r="AH71" i="1"/>
  <c r="S70" i="1"/>
  <c r="D69" i="1"/>
  <c r="AL67" i="1"/>
  <c r="W66" i="1"/>
  <c r="H65" i="1"/>
  <c r="AB66" i="1"/>
  <c r="M65" i="1"/>
  <c r="AC64" i="1"/>
  <c r="AJ64" i="1"/>
  <c r="AV75" i="1"/>
  <c r="C72" i="1"/>
  <c r="AK70" i="1"/>
  <c r="M69" i="1"/>
  <c r="AF66" i="1"/>
  <c r="N75" i="1"/>
  <c r="AV73" i="1"/>
  <c r="C70" i="1"/>
  <c r="G66" i="1"/>
  <c r="B68" i="1"/>
  <c r="AJ66" i="1"/>
  <c r="U65" i="1"/>
  <c r="F64" i="1"/>
  <c r="J66" i="1"/>
  <c r="AR64" i="1"/>
  <c r="V77" i="1"/>
  <c r="G76" i="1"/>
  <c r="AO74" i="1"/>
  <c r="Z73" i="1"/>
  <c r="K72" i="1"/>
  <c r="AS70" i="1"/>
  <c r="AD69" i="1"/>
  <c r="O68" i="1"/>
  <c r="AW66" i="1"/>
  <c r="AH65" i="1"/>
  <c r="S64" i="1"/>
  <c r="U69" i="1"/>
  <c r="F68" i="1"/>
  <c r="AN66" i="1"/>
  <c r="Y65" i="1"/>
  <c r="J64" i="1"/>
  <c r="AK76" i="1"/>
  <c r="V75" i="1"/>
  <c r="G74" i="1"/>
  <c r="AO72" i="1"/>
  <c r="Z71" i="1"/>
  <c r="K70" i="1"/>
  <c r="AS68" i="1"/>
  <c r="AD67" i="1"/>
  <c r="O66" i="1"/>
  <c r="AW64" i="1"/>
  <c r="AQ67" i="1"/>
  <c r="AG74" i="1"/>
  <c r="AU67" i="1"/>
  <c r="AK68" i="1"/>
  <c r="J26" i="1"/>
  <c r="G2" i="2"/>
  <c r="I2" i="2" s="1"/>
  <c r="G17" i="2"/>
  <c r="I17" i="2" s="1"/>
  <c r="G46" i="2"/>
  <c r="I46" i="2" s="1"/>
  <c r="G25" i="2"/>
  <c r="I25" i="2" s="1"/>
  <c r="G30" i="2"/>
  <c r="I30" i="2" s="1"/>
  <c r="G24" i="2"/>
  <c r="I24" i="2" s="1"/>
  <c r="G48" i="2"/>
  <c r="I48" i="2" s="1"/>
  <c r="G49" i="2"/>
  <c r="I49" i="2" s="1"/>
  <c r="G40" i="2"/>
  <c r="I40" i="2" s="1"/>
  <c r="G14" i="2"/>
  <c r="I14" i="2" s="1"/>
  <c r="G41" i="2"/>
  <c r="I41" i="2" s="1"/>
  <c r="G8" i="2"/>
  <c r="I8" i="2" s="1"/>
  <c r="G32" i="2"/>
  <c r="I32" i="2" s="1"/>
  <c r="G9" i="2"/>
  <c r="I9" i="2" s="1"/>
  <c r="G33" i="2"/>
  <c r="I33" i="2" s="1"/>
  <c r="G16" i="2"/>
  <c r="I16" i="2" s="1"/>
  <c r="G47" i="2"/>
  <c r="I47" i="2" s="1"/>
  <c r="G6" i="2"/>
  <c r="I6" i="2" s="1"/>
  <c r="G36" i="2"/>
  <c r="I36" i="2" s="1"/>
  <c r="G11" i="2"/>
  <c r="I11" i="2" s="1"/>
  <c r="G10" i="2"/>
  <c r="I10" i="2" s="1"/>
  <c r="G20" i="2"/>
  <c r="I20" i="2" s="1"/>
  <c r="G4" i="2"/>
  <c r="I4" i="2" s="1"/>
  <c r="G43" i="2"/>
  <c r="I43" i="2" s="1"/>
  <c r="G39" i="2"/>
  <c r="I39" i="2" s="1"/>
  <c r="G37" i="2"/>
  <c r="I37" i="2" s="1"/>
  <c r="G28" i="2"/>
  <c r="I28" i="2" s="1"/>
  <c r="G3" i="2"/>
  <c r="I3" i="2" s="1"/>
  <c r="G31" i="2"/>
  <c r="I31" i="2" s="1"/>
  <c r="G27" i="2"/>
  <c r="I27" i="2" s="1"/>
  <c r="G13" i="2"/>
  <c r="I13" i="2" s="1"/>
  <c r="G7" i="2"/>
  <c r="I7" i="2" s="1"/>
  <c r="G34" i="2"/>
  <c r="I34" i="2" s="1"/>
  <c r="G19" i="2"/>
  <c r="I19" i="2" s="1"/>
  <c r="G29" i="2"/>
  <c r="I29" i="2" s="1"/>
  <c r="G23" i="2"/>
  <c r="I23" i="2" s="1"/>
  <c r="G21" i="2"/>
  <c r="I21" i="2" s="1"/>
  <c r="G12" i="2"/>
  <c r="I12" i="2" s="1"/>
  <c r="G50" i="2"/>
  <c r="I50" i="2" s="1"/>
  <c r="G15" i="2"/>
  <c r="I15" i="2" s="1"/>
  <c r="G42" i="2"/>
  <c r="I42" i="2" s="1"/>
  <c r="G5" i="2"/>
  <c r="I5" i="2" s="1"/>
  <c r="G44" i="2"/>
  <c r="I44" i="2" s="1"/>
  <c r="G38" i="2"/>
  <c r="I38" i="2" s="1"/>
  <c r="G45" i="2"/>
  <c r="I45" i="2" s="1"/>
  <c r="G35" i="2"/>
  <c r="I35" i="2" s="1"/>
  <c r="G26" i="2"/>
  <c r="I26" i="2" s="1"/>
  <c r="G22" i="2"/>
  <c r="I22" i="2" s="1"/>
  <c r="G18" i="2"/>
  <c r="I18" i="2" s="1"/>
  <c r="H2" i="2"/>
  <c r="J2" i="2" s="1"/>
  <c r="H49" i="2"/>
  <c r="J49" i="2" s="1"/>
  <c r="H24" i="2"/>
  <c r="J24" i="2" s="1"/>
  <c r="H15" i="2"/>
  <c r="J15" i="2" s="1"/>
  <c r="H37" i="2"/>
  <c r="J37" i="2" s="1"/>
  <c r="H28" i="2"/>
  <c r="J28" i="2" s="1"/>
  <c r="H3" i="2"/>
  <c r="J3" i="2" s="1"/>
  <c r="H38" i="2"/>
  <c r="J38" i="2" s="1"/>
  <c r="H50" i="2"/>
  <c r="J50" i="2" s="1"/>
  <c r="H48" i="2"/>
  <c r="J48" i="2" s="1"/>
  <c r="H27" i="2"/>
  <c r="J27" i="2" s="1"/>
  <c r="H41" i="2"/>
  <c r="J41" i="2" s="1"/>
  <c r="H8" i="2"/>
  <c r="J8" i="2" s="1"/>
  <c r="H7" i="2"/>
  <c r="J7" i="2" s="1"/>
  <c r="H29" i="2"/>
  <c r="J29" i="2" s="1"/>
  <c r="H20" i="2"/>
  <c r="J20" i="2" s="1"/>
  <c r="H12" i="2"/>
  <c r="J12" i="2" s="1"/>
  <c r="H17" i="2"/>
  <c r="J17" i="2" s="1"/>
  <c r="H21" i="2"/>
  <c r="J21" i="2" s="1"/>
  <c r="H4" i="2"/>
  <c r="J4" i="2" s="1"/>
  <c r="H39" i="2"/>
  <c r="J39" i="2" s="1"/>
  <c r="H33" i="2"/>
  <c r="J33" i="2" s="1"/>
  <c r="H46" i="2"/>
  <c r="J46" i="2" s="1"/>
  <c r="H25" i="2"/>
  <c r="J25" i="2" s="1"/>
  <c r="H16" i="2"/>
  <c r="J16" i="2" s="1"/>
  <c r="H30" i="2"/>
  <c r="J30" i="2" s="1"/>
  <c r="H13" i="2"/>
  <c r="J13" i="2" s="1"/>
  <c r="H43" i="2"/>
  <c r="J43" i="2" s="1"/>
  <c r="H42" i="2"/>
  <c r="J42" i="2" s="1"/>
  <c r="H9" i="2"/>
  <c r="J9" i="2" s="1"/>
  <c r="H47" i="2"/>
  <c r="J47" i="2" s="1"/>
  <c r="H22" i="2"/>
  <c r="J22" i="2" s="1"/>
  <c r="H5" i="2"/>
  <c r="J5" i="2" s="1"/>
  <c r="H35" i="2"/>
  <c r="J35" i="2" s="1"/>
  <c r="H34" i="2"/>
  <c r="J34" i="2" s="1"/>
  <c r="H14" i="2"/>
  <c r="J14" i="2" s="1"/>
  <c r="H26" i="2"/>
  <c r="J26" i="2" s="1"/>
  <c r="H40" i="2"/>
  <c r="J40" i="2" s="1"/>
  <c r="H31" i="2"/>
  <c r="J31" i="2" s="1"/>
  <c r="H6" i="2"/>
  <c r="J6" i="2" s="1"/>
  <c r="H44" i="2"/>
  <c r="J44" i="2" s="1"/>
  <c r="H19" i="2"/>
  <c r="J19" i="2" s="1"/>
  <c r="H18" i="2"/>
  <c r="J18" i="2" s="1"/>
  <c r="H32" i="2"/>
  <c r="J32" i="2" s="1"/>
  <c r="H23" i="2"/>
  <c r="J23" i="2" s="1"/>
  <c r="H36" i="2"/>
  <c r="J36" i="2" s="1"/>
  <c r="H11" i="2"/>
  <c r="J11" i="2" s="1"/>
  <c r="H10" i="2"/>
  <c r="J10" i="2" s="1"/>
  <c r="H45" i="2"/>
  <c r="J45" i="2" s="1"/>
  <c r="G2" i="1" a="1"/>
  <c r="G29" i="1" s="1"/>
  <c r="O29" i="1" s="1"/>
  <c r="R15" i="1" l="1"/>
  <c r="U15" i="1"/>
  <c r="R31" i="1"/>
  <c r="U31" i="1"/>
  <c r="R17" i="1"/>
  <c r="U17" i="1"/>
  <c r="R12" i="1"/>
  <c r="U12" i="1"/>
  <c r="R46" i="1"/>
  <c r="U46" i="1"/>
  <c r="R45" i="1"/>
  <c r="U45" i="1"/>
  <c r="R34" i="1"/>
  <c r="U34" i="1"/>
  <c r="R22" i="1"/>
  <c r="U22" i="1"/>
  <c r="R10" i="1"/>
  <c r="U10" i="1"/>
  <c r="R7" i="1"/>
  <c r="U7" i="1"/>
  <c r="R49" i="1"/>
  <c r="U49" i="1"/>
  <c r="R43" i="1"/>
  <c r="U43" i="1"/>
  <c r="R33" i="1"/>
  <c r="U33" i="1"/>
  <c r="R4" i="1"/>
  <c r="U4" i="1"/>
  <c r="R14" i="1"/>
  <c r="U14" i="1"/>
  <c r="R13" i="1"/>
  <c r="U13" i="1"/>
  <c r="R41" i="1"/>
  <c r="U41" i="1"/>
  <c r="R29" i="1"/>
  <c r="U29" i="1"/>
  <c r="R28" i="1"/>
  <c r="U28" i="1"/>
  <c r="R16" i="1"/>
  <c r="U16" i="1"/>
  <c r="R48" i="1"/>
  <c r="U48" i="1"/>
  <c r="R20" i="1"/>
  <c r="U20" i="1"/>
  <c r="R30" i="1"/>
  <c r="U30" i="1"/>
  <c r="R25" i="1"/>
  <c r="U25" i="1"/>
  <c r="R50" i="1"/>
  <c r="U50" i="1"/>
  <c r="R24" i="1"/>
  <c r="U24" i="1"/>
  <c r="R6" i="1"/>
  <c r="U6" i="1"/>
  <c r="R11" i="1"/>
  <c r="U11" i="1"/>
  <c r="R44" i="1"/>
  <c r="U44" i="1"/>
  <c r="R5" i="1"/>
  <c r="U5" i="1"/>
  <c r="R18" i="1"/>
  <c r="U18" i="1"/>
  <c r="R8" i="1"/>
  <c r="U8" i="1"/>
  <c r="R37" i="1"/>
  <c r="U37" i="1"/>
  <c r="R32" i="1"/>
  <c r="U32" i="1"/>
  <c r="R47" i="1"/>
  <c r="U47" i="1"/>
  <c r="R40" i="1"/>
  <c r="U40" i="1"/>
  <c r="R26" i="1"/>
  <c r="U26" i="1"/>
  <c r="R39" i="1"/>
  <c r="U39" i="1"/>
  <c r="R23" i="1"/>
  <c r="U23" i="1"/>
  <c r="R21" i="1"/>
  <c r="U21" i="1"/>
  <c r="R9" i="1"/>
  <c r="U9" i="1"/>
  <c r="R42" i="1"/>
  <c r="U42" i="1"/>
  <c r="R38" i="1"/>
  <c r="U38" i="1"/>
  <c r="R27" i="1"/>
  <c r="U27" i="1"/>
  <c r="R36" i="1"/>
  <c r="U36" i="1"/>
  <c r="R35" i="1"/>
  <c r="U35" i="1"/>
  <c r="R19" i="1"/>
  <c r="U19" i="1"/>
  <c r="T29" i="1"/>
  <c r="T43" i="1"/>
  <c r="T33" i="1"/>
  <c r="T6" i="1"/>
  <c r="T30" i="1"/>
  <c r="T25" i="1"/>
  <c r="T49" i="1"/>
  <c r="T4" i="1"/>
  <c r="T11" i="1"/>
  <c r="T18" i="1"/>
  <c r="T40" i="1"/>
  <c r="T39" i="1"/>
  <c r="T38" i="1"/>
  <c r="T27" i="1"/>
  <c r="T35" i="1"/>
  <c r="P29" i="1"/>
  <c r="V29" i="1"/>
  <c r="T3" i="1"/>
  <c r="T50" i="1"/>
  <c r="T37" i="1"/>
  <c r="T31" i="1"/>
  <c r="T46" i="1"/>
  <c r="T34" i="1"/>
  <c r="G37" i="1"/>
  <c r="O37" i="1" s="1"/>
  <c r="G15" i="1"/>
  <c r="O15" i="1" s="1"/>
  <c r="G12" i="1"/>
  <c r="O12" i="1" s="1"/>
  <c r="G24" i="1"/>
  <c r="O24" i="1" s="1"/>
  <c r="G10" i="1"/>
  <c r="O10" i="1" s="1"/>
  <c r="T10" i="1" s="1"/>
  <c r="G18" i="1"/>
  <c r="O18" i="1" s="1"/>
  <c r="G27" i="1"/>
  <c r="O27" i="1" s="1"/>
  <c r="G20" i="1"/>
  <c r="O20" i="1" s="1"/>
  <c r="T20" i="1" s="1"/>
  <c r="G41" i="1"/>
  <c r="O41" i="1" s="1"/>
  <c r="G46" i="1"/>
  <c r="O46" i="1" s="1"/>
  <c r="G42" i="1"/>
  <c r="O42" i="1" s="1"/>
  <c r="G17" i="1"/>
  <c r="O17" i="1" s="1"/>
  <c r="G5" i="1"/>
  <c r="O5" i="1" s="1"/>
  <c r="G25" i="1"/>
  <c r="O25" i="1" s="1"/>
  <c r="G50" i="1"/>
  <c r="O50" i="1" s="1"/>
  <c r="G43" i="1"/>
  <c r="O43" i="1" s="1"/>
  <c r="G38" i="1"/>
  <c r="O38" i="1" s="1"/>
  <c r="G36" i="1"/>
  <c r="O36" i="1" s="1"/>
  <c r="T36" i="1" s="1"/>
  <c r="G35" i="1"/>
  <c r="O35" i="1" s="1"/>
  <c r="G47" i="1"/>
  <c r="O47" i="1" s="1"/>
  <c r="T47" i="1" s="1"/>
  <c r="G26" i="1"/>
  <c r="O26" i="1" s="1"/>
  <c r="T26" i="1" s="1"/>
  <c r="G11" i="1"/>
  <c r="O11" i="1" s="1"/>
  <c r="G33" i="1"/>
  <c r="O33" i="1" s="1"/>
  <c r="G23" i="1"/>
  <c r="O23" i="1" s="1"/>
  <c r="G16" i="1"/>
  <c r="O16" i="1" s="1"/>
  <c r="G2" i="1"/>
  <c r="O2" i="1" s="1"/>
  <c r="G45" i="1"/>
  <c r="O45" i="1" s="1"/>
  <c r="G32" i="1"/>
  <c r="O32" i="1" s="1"/>
  <c r="G7" i="1"/>
  <c r="O7" i="1" s="1"/>
  <c r="T7" i="1" s="1"/>
  <c r="G31" i="1"/>
  <c r="O31" i="1" s="1"/>
  <c r="G19" i="1"/>
  <c r="O19" i="1" s="1"/>
  <c r="G48" i="1"/>
  <c r="O48" i="1" s="1"/>
  <c r="G3" i="1"/>
  <c r="O3" i="1" s="1"/>
  <c r="G49" i="1"/>
  <c r="O49" i="1" s="1"/>
  <c r="G8" i="1"/>
  <c r="O8" i="1" s="1"/>
  <c r="T8" i="1" s="1"/>
  <c r="G21" i="1"/>
  <c r="O21" i="1" s="1"/>
  <c r="G14" i="1"/>
  <c r="O14" i="1" s="1"/>
  <c r="T14" i="1" s="1"/>
  <c r="G44" i="1"/>
  <c r="O44" i="1" s="1"/>
  <c r="G30" i="1"/>
  <c r="O30" i="1" s="1"/>
  <c r="G9" i="1"/>
  <c r="O9" i="1" s="1"/>
  <c r="T9" i="1" s="1"/>
  <c r="G4" i="1"/>
  <c r="O4" i="1" s="1"/>
  <c r="G22" i="1"/>
  <c r="O22" i="1" s="1"/>
  <c r="G39" i="1"/>
  <c r="O39" i="1" s="1"/>
  <c r="G6" i="1"/>
  <c r="O6" i="1" s="1"/>
  <c r="G13" i="1"/>
  <c r="O13" i="1" s="1"/>
  <c r="G34" i="1"/>
  <c r="O34" i="1" s="1"/>
  <c r="G40" i="1"/>
  <c r="O40" i="1" s="1"/>
  <c r="G28" i="1"/>
  <c r="O28" i="1" s="1"/>
  <c r="P24" i="1" l="1"/>
  <c r="V24" i="1"/>
  <c r="P5" i="1"/>
  <c r="V5" i="1"/>
  <c r="P42" i="1"/>
  <c r="V42" i="1"/>
  <c r="P13" i="1"/>
  <c r="V13" i="1"/>
  <c r="P17" i="1"/>
  <c r="V17" i="1"/>
  <c r="P35" i="1"/>
  <c r="V35" i="1"/>
  <c r="P15" i="1"/>
  <c r="V15" i="1"/>
  <c r="T13" i="1"/>
  <c r="P7" i="1"/>
  <c r="L9" i="1" s="1"/>
  <c r="M9" i="1" s="1"/>
  <c r="V7" i="1"/>
  <c r="P32" i="1"/>
  <c r="V32" i="1"/>
  <c r="P39" i="1"/>
  <c r="V39" i="1"/>
  <c r="P12" i="1"/>
  <c r="V12" i="1"/>
  <c r="P22" i="1"/>
  <c r="V22" i="1"/>
  <c r="P46" i="1"/>
  <c r="V46" i="1"/>
  <c r="P4" i="1"/>
  <c r="V4" i="1"/>
  <c r="P16" i="1"/>
  <c r="V16" i="1"/>
  <c r="P38" i="1"/>
  <c r="V38" i="1"/>
  <c r="P41" i="1"/>
  <c r="V41" i="1"/>
  <c r="P37" i="1"/>
  <c r="V37" i="1"/>
  <c r="T17" i="1"/>
  <c r="T15" i="1"/>
  <c r="T42" i="1"/>
  <c r="T16" i="1"/>
  <c r="P26" i="1"/>
  <c r="V26" i="1"/>
  <c r="P10" i="1"/>
  <c r="V10" i="1"/>
  <c r="P6" i="1"/>
  <c r="V6" i="1"/>
  <c r="P45" i="1"/>
  <c r="V45" i="1"/>
  <c r="T12" i="1"/>
  <c r="P2" i="1"/>
  <c r="T2" i="1"/>
  <c r="P28" i="1"/>
  <c r="V28" i="1"/>
  <c r="P23" i="1"/>
  <c r="V23" i="1"/>
  <c r="T22" i="1"/>
  <c r="T28" i="1"/>
  <c r="P14" i="1"/>
  <c r="V14" i="1"/>
  <c r="P21" i="1"/>
  <c r="V21" i="1"/>
  <c r="P8" i="1"/>
  <c r="V8" i="1"/>
  <c r="P49" i="1"/>
  <c r="V49" i="1"/>
  <c r="P30" i="1"/>
  <c r="V30" i="1"/>
  <c r="P33" i="1"/>
  <c r="V33" i="1"/>
  <c r="P27" i="1"/>
  <c r="V27" i="1"/>
  <c r="P47" i="1"/>
  <c r="V47" i="1"/>
  <c r="P36" i="1"/>
  <c r="V36" i="1"/>
  <c r="P3" i="1"/>
  <c r="V3" i="1"/>
  <c r="P9" i="1"/>
  <c r="V9" i="1"/>
  <c r="P48" i="1"/>
  <c r="V48" i="1"/>
  <c r="P43" i="1"/>
  <c r="V43" i="1"/>
  <c r="P20" i="1"/>
  <c r="V20" i="1"/>
  <c r="P40" i="1"/>
  <c r="V40" i="1"/>
  <c r="P19" i="1"/>
  <c r="V19" i="1"/>
  <c r="P50" i="1"/>
  <c r="V50" i="1"/>
  <c r="T32" i="1"/>
  <c r="T21" i="1"/>
  <c r="T5" i="1"/>
  <c r="P34" i="1"/>
  <c r="V34" i="1"/>
  <c r="P44" i="1"/>
  <c r="V44" i="1"/>
  <c r="P31" i="1"/>
  <c r="V31" i="1"/>
  <c r="P11" i="1"/>
  <c r="V11" i="1"/>
  <c r="P25" i="1"/>
  <c r="V25" i="1"/>
  <c r="P18" i="1"/>
  <c r="V18" i="1"/>
  <c r="T45" i="1"/>
  <c r="T24" i="1"/>
  <c r="T19" i="1"/>
  <c r="T23" i="1"/>
  <c r="T44" i="1"/>
  <c r="T48" i="1"/>
  <c r="T41" i="1"/>
  <c r="K27" i="1" l="1"/>
  <c r="V2" i="1"/>
  <c r="I29" i="1"/>
  <c r="K29" i="1"/>
  <c r="K26" i="1"/>
  <c r="I28" i="1"/>
  <c r="K28" i="1"/>
  <c r="K30" i="1"/>
  <c r="I30" i="1"/>
  <c r="I27" i="1"/>
  <c r="I26" i="1"/>
</calcChain>
</file>

<file path=xl/sharedStrings.xml><?xml version="1.0" encoding="utf-8"?>
<sst xmlns="http://schemas.openxmlformats.org/spreadsheetml/2006/main" count="114" uniqueCount="60">
  <si>
    <t>Ones</t>
  </si>
  <si>
    <t>Km driven</t>
  </si>
  <si>
    <t>Mileage</t>
  </si>
  <si>
    <t>Engine power(cc)</t>
  </si>
  <si>
    <t>Max Power (bhp)</t>
  </si>
  <si>
    <t>Selling Price (y)</t>
  </si>
  <si>
    <t>X'X</t>
  </si>
  <si>
    <t>X'y</t>
  </si>
  <si>
    <t>Beta_hat</t>
  </si>
  <si>
    <t>(X'X)^-1</t>
  </si>
  <si>
    <t>Y_pred</t>
  </si>
  <si>
    <t>Residuals</t>
  </si>
  <si>
    <t>Square of Residuals</t>
  </si>
  <si>
    <t>SSres</t>
  </si>
  <si>
    <t>MSres</t>
  </si>
  <si>
    <t>n</t>
  </si>
  <si>
    <t>p</t>
  </si>
  <si>
    <t>T(0.05/2, n-p)</t>
  </si>
  <si>
    <t>Cii</t>
  </si>
  <si>
    <t>Beta_hat Lower bound</t>
  </si>
  <si>
    <t>Beta_hat Upper bound</t>
  </si>
  <si>
    <t>Confidence Interval for Regression Coefficients</t>
  </si>
  <si>
    <t>Km driven (x1)</t>
  </si>
  <si>
    <t>Mileage(x2)</t>
  </si>
  <si>
    <t>Engine power(cc)(x3)</t>
  </si>
  <si>
    <t>Max Power (bhp)(x4)</t>
  </si>
  <si>
    <t>X_1'X_1</t>
  </si>
  <si>
    <t>(X_1'X_1)^-1</t>
  </si>
  <si>
    <t>Beta(1)_hat for y</t>
  </si>
  <si>
    <t>Beta(1)_hat for x1</t>
  </si>
  <si>
    <t>y_pred</t>
  </si>
  <si>
    <t>x1_pred</t>
  </si>
  <si>
    <t>e_y</t>
  </si>
  <si>
    <t>e_x1</t>
  </si>
  <si>
    <t>X(2)'X(2)</t>
  </si>
  <si>
    <t>X_2'X_2 inv</t>
  </si>
  <si>
    <t>Beta_2_hat for y</t>
  </si>
  <si>
    <t>Beta_2_hat for x2</t>
  </si>
  <si>
    <t>ypred</t>
  </si>
  <si>
    <t>x2 pred</t>
  </si>
  <si>
    <t>e_x2</t>
  </si>
  <si>
    <t>X(3)'X(3)</t>
  </si>
  <si>
    <t>X(3)'X(3) inverse</t>
  </si>
  <si>
    <t>Beta_hat_x3 for y</t>
  </si>
  <si>
    <t>Beta_hat_x3 for x3</t>
  </si>
  <si>
    <t>x3_pred</t>
  </si>
  <si>
    <t>ey</t>
  </si>
  <si>
    <t>ex3</t>
  </si>
  <si>
    <t>Hat Matrix</t>
  </si>
  <si>
    <t>hii</t>
  </si>
  <si>
    <t>Press Residuals</t>
  </si>
  <si>
    <t>Sd</t>
  </si>
  <si>
    <t xml:space="preserve"> R studentized</t>
  </si>
  <si>
    <t>Standardized Residuals</t>
  </si>
  <si>
    <t>Studentized Residuals</t>
  </si>
  <si>
    <t>X_4'X_4</t>
  </si>
  <si>
    <t>X_4'X_4 inverse</t>
  </si>
  <si>
    <t>Beta_hat_x4 for y</t>
  </si>
  <si>
    <t>x4_pred</t>
  </si>
  <si>
    <t>ex4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</si>
</sst>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3" xfId="0" applyFill="1" applyBorder="1"/>
    <xf numFmtId="0" fontId="0" fillId="4" borderId="3" xfId="0" applyFill="1" applyBorder="1"/>
    <xf numFmtId="0" fontId="0" fillId="5" borderId="3" xfId="0" applyFill="1" applyBorder="1"/>
    <xf numFmtId="0" fontId="1" fillId="2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5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4" borderId="10" xfId="0" applyFont="1" applyFill="1" applyBorder="1"/>
    <xf numFmtId="0" fontId="0" fillId="3" borderId="3" xfId="0" applyFill="1" applyBorder="1"/>
    <xf numFmtId="0" fontId="1" fillId="3" borderId="2" xfId="0" applyFont="1" applyFill="1" applyBorder="1"/>
    <xf numFmtId="0" fontId="0" fillId="7" borderId="0" xfId="0" applyFill="1"/>
    <xf numFmtId="0" fontId="0" fillId="8" borderId="0" xfId="0" applyFill="1"/>
    <xf numFmtId="0" fontId="0" fillId="6" borderId="3" xfId="0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6" borderId="16" xfId="0" applyFont="1" applyFill="1" applyBorder="1"/>
    <xf numFmtId="0" fontId="1" fillId="5" borderId="17" xfId="0" applyFont="1" applyFill="1" applyBorder="1"/>
    <xf numFmtId="0" fontId="1" fillId="3" borderId="18" xfId="0" applyFont="1" applyFill="1" applyBorder="1"/>
    <xf numFmtId="0" fontId="0" fillId="0" borderId="1" xfId="0" applyBorder="1"/>
    <xf numFmtId="0" fontId="1" fillId="2" borderId="12" xfId="0" applyFont="1" applyFill="1" applyBorder="1"/>
    <xf numFmtId="0" fontId="0" fillId="10" borderId="1" xfId="0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3" xfId="0" applyFill="1" applyBorder="1"/>
    <xf numFmtId="0" fontId="0" fillId="0" borderId="1" xfId="0" applyFill="1" applyBorder="1"/>
    <xf numFmtId="0" fontId="0" fillId="0" borderId="3" xfId="0" applyBorder="1"/>
    <xf numFmtId="0" fontId="1" fillId="0" borderId="16" xfId="0" applyFont="1" applyFill="1" applyBorder="1"/>
    <xf numFmtId="0" fontId="1" fillId="0" borderId="17" xfId="0" applyFont="1" applyBorder="1"/>
    <xf numFmtId="0" fontId="1" fillId="0" borderId="18" xfId="0" applyFont="1" applyBorder="1"/>
    <xf numFmtId="0" fontId="1" fillId="3" borderId="19" xfId="0" applyFont="1" applyFill="1" applyBorder="1"/>
    <xf numFmtId="0" fontId="1" fillId="0" borderId="16" xfId="0" applyFont="1" applyBorder="1"/>
    <xf numFmtId="0" fontId="1" fillId="2" borderId="19" xfId="0" applyFont="1" applyFill="1" applyBorder="1"/>
    <xf numFmtId="0" fontId="1" fillId="5" borderId="19" xfId="0" applyFont="1" applyFill="1" applyBorder="1"/>
    <xf numFmtId="0" fontId="0" fillId="5" borderId="4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 Studentized Residuals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'Beta_hat and CI'!$V$2:$V$50</c:f>
              <c:numCache>
                <c:formatCode>General</c:formatCode>
                <c:ptCount val="49"/>
                <c:pt idx="0">
                  <c:v>1.3419069146048284</c:v>
                </c:pt>
                <c:pt idx="1">
                  <c:v>-1.0016654023940306</c:v>
                </c:pt>
                <c:pt idx="2">
                  <c:v>-0.32581349116328723</c:v>
                </c:pt>
                <c:pt idx="3">
                  <c:v>-0.93921168988839987</c:v>
                </c:pt>
                <c:pt idx="4">
                  <c:v>-1.31964127930171</c:v>
                </c:pt>
                <c:pt idx="5">
                  <c:v>-0.54474919379720166</c:v>
                </c:pt>
                <c:pt idx="6">
                  <c:v>1.0339509482369593</c:v>
                </c:pt>
                <c:pt idx="7">
                  <c:v>-0.74759428976047615</c:v>
                </c:pt>
                <c:pt idx="8">
                  <c:v>0.37179014950979616</c:v>
                </c:pt>
                <c:pt idx="9">
                  <c:v>0.82601228851832609</c:v>
                </c:pt>
                <c:pt idx="10">
                  <c:v>-1.3024798089749277</c:v>
                </c:pt>
                <c:pt idx="11">
                  <c:v>-0.30520267729605827</c:v>
                </c:pt>
                <c:pt idx="12">
                  <c:v>0.43944221462934707</c:v>
                </c:pt>
                <c:pt idx="13">
                  <c:v>-0.39638954985665942</c:v>
                </c:pt>
                <c:pt idx="14">
                  <c:v>-0.78568449432084964</c:v>
                </c:pt>
                <c:pt idx="15">
                  <c:v>1.0051171412055899</c:v>
                </c:pt>
                <c:pt idx="16">
                  <c:v>-0.60114133864581976</c:v>
                </c:pt>
                <c:pt idx="17">
                  <c:v>0.35705709105789857</c:v>
                </c:pt>
                <c:pt idx="18">
                  <c:v>0.98157736252586414</c:v>
                </c:pt>
                <c:pt idx="19">
                  <c:v>-0.13125913907661632</c:v>
                </c:pt>
                <c:pt idx="20">
                  <c:v>1.0701158742817007</c:v>
                </c:pt>
                <c:pt idx="21">
                  <c:v>9.1541377789815068E-2</c:v>
                </c:pt>
                <c:pt idx="22">
                  <c:v>0.19891171582744249</c:v>
                </c:pt>
                <c:pt idx="23">
                  <c:v>-0.50349959268446332</c:v>
                </c:pt>
                <c:pt idx="24">
                  <c:v>2.4834544142095568E-3</c:v>
                </c:pt>
                <c:pt idx="25">
                  <c:v>9.7887993246154756E-2</c:v>
                </c:pt>
                <c:pt idx="26">
                  <c:v>-0.41425211976117571</c:v>
                </c:pt>
                <c:pt idx="27">
                  <c:v>0.20997426539922009</c:v>
                </c:pt>
                <c:pt idx="28">
                  <c:v>0.86362442621929203</c:v>
                </c:pt>
                <c:pt idx="29">
                  <c:v>0.48045386185019834</c:v>
                </c:pt>
                <c:pt idx="30">
                  <c:v>0.48312795044535289</c:v>
                </c:pt>
                <c:pt idx="31">
                  <c:v>0.27192132538851282</c:v>
                </c:pt>
                <c:pt idx="32">
                  <c:v>-0.36592570991088963</c:v>
                </c:pt>
                <c:pt idx="33">
                  <c:v>0.43996535124550723</c:v>
                </c:pt>
                <c:pt idx="34">
                  <c:v>-0.65455201966778853</c:v>
                </c:pt>
                <c:pt idx="35">
                  <c:v>0.34187250147624959</c:v>
                </c:pt>
                <c:pt idx="36">
                  <c:v>-1.2213412938845214</c:v>
                </c:pt>
                <c:pt idx="37">
                  <c:v>-3.8162833770651949</c:v>
                </c:pt>
                <c:pt idx="38">
                  <c:v>0.91212442931811522</c:v>
                </c:pt>
                <c:pt idx="39">
                  <c:v>5.1655683511872557</c:v>
                </c:pt>
                <c:pt idx="40">
                  <c:v>-0.2382284321437676</c:v>
                </c:pt>
                <c:pt idx="41">
                  <c:v>-1.8901564472930981</c:v>
                </c:pt>
                <c:pt idx="42">
                  <c:v>0.22540254567463525</c:v>
                </c:pt>
                <c:pt idx="43">
                  <c:v>0.68409992132730491</c:v>
                </c:pt>
                <c:pt idx="44">
                  <c:v>-0.60408513688194687</c:v>
                </c:pt>
                <c:pt idx="45">
                  <c:v>1.1597385386881449</c:v>
                </c:pt>
                <c:pt idx="46">
                  <c:v>1.128923541608114</c:v>
                </c:pt>
                <c:pt idx="47">
                  <c:v>2.6153661387374694</c:v>
                </c:pt>
                <c:pt idx="48">
                  <c:v>-1.5378199195043023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57-4109-AE5E-85250D436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501775"/>
        <c:axId val="1777512335"/>
      </c:scatterChart>
      <c:valAx>
        <c:axId val="1777501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512335"/>
        <c:crosses val="autoZero"/>
        <c:crossBetween val="midCat"/>
      </c:valAx>
      <c:valAx>
        <c:axId val="177751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501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Studentized</a:t>
            </a:r>
            <a:r>
              <a:rPr lang="en-IN" baseline="0"/>
              <a:t> Residuals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'Beta_hat and CI'!$R$2:$R$50</c:f>
              <c:numCache>
                <c:formatCode>General</c:formatCode>
                <c:ptCount val="49"/>
                <c:pt idx="0">
                  <c:v>1.2606543801131143</c:v>
                </c:pt>
                <c:pt idx="1">
                  <c:v>-0.96286909865243198</c:v>
                </c:pt>
                <c:pt idx="2">
                  <c:v>-0.31564104311542091</c:v>
                </c:pt>
                <c:pt idx="3">
                  <c:v>-0.90115455467381267</c:v>
                </c:pt>
                <c:pt idx="4">
                  <c:v>-1.2561602309882671</c:v>
                </c:pt>
                <c:pt idx="5">
                  <c:v>-0.54181897687764791</c:v>
                </c:pt>
                <c:pt idx="6">
                  <c:v>0.94326451833375657</c:v>
                </c:pt>
                <c:pt idx="7">
                  <c:v>-0.68188250016916818</c:v>
                </c:pt>
                <c:pt idx="8">
                  <c:v>0.36260881708933168</c:v>
                </c:pt>
                <c:pt idx="9">
                  <c:v>0.77387001510252662</c:v>
                </c:pt>
                <c:pt idx="10">
                  <c:v>-1.2638841239758689</c:v>
                </c:pt>
                <c:pt idx="11">
                  <c:v>-0.2976440045458652</c:v>
                </c:pt>
                <c:pt idx="12">
                  <c:v>0.42546461679048336</c:v>
                </c:pt>
                <c:pt idx="13">
                  <c:v>-0.39183911826452972</c:v>
                </c:pt>
                <c:pt idx="14">
                  <c:v>-0.77433609809662152</c:v>
                </c:pt>
                <c:pt idx="15">
                  <c:v>0.97829303617414121</c:v>
                </c:pt>
                <c:pt idx="16">
                  <c:v>-0.59412920097325217</c:v>
                </c:pt>
                <c:pt idx="17">
                  <c:v>0.34865896011747127</c:v>
                </c:pt>
                <c:pt idx="18">
                  <c:v>0.95929828969309028</c:v>
                </c:pt>
                <c:pt idx="19">
                  <c:v>-0.12747076955516148</c:v>
                </c:pt>
                <c:pt idx="20">
                  <c:v>1.0256861298253777</c:v>
                </c:pt>
                <c:pt idx="21">
                  <c:v>8.840207667446548E-2</c:v>
                </c:pt>
                <c:pt idx="22">
                  <c:v>0.19788953209035476</c:v>
                </c:pt>
                <c:pt idx="23">
                  <c:v>-0.49973269933921904</c:v>
                </c:pt>
                <c:pt idx="24">
                  <c:v>2.4768019220163047E-3</c:v>
                </c:pt>
                <c:pt idx="25">
                  <c:v>9.5044703926898566E-2</c:v>
                </c:pt>
                <c:pt idx="26">
                  <c:v>-0.41209864428612802</c:v>
                </c:pt>
                <c:pt idx="27">
                  <c:v>0.20480577783211654</c:v>
                </c:pt>
                <c:pt idx="28">
                  <c:v>0.80090476095968255</c:v>
                </c:pt>
                <c:pt idx="29">
                  <c:v>0.47204350029485803</c:v>
                </c:pt>
                <c:pt idx="30">
                  <c:v>0.43879261166018302</c:v>
                </c:pt>
                <c:pt idx="31">
                  <c:v>0.26511537804829022</c:v>
                </c:pt>
                <c:pt idx="32">
                  <c:v>-0.35734045477770793</c:v>
                </c:pt>
                <c:pt idx="33">
                  <c:v>0.37438291137211521</c:v>
                </c:pt>
                <c:pt idx="34">
                  <c:v>-0.63808075593344382</c:v>
                </c:pt>
                <c:pt idx="35">
                  <c:v>0.32761657994408322</c:v>
                </c:pt>
                <c:pt idx="36">
                  <c:v>-1.1926554703295584</c:v>
                </c:pt>
                <c:pt idx="37">
                  <c:v>-3.2135199100617564</c:v>
                </c:pt>
                <c:pt idx="38">
                  <c:v>0.85872903972202175</c:v>
                </c:pt>
                <c:pt idx="39">
                  <c:v>3.585072617651929</c:v>
                </c:pt>
                <c:pt idx="40">
                  <c:v>-0.23161122806930481</c:v>
                </c:pt>
                <c:pt idx="41">
                  <c:v>-1.7665610601997161</c:v>
                </c:pt>
                <c:pt idx="42">
                  <c:v>0.22243132512610819</c:v>
                </c:pt>
                <c:pt idx="43">
                  <c:v>0.66968937255672412</c:v>
                </c:pt>
                <c:pt idx="44">
                  <c:v>-0.58775628029718452</c:v>
                </c:pt>
                <c:pt idx="45">
                  <c:v>0.93184717659483884</c:v>
                </c:pt>
                <c:pt idx="46">
                  <c:v>0.90803874137771345</c:v>
                </c:pt>
                <c:pt idx="47">
                  <c:v>2.304943983270352</c:v>
                </c:pt>
                <c:pt idx="48">
                  <c:v>-1.4665483638613894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CB-427D-9DE4-72C31EB15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766287"/>
        <c:axId val="1552753327"/>
      </c:scatterChart>
      <c:valAx>
        <c:axId val="155276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753327"/>
        <c:crosses val="autoZero"/>
        <c:crossBetween val="midCat"/>
      </c:valAx>
      <c:valAx>
        <c:axId val="155275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76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Standardized Residuals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'Beta_hat and CI'!$Q$2:$Q$50</c:f>
              <c:numCache>
                <c:formatCode>General</c:formatCode>
                <c:ptCount val="49"/>
                <c:pt idx="0">
                  <c:v>1.1900970324423641</c:v>
                </c:pt>
                <c:pt idx="1">
                  <c:v>-0.92400582666490261</c:v>
                </c:pt>
                <c:pt idx="2">
                  <c:v>-0.30260643080110816</c:v>
                </c:pt>
                <c:pt idx="3">
                  <c:v>-0.86206878634390371</c:v>
                </c:pt>
                <c:pt idx="4">
                  <c:v>-1.2019646186433677</c:v>
                </c:pt>
                <c:pt idx="5">
                  <c:v>-0.53448331716023612</c:v>
                </c:pt>
                <c:pt idx="6">
                  <c:v>0.85790250769403764</c:v>
                </c:pt>
                <c:pt idx="7">
                  <c:v>-0.61752015667889626</c:v>
                </c:pt>
                <c:pt idx="8">
                  <c:v>0.35010029677948051</c:v>
                </c:pt>
                <c:pt idx="9">
                  <c:v>0.7210049264930869</c:v>
                </c:pt>
                <c:pt idx="10">
                  <c:v>-1.2339540862611336</c:v>
                </c:pt>
                <c:pt idx="11">
                  <c:v>-0.28722441340786892</c:v>
                </c:pt>
                <c:pt idx="12">
                  <c:v>0.40799616537395755</c:v>
                </c:pt>
                <c:pt idx="13">
                  <c:v>-0.3835557761866854</c:v>
                </c:pt>
                <c:pt idx="14">
                  <c:v>-0.75942302618689017</c:v>
                </c:pt>
                <c:pt idx="15">
                  <c:v>0.95113084453327468</c:v>
                </c:pt>
                <c:pt idx="16">
                  <c:v>-0.58274091297587338</c:v>
                </c:pt>
                <c:pt idx="17">
                  <c:v>0.33700248454662846</c:v>
                </c:pt>
                <c:pt idx="18">
                  <c:v>0.93618074131426432</c:v>
                </c:pt>
                <c:pt idx="19">
                  <c:v>-0.12239776874227144</c:v>
                </c:pt>
                <c:pt idx="20">
                  <c:v>0.98270938715247702</c:v>
                </c:pt>
                <c:pt idx="21">
                  <c:v>8.4401572564268681E-2</c:v>
                </c:pt>
                <c:pt idx="22">
                  <c:v>0.19470645281738413</c:v>
                </c:pt>
                <c:pt idx="23">
                  <c:v>-0.4916778604207499</c:v>
                </c:pt>
                <c:pt idx="24">
                  <c:v>2.4419360054646656E-3</c:v>
                </c:pt>
                <c:pt idx="25">
                  <c:v>9.123792390975298E-2</c:v>
                </c:pt>
                <c:pt idx="26">
                  <c:v>-0.40603238334935926</c:v>
                </c:pt>
                <c:pt idx="27">
                  <c:v>0.19756906765513627</c:v>
                </c:pt>
                <c:pt idx="28">
                  <c:v>0.73884896713880599</c:v>
                </c:pt>
                <c:pt idx="29">
                  <c:v>0.4595842629877957</c:v>
                </c:pt>
                <c:pt idx="30">
                  <c:v>0.39467028271332605</c:v>
                </c:pt>
                <c:pt idx="31">
                  <c:v>0.25571571224438766</c:v>
                </c:pt>
                <c:pt idx="32">
                  <c:v>-0.34543714415390508</c:v>
                </c:pt>
                <c:pt idx="33">
                  <c:v>0.31529174677294386</c:v>
                </c:pt>
                <c:pt idx="34">
                  <c:v>-0.61759763845988436</c:v>
                </c:pt>
                <c:pt idx="35">
                  <c:v>0.310707993244005</c:v>
                </c:pt>
                <c:pt idx="36">
                  <c:v>-1.1696606577056161</c:v>
                </c:pt>
                <c:pt idx="37">
                  <c:v>-2.9990734023785945</c:v>
                </c:pt>
                <c:pt idx="38">
                  <c:v>0.80517335388369171</c:v>
                </c:pt>
                <c:pt idx="39">
                  <c:v>2.6911491549337412</c:v>
                </c:pt>
                <c:pt idx="40">
                  <c:v>-0.22272987862931476</c:v>
                </c:pt>
                <c:pt idx="41">
                  <c:v>-1.6877200672363284</c:v>
                </c:pt>
                <c:pt idx="42">
                  <c:v>0.21710694537081227</c:v>
                </c:pt>
                <c:pt idx="43">
                  <c:v>0.65123593947050296</c:v>
                </c:pt>
                <c:pt idx="44">
                  <c:v>-0.56741269628309288</c:v>
                </c:pt>
                <c:pt idx="45">
                  <c:v>0.74489136723814564</c:v>
                </c:pt>
                <c:pt idx="46">
                  <c:v>0.72639338790336172</c:v>
                </c:pt>
                <c:pt idx="47">
                  <c:v>2.1192141222322212</c:v>
                </c:pt>
                <c:pt idx="48">
                  <c:v>-1.4151777267459313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98-4A8C-95AD-49C05F87F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758127"/>
        <c:axId val="1552764367"/>
      </c:scatterChart>
      <c:valAx>
        <c:axId val="155275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764367"/>
        <c:crosses val="autoZero"/>
        <c:crossBetween val="midCat"/>
      </c:valAx>
      <c:valAx>
        <c:axId val="155276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758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partial residuals with x1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732809139337125E-2"/>
          <c:y val="0.18393784212181302"/>
          <c:w val="0.85865266841644794"/>
          <c:h val="0.70696741032370958"/>
        </c:manualLayout>
      </c:layout>
      <c:scatterChart>
        <c:scatterStyle val="lineMarker"/>
        <c:varyColors val="0"/>
        <c:ser>
          <c:idx val="0"/>
          <c:order val="0"/>
          <c:tx>
            <c:v>partial residuals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'Partial Regression x1'!$J$2:$J$50</c:f>
              <c:numCache>
                <c:formatCode>General</c:formatCode>
                <c:ptCount val="49"/>
                <c:pt idx="0">
                  <c:v>78843.788472170985</c:v>
                </c:pt>
                <c:pt idx="1">
                  <c:v>61096.84472877525</c:v>
                </c:pt>
                <c:pt idx="2">
                  <c:v>57204.222963692591</c:v>
                </c:pt>
                <c:pt idx="3">
                  <c:v>64489.725455089647</c:v>
                </c:pt>
                <c:pt idx="4">
                  <c:v>56084.827607377942</c:v>
                </c:pt>
                <c:pt idx="5">
                  <c:v>-14839.032502505914</c:v>
                </c:pt>
                <c:pt idx="6">
                  <c:v>100709.40937005295</c:v>
                </c:pt>
                <c:pt idx="7">
                  <c:v>-71562.148834506093</c:v>
                </c:pt>
                <c:pt idx="8">
                  <c:v>10933.983561910747</c:v>
                </c:pt>
                <c:pt idx="9">
                  <c:v>85718.346404017328</c:v>
                </c:pt>
                <c:pt idx="10">
                  <c:v>13598.602052746137</c:v>
                </c:pt>
                <c:pt idx="11">
                  <c:v>31798.856583943401</c:v>
                </c:pt>
                <c:pt idx="12">
                  <c:v>69866.44690694561</c:v>
                </c:pt>
                <c:pt idx="13">
                  <c:v>24890.105640872891</c:v>
                </c:pt>
                <c:pt idx="14">
                  <c:v>-21430.054790926879</c:v>
                </c:pt>
                <c:pt idx="15">
                  <c:v>16261.776233415731</c:v>
                </c:pt>
                <c:pt idx="16">
                  <c:v>-9510.2745449103531</c:v>
                </c:pt>
                <c:pt idx="17">
                  <c:v>14109.084400580876</c:v>
                </c:pt>
                <c:pt idx="18">
                  <c:v>36058.645330490544</c:v>
                </c:pt>
                <c:pt idx="19">
                  <c:v>10571.338190836832</c:v>
                </c:pt>
                <c:pt idx="20">
                  <c:v>-9361.7958568387839</c:v>
                </c:pt>
                <c:pt idx="21">
                  <c:v>-24015.010341343761</c:v>
                </c:pt>
                <c:pt idx="22">
                  <c:v>16009.411531927515</c:v>
                </c:pt>
                <c:pt idx="23">
                  <c:v>-23212.316929612949</c:v>
                </c:pt>
                <c:pt idx="24">
                  <c:v>-12770.390456074732</c:v>
                </c:pt>
                <c:pt idx="25">
                  <c:v>-32924.159104992825</c:v>
                </c:pt>
                <c:pt idx="26">
                  <c:v>-1127.0063951274642</c:v>
                </c:pt>
                <c:pt idx="27">
                  <c:v>54890.105640872891</c:v>
                </c:pt>
                <c:pt idx="28">
                  <c:v>-53298.014529453547</c:v>
                </c:pt>
                <c:pt idx="29">
                  <c:v>16079.624427451228</c:v>
                </c:pt>
                <c:pt idx="30">
                  <c:v>-44954.756063724344</c:v>
                </c:pt>
                <c:pt idx="31">
                  <c:v>-58750.9034259326</c:v>
                </c:pt>
                <c:pt idx="32">
                  <c:v>-37720.375572548772</c:v>
                </c:pt>
                <c:pt idx="33">
                  <c:v>-49476.363689216669</c:v>
                </c:pt>
                <c:pt idx="34">
                  <c:v>-42119.639711348165</c:v>
                </c:pt>
                <c:pt idx="35">
                  <c:v>-48128.679584533078</c:v>
                </c:pt>
                <c:pt idx="36">
                  <c:v>-29780.847997641802</c:v>
                </c:pt>
                <c:pt idx="37">
                  <c:v>-16615.025841263981</c:v>
                </c:pt>
                <c:pt idx="38">
                  <c:v>-562.14883450609341</c:v>
                </c:pt>
                <c:pt idx="39">
                  <c:v>-3127.1224801329954</c:v>
                </c:pt>
                <c:pt idx="40">
                  <c:v>-21314.131766389808</c:v>
                </c:pt>
                <c:pt idx="41">
                  <c:v>34430.96275672027</c:v>
                </c:pt>
                <c:pt idx="42">
                  <c:v>-36838.404734888376</c:v>
                </c:pt>
                <c:pt idx="43">
                  <c:v>-21320.375572548772</c:v>
                </c:pt>
                <c:pt idx="44">
                  <c:v>-46860.986847473454</c:v>
                </c:pt>
                <c:pt idx="45">
                  <c:v>-23056.825530555128</c:v>
                </c:pt>
                <c:pt idx="46">
                  <c:v>-28473.684896725172</c:v>
                </c:pt>
                <c:pt idx="47">
                  <c:v>-60296.273645468071</c:v>
                </c:pt>
                <c:pt idx="48">
                  <c:v>-10199.357778670921</c:v>
                </c:pt>
              </c:numCache>
            </c:numRef>
          </c:xVal>
          <c:yVal>
            <c:numRef>
              <c:f>'Partial Regression x1'!$I$2:$I$50</c:f>
              <c:numCache>
                <c:formatCode>General</c:formatCode>
                <c:ptCount val="49"/>
                <c:pt idx="0">
                  <c:v>31565.749671891448</c:v>
                </c:pt>
                <c:pt idx="1">
                  <c:v>-378321.25324635464</c:v>
                </c:pt>
                <c:pt idx="2">
                  <c:v>-231493.29766848136</c:v>
                </c:pt>
                <c:pt idx="3">
                  <c:v>-374623.35725617781</c:v>
                </c:pt>
                <c:pt idx="4">
                  <c:v>-424463.89475567604</c:v>
                </c:pt>
                <c:pt idx="5">
                  <c:v>-73680.688720526174</c:v>
                </c:pt>
                <c:pt idx="6">
                  <c:v>-104158.39384905517</c:v>
                </c:pt>
                <c:pt idx="7">
                  <c:v>72286.957546467369</c:v>
                </c:pt>
                <c:pt idx="8">
                  <c:v>44750.8909900164</c:v>
                </c:pt>
                <c:pt idx="9">
                  <c:v>-90659.921649167431</c:v>
                </c:pt>
                <c:pt idx="10">
                  <c:v>-308542.65112939721</c:v>
                </c:pt>
                <c:pt idx="11">
                  <c:v>-154647.17673254432</c:v>
                </c:pt>
                <c:pt idx="12">
                  <c:v>-113092.63601401763</c:v>
                </c:pt>
                <c:pt idx="13">
                  <c:v>-155678.33284574118</c:v>
                </c:pt>
                <c:pt idx="14">
                  <c:v>-103688.80966143776</c:v>
                </c:pt>
                <c:pt idx="15">
                  <c:v>160463.10815602704</c:v>
                </c:pt>
                <c:pt idx="16">
                  <c:v>-99623.357256177813</c:v>
                </c:pt>
                <c:pt idx="17">
                  <c:v>32708.76511406037</c:v>
                </c:pt>
                <c:pt idx="18">
                  <c:v>99934.959305519238</c:v>
                </c:pt>
                <c:pt idx="19">
                  <c:v>-57282.728340354864</c:v>
                </c:pt>
                <c:pt idx="20">
                  <c:v>241473.95299426222</c:v>
                </c:pt>
                <c:pt idx="21">
                  <c:v>87881.894006807939</c:v>
                </c:pt>
                <c:pt idx="22">
                  <c:v>-3832.3715294816066</c:v>
                </c:pt>
                <c:pt idx="23">
                  <c:v>-40120.562081896816</c:v>
                </c:pt>
                <c:pt idx="24">
                  <c:v>37473.752679678146</c:v>
                </c:pt>
                <c:pt idx="25">
                  <c:v>115144.91161045496</c:v>
                </c:pt>
                <c:pt idx="26">
                  <c:v>-85322.045836368576</c:v>
                </c:pt>
                <c:pt idx="27">
                  <c:v>-115678.33284574118</c:v>
                </c:pt>
                <c:pt idx="28">
                  <c:v>315366.72908799589</c:v>
                </c:pt>
                <c:pt idx="29">
                  <c:v>53751.649926032871</c:v>
                </c:pt>
                <c:pt idx="30">
                  <c:v>216144.30099438044</c:v>
                </c:pt>
                <c:pt idx="31">
                  <c:v>225737.46806780039</c:v>
                </c:pt>
                <c:pt idx="32">
                  <c:v>33751.649926032871</c:v>
                </c:pt>
                <c:pt idx="33">
                  <c:v>211906.35422636603</c:v>
                </c:pt>
                <c:pt idx="34">
                  <c:v>-12898.519959774683</c:v>
                </c:pt>
                <c:pt idx="35">
                  <c:v>207007.88238529721</c:v>
                </c:pt>
                <c:pt idx="36">
                  <c:v>-169031.99047120358</c:v>
                </c:pt>
                <c:pt idx="37">
                  <c:v>-606231.10756306443</c:v>
                </c:pt>
                <c:pt idx="38">
                  <c:v>177286.95754646737</c:v>
                </c:pt>
                <c:pt idx="39">
                  <c:v>596161.01010239311</c:v>
                </c:pt>
                <c:pt idx="40">
                  <c:v>13063.639772240771</c:v>
                </c:pt>
                <c:pt idx="41">
                  <c:v>-467800.53890607681</c:v>
                </c:pt>
                <c:pt idx="42">
                  <c:v>153927.92348052398</c:v>
                </c:pt>
                <c:pt idx="43">
                  <c:v>203750.64992603287</c:v>
                </c:pt>
                <c:pt idx="44">
                  <c:v>11765.420704035321</c:v>
                </c:pt>
                <c:pt idx="45">
                  <c:v>229206.0495354014</c:v>
                </c:pt>
                <c:pt idx="46">
                  <c:v>240839.82467732066</c:v>
                </c:pt>
                <c:pt idx="47">
                  <c:v>636758.32085295231</c:v>
                </c:pt>
                <c:pt idx="48">
                  <c:v>-279238.80496763927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FC-4268-8463-F726135FC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806703"/>
        <c:axId val="420609151"/>
      </c:scatterChart>
      <c:valAx>
        <c:axId val="467806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km driven residuals</a:t>
                </a:r>
                <a:endParaRPr lang="en-IN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609151"/>
        <c:crosses val="autoZero"/>
        <c:crossBetween val="midCat"/>
      </c:valAx>
      <c:valAx>
        <c:axId val="4206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selling</a:t>
                </a:r>
                <a:r>
                  <a:rPr lang="en-IN" baseline="0"/>
                  <a:t> price 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80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partial residuals with x2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regression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'Partial Regression x2'!$J$2:$J$50</c:f>
              <c:numCache>
                <c:formatCode>General</c:formatCode>
                <c:ptCount val="49"/>
                <c:pt idx="0">
                  <c:v>3.6110384354744198</c:v>
                </c:pt>
                <c:pt idx="1">
                  <c:v>2.0251894487803739</c:v>
                </c:pt>
                <c:pt idx="2">
                  <c:v>-1.1603186527412674</c:v>
                </c:pt>
                <c:pt idx="3">
                  <c:v>3.5959009217992914</c:v>
                </c:pt>
                <c:pt idx="4">
                  <c:v>-3.7270749305895521</c:v>
                </c:pt>
                <c:pt idx="5">
                  <c:v>-0.53379423284556893</c:v>
                </c:pt>
                <c:pt idx="6">
                  <c:v>-2.9550496697032109</c:v>
                </c:pt>
                <c:pt idx="7">
                  <c:v>-6.1855126382817396</c:v>
                </c:pt>
                <c:pt idx="8">
                  <c:v>3.9397431588438288</c:v>
                </c:pt>
                <c:pt idx="9">
                  <c:v>0.98846314968973203</c:v>
                </c:pt>
                <c:pt idx="10">
                  <c:v>-0.60899583967246329</c:v>
                </c:pt>
                <c:pt idx="11">
                  <c:v>-3.7165175607896543</c:v>
                </c:pt>
                <c:pt idx="12">
                  <c:v>-0.52364189563904873</c:v>
                </c:pt>
                <c:pt idx="13">
                  <c:v>-1.9474902151056099</c:v>
                </c:pt>
                <c:pt idx="14">
                  <c:v>-2.552549416535598</c:v>
                </c:pt>
                <c:pt idx="15">
                  <c:v>4.1738200155993574</c:v>
                </c:pt>
                <c:pt idx="16">
                  <c:v>3.1224139619844458</c:v>
                </c:pt>
                <c:pt idx="17">
                  <c:v>-2.153175060393</c:v>
                </c:pt>
                <c:pt idx="18">
                  <c:v>2.9696352602806542</c:v>
                </c:pt>
                <c:pt idx="19">
                  <c:v>1.8125023039659709</c:v>
                </c:pt>
                <c:pt idx="20">
                  <c:v>5.9624507274413432</c:v>
                </c:pt>
                <c:pt idx="21">
                  <c:v>6.1259995941167666</c:v>
                </c:pt>
                <c:pt idx="22">
                  <c:v>1.1650831587057944</c:v>
                </c:pt>
                <c:pt idx="23">
                  <c:v>-0.43984276331966399</c:v>
                </c:pt>
                <c:pt idx="24">
                  <c:v>0.7198660532402883</c:v>
                </c:pt>
                <c:pt idx="25">
                  <c:v>2.5089917007392195</c:v>
                </c:pt>
                <c:pt idx="26">
                  <c:v>-2.0710236984830388</c:v>
                </c:pt>
                <c:pt idx="27">
                  <c:v>-1.755536042207698</c:v>
                </c:pt>
                <c:pt idx="28">
                  <c:v>-5.3432277066512057</c:v>
                </c:pt>
                <c:pt idx="29">
                  <c:v>3.9538200155993586</c:v>
                </c:pt>
                <c:pt idx="30">
                  <c:v>-8.0833331203610257</c:v>
                </c:pt>
                <c:pt idx="31">
                  <c:v>-2.3462925598544189</c:v>
                </c:pt>
                <c:pt idx="32">
                  <c:v>3.6095821988691021</c:v>
                </c:pt>
                <c:pt idx="33">
                  <c:v>11.169607904580282</c:v>
                </c:pt>
                <c:pt idx="34">
                  <c:v>2.3730770708914228</c:v>
                </c:pt>
                <c:pt idx="35">
                  <c:v>-2.5739136050705973</c:v>
                </c:pt>
                <c:pt idx="36">
                  <c:v>1.6937615995288979E-2</c:v>
                </c:pt>
                <c:pt idx="37">
                  <c:v>-3.0531964971410339</c:v>
                </c:pt>
                <c:pt idx="38">
                  <c:v>-5.731221095756684</c:v>
                </c:pt>
                <c:pt idx="39">
                  <c:v>-4.657219221398357</c:v>
                </c:pt>
                <c:pt idx="40">
                  <c:v>-1.9721169694046203</c:v>
                </c:pt>
                <c:pt idx="41">
                  <c:v>-2.5997319794152141</c:v>
                </c:pt>
                <c:pt idx="42">
                  <c:v>-2.3191853053896558</c:v>
                </c:pt>
                <c:pt idx="43">
                  <c:v>3.7145171467199596</c:v>
                </c:pt>
                <c:pt idx="44">
                  <c:v>2.343259884096323</c:v>
                </c:pt>
                <c:pt idx="45">
                  <c:v>-1.3059846504425376</c:v>
                </c:pt>
                <c:pt idx="46">
                  <c:v>-2.3040410642298923</c:v>
                </c:pt>
                <c:pt idx="47">
                  <c:v>-2.442930988766232</c:v>
                </c:pt>
                <c:pt idx="48">
                  <c:v>5.1610176527800213</c:v>
                </c:pt>
              </c:numCache>
            </c:numRef>
          </c:xVal>
          <c:yVal>
            <c:numRef>
              <c:f>'Partial Regression x2'!$I$2:$I$50</c:f>
              <c:numCache>
                <c:formatCode>General</c:formatCode>
                <c:ptCount val="49"/>
                <c:pt idx="0">
                  <c:v>272139.03408825677</c:v>
                </c:pt>
                <c:pt idx="1">
                  <c:v>-194574.82605277258</c:v>
                </c:pt>
                <c:pt idx="2">
                  <c:v>-70035.169373885146</c:v>
                </c:pt>
                <c:pt idx="3">
                  <c:v>-175624.58723222825</c:v>
                </c:pt>
                <c:pt idx="4">
                  <c:v>-275129.84167621413</c:v>
                </c:pt>
                <c:pt idx="5">
                  <c:v>-118453.6436845602</c:v>
                </c:pt>
                <c:pt idx="6">
                  <c:v>176934.24753578345</c:v>
                </c:pt>
                <c:pt idx="7">
                  <c:v>-156135.38233317374</c:v>
                </c:pt>
                <c:pt idx="8">
                  <c:v>90018.918488449126</c:v>
                </c:pt>
                <c:pt idx="9">
                  <c:v>160720.21518112591</c:v>
                </c:pt>
                <c:pt idx="10">
                  <c:v>-271314.18533321028</c:v>
                </c:pt>
                <c:pt idx="11">
                  <c:v>-75528.790591408382</c:v>
                </c:pt>
                <c:pt idx="12">
                  <c:v>87197.750847093645</c:v>
                </c:pt>
                <c:pt idx="13">
                  <c:v>-90420.653030199523</c:v>
                </c:pt>
                <c:pt idx="14">
                  <c:v>-174516.50288922456</c:v>
                </c:pt>
                <c:pt idx="15">
                  <c:v>221953.24594996858</c:v>
                </c:pt>
                <c:pt idx="16">
                  <c:v>-116324.14908779971</c:v>
                </c:pt>
                <c:pt idx="17">
                  <c:v>66068.030041526537</c:v>
                </c:pt>
                <c:pt idx="18">
                  <c:v>214522.82135515159</c:v>
                </c:pt>
                <c:pt idx="19">
                  <c:v>-20428.137443376181</c:v>
                </c:pt>
                <c:pt idx="20">
                  <c:v>235034.74264723924</c:v>
                </c:pt>
                <c:pt idx="21">
                  <c:v>39621.415496867849</c:v>
                </c:pt>
                <c:pt idx="22">
                  <c:v>46511.640985541977</c:v>
                </c:pt>
                <c:pt idx="23">
                  <c:v>-108789.72597233229</c:v>
                </c:pt>
                <c:pt idx="24">
                  <c:v>3024.8885254578199</c:v>
                </c:pt>
                <c:pt idx="25">
                  <c:v>28590.955445777683</c:v>
                </c:pt>
                <c:pt idx="26">
                  <c:v>-95751.934281695867</c:v>
                </c:pt>
                <c:pt idx="27">
                  <c:v>37025.115289626759</c:v>
                </c:pt>
                <c:pt idx="28">
                  <c:v>142693.14316925051</c:v>
                </c:pt>
                <c:pt idx="29">
                  <c:v>113953.24594996858</c:v>
                </c:pt>
                <c:pt idx="30">
                  <c:v>58119.205002752657</c:v>
                </c:pt>
                <c:pt idx="31">
                  <c:v>47665.519279200118</c:v>
                </c:pt>
                <c:pt idx="32">
                  <c:v>-62866.165236919769</c:v>
                </c:pt>
                <c:pt idx="33">
                  <c:v>107454.36101023224</c:v>
                </c:pt>
                <c:pt idx="34">
                  <c:v>-126522.84410590207</c:v>
                </c:pt>
                <c:pt idx="35">
                  <c:v>58874.909053110983</c:v>
                </c:pt>
                <c:pt idx="36">
                  <c:v>-255120.64238048537</c:v>
                </c:pt>
                <c:pt idx="37">
                  <c:v>-664863.54639378679</c:v>
                </c:pt>
                <c:pt idx="38">
                  <c:v>155819.60269041499</c:v>
                </c:pt>
                <c:pt idx="39">
                  <c:v>570992.08101562923</c:v>
                </c:pt>
                <c:pt idx="40">
                  <c:v>-55419.291718008346</c:v>
                </c:pt>
                <c:pt idx="41">
                  <c:v>-377201.97882469068</c:v>
                </c:pt>
                <c:pt idx="42">
                  <c:v>39336.27306046139</c:v>
                </c:pt>
                <c:pt idx="43">
                  <c:v>154936.52144458517</c:v>
                </c:pt>
                <c:pt idx="44">
                  <c:v>-115677.46066727239</c:v>
                </c:pt>
                <c:pt idx="45">
                  <c:v>157988.13363020401</c:v>
                </c:pt>
                <c:pt idx="46">
                  <c:v>150497.2926397901</c:v>
                </c:pt>
                <c:pt idx="47">
                  <c:v>453881.50991248875</c:v>
                </c:pt>
                <c:pt idx="48">
                  <c:v>-290875.36142680119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E9-4383-B892-F7D1A1037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321471"/>
        <c:axId val="1152321951"/>
      </c:scatterChart>
      <c:valAx>
        <c:axId val="115232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mileage 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321951"/>
        <c:crosses val="autoZero"/>
        <c:crossBetween val="midCat"/>
      </c:valAx>
      <c:valAx>
        <c:axId val="115232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selling price 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321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partial residuals with</a:t>
            </a:r>
            <a:r>
              <a:rPr lang="en-US" baseline="0"/>
              <a:t> x3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'Partial Regression x3'!$J$1</c:f>
              <c:strCache>
                <c:ptCount val="1"/>
                <c:pt idx="0">
                  <c:v>ex3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'Partial Regression x3'!$J$2:$J$50</c:f>
              <c:numCache>
                <c:formatCode>General</c:formatCode>
                <c:ptCount val="49"/>
                <c:pt idx="0">
                  <c:v>-54.782610941038683</c:v>
                </c:pt>
                <c:pt idx="1">
                  <c:v>-123.31300104175671</c:v>
                </c:pt>
                <c:pt idx="2">
                  <c:v>74.299551082432572</c:v>
                </c:pt>
                <c:pt idx="3">
                  <c:v>-59.098079040571974</c:v>
                </c:pt>
                <c:pt idx="4">
                  <c:v>-227.69635736900545</c:v>
                </c:pt>
                <c:pt idx="5">
                  <c:v>-68.883068778589404</c:v>
                </c:pt>
                <c:pt idx="6">
                  <c:v>-199.568768125313</c:v>
                </c:pt>
                <c:pt idx="7">
                  <c:v>38.458745308762445</c:v>
                </c:pt>
                <c:pt idx="8">
                  <c:v>236.40888500897904</c:v>
                </c:pt>
                <c:pt idx="9">
                  <c:v>70.883425401668546</c:v>
                </c:pt>
                <c:pt idx="10">
                  <c:v>-157.430538865382</c:v>
                </c:pt>
                <c:pt idx="11">
                  <c:v>-166.33860946970117</c:v>
                </c:pt>
                <c:pt idx="12">
                  <c:v>-105.22375683946279</c:v>
                </c:pt>
                <c:pt idx="13">
                  <c:v>-135.27866037324043</c:v>
                </c:pt>
                <c:pt idx="14">
                  <c:v>-90.454572813483765</c:v>
                </c:pt>
                <c:pt idx="15">
                  <c:v>-69.673379463078163</c:v>
                </c:pt>
                <c:pt idx="16">
                  <c:v>68.254923772212805</c:v>
                </c:pt>
                <c:pt idx="17">
                  <c:v>-140.61547220395869</c:v>
                </c:pt>
                <c:pt idx="18">
                  <c:v>-5.3329596989099173</c:v>
                </c:pt>
                <c:pt idx="19">
                  <c:v>311.06463078274373</c:v>
                </c:pt>
                <c:pt idx="20">
                  <c:v>116.84262105101834</c:v>
                </c:pt>
                <c:pt idx="21">
                  <c:v>174.25825685273526</c:v>
                </c:pt>
                <c:pt idx="22">
                  <c:v>-121.40329061618581</c:v>
                </c:pt>
                <c:pt idx="23">
                  <c:v>-69.010110489304452</c:v>
                </c:pt>
                <c:pt idx="24">
                  <c:v>-63.941021110566908</c:v>
                </c:pt>
                <c:pt idx="25">
                  <c:v>12.153325297740366</c:v>
                </c:pt>
                <c:pt idx="26">
                  <c:v>-1.2253607513684983E-2</c:v>
                </c:pt>
                <c:pt idx="27">
                  <c:v>-186.90825610815318</c:v>
                </c:pt>
                <c:pt idx="28">
                  <c:v>45.642209452363659</c:v>
                </c:pt>
                <c:pt idx="29">
                  <c:v>-72.947640805100946</c:v>
                </c:pt>
                <c:pt idx="30">
                  <c:v>-22.150098691031872</c:v>
                </c:pt>
                <c:pt idx="31">
                  <c:v>-18.134094422698809</c:v>
                </c:pt>
                <c:pt idx="32">
                  <c:v>19.641434212842569</c:v>
                </c:pt>
                <c:pt idx="33">
                  <c:v>251.1712819622702</c:v>
                </c:pt>
                <c:pt idx="34">
                  <c:v>4.8407565422983225</c:v>
                </c:pt>
                <c:pt idx="35">
                  <c:v>-92.040519787057292</c:v>
                </c:pt>
                <c:pt idx="36">
                  <c:v>110.07629335579941</c:v>
                </c:pt>
                <c:pt idx="37">
                  <c:v>169.2834777165483</c:v>
                </c:pt>
                <c:pt idx="38">
                  <c:v>-83.731297930531127</c:v>
                </c:pt>
                <c:pt idx="39">
                  <c:v>-769.52192468936755</c:v>
                </c:pt>
                <c:pt idx="40">
                  <c:v>-170.71556375178307</c:v>
                </c:pt>
                <c:pt idx="41">
                  <c:v>-273.24566408535202</c:v>
                </c:pt>
                <c:pt idx="42">
                  <c:v>-70.201832510187614</c:v>
                </c:pt>
                <c:pt idx="43">
                  <c:v>-8.5827447889098494</c:v>
                </c:pt>
                <c:pt idx="44">
                  <c:v>13.486269821067935</c:v>
                </c:pt>
                <c:pt idx="45">
                  <c:v>583.1275500337606</c:v>
                </c:pt>
                <c:pt idx="46">
                  <c:v>826.7353298566286</c:v>
                </c:pt>
                <c:pt idx="47">
                  <c:v>394.66089339778136</c:v>
                </c:pt>
                <c:pt idx="48">
                  <c:v>104.94628750765492</c:v>
                </c:pt>
              </c:numCache>
            </c:numRef>
          </c:xVal>
          <c:yVal>
            <c:numRef>
              <c:f>'Partial Regression x3'!$I$2:$I$50</c:f>
              <c:numCache>
                <c:formatCode>General</c:formatCode>
                <c:ptCount val="49"/>
                <c:pt idx="0">
                  <c:v>260972.72347854567</c:v>
                </c:pt>
                <c:pt idx="1">
                  <c:v>-198581.05857262271</c:v>
                </c:pt>
                <c:pt idx="2">
                  <c:v>-67828.724383172346</c:v>
                </c:pt>
                <c:pt idx="3">
                  <c:v>-186633.33354309527</c:v>
                </c:pt>
                <c:pt idx="4">
                  <c:v>-256678.39680538047</c:v>
                </c:pt>
                <c:pt idx="5">
                  <c:v>-114927.13649292139</c:v>
                </c:pt>
                <c:pt idx="6">
                  <c:v>192027.566147201</c:v>
                </c:pt>
                <c:pt idx="7">
                  <c:v>-135658.58256442891</c:v>
                </c:pt>
                <c:pt idx="8">
                  <c:v>70618.919974623888</c:v>
                </c:pt>
                <c:pt idx="9">
                  <c:v>155570.92070636118</c:v>
                </c:pt>
                <c:pt idx="10">
                  <c:v>-265369.61712274991</c:v>
                </c:pt>
                <c:pt idx="11">
                  <c:v>-58609.054751938675</c:v>
                </c:pt>
                <c:pt idx="12">
                  <c:v>91574.657629670692</c:v>
                </c:pt>
                <c:pt idx="13">
                  <c:v>-80382.074066213449</c:v>
                </c:pt>
                <c:pt idx="14">
                  <c:v>-163475.50613598246</c:v>
                </c:pt>
                <c:pt idx="15">
                  <c:v>209201.46838257881</c:v>
                </c:pt>
                <c:pt idx="16">
                  <c:v>-128797.03157533868</c:v>
                </c:pt>
                <c:pt idx="17">
                  <c:v>76948.72736991744</c:v>
                </c:pt>
                <c:pt idx="18">
                  <c:v>204372.03438588919</c:v>
                </c:pt>
                <c:pt idx="19">
                  <c:v>-34282.930705975275</c:v>
                </c:pt>
                <c:pt idx="20">
                  <c:v>211545.80362661346</c:v>
                </c:pt>
                <c:pt idx="21">
                  <c:v>14167.178974499344</c:v>
                </c:pt>
                <c:pt idx="22">
                  <c:v>45436.521047700197</c:v>
                </c:pt>
                <c:pt idx="23">
                  <c:v>-105585.37868582504</c:v>
                </c:pt>
                <c:pt idx="24">
                  <c:v>2090.8543829213595</c:v>
                </c:pt>
                <c:pt idx="25">
                  <c:v>19608.791022497346</c:v>
                </c:pt>
                <c:pt idx="26">
                  <c:v>-88581.847350431373</c:v>
                </c:pt>
                <c:pt idx="27">
                  <c:v>47657.262973885168</c:v>
                </c:pt>
                <c:pt idx="28">
                  <c:v>160078.94544156024</c:v>
                </c:pt>
                <c:pt idx="29">
                  <c:v>102042.8851122132</c:v>
                </c:pt>
                <c:pt idx="30">
                  <c:v>86643.082261294883</c:v>
                </c:pt>
                <c:pt idx="31">
                  <c:v>56230.165622350294</c:v>
                </c:pt>
                <c:pt idx="32">
                  <c:v>-75840.99264636368</c:v>
                </c:pt>
                <c:pt idx="33">
                  <c:v>62665.176139861229</c:v>
                </c:pt>
                <c:pt idx="34">
                  <c:v>-134856.28636502463</c:v>
                </c:pt>
                <c:pt idx="35">
                  <c:v>70028.513848392759</c:v>
                </c:pt>
                <c:pt idx="36">
                  <c:v>-257861.60852249665</c:v>
                </c:pt>
                <c:pt idx="37">
                  <c:v>-658418.60528771998</c:v>
                </c:pt>
                <c:pt idx="38">
                  <c:v>177701.18176380458</c:v>
                </c:pt>
                <c:pt idx="39">
                  <c:v>605866.79756380757</c:v>
                </c:pt>
                <c:pt idx="40">
                  <c:v>-44431.932896770304</c:v>
                </c:pt>
                <c:pt idx="41">
                  <c:v>-361543.4018754859</c:v>
                </c:pt>
                <c:pt idx="42">
                  <c:v>49075.857149648946</c:v>
                </c:pt>
                <c:pt idx="43">
                  <c:v>142286.17826889025</c:v>
                </c:pt>
                <c:pt idx="44">
                  <c:v>-124118.35026866221</c:v>
                </c:pt>
                <c:pt idx="45">
                  <c:v>148299.79412913462</c:v>
                </c:pt>
                <c:pt idx="46">
                  <c:v>138327.96655560751</c:v>
                </c:pt>
                <c:pt idx="47">
                  <c:v>452721.7640869465</c:v>
                </c:pt>
                <c:pt idx="48">
                  <c:v>-311299.88742790325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E2-4DD6-B568-FAF6ACB46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414495"/>
        <c:axId val="1358461791"/>
      </c:scatterChart>
      <c:valAx>
        <c:axId val="1358414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engine power 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461791"/>
        <c:crosses val="autoZero"/>
        <c:crossBetween val="midCat"/>
      </c:valAx>
      <c:valAx>
        <c:axId val="135846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selling price 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414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Partial residuals for x4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'Partial Regression x4'!$J$1</c:f>
              <c:strCache>
                <c:ptCount val="1"/>
                <c:pt idx="0">
                  <c:v>ex4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'Partial Regression x4'!$J$2:$J$50</c:f>
              <c:numCache>
                <c:formatCode>General</c:formatCode>
                <c:ptCount val="49"/>
                <c:pt idx="0">
                  <c:v>4.6362685716170091</c:v>
                </c:pt>
                <c:pt idx="1">
                  <c:v>16.722422175428875</c:v>
                </c:pt>
                <c:pt idx="2">
                  <c:v>-5.8945367777671152</c:v>
                </c:pt>
                <c:pt idx="3">
                  <c:v>9.7959271408670361</c:v>
                </c:pt>
                <c:pt idx="4">
                  <c:v>13.483576661864774</c:v>
                </c:pt>
                <c:pt idx="5">
                  <c:v>3.2069818029672632</c:v>
                </c:pt>
                <c:pt idx="6">
                  <c:v>3.2599510628083834</c:v>
                </c:pt>
                <c:pt idx="7">
                  <c:v>-23.039100279481069</c:v>
                </c:pt>
                <c:pt idx="8">
                  <c:v>-15.937648313171451</c:v>
                </c:pt>
                <c:pt idx="9">
                  <c:v>-6.7254847695916027</c:v>
                </c:pt>
                <c:pt idx="10">
                  <c:v>17.504636541538289</c:v>
                </c:pt>
                <c:pt idx="11">
                  <c:v>0.31734062100315441</c:v>
                </c:pt>
                <c:pt idx="12">
                  <c:v>4.2586731663452753</c:v>
                </c:pt>
                <c:pt idx="13">
                  <c:v>1.9706107906180534</c:v>
                </c:pt>
                <c:pt idx="14">
                  <c:v>2.8629337715341308</c:v>
                </c:pt>
                <c:pt idx="15">
                  <c:v>9.5829266748687019</c:v>
                </c:pt>
                <c:pt idx="16">
                  <c:v>0.54220999962237215</c:v>
                </c:pt>
                <c:pt idx="17">
                  <c:v>-4.7204917181742658</c:v>
                </c:pt>
                <c:pt idx="18">
                  <c:v>5.1955911792194343</c:v>
                </c:pt>
                <c:pt idx="19">
                  <c:v>-23.042843833541838</c:v>
                </c:pt>
                <c:pt idx="20">
                  <c:v>2.6127136222733327</c:v>
                </c:pt>
                <c:pt idx="21">
                  <c:v>-8.8756715909409252</c:v>
                </c:pt>
                <c:pt idx="22">
                  <c:v>10.435160363412379</c:v>
                </c:pt>
                <c:pt idx="23">
                  <c:v>3.7747031067882659</c:v>
                </c:pt>
                <c:pt idx="24">
                  <c:v>4.3209262189155453</c:v>
                </c:pt>
                <c:pt idx="25">
                  <c:v>-10.723324335006993</c:v>
                </c:pt>
                <c:pt idx="26">
                  <c:v>-4.4847945225862134</c:v>
                </c:pt>
                <c:pt idx="27">
                  <c:v>5.7221177397712992</c:v>
                </c:pt>
                <c:pt idx="28">
                  <c:v>-23.408126526740958</c:v>
                </c:pt>
                <c:pt idx="29">
                  <c:v>9.6049363800205896</c:v>
                </c:pt>
                <c:pt idx="30">
                  <c:v>-21.077500690241642</c:v>
                </c:pt>
                <c:pt idx="31">
                  <c:v>-1.9975907315468078</c:v>
                </c:pt>
                <c:pt idx="32">
                  <c:v>2.8772339178724309</c:v>
                </c:pt>
                <c:pt idx="33">
                  <c:v>-20.848614063714763</c:v>
                </c:pt>
                <c:pt idx="34">
                  <c:v>-4.1666457322930199</c:v>
                </c:pt>
                <c:pt idx="35">
                  <c:v>15.152554720464337</c:v>
                </c:pt>
                <c:pt idx="36">
                  <c:v>-12.135075168719325</c:v>
                </c:pt>
                <c:pt idx="37">
                  <c:v>5.0312723698883417</c:v>
                </c:pt>
                <c:pt idx="38">
                  <c:v>-14.160533833151717</c:v>
                </c:pt>
                <c:pt idx="39">
                  <c:v>67.630878182296513</c:v>
                </c:pt>
                <c:pt idx="40">
                  <c:v>19.502378075769357</c:v>
                </c:pt>
                <c:pt idx="41">
                  <c:v>25.780305486142652</c:v>
                </c:pt>
                <c:pt idx="42">
                  <c:v>1.9374641239089527</c:v>
                </c:pt>
                <c:pt idx="43">
                  <c:v>4.9280577167428703</c:v>
                </c:pt>
                <c:pt idx="44">
                  <c:v>-4.804381820993683</c:v>
                </c:pt>
                <c:pt idx="45">
                  <c:v>-8.716195397656918</c:v>
                </c:pt>
                <c:pt idx="46">
                  <c:v>-46.261395265356072</c:v>
                </c:pt>
                <c:pt idx="47">
                  <c:v>-14.328535681292536</c:v>
                </c:pt>
                <c:pt idx="48">
                  <c:v>2.6977388674070397</c:v>
                </c:pt>
              </c:numCache>
            </c:numRef>
          </c:xVal>
          <c:yVal>
            <c:numRef>
              <c:f>'Partial Regression x4'!$I$2:$I$50</c:f>
              <c:numCache>
                <c:formatCode>General</c:formatCode>
                <c:ptCount val="49"/>
                <c:pt idx="0">
                  <c:v>310111.49580158596</c:v>
                </c:pt>
                <c:pt idx="1">
                  <c:v>-19533.783096976636</c:v>
                </c:pt>
                <c:pt idx="2">
                  <c:v>-130190.31037056947</c:v>
                </c:pt>
                <c:pt idx="3">
                  <c:v>-81428.015295585152</c:v>
                </c:pt>
                <c:pt idx="4">
                  <c:v>-115435.09604577161</c:v>
                </c:pt>
                <c:pt idx="5">
                  <c:v>-81692.192905969918</c:v>
                </c:pt>
                <c:pt idx="6">
                  <c:v>222654.63369739475</c:v>
                </c:pt>
                <c:pt idx="7">
                  <c:v>-385541.41927763721</c:v>
                </c:pt>
                <c:pt idx="8">
                  <c:v>-97128.840302506927</c:v>
                </c:pt>
                <c:pt idx="9">
                  <c:v>84079.801345894812</c:v>
                </c:pt>
                <c:pt idx="10">
                  <c:v>-78637.973936507013</c:v>
                </c:pt>
                <c:pt idx="11">
                  <c:v>-59207.583338345808</c:v>
                </c:pt>
                <c:pt idx="12">
                  <c:v>135373.51324117905</c:v>
                </c:pt>
                <c:pt idx="13">
                  <c:v>-62225.064350200118</c:v>
                </c:pt>
                <c:pt idx="14">
                  <c:v>-134511.76598834549</c:v>
                </c:pt>
                <c:pt idx="15">
                  <c:v>311830.21445774997</c:v>
                </c:pt>
                <c:pt idx="16">
                  <c:v>-121230.91908173822</c:v>
                </c:pt>
                <c:pt idx="17">
                  <c:v>22131.599751263973</c:v>
                </c:pt>
                <c:pt idx="18">
                  <c:v>260804.97406201396</c:v>
                </c:pt>
                <c:pt idx="19">
                  <c:v>-277563.68749402394</c:v>
                </c:pt>
                <c:pt idx="20">
                  <c:v>242836.86843193509</c:v>
                </c:pt>
                <c:pt idx="21">
                  <c:v>-78213.371754178312</c:v>
                </c:pt>
                <c:pt idx="22">
                  <c:v>156082.73818990128</c:v>
                </c:pt>
                <c:pt idx="23">
                  <c:v>-66172.91383012943</c:v>
                </c:pt>
                <c:pt idx="24">
                  <c:v>47573.414775949437</c:v>
                </c:pt>
                <c:pt idx="25">
                  <c:v>-96836.776629673608</c:v>
                </c:pt>
                <c:pt idx="26">
                  <c:v>-137406.80185155931</c:v>
                </c:pt>
                <c:pt idx="27">
                  <c:v>105397.7344820241</c:v>
                </c:pt>
                <c:pt idx="28">
                  <c:v>-93646.326899532578</c:v>
                </c:pt>
                <c:pt idx="29">
                  <c:v>204831.45756090689</c:v>
                </c:pt>
                <c:pt idx="30">
                  <c:v>-143361.29991527845</c:v>
                </c:pt>
                <c:pt idx="31">
                  <c:v>34041.085354837589</c:v>
                </c:pt>
                <c:pt idx="32">
                  <c:v>-44038.761678215116</c:v>
                </c:pt>
                <c:pt idx="33">
                  <c:v>-158187.11375442531</c:v>
                </c:pt>
                <c:pt idx="34">
                  <c:v>-180099.38965287921</c:v>
                </c:pt>
                <c:pt idx="35">
                  <c:v>232747.14303839207</c:v>
                </c:pt>
                <c:pt idx="36">
                  <c:v>-387290.31983511813</c:v>
                </c:pt>
                <c:pt idx="37">
                  <c:v>-599519.51964505622</c:v>
                </c:pt>
                <c:pt idx="38">
                  <c:v>21499.20462529338</c:v>
                </c:pt>
                <c:pt idx="39">
                  <c:v>1323392.8943761953</c:v>
                </c:pt>
                <c:pt idx="40">
                  <c:v>163724.81411932525</c:v>
                </c:pt>
                <c:pt idx="41">
                  <c:v>-87539.125767335936</c:v>
                </c:pt>
                <c:pt idx="42">
                  <c:v>68457.794828921556</c:v>
                </c:pt>
                <c:pt idx="43">
                  <c:v>195727.36835006741</c:v>
                </c:pt>
                <c:pt idx="44">
                  <c:v>-176093.62813659431</c:v>
                </c:pt>
                <c:pt idx="45">
                  <c:v>67618.703397462377</c:v>
                </c:pt>
                <c:pt idx="46">
                  <c:v>-345160.602951415</c:v>
                </c:pt>
                <c:pt idx="47">
                  <c:v>306348.21611273754</c:v>
                </c:pt>
                <c:pt idx="48">
                  <c:v>-279373.06621546648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94-41D1-875F-D2BBD95D2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505135"/>
        <c:axId val="1777511375"/>
      </c:scatterChart>
      <c:valAx>
        <c:axId val="1777505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Max power 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511375"/>
        <c:crosses val="autoZero"/>
        <c:crossBetween val="midCat"/>
      </c:valAx>
      <c:valAx>
        <c:axId val="177751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selling price 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505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190500</xdr:colOff>
      <xdr:row>1</xdr:row>
      <xdr:rowOff>124385</xdr:rowOff>
    </xdr:from>
    <xdr:to>
      <xdr:col>29</xdr:col>
      <xdr:colOff>369794</xdr:colOff>
      <xdr:row>16</xdr:row>
      <xdr:rowOff>178173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4251DF-59CC-763B-B86F-253536312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156882</xdr:colOff>
      <xdr:row>18</xdr:row>
      <xdr:rowOff>57149</xdr:rowOff>
    </xdr:from>
    <xdr:to>
      <xdr:col>29</xdr:col>
      <xdr:colOff>336176</xdr:colOff>
      <xdr:row>33</xdr:row>
      <xdr:rowOff>77320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DCCE9C-0F62-F07C-8DC6-CD017A584D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156881</xdr:colOff>
      <xdr:row>35</xdr:row>
      <xdr:rowOff>12326</xdr:rowOff>
    </xdr:from>
    <xdr:to>
      <xdr:col>29</xdr:col>
      <xdr:colOff>336175</xdr:colOff>
      <xdr:row>50</xdr:row>
      <xdr:rowOff>66115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068090-C1AF-C259-260C-31303937B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103723</xdr:colOff>
      <xdr:row>12</xdr:row>
      <xdr:rowOff>23201</xdr:rowOff>
    </xdr:from>
    <xdr:to>
      <xdr:col>19</xdr:col>
      <xdr:colOff>68238</xdr:colOff>
      <xdr:row>33</xdr:row>
      <xdr:rowOff>125105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CBD004-221B-A8BA-9AE3-6CB3709059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464820</xdr:colOff>
      <xdr:row>12</xdr:row>
      <xdr:rowOff>38100</xdr:rowOff>
    </xdr:from>
    <xdr:to>
      <xdr:col>16</xdr:col>
      <xdr:colOff>312420</xdr:colOff>
      <xdr:row>27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9AF3E6-2886-F309-A215-F80632BDBD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13</xdr:row>
      <xdr:rowOff>53340</xdr:rowOff>
    </xdr:from>
    <xdr:to>
      <xdr:col>18</xdr:col>
      <xdr:colOff>195943</xdr:colOff>
      <xdr:row>30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045A75-B3E1-2E1E-231E-AEBAD97F9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578223</xdr:colOff>
      <xdr:row>12</xdr:row>
      <xdr:rowOff>121024</xdr:rowOff>
    </xdr:from>
    <xdr:to>
      <xdr:col>17</xdr:col>
      <xdr:colOff>13447</xdr:colOff>
      <xdr:row>27</xdr:row>
      <xdr:rowOff>174812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71ACB9-4512-61E9-D578-D92D1D7484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93DB-2486-4142-B8E6-03682C5D0619}">
  <dimension ref="A1:AX112"/>
  <sheetViews>
    <sheetView topLeftCell="E1" zoomScale="68" zoomScaleNormal="90" workbookViewId="0">
      <selection activeCell="M31" sqref="M31"/>
    </sheetView>
  </sheetViews>
  <sheetFormatPr defaultRowHeight="14.4" x14ac:dyDescent="0.3"/>
  <cols>
    <col min="1" max="1" width="16.44140625" customWidth="1"/>
    <col min="2" max="2" width="13.5546875" customWidth="1"/>
    <col min="3" max="3" width="11.44140625" customWidth="1"/>
    <col min="4" max="5" width="19.44140625" customWidth="1"/>
    <col min="6" max="6" width="13.88671875" customWidth="1"/>
    <col min="7" max="7" width="11.109375" customWidth="1"/>
    <col min="8" max="8" width="9.21875" bestFit="1" customWidth="1"/>
    <col min="9" max="9" width="21.109375" customWidth="1"/>
    <col min="10" max="10" width="17.21875" customWidth="1"/>
    <col min="11" max="11" width="20.88671875" customWidth="1"/>
    <col min="12" max="13" width="16.44140625" bestFit="1" customWidth="1"/>
    <col min="14" max="14" width="9.21875" bestFit="1" customWidth="1"/>
    <col min="15" max="15" width="14" bestFit="1" customWidth="1"/>
    <col min="16" max="16" width="17.88671875" customWidth="1"/>
    <col min="17" max="17" width="21.109375" customWidth="1"/>
    <col min="18" max="18" width="22.109375" customWidth="1"/>
    <col min="19" max="19" width="13.6640625" bestFit="1" customWidth="1"/>
    <col min="20" max="20" width="14.88671875" customWidth="1"/>
    <col min="21" max="21" width="13.6640625" bestFit="1" customWidth="1"/>
    <col min="22" max="22" width="14.33203125" customWidth="1"/>
    <col min="23" max="25" width="9.21875" bestFit="1" customWidth="1"/>
    <col min="26" max="38" width="9.109375" bestFit="1" customWidth="1"/>
    <col min="39" max="45" width="9" bestFit="1" customWidth="1"/>
    <col min="46" max="46" width="14" bestFit="1" customWidth="1"/>
    <col min="47" max="48" width="9" bestFit="1" customWidth="1"/>
    <col min="49" max="49" width="13.33203125" bestFit="1" customWidth="1"/>
    <col min="50" max="50" width="9" bestFit="1" customWidth="1"/>
  </cols>
  <sheetData>
    <row r="1" spans="1:22" ht="15" thickBot="1" x14ac:dyDescent="0.35">
      <c r="A1" s="12" t="s">
        <v>0</v>
      </c>
      <c r="B1" s="12" t="s">
        <v>22</v>
      </c>
      <c r="C1" s="12" t="s">
        <v>23</v>
      </c>
      <c r="D1" s="12" t="s">
        <v>24</v>
      </c>
      <c r="E1" s="12" t="s">
        <v>25</v>
      </c>
      <c r="F1" s="13" t="s">
        <v>5</v>
      </c>
      <c r="G1" s="14" t="s">
        <v>10</v>
      </c>
      <c r="I1" s="1" t="s">
        <v>6</v>
      </c>
      <c r="O1" s="43" t="s">
        <v>11</v>
      </c>
      <c r="P1" s="44" t="s">
        <v>12</v>
      </c>
      <c r="Q1" s="44" t="s">
        <v>53</v>
      </c>
      <c r="R1" s="44" t="s">
        <v>54</v>
      </c>
      <c r="S1" s="44" t="s">
        <v>49</v>
      </c>
      <c r="T1" s="44" t="s">
        <v>50</v>
      </c>
      <c r="U1" s="44" t="s">
        <v>51</v>
      </c>
      <c r="V1" s="45" t="s">
        <v>52</v>
      </c>
    </row>
    <row r="2" spans="1:22" x14ac:dyDescent="0.3">
      <c r="A2" s="9">
        <v>1</v>
      </c>
      <c r="B2" s="9">
        <v>145500</v>
      </c>
      <c r="C2" s="9">
        <v>23.4</v>
      </c>
      <c r="D2" s="9">
        <v>1248</v>
      </c>
      <c r="E2" s="9">
        <v>74</v>
      </c>
      <c r="F2" s="10">
        <v>450000</v>
      </c>
      <c r="G2" s="11">
        <f t="array" ref="G2:G50">MMULT(X,Beta_hat)</f>
        <v>190362.21409942571</v>
      </c>
      <c r="I2" s="3">
        <f t="array" ref="I2:M6">MMULT(X_t, X)</f>
        <v>49</v>
      </c>
      <c r="J2" s="3">
        <v>3234088</v>
      </c>
      <c r="K2" s="3">
        <v>984.41999999999973</v>
      </c>
      <c r="L2" s="3">
        <v>64272</v>
      </c>
      <c r="M2" s="3">
        <v>4050.32</v>
      </c>
      <c r="O2" s="40">
        <f>F2-G2</f>
        <v>259637.78590057429</v>
      </c>
      <c r="P2" s="42">
        <f>O2^2</f>
        <v>67411779867.352455</v>
      </c>
      <c r="Q2" s="42">
        <f>O2/SQRT($M$9)</f>
        <v>1.1900970324423641</v>
      </c>
      <c r="R2" s="42">
        <f>O2/SQRT($M$9*(1-S2))</f>
        <v>1.2606543801131143</v>
      </c>
      <c r="S2" s="42">
        <f>INDEX(A64:AW64,,ROWS($1:1))</f>
        <v>0.10880514554758677</v>
      </c>
      <c r="T2" s="42">
        <f t="shared" ref="T2:T33" si="0">O2/(1-S2)</f>
        <v>291336.72013861261</v>
      </c>
      <c r="U2" s="42">
        <f>((($L$12-$M$12)*$M$9)-((O2^2)/1-S2))/($L$12-$M$12-1)</f>
        <v>47135234472.357964</v>
      </c>
      <c r="V2" s="42">
        <f t="shared" ref="V2:V33" si="1">O2/(SQRT(U2)*(1-S2))</f>
        <v>1.3419069146048284</v>
      </c>
    </row>
    <row r="3" spans="1:22" x14ac:dyDescent="0.3">
      <c r="A3" s="3">
        <v>1</v>
      </c>
      <c r="B3" s="3">
        <v>120000</v>
      </c>
      <c r="C3" s="3">
        <v>21.14</v>
      </c>
      <c r="D3" s="3">
        <v>1498</v>
      </c>
      <c r="E3" s="3">
        <v>103.52</v>
      </c>
      <c r="F3" s="6">
        <v>370000</v>
      </c>
      <c r="G3" s="7">
        <v>571585.93833492626</v>
      </c>
      <c r="I3" s="3">
        <v>3234088</v>
      </c>
      <c r="J3" s="3">
        <v>313196912544</v>
      </c>
      <c r="K3" s="3">
        <v>63762301.799999997</v>
      </c>
      <c r="L3" s="3">
        <v>4381144536</v>
      </c>
      <c r="M3" s="3">
        <v>262784981.03999999</v>
      </c>
      <c r="O3" s="41">
        <f t="shared" ref="O3:O50" si="2">F3-G3</f>
        <v>-201585.93833492626</v>
      </c>
      <c r="P3" s="33">
        <f t="shared" ref="P3:P50" si="3">O3^2</f>
        <v>40636890534.372696</v>
      </c>
      <c r="Q3" s="33">
        <f t="shared" ref="Q3:Q50" si="4">O3/SQRT($M$9)</f>
        <v>-0.92400582666490261</v>
      </c>
      <c r="R3" s="33">
        <f t="shared" ref="R3:R50" si="5">O3/SQRT($M$9*(1-S3))</f>
        <v>-0.96286909865243198</v>
      </c>
      <c r="S3" s="33">
        <f>INDEX(A65:AW65,,ROWS($1:2))</f>
        <v>7.909480815084767E-2</v>
      </c>
      <c r="T3" s="33">
        <f t="shared" si="0"/>
        <v>-218899.77396060419</v>
      </c>
      <c r="U3" s="33">
        <f t="shared" ref="U3:U50" si="6">((($L$12-$M$12)*$M$9)-((O3^2)/1-S3))/($L$12-$M$12-1)</f>
        <v>47757906317.310295</v>
      </c>
      <c r="V3" s="33">
        <f t="shared" si="1"/>
        <v>-1.0016654023940306</v>
      </c>
    </row>
    <row r="4" spans="1:22" x14ac:dyDescent="0.3">
      <c r="A4" s="3">
        <v>1</v>
      </c>
      <c r="B4" s="3">
        <v>140000</v>
      </c>
      <c r="C4" s="3">
        <v>17.7</v>
      </c>
      <c r="D4" s="3">
        <v>1497</v>
      </c>
      <c r="E4" s="3">
        <v>78</v>
      </c>
      <c r="F4" s="6">
        <v>158000</v>
      </c>
      <c r="G4" s="7">
        <v>224018.19981958496</v>
      </c>
      <c r="I4" s="3">
        <v>984.41999999999973</v>
      </c>
      <c r="J4" s="3">
        <v>63762301.799999997</v>
      </c>
      <c r="K4" s="3">
        <v>20573.512999999999</v>
      </c>
      <c r="L4" s="3">
        <v>1259260.2000000002</v>
      </c>
      <c r="M4" s="3">
        <v>79751.88029999999</v>
      </c>
      <c r="O4" s="41">
        <f t="shared" si="2"/>
        <v>-66018.199819584959</v>
      </c>
      <c r="P4" s="33">
        <f t="shared" si="3"/>
        <v>4358402707.4186478</v>
      </c>
      <c r="Q4" s="33">
        <f t="shared" si="4"/>
        <v>-0.30260643080110816</v>
      </c>
      <c r="R4" s="33">
        <f t="shared" si="5"/>
        <v>-0.31564104311542091</v>
      </c>
      <c r="S4" s="33">
        <f>INDEX(A66:AW66,,ROWS($1:3))</f>
        <v>8.0886031690990096E-2</v>
      </c>
      <c r="T4" s="33">
        <f t="shared" si="0"/>
        <v>-71828.088894183107</v>
      </c>
      <c r="U4" s="33">
        <f t="shared" si="6"/>
        <v>48601592080.727875</v>
      </c>
      <c r="V4" s="33">
        <f t="shared" si="1"/>
        <v>-0.32581349116328723</v>
      </c>
    </row>
    <row r="5" spans="1:22" x14ac:dyDescent="0.3">
      <c r="A5" s="3">
        <v>1</v>
      </c>
      <c r="B5" s="3">
        <v>127000</v>
      </c>
      <c r="C5" s="3">
        <v>23</v>
      </c>
      <c r="D5" s="3">
        <v>1396</v>
      </c>
      <c r="E5" s="3">
        <v>90</v>
      </c>
      <c r="F5" s="6">
        <v>225000</v>
      </c>
      <c r="G5" s="7">
        <v>413073.43004711356</v>
      </c>
      <c r="I5" s="3">
        <v>64272</v>
      </c>
      <c r="J5" s="3">
        <v>4381144536</v>
      </c>
      <c r="K5" s="3">
        <v>1259260.2000000002</v>
      </c>
      <c r="L5" s="3">
        <v>92775898</v>
      </c>
      <c r="M5" s="3">
        <v>5782506.5599999996</v>
      </c>
      <c r="O5" s="41">
        <f t="shared" si="2"/>
        <v>-188073.43004711356</v>
      </c>
      <c r="P5" s="33">
        <f t="shared" si="3"/>
        <v>35371615089.686516</v>
      </c>
      <c r="Q5" s="33">
        <f t="shared" si="4"/>
        <v>-0.86206878634390371</v>
      </c>
      <c r="R5" s="33">
        <f t="shared" si="5"/>
        <v>-0.90115455467381267</v>
      </c>
      <c r="S5" s="33">
        <f>INDEX(A67:AW67,,ROWS($1:4))</f>
        <v>8.4864765525245689E-2</v>
      </c>
      <c r="T5" s="33">
        <f t="shared" si="0"/>
        <v>-205514.35783702406</v>
      </c>
      <c r="U5" s="33">
        <f t="shared" si="6"/>
        <v>47880354583.465919</v>
      </c>
      <c r="V5" s="33">
        <f t="shared" si="1"/>
        <v>-0.93921168988839987</v>
      </c>
    </row>
    <row r="6" spans="1:22" x14ac:dyDescent="0.3">
      <c r="A6" s="3">
        <v>1</v>
      </c>
      <c r="B6" s="3">
        <v>120000</v>
      </c>
      <c r="C6" s="3">
        <v>16.100000000000001</v>
      </c>
      <c r="D6" s="3">
        <v>1298</v>
      </c>
      <c r="E6" s="3">
        <v>88.2</v>
      </c>
      <c r="F6" s="6">
        <v>130000</v>
      </c>
      <c r="G6" s="7">
        <v>392226.88050480944</v>
      </c>
      <c r="I6" s="3">
        <v>4050.32</v>
      </c>
      <c r="J6" s="3">
        <v>262784981.03999999</v>
      </c>
      <c r="K6" s="3">
        <v>79751.88029999999</v>
      </c>
      <c r="L6" s="3">
        <v>5782506.5599999996</v>
      </c>
      <c r="M6" s="3">
        <v>375517.75319999998</v>
      </c>
      <c r="O6" s="41">
        <f t="shared" si="2"/>
        <v>-262226.88050480944</v>
      </c>
      <c r="P6" s="33">
        <f t="shared" si="3"/>
        <v>68762936859.2836</v>
      </c>
      <c r="Q6" s="33">
        <f t="shared" si="4"/>
        <v>-1.2019646186433677</v>
      </c>
      <c r="R6" s="33">
        <f t="shared" si="5"/>
        <v>-1.2561602309882671</v>
      </c>
      <c r="S6" s="33">
        <f>INDEX(A68:AW68,,ROWS($1:5))</f>
        <v>8.4426344409471638E-2</v>
      </c>
      <c r="T6" s="33">
        <f t="shared" si="0"/>
        <v>-286407.19280599861</v>
      </c>
      <c r="U6" s="33">
        <f t="shared" si="6"/>
        <v>47103812216.731094</v>
      </c>
      <c r="V6" s="33">
        <f t="shared" si="1"/>
        <v>-1.31964127930171</v>
      </c>
    </row>
    <row r="7" spans="1:22" x14ac:dyDescent="0.3">
      <c r="A7" s="3">
        <v>1</v>
      </c>
      <c r="B7" s="3">
        <v>45000</v>
      </c>
      <c r="C7" s="3">
        <v>20.14</v>
      </c>
      <c r="D7" s="3">
        <v>1197</v>
      </c>
      <c r="E7" s="3">
        <v>81.86</v>
      </c>
      <c r="F7" s="6">
        <v>440000</v>
      </c>
      <c r="G7" s="7">
        <v>556605.67271853844</v>
      </c>
      <c r="O7" s="41">
        <f t="shared" si="2"/>
        <v>-116605.67271853844</v>
      </c>
      <c r="P7" s="33">
        <f t="shared" si="3"/>
        <v>13596882910.142899</v>
      </c>
      <c r="Q7" s="33">
        <f t="shared" si="4"/>
        <v>-0.53448331716023612</v>
      </c>
      <c r="R7" s="33">
        <f t="shared" si="5"/>
        <v>-0.54181897687764791</v>
      </c>
      <c r="S7" s="33">
        <f>INDEX(A69:AW69,,ROWS($1:6))</f>
        <v>2.6894595669191692E-2</v>
      </c>
      <c r="T7" s="33">
        <f t="shared" si="0"/>
        <v>-119828.40933734883</v>
      </c>
      <c r="U7" s="33">
        <f t="shared" si="6"/>
        <v>48386743703.919075</v>
      </c>
      <c r="V7" s="33">
        <f t="shared" si="1"/>
        <v>-0.54474919379720166</v>
      </c>
    </row>
    <row r="8" spans="1:22" x14ac:dyDescent="0.3">
      <c r="A8" s="3">
        <v>1</v>
      </c>
      <c r="B8" s="3">
        <v>175000</v>
      </c>
      <c r="C8" s="3">
        <v>17.3</v>
      </c>
      <c r="D8" s="3">
        <v>1061</v>
      </c>
      <c r="E8" s="3">
        <v>57.5</v>
      </c>
      <c r="F8" s="6">
        <v>96000</v>
      </c>
      <c r="G8" s="7">
        <v>-91164.492931392742</v>
      </c>
      <c r="I8" s="1" t="s">
        <v>7</v>
      </c>
      <c r="K8" s="1" t="s">
        <v>8</v>
      </c>
      <c r="L8" s="1" t="s">
        <v>13</v>
      </c>
      <c r="M8" s="1" t="s">
        <v>14</v>
      </c>
      <c r="O8" s="41">
        <f t="shared" si="2"/>
        <v>187164.49293139274</v>
      </c>
      <c r="P8" s="33">
        <f t="shared" si="3"/>
        <v>35030547414.265366</v>
      </c>
      <c r="Q8" s="33">
        <f t="shared" si="4"/>
        <v>0.85790250769403764</v>
      </c>
      <c r="R8" s="33">
        <f t="shared" si="5"/>
        <v>0.94326451833375657</v>
      </c>
      <c r="S8" s="33">
        <f>INDEX(A70:AW70,,ROWS($1:7))</f>
        <v>0.17280313888028359</v>
      </c>
      <c r="T8" s="33">
        <f t="shared" si="0"/>
        <v>226263.54345450699</v>
      </c>
      <c r="U8" s="33">
        <f t="shared" si="6"/>
        <v>47888286389.873108</v>
      </c>
      <c r="V8" s="33">
        <f t="shared" si="1"/>
        <v>1.0339509482369593</v>
      </c>
    </row>
    <row r="9" spans="1:22" x14ac:dyDescent="0.3">
      <c r="A9" s="3">
        <v>1</v>
      </c>
      <c r="B9" s="3">
        <v>5000</v>
      </c>
      <c r="C9" s="3">
        <v>16.100000000000001</v>
      </c>
      <c r="D9" s="3">
        <v>796</v>
      </c>
      <c r="E9" s="3">
        <v>37</v>
      </c>
      <c r="F9" s="6">
        <v>45000</v>
      </c>
      <c r="G9" s="7">
        <v>179721.423428849</v>
      </c>
      <c r="I9" s="5">
        <f t="array" ref="I9:I13">MMULT(X_t, Y)</f>
        <v>24577998</v>
      </c>
      <c r="K9" s="7">
        <f t="array" ref="K9:K13">MMULT(XtX_inv, XtY)</f>
        <v>-244963.89766505593</v>
      </c>
      <c r="L9" s="25">
        <f>SUM(P2:P50)</f>
        <v>2094226862178.636</v>
      </c>
      <c r="M9" s="2">
        <f>L9/(L12-M12)</f>
        <v>47596065049.514458</v>
      </c>
      <c r="O9" s="41">
        <f t="shared" si="2"/>
        <v>-134721.423428849</v>
      </c>
      <c r="P9" s="33">
        <f t="shared" si="3"/>
        <v>18149861930.695225</v>
      </c>
      <c r="Q9" s="33">
        <f t="shared" si="4"/>
        <v>-0.61752015667889626</v>
      </c>
      <c r="R9" s="33">
        <f t="shared" si="5"/>
        <v>-0.68188250016916818</v>
      </c>
      <c r="S9" s="33">
        <f>INDEX(A71:AW71,,ROWS($1:8))</f>
        <v>0.17986907840620756</v>
      </c>
      <c r="T9" s="33">
        <f t="shared" si="0"/>
        <v>-164268.19167729904</v>
      </c>
      <c r="U9" s="33">
        <f t="shared" si="6"/>
        <v>48280860470.886528</v>
      </c>
      <c r="V9" s="33">
        <f t="shared" si="1"/>
        <v>-0.74759428976047615</v>
      </c>
    </row>
    <row r="10" spans="1:22" x14ac:dyDescent="0.3">
      <c r="A10" s="3">
        <v>1</v>
      </c>
      <c r="B10" s="3">
        <v>90000</v>
      </c>
      <c r="C10" s="3">
        <v>23.59</v>
      </c>
      <c r="D10" s="3">
        <v>1364</v>
      </c>
      <c r="E10" s="3">
        <v>67.099999999999994</v>
      </c>
      <c r="F10" s="6">
        <v>350000</v>
      </c>
      <c r="G10" s="7">
        <v>273620.29026119725</v>
      </c>
      <c r="I10" s="5">
        <v>1276624682400</v>
      </c>
      <c r="K10" s="7">
        <v>-2.8927077281326561</v>
      </c>
      <c r="O10" s="41">
        <f t="shared" si="2"/>
        <v>76379.709738802747</v>
      </c>
      <c r="P10" s="33">
        <f t="shared" si="3"/>
        <v>5833860059.7837591</v>
      </c>
      <c r="Q10" s="33">
        <f t="shared" si="4"/>
        <v>0.35010029677948051</v>
      </c>
      <c r="R10" s="33">
        <f t="shared" si="5"/>
        <v>0.36260881708933168</v>
      </c>
      <c r="S10" s="33">
        <f>INDEX(A72:AW72,,ROWS($1:9))</f>
        <v>6.7801847881525587E-2</v>
      </c>
      <c r="T10" s="33">
        <f t="shared" si="0"/>
        <v>81935.058083118289</v>
      </c>
      <c r="U10" s="33">
        <f t="shared" si="6"/>
        <v>48567279119.044655</v>
      </c>
      <c r="V10" s="33">
        <f t="shared" si="1"/>
        <v>0.37179014950979616</v>
      </c>
    </row>
    <row r="11" spans="1:22" x14ac:dyDescent="0.3">
      <c r="A11" s="3">
        <v>1</v>
      </c>
      <c r="B11" s="3">
        <v>169000</v>
      </c>
      <c r="C11" s="3">
        <v>20</v>
      </c>
      <c r="D11" s="3">
        <v>1399</v>
      </c>
      <c r="E11" s="3">
        <v>68.099999999999994</v>
      </c>
      <c r="F11" s="6">
        <v>200000</v>
      </c>
      <c r="G11" s="7">
        <v>42701.798563523917</v>
      </c>
      <c r="I11" s="5">
        <v>483181518.89999998</v>
      </c>
      <c r="K11" s="7">
        <v>3461.9537872735164</v>
      </c>
      <c r="L11" s="1" t="s">
        <v>15</v>
      </c>
      <c r="M11" s="1" t="s">
        <v>16</v>
      </c>
      <c r="O11" s="41">
        <f t="shared" si="2"/>
        <v>157298.20143647608</v>
      </c>
      <c r="P11" s="33">
        <f t="shared" si="3"/>
        <v>24742724175.150208</v>
      </c>
      <c r="Q11" s="33">
        <f t="shared" si="4"/>
        <v>0.7210049264930869</v>
      </c>
      <c r="R11" s="33">
        <f t="shared" si="5"/>
        <v>0.77387001510252662</v>
      </c>
      <c r="S11" s="33">
        <f>INDEX(A73:AW73,,ROWS($1:10))</f>
        <v>0.13195862676342862</v>
      </c>
      <c r="T11" s="33">
        <f t="shared" si="0"/>
        <v>181210.48867748713</v>
      </c>
      <c r="U11" s="33">
        <f t="shared" si="6"/>
        <v>48127538093.107391</v>
      </c>
      <c r="V11" s="33">
        <f t="shared" si="1"/>
        <v>0.82601228851832609</v>
      </c>
    </row>
    <row r="12" spans="1:22" x14ac:dyDescent="0.3">
      <c r="A12" s="3">
        <v>1</v>
      </c>
      <c r="B12" s="3">
        <v>68000</v>
      </c>
      <c r="C12" s="3">
        <v>19.010000000000002</v>
      </c>
      <c r="D12" s="3">
        <v>1461</v>
      </c>
      <c r="E12" s="3">
        <v>108.45</v>
      </c>
      <c r="F12" s="6">
        <v>500000</v>
      </c>
      <c r="G12" s="7">
        <v>769205.86987962504</v>
      </c>
      <c r="I12" s="5">
        <v>36633525956</v>
      </c>
      <c r="K12" s="7">
        <v>-24.367907170504623</v>
      </c>
      <c r="L12" s="4">
        <f>SUM(A2:A50)</f>
        <v>49</v>
      </c>
      <c r="M12" s="26">
        <v>5</v>
      </c>
      <c r="O12" s="41">
        <f t="shared" si="2"/>
        <v>-269205.86987962504</v>
      </c>
      <c r="P12" s="33">
        <f t="shared" si="3"/>
        <v>72471800377.645615</v>
      </c>
      <c r="Q12" s="33">
        <f t="shared" si="4"/>
        <v>-1.2339540862611336</v>
      </c>
      <c r="R12" s="33">
        <f t="shared" si="5"/>
        <v>-1.2638841239758689</v>
      </c>
      <c r="S12" s="33">
        <f>INDEX(A74:AW74,,ROWS($1:11))</f>
        <v>4.6801206801273934E-2</v>
      </c>
      <c r="T12" s="33">
        <f t="shared" si="0"/>
        <v>-282423.63691652316</v>
      </c>
      <c r="U12" s="33">
        <f t="shared" si="6"/>
        <v>47017559576.768311</v>
      </c>
      <c r="V12" s="33">
        <f t="shared" si="1"/>
        <v>-1.3024798089749277</v>
      </c>
    </row>
    <row r="13" spans="1:22" x14ac:dyDescent="0.3">
      <c r="A13" s="3">
        <v>1</v>
      </c>
      <c r="B13" s="3">
        <v>100000</v>
      </c>
      <c r="C13" s="3">
        <v>17.3</v>
      </c>
      <c r="D13" s="3">
        <v>993</v>
      </c>
      <c r="E13" s="3">
        <v>60</v>
      </c>
      <c r="F13" s="6">
        <v>92000</v>
      </c>
      <c r="G13" s="7">
        <v>154662.37854636606</v>
      </c>
      <c r="I13" s="5">
        <v>2471000177.3000002</v>
      </c>
      <c r="K13" s="7">
        <v>10886.709672086115</v>
      </c>
      <c r="O13" s="41">
        <f t="shared" si="2"/>
        <v>-62662.378546366061</v>
      </c>
      <c r="P13" s="33">
        <f t="shared" si="3"/>
        <v>3926573685.0880775</v>
      </c>
      <c r="Q13" s="33">
        <f t="shared" si="4"/>
        <v>-0.28722441340786892</v>
      </c>
      <c r="R13" s="33">
        <f t="shared" si="5"/>
        <v>-0.2976440045458652</v>
      </c>
      <c r="S13" s="33">
        <f>INDEX(A75:AW75,,ROWS($1:12))</f>
        <v>6.8788299025233327E-2</v>
      </c>
      <c r="T13" s="33">
        <f t="shared" si="0"/>
        <v>-67291.227634675131</v>
      </c>
      <c r="U13" s="33">
        <f t="shared" si="6"/>
        <v>48611634616.130623</v>
      </c>
      <c r="V13" s="33">
        <f t="shared" si="1"/>
        <v>-0.30520267729605827</v>
      </c>
    </row>
    <row r="14" spans="1:22" x14ac:dyDescent="0.3">
      <c r="A14" s="3">
        <v>1</v>
      </c>
      <c r="B14" s="3">
        <v>140000</v>
      </c>
      <c r="C14" s="3">
        <v>19.3</v>
      </c>
      <c r="D14" s="3">
        <v>1248</v>
      </c>
      <c r="E14" s="3">
        <v>73.900000000000006</v>
      </c>
      <c r="F14" s="6">
        <v>280000</v>
      </c>
      <c r="G14" s="7">
        <v>190989.42510912521</v>
      </c>
      <c r="O14" s="41">
        <f t="shared" si="2"/>
        <v>89010.574890874792</v>
      </c>
      <c r="P14" s="33">
        <f t="shared" si="3"/>
        <v>7922882442.4040298</v>
      </c>
      <c r="Q14" s="33">
        <f t="shared" si="4"/>
        <v>0.40799616537395755</v>
      </c>
      <c r="R14" s="33">
        <f t="shared" si="5"/>
        <v>0.42546461679048336</v>
      </c>
      <c r="S14" s="33">
        <f>INDEX(A76:AW76,,ROWS($1:13))</f>
        <v>8.0429001819935286E-2</v>
      </c>
      <c r="T14" s="33">
        <f t="shared" si="0"/>
        <v>96795.761357238123</v>
      </c>
      <c r="U14" s="33">
        <f t="shared" si="6"/>
        <v>48518697203.170067</v>
      </c>
      <c r="V14" s="33">
        <f t="shared" si="1"/>
        <v>0.43944221462934707</v>
      </c>
    </row>
    <row r="15" spans="1:22" x14ac:dyDescent="0.3">
      <c r="A15" s="3">
        <v>1</v>
      </c>
      <c r="B15" s="3">
        <v>90000</v>
      </c>
      <c r="C15" s="3">
        <v>18.899999999999999</v>
      </c>
      <c r="D15" s="3">
        <v>1061</v>
      </c>
      <c r="E15" s="3">
        <v>67</v>
      </c>
      <c r="F15" s="6">
        <v>180000</v>
      </c>
      <c r="G15" s="7">
        <v>263678.53190433874</v>
      </c>
      <c r="I15" s="1" t="s">
        <v>9</v>
      </c>
      <c r="O15" s="41">
        <f t="shared" si="2"/>
        <v>-83678.531904338743</v>
      </c>
      <c r="P15" s="33">
        <f t="shared" si="3"/>
        <v>7002096701.6654367</v>
      </c>
      <c r="Q15" s="33">
        <f t="shared" si="4"/>
        <v>-0.3835557761866854</v>
      </c>
      <c r="R15" s="33">
        <f t="shared" si="5"/>
        <v>-0.39183911826452972</v>
      </c>
      <c r="S15" s="33">
        <f>INDEX(A77:AW77,,ROWS($1:14))</f>
        <v>4.1832416504011163E-2</v>
      </c>
      <c r="T15" s="33">
        <f t="shared" si="0"/>
        <v>-87331.833539001207</v>
      </c>
      <c r="U15" s="33">
        <f t="shared" si="6"/>
        <v>48540110825.046806</v>
      </c>
      <c r="V15" s="33">
        <f t="shared" si="1"/>
        <v>-0.39638954985665942</v>
      </c>
    </row>
    <row r="16" spans="1:22" x14ac:dyDescent="0.3">
      <c r="A16" s="3">
        <v>1</v>
      </c>
      <c r="B16" s="3">
        <v>40000</v>
      </c>
      <c r="C16" s="3">
        <v>18.149999999999999</v>
      </c>
      <c r="D16" s="3">
        <v>1198</v>
      </c>
      <c r="E16" s="3">
        <v>82</v>
      </c>
      <c r="F16" s="6">
        <v>400000</v>
      </c>
      <c r="G16" s="7">
        <v>565679.69476944907</v>
      </c>
      <c r="I16" s="6">
        <f t="array" ref="I16:M20">MINVERSE(XtX)</f>
        <v>1.2149494142568378</v>
      </c>
      <c r="J16" s="6">
        <v>-8.4614126773417144E-7</v>
      </c>
      <c r="K16" s="6">
        <v>-3.7698879642094958E-2</v>
      </c>
      <c r="L16" s="6">
        <v>-2.2837175553368095E-4</v>
      </c>
      <c r="M16" s="6">
        <v>-9.892021888071431E-4</v>
      </c>
      <c r="O16" s="41">
        <f t="shared" si="2"/>
        <v>-165679.69476944907</v>
      </c>
      <c r="P16" s="33">
        <f t="shared" si="3"/>
        <v>27449761258.897808</v>
      </c>
      <c r="Q16" s="33">
        <f t="shared" si="4"/>
        <v>-0.75942302618689017</v>
      </c>
      <c r="R16" s="33">
        <f t="shared" si="5"/>
        <v>-0.77433609809662152</v>
      </c>
      <c r="S16" s="33">
        <f>INDEX(A78:AW78,,ROWS($1:15))</f>
        <v>3.8147427814304531E-2</v>
      </c>
      <c r="T16" s="33">
        <f t="shared" si="0"/>
        <v>-172250.61257876735</v>
      </c>
      <c r="U16" s="33">
        <f t="shared" si="6"/>
        <v>48064583742.320389</v>
      </c>
      <c r="V16" s="33">
        <f t="shared" si="1"/>
        <v>-0.78568449432084964</v>
      </c>
    </row>
    <row r="17" spans="1:22" x14ac:dyDescent="0.3">
      <c r="A17" s="3">
        <v>1</v>
      </c>
      <c r="B17" s="3">
        <v>70000</v>
      </c>
      <c r="C17" s="3">
        <v>24.52</v>
      </c>
      <c r="D17" s="3">
        <v>1248</v>
      </c>
      <c r="E17" s="3">
        <v>88.5</v>
      </c>
      <c r="F17" s="6">
        <v>778000</v>
      </c>
      <c r="G17" s="7">
        <v>570496.3260604362</v>
      </c>
      <c r="I17" s="6">
        <v>-8.4614126773418362E-7</v>
      </c>
      <c r="J17" s="6">
        <v>1.1526693198997727E-11</v>
      </c>
      <c r="K17" s="6">
        <v>9.5436726499782005E-9</v>
      </c>
      <c r="L17" s="6">
        <v>-6.8178532569613994E-10</v>
      </c>
      <c r="M17" s="6">
        <v>9.5319150554686043E-9</v>
      </c>
      <c r="O17" s="41">
        <f t="shared" si="2"/>
        <v>207503.6739395638</v>
      </c>
      <c r="P17" s="33">
        <f t="shared" si="3"/>
        <v>43057774698.416809</v>
      </c>
      <c r="Q17" s="33">
        <f t="shared" si="4"/>
        <v>0.95113084453327468</v>
      </c>
      <c r="R17" s="33">
        <f t="shared" si="5"/>
        <v>0.97829303617414121</v>
      </c>
      <c r="S17" s="33">
        <f>INDEX(A79:AW79,,ROWS($1:16))</f>
        <v>5.4758877176147039E-2</v>
      </c>
      <c r="T17" s="33">
        <f t="shared" si="0"/>
        <v>219524.5942322723</v>
      </c>
      <c r="U17" s="33">
        <f t="shared" si="6"/>
        <v>47701606685.587769</v>
      </c>
      <c r="V17" s="33">
        <f t="shared" si="1"/>
        <v>1.0051171412055899</v>
      </c>
    </row>
    <row r="18" spans="1:22" x14ac:dyDescent="0.3">
      <c r="A18" s="3">
        <v>1</v>
      </c>
      <c r="B18" s="3">
        <v>53000</v>
      </c>
      <c r="C18" s="3">
        <v>23</v>
      </c>
      <c r="D18" s="3">
        <v>1396</v>
      </c>
      <c r="E18" s="3">
        <v>90</v>
      </c>
      <c r="F18" s="6">
        <v>500000</v>
      </c>
      <c r="G18" s="7">
        <v>627133.8019289301</v>
      </c>
      <c r="I18" s="6">
        <v>-3.7698879642094896E-2</v>
      </c>
      <c r="J18" s="6">
        <v>9.5436726499776926E-9</v>
      </c>
      <c r="K18" s="6">
        <v>1.4915548600842338E-3</v>
      </c>
      <c r="L18" s="6">
        <v>5.8960456789524037E-6</v>
      </c>
      <c r="M18" s="6">
        <v>-7.6258315324024494E-6</v>
      </c>
      <c r="O18" s="41">
        <f t="shared" si="2"/>
        <v>-127133.8019289301</v>
      </c>
      <c r="P18" s="33">
        <f t="shared" si="3"/>
        <v>16163003592.90443</v>
      </c>
      <c r="Q18" s="33">
        <f t="shared" si="4"/>
        <v>-0.58274091297587338</v>
      </c>
      <c r="R18" s="33">
        <f t="shared" si="5"/>
        <v>-0.59412920097325217</v>
      </c>
      <c r="S18" s="33">
        <f>INDEX(A80:AW80,,ROWS($1:17))</f>
        <v>3.7968652071315813E-2</v>
      </c>
      <c r="T18" s="33">
        <f t="shared" si="0"/>
        <v>-132151.41294788098</v>
      </c>
      <c r="U18" s="33">
        <f t="shared" si="6"/>
        <v>48327066478.738831</v>
      </c>
      <c r="V18" s="33">
        <f t="shared" si="1"/>
        <v>-0.60114133864581976</v>
      </c>
    </row>
    <row r="19" spans="1:22" x14ac:dyDescent="0.3">
      <c r="A19" s="3">
        <v>1</v>
      </c>
      <c r="B19" s="3">
        <v>80000</v>
      </c>
      <c r="C19" s="3">
        <v>19.7</v>
      </c>
      <c r="D19" s="3">
        <v>796</v>
      </c>
      <c r="E19" s="3">
        <v>46.3</v>
      </c>
      <c r="F19" s="6">
        <v>150000</v>
      </c>
      <c r="G19" s="7">
        <v>76477.777403485263</v>
      </c>
      <c r="I19" s="6">
        <v>-2.2837175553367628E-4</v>
      </c>
      <c r="J19" s="6">
        <v>-6.8178532569614501E-10</v>
      </c>
      <c r="K19" s="6">
        <v>5.8960456789522351E-6</v>
      </c>
      <c r="L19" s="6">
        <v>3.961595956687525E-7</v>
      </c>
      <c r="M19" s="6">
        <v>-4.4122402818878707E-6</v>
      </c>
      <c r="O19" s="41">
        <f t="shared" si="2"/>
        <v>73522.222596514737</v>
      </c>
      <c r="P19" s="33">
        <f t="shared" si="3"/>
        <v>5405517215.5314627</v>
      </c>
      <c r="Q19" s="33">
        <f t="shared" si="4"/>
        <v>0.33700248454662846</v>
      </c>
      <c r="R19" s="33">
        <f t="shared" si="5"/>
        <v>0.34865896011747127</v>
      </c>
      <c r="S19" s="33">
        <f>INDEX(A81:AW81,,ROWS($1:18))</f>
        <v>6.5746906923968951E-2</v>
      </c>
      <c r="T19" s="33">
        <f t="shared" si="0"/>
        <v>78696.258156815515</v>
      </c>
      <c r="U19" s="33">
        <f t="shared" si="6"/>
        <v>48577240580.538849</v>
      </c>
      <c r="V19" s="33">
        <f t="shared" si="1"/>
        <v>0.35705709105789857</v>
      </c>
    </row>
    <row r="20" spans="1:22" x14ac:dyDescent="0.3">
      <c r="A20" s="3">
        <v>1</v>
      </c>
      <c r="B20" s="3">
        <v>100000</v>
      </c>
      <c r="C20" s="3">
        <v>22.54</v>
      </c>
      <c r="D20" s="3">
        <v>1396</v>
      </c>
      <c r="E20" s="3">
        <v>88.73</v>
      </c>
      <c r="F20" s="6">
        <v>680000</v>
      </c>
      <c r="G20" s="7">
        <v>475757.91868100001</v>
      </c>
      <c r="I20" s="6">
        <v>-9.8920218880721835E-4</v>
      </c>
      <c r="J20" s="6">
        <v>9.5319150554686639E-9</v>
      </c>
      <c r="K20" s="6">
        <v>-7.6258315323996119E-6</v>
      </c>
      <c r="L20" s="6">
        <v>-4.4122402818878606E-6</v>
      </c>
      <c r="M20" s="6">
        <v>7.6224689315477427E-5</v>
      </c>
      <c r="O20" s="41">
        <f t="shared" si="2"/>
        <v>204242.08131899999</v>
      </c>
      <c r="P20" s="33">
        <f t="shared" si="3"/>
        <v>41714827781.517006</v>
      </c>
      <c r="Q20" s="33">
        <f t="shared" si="4"/>
        <v>0.93618074131426432</v>
      </c>
      <c r="R20" s="33">
        <f t="shared" si="5"/>
        <v>0.95929828969309028</v>
      </c>
      <c r="S20" s="33">
        <f>INDEX(A82:AW82,,ROWS($1:19))</f>
        <v>4.7616055875143289E-2</v>
      </c>
      <c r="T20" s="33">
        <f t="shared" si="0"/>
        <v>214453.51171546424</v>
      </c>
      <c r="U20" s="33">
        <f t="shared" si="6"/>
        <v>47732838009.236435</v>
      </c>
      <c r="V20" s="33">
        <f t="shared" si="1"/>
        <v>0.98157736252586414</v>
      </c>
    </row>
    <row r="21" spans="1:22" x14ac:dyDescent="0.3">
      <c r="A21" s="3">
        <v>1</v>
      </c>
      <c r="B21" s="3">
        <v>100000</v>
      </c>
      <c r="C21" s="3">
        <v>21</v>
      </c>
      <c r="D21" s="3">
        <v>1461</v>
      </c>
      <c r="E21" s="3">
        <v>64.099999999999994</v>
      </c>
      <c r="F21" s="6">
        <v>174000</v>
      </c>
      <c r="G21" s="7">
        <v>200702.93665903492</v>
      </c>
      <c r="O21" s="41">
        <f t="shared" si="2"/>
        <v>-26702.936659034924</v>
      </c>
      <c r="P21" s="33">
        <f t="shared" si="3"/>
        <v>713046826.21643126</v>
      </c>
      <c r="Q21" s="33">
        <f t="shared" si="4"/>
        <v>-0.12239776874227144</v>
      </c>
      <c r="R21" s="33">
        <f t="shared" si="5"/>
        <v>-0.12747076955516148</v>
      </c>
      <c r="S21" s="33">
        <f>INDEX(A83:AW83,,ROWS($1:20))</f>
        <v>7.8010900794729443E-2</v>
      </c>
      <c r="T21" s="33">
        <f t="shared" si="0"/>
        <v>-28962.312767094671</v>
      </c>
      <c r="U21" s="33">
        <f t="shared" si="6"/>
        <v>48686367798.895294</v>
      </c>
      <c r="V21" s="33">
        <f t="shared" si="1"/>
        <v>-0.13125913907661632</v>
      </c>
    </row>
    <row r="22" spans="1:22" x14ac:dyDescent="0.3">
      <c r="A22" s="3">
        <v>1</v>
      </c>
      <c r="B22" s="3">
        <v>50000</v>
      </c>
      <c r="C22" s="3">
        <v>25.5</v>
      </c>
      <c r="D22" s="3">
        <v>1498</v>
      </c>
      <c r="E22" s="3">
        <v>98.6</v>
      </c>
      <c r="F22" s="6">
        <v>950000</v>
      </c>
      <c r="G22" s="7">
        <v>735606.98623006092</v>
      </c>
      <c r="I22" s="1" t="s">
        <v>17</v>
      </c>
      <c r="M22" s="28" t="s">
        <v>18</v>
      </c>
      <c r="O22" s="41">
        <f t="shared" si="2"/>
        <v>214393.01376993908</v>
      </c>
      <c r="P22" s="33">
        <f t="shared" si="3"/>
        <v>45964364353.357285</v>
      </c>
      <c r="Q22" s="33">
        <f t="shared" si="4"/>
        <v>0.98270938715247702</v>
      </c>
      <c r="R22" s="33">
        <f t="shared" si="5"/>
        <v>1.0256861298253777</v>
      </c>
      <c r="S22" s="33">
        <f>INDEX(A84:AW84,,ROWS($1:21))</f>
        <v>8.2045312585326838E-2</v>
      </c>
      <c r="T22" s="33">
        <f t="shared" si="0"/>
        <v>233555.11629202025</v>
      </c>
      <c r="U22" s="33">
        <f t="shared" si="6"/>
        <v>47634011577.333977</v>
      </c>
      <c r="V22" s="33">
        <f t="shared" si="1"/>
        <v>1.0701158742817007</v>
      </c>
    </row>
    <row r="23" spans="1:22" ht="15" thickBot="1" x14ac:dyDescent="0.35">
      <c r="A23" s="3">
        <v>1</v>
      </c>
      <c r="B23" s="3">
        <v>40000</v>
      </c>
      <c r="C23" s="3">
        <v>26.59</v>
      </c>
      <c r="D23" s="3">
        <v>1248</v>
      </c>
      <c r="E23" s="3">
        <v>74</v>
      </c>
      <c r="F23" s="6">
        <v>525000</v>
      </c>
      <c r="G23" s="7">
        <v>506586.51199882338</v>
      </c>
      <c r="I23">
        <f>_xlfn.T.INV.2T(0.05/2, L12-M12)</f>
        <v>2.3207107877282613</v>
      </c>
      <c r="M23" s="29">
        <f>INDEX(I16:M16,,ROWS($1:1))</f>
        <v>1.2149494142568378</v>
      </c>
      <c r="O23" s="41">
        <f t="shared" si="2"/>
        <v>18413.488001176622</v>
      </c>
      <c r="P23" s="33">
        <f t="shared" si="3"/>
        <v>339056540.36947542</v>
      </c>
      <c r="Q23" s="33">
        <f t="shared" si="4"/>
        <v>8.4401572564268681E-2</v>
      </c>
      <c r="R23" s="33">
        <f t="shared" si="5"/>
        <v>8.840207667446548E-2</v>
      </c>
      <c r="S23" s="33">
        <f>INDEX(A85:AW85,,ROWS($1:22))</f>
        <v>8.8459136579449496E-2</v>
      </c>
      <c r="T23" s="33">
        <f t="shared" si="0"/>
        <v>20200.397744189042</v>
      </c>
      <c r="U23" s="33">
        <f t="shared" si="6"/>
        <v>48695065247.40361</v>
      </c>
      <c r="V23" s="33">
        <f t="shared" si="1"/>
        <v>9.1541377789815068E-2</v>
      </c>
    </row>
    <row r="24" spans="1:22" ht="15" thickBot="1" x14ac:dyDescent="0.35">
      <c r="A24" s="3">
        <v>1</v>
      </c>
      <c r="B24" s="3">
        <v>72000</v>
      </c>
      <c r="C24" s="3">
        <v>21.5</v>
      </c>
      <c r="D24" s="3">
        <v>1248</v>
      </c>
      <c r="E24" s="3">
        <v>88.8</v>
      </c>
      <c r="F24" s="6">
        <v>600000</v>
      </c>
      <c r="G24" s="7">
        <v>557521.82306823076</v>
      </c>
      <c r="I24" s="36" t="s">
        <v>21</v>
      </c>
      <c r="J24" s="37"/>
      <c r="K24" s="38"/>
      <c r="M24" s="29">
        <f>INDEX(I17:M17,,ROWS($1:2))</f>
        <v>1.1526693198997727E-11</v>
      </c>
      <c r="O24" s="41">
        <f t="shared" si="2"/>
        <v>42478.176931769238</v>
      </c>
      <c r="P24" s="33">
        <f t="shared" si="3"/>
        <v>1804395515.4466922</v>
      </c>
      <c r="Q24" s="33">
        <f t="shared" si="4"/>
        <v>0.19470645281738413</v>
      </c>
      <c r="R24" s="33">
        <f t="shared" si="5"/>
        <v>0.19788953209035476</v>
      </c>
      <c r="S24" s="33">
        <f>INDEX(A86:AW86,,ROWS($1:23))</f>
        <v>3.191153280577403E-2</v>
      </c>
      <c r="T24" s="33">
        <f t="shared" si="0"/>
        <v>43878.404062473885</v>
      </c>
      <c r="U24" s="33">
        <f t="shared" si="6"/>
        <v>48660987596.819099</v>
      </c>
      <c r="V24" s="33">
        <f t="shared" si="1"/>
        <v>0.19891171582744249</v>
      </c>
    </row>
    <row r="25" spans="1:22" ht="15" thickBot="1" x14ac:dyDescent="0.35">
      <c r="A25" s="3">
        <v>1</v>
      </c>
      <c r="B25" s="3">
        <v>35000</v>
      </c>
      <c r="C25" s="3">
        <v>20.3</v>
      </c>
      <c r="D25" s="3">
        <v>1199</v>
      </c>
      <c r="E25" s="3">
        <v>83.81</v>
      </c>
      <c r="F25" s="6">
        <v>500000</v>
      </c>
      <c r="G25" s="7">
        <v>607267.01065205585</v>
      </c>
      <c r="I25" s="30" t="s">
        <v>19</v>
      </c>
      <c r="J25" s="31" t="s">
        <v>8</v>
      </c>
      <c r="K25" s="32" t="s">
        <v>20</v>
      </c>
      <c r="M25" s="29">
        <f>INDEX(I18:M18,,ROWS($1:3))</f>
        <v>1.4915548600842338E-3</v>
      </c>
      <c r="O25" s="41">
        <f t="shared" si="2"/>
        <v>-107267.01065205585</v>
      </c>
      <c r="P25" s="33">
        <f t="shared" si="3"/>
        <v>11506211574.228262</v>
      </c>
      <c r="Q25" s="33">
        <f t="shared" si="4"/>
        <v>-0.4916778604207499</v>
      </c>
      <c r="R25" s="33">
        <f t="shared" si="5"/>
        <v>-0.49973269933921904</v>
      </c>
      <c r="S25" s="33">
        <f>INDEX(A87:AW87,,ROWS($1:24))</f>
        <v>3.1976789973180292E-2</v>
      </c>
      <c r="T25" s="33">
        <f t="shared" si="0"/>
        <v>-110810.37059956853</v>
      </c>
      <c r="U25" s="33">
        <f t="shared" si="6"/>
        <v>48435363967.545113</v>
      </c>
      <c r="V25" s="33">
        <f t="shared" si="1"/>
        <v>-0.50349959268446332</v>
      </c>
    </row>
    <row r="26" spans="1:22" x14ac:dyDescent="0.3">
      <c r="A26" s="3">
        <v>1</v>
      </c>
      <c r="B26" s="3">
        <v>45000</v>
      </c>
      <c r="C26" s="3">
        <v>21.4</v>
      </c>
      <c r="D26" s="3">
        <v>1197</v>
      </c>
      <c r="E26" s="3">
        <v>83.1</v>
      </c>
      <c r="F26" s="6">
        <v>575000</v>
      </c>
      <c r="G26" s="7">
        <v>574467.25448388979</v>
      </c>
      <c r="I26" s="27">
        <f>K9-$I$23*SQRT($M$9*M23)</f>
        <v>-803030.00006553833</v>
      </c>
      <c r="J26" s="11">
        <f t="array" ref="J26:J30">MMULT(XtX_inv, XtY)</f>
        <v>-244963.89766505593</v>
      </c>
      <c r="K26" s="23">
        <f>K9+$I$23*SQRT($M$9*M23)</f>
        <v>313102.20473542647</v>
      </c>
      <c r="M26" s="29">
        <f>INDEX(I19:M19,,ROWS($1:4))</f>
        <v>3.961595956687525E-7</v>
      </c>
      <c r="O26" s="41">
        <f t="shared" si="2"/>
        <v>532.74551611021161</v>
      </c>
      <c r="P26" s="33">
        <f t="shared" si="3"/>
        <v>283817.78493553575</v>
      </c>
      <c r="Q26" s="33">
        <f t="shared" si="4"/>
        <v>2.4419360054646656E-3</v>
      </c>
      <c r="R26" s="33">
        <f t="shared" si="5"/>
        <v>2.4768019220163047E-3</v>
      </c>
      <c r="S26" s="33">
        <f>INDEX(A88:AW88,,ROWS($1:25))</f>
        <v>2.7955818880717537E-2</v>
      </c>
      <c r="T26" s="33">
        <f t="shared" si="0"/>
        <v>548.06718301298781</v>
      </c>
      <c r="U26" s="33">
        <f t="shared" si="6"/>
        <v>48702943682.811142</v>
      </c>
      <c r="V26" s="33">
        <f t="shared" si="1"/>
        <v>2.4834544142095568E-3</v>
      </c>
    </row>
    <row r="27" spans="1:22" x14ac:dyDescent="0.3">
      <c r="A27" s="3">
        <v>1</v>
      </c>
      <c r="B27" s="3">
        <v>28000</v>
      </c>
      <c r="C27" s="3">
        <v>24.7</v>
      </c>
      <c r="D27" s="3">
        <v>796</v>
      </c>
      <c r="E27" s="3">
        <v>47.3</v>
      </c>
      <c r="F27" s="6">
        <v>275000</v>
      </c>
      <c r="G27" s="7">
        <v>255095.05787483713</v>
      </c>
      <c r="I27" s="8">
        <f t="shared" ref="I27:I30" si="7">K10-$I$23*SQRT($M$9*M24)</f>
        <v>-4.6116405835574579</v>
      </c>
      <c r="J27" s="7">
        <v>-2.8927077281326561</v>
      </c>
      <c r="K27" s="5">
        <f>K10+$I$23*SQRT($M$9*M24)</f>
        <v>-1.1737748727078543</v>
      </c>
      <c r="M27" s="29">
        <f>INDEX(I20:M20,,ROWS($1:5))</f>
        <v>7.6224689315477427E-5</v>
      </c>
      <c r="O27" s="41">
        <f t="shared" si="2"/>
        <v>19904.942125162866</v>
      </c>
      <c r="P27" s="33">
        <f t="shared" si="3"/>
        <v>396206721.00608319</v>
      </c>
      <c r="Q27" s="33">
        <f t="shared" si="4"/>
        <v>9.123792390975298E-2</v>
      </c>
      <c r="R27" s="33">
        <f t="shared" si="5"/>
        <v>9.5044703926898566E-2</v>
      </c>
      <c r="S27" s="33">
        <f>INDEX(A89:AW89,,ROWS($1:26))</f>
        <v>7.8500837908471871E-2</v>
      </c>
      <c r="T27" s="33">
        <f t="shared" si="0"/>
        <v>21600.607948448469</v>
      </c>
      <c r="U27" s="33">
        <f t="shared" si="6"/>
        <v>48693736173.435089</v>
      </c>
      <c r="V27" s="33">
        <f t="shared" si="1"/>
        <v>9.7887993246154756E-2</v>
      </c>
    </row>
    <row r="28" spans="1:22" x14ac:dyDescent="0.3">
      <c r="A28" s="3">
        <v>1</v>
      </c>
      <c r="B28" s="3">
        <v>70000</v>
      </c>
      <c r="C28" s="3">
        <v>18.2</v>
      </c>
      <c r="D28" s="3">
        <v>1248</v>
      </c>
      <c r="E28" s="3">
        <v>73.8</v>
      </c>
      <c r="F28" s="6">
        <v>300000</v>
      </c>
      <c r="G28" s="7">
        <v>388582.14594520163</v>
      </c>
      <c r="I28" s="8">
        <f t="shared" si="7"/>
        <v>-16091.620764302275</v>
      </c>
      <c r="J28" s="7">
        <v>3461.9537872735164</v>
      </c>
      <c r="K28" s="5">
        <f>K11+$I$23*SQRT($M$9*M25)</f>
        <v>23015.528338849308</v>
      </c>
      <c r="O28" s="41">
        <f t="shared" si="2"/>
        <v>-88582.145945201628</v>
      </c>
      <c r="P28" s="33">
        <f t="shared" si="3"/>
        <v>7846796580.2570009</v>
      </c>
      <c r="Q28" s="33">
        <f t="shared" si="4"/>
        <v>-0.40603238334935926</v>
      </c>
      <c r="R28" s="33">
        <f t="shared" si="5"/>
        <v>-0.41209864428612802</v>
      </c>
      <c r="S28" s="33">
        <f>INDEX(A90:AW90,,ROWS($1:27))</f>
        <v>2.9224129206341175E-2</v>
      </c>
      <c r="T28" s="33">
        <f t="shared" si="0"/>
        <v>-91248.813047630872</v>
      </c>
      <c r="U28" s="33">
        <f t="shared" si="6"/>
        <v>48520466641.823456</v>
      </c>
      <c r="V28" s="33">
        <f t="shared" si="1"/>
        <v>-0.41425211976117571</v>
      </c>
    </row>
    <row r="29" spans="1:22" x14ac:dyDescent="0.3">
      <c r="A29" s="3">
        <v>1</v>
      </c>
      <c r="B29" s="3">
        <v>120000</v>
      </c>
      <c r="C29" s="3">
        <v>18.899999999999999</v>
      </c>
      <c r="D29" s="3">
        <v>1061</v>
      </c>
      <c r="E29" s="3">
        <v>67</v>
      </c>
      <c r="F29" s="6">
        <v>220000</v>
      </c>
      <c r="G29" s="7">
        <v>176897.30006035906</v>
      </c>
      <c r="I29" s="8">
        <f t="shared" si="7"/>
        <v>-343.03824123494161</v>
      </c>
      <c r="J29" s="7">
        <v>-24.367907170504623</v>
      </c>
      <c r="K29" s="5">
        <f>K12+$I$23*SQRT($M$9*M26)</f>
        <v>294.30242689393236</v>
      </c>
      <c r="O29" s="41">
        <f t="shared" si="2"/>
        <v>43102.699939640937</v>
      </c>
      <c r="P29" s="33">
        <f t="shared" ref="P29:P41" si="8">O29^2</f>
        <v>1857842742.0867229</v>
      </c>
      <c r="Q29" s="33">
        <f t="shared" si="4"/>
        <v>0.19756906765513627</v>
      </c>
      <c r="R29" s="33">
        <f t="shared" si="5"/>
        <v>0.20480577783211654</v>
      </c>
      <c r="S29" s="33">
        <f>INDEX(A91:AW91,,ROWS($1:28))</f>
        <v>6.9420477067888481E-2</v>
      </c>
      <c r="T29" s="33">
        <f t="shared" si="0"/>
        <v>46318.126369072706</v>
      </c>
      <c r="U29" s="33">
        <f t="shared" si="6"/>
        <v>48659744638.060905</v>
      </c>
      <c r="V29" s="33">
        <f t="shared" si="1"/>
        <v>0.20997426539922009</v>
      </c>
    </row>
    <row r="30" spans="1:22" x14ac:dyDescent="0.3">
      <c r="A30" s="3">
        <v>1</v>
      </c>
      <c r="B30" s="3">
        <v>25000</v>
      </c>
      <c r="C30" s="3">
        <v>16.8</v>
      </c>
      <c r="D30" s="3">
        <v>796</v>
      </c>
      <c r="E30" s="3">
        <v>34.200000000000003</v>
      </c>
      <c r="F30" s="6">
        <v>254999</v>
      </c>
      <c r="G30" s="7">
        <v>93807.849435446202</v>
      </c>
      <c r="I30" s="8">
        <f t="shared" si="7"/>
        <v>6466.3828846270035</v>
      </c>
      <c r="J30" s="7">
        <v>10886.709672086115</v>
      </c>
      <c r="K30" s="5">
        <f>K13+$I$23*SQRT($M$9*M27)</f>
        <v>15307.036459545227</v>
      </c>
      <c r="O30" s="41">
        <f t="shared" si="2"/>
        <v>161191.1505645538</v>
      </c>
      <c r="P30" s="33">
        <f t="shared" si="8"/>
        <v>25982587020.324654</v>
      </c>
      <c r="Q30" s="33">
        <f t="shared" si="4"/>
        <v>0.73884896713880599</v>
      </c>
      <c r="R30" s="33">
        <f t="shared" si="5"/>
        <v>0.80090476095968255</v>
      </c>
      <c r="S30" s="33">
        <f>INDEX(A92:AW92,,ROWS($1:29))</f>
        <v>0.14896074961628825</v>
      </c>
      <c r="T30" s="33">
        <f t="shared" si="0"/>
        <v>189405.0720831934</v>
      </c>
      <c r="U30" s="33">
        <f t="shared" si="6"/>
        <v>48098704073.452568</v>
      </c>
      <c r="V30" s="33">
        <f t="shared" si="1"/>
        <v>0.86362442621929203</v>
      </c>
    </row>
    <row r="31" spans="1:22" x14ac:dyDescent="0.3">
      <c r="A31" s="3">
        <v>1</v>
      </c>
      <c r="B31" s="3">
        <v>70000</v>
      </c>
      <c r="C31" s="3">
        <v>24.3</v>
      </c>
      <c r="D31" s="3">
        <v>1248</v>
      </c>
      <c r="E31" s="3">
        <v>88.5</v>
      </c>
      <c r="F31" s="6">
        <v>670000</v>
      </c>
      <c r="G31" s="7">
        <v>569734.69622723607</v>
      </c>
      <c r="O31" s="41">
        <f t="shared" si="2"/>
        <v>100265.30377276393</v>
      </c>
      <c r="P31" s="33">
        <f t="shared" si="8"/>
        <v>10053131140.644629</v>
      </c>
      <c r="Q31" s="33">
        <f t="shared" si="4"/>
        <v>0.4595842629877957</v>
      </c>
      <c r="R31" s="33">
        <f t="shared" si="5"/>
        <v>0.47204350029485803</v>
      </c>
      <c r="S31" s="33">
        <f>INDEX(A93:AW93,,ROWS($1:30))</f>
        <v>5.2091856558446198E-2</v>
      </c>
      <c r="T31" s="33">
        <f t="shared" si="0"/>
        <v>105775.33748020395</v>
      </c>
      <c r="U31" s="33">
        <f t="shared" si="6"/>
        <v>48469156535.768456</v>
      </c>
      <c r="V31" s="33">
        <f t="shared" si="1"/>
        <v>0.48045386185019834</v>
      </c>
    </row>
    <row r="32" spans="1:22" x14ac:dyDescent="0.3">
      <c r="A32" s="3">
        <v>1</v>
      </c>
      <c r="B32" s="3">
        <v>35000</v>
      </c>
      <c r="C32" s="3">
        <v>14</v>
      </c>
      <c r="D32" s="3">
        <v>796</v>
      </c>
      <c r="E32" s="3">
        <v>35</v>
      </c>
      <c r="F32" s="6">
        <v>150000</v>
      </c>
      <c r="G32" s="7">
        <v>63896.66928742273</v>
      </c>
      <c r="O32" s="41">
        <f t="shared" si="2"/>
        <v>86103.33071257727</v>
      </c>
      <c r="P32" s="33">
        <f t="shared" si="8"/>
        <v>7413783559.7994518</v>
      </c>
      <c r="Q32" s="33">
        <f t="shared" si="4"/>
        <v>0.39467028271332605</v>
      </c>
      <c r="R32" s="33">
        <f t="shared" si="5"/>
        <v>0.43879261166018302</v>
      </c>
      <c r="S32" s="33">
        <f>INDEX(A94:AW94,,ROWS($1:31))</f>
        <v>0.19099679745569459</v>
      </c>
      <c r="T32" s="33">
        <f t="shared" si="0"/>
        <v>106431.38425383647</v>
      </c>
      <c r="U32" s="33">
        <f t="shared" si="6"/>
        <v>48530536712.070412</v>
      </c>
      <c r="V32" s="33">
        <f t="shared" si="1"/>
        <v>0.48312795044535289</v>
      </c>
    </row>
    <row r="33" spans="1:22" x14ac:dyDescent="0.3">
      <c r="A33" s="3">
        <v>1</v>
      </c>
      <c r="B33" s="3">
        <v>2388</v>
      </c>
      <c r="C33" s="3">
        <v>18.600000000000001</v>
      </c>
      <c r="D33" s="3">
        <v>1197</v>
      </c>
      <c r="E33" s="3">
        <v>81.83</v>
      </c>
      <c r="F33" s="6">
        <v>730000</v>
      </c>
      <c r="G33" s="7">
        <v>674211.7243071635</v>
      </c>
      <c r="O33" s="41">
        <f t="shared" si="2"/>
        <v>55788.275692836498</v>
      </c>
      <c r="P33" s="33">
        <f t="shared" si="8"/>
        <v>3112331704.7799315</v>
      </c>
      <c r="Q33" s="33">
        <f t="shared" si="4"/>
        <v>0.25571571224438766</v>
      </c>
      <c r="R33" s="33">
        <f t="shared" si="5"/>
        <v>0.26511537804829022</v>
      </c>
      <c r="S33" s="33">
        <f>INDEX(A95:AW95,,ROWS($1:32))</f>
        <v>6.9652943522189481E-2</v>
      </c>
      <c r="T33" s="33">
        <f t="shared" si="0"/>
        <v>59965.015533068537</v>
      </c>
      <c r="U33" s="33">
        <f t="shared" si="6"/>
        <v>48630570476.137817</v>
      </c>
      <c r="V33" s="33">
        <f t="shared" si="1"/>
        <v>0.27192132538851282</v>
      </c>
    </row>
    <row r="34" spans="1:22" x14ac:dyDescent="0.3">
      <c r="A34" s="3">
        <v>1</v>
      </c>
      <c r="B34" s="3">
        <v>16200</v>
      </c>
      <c r="C34" s="3">
        <v>24.3</v>
      </c>
      <c r="D34" s="3">
        <v>1248</v>
      </c>
      <c r="E34" s="3">
        <v>88.5</v>
      </c>
      <c r="F34" s="6">
        <v>650000</v>
      </c>
      <c r="G34" s="7">
        <v>725362.37200077297</v>
      </c>
      <c r="O34" s="41">
        <f t="shared" si="2"/>
        <v>-75362.372000772972</v>
      </c>
      <c r="P34" s="33">
        <f t="shared" si="8"/>
        <v>5679487113.5828896</v>
      </c>
      <c r="Q34" s="33">
        <f t="shared" si="4"/>
        <v>-0.34543714415390508</v>
      </c>
      <c r="R34" s="33">
        <f t="shared" si="5"/>
        <v>-0.35734045477770793</v>
      </c>
      <c r="S34" s="33">
        <f>INDEX(A96:AW96,,ROWS($1:33))</f>
        <v>6.551206744709101E-2</v>
      </c>
      <c r="T34" s="33">
        <f t="shared" ref="T34:T65" si="9">O34/(1-S34)</f>
        <v>-80645.634229745498</v>
      </c>
      <c r="U34" s="33">
        <f t="shared" si="6"/>
        <v>48570869187.560905</v>
      </c>
      <c r="V34" s="33">
        <f t="shared" ref="V34:V65" si="10">O34/(SQRT(U34)*(1-S34))</f>
        <v>-0.36592570991088963</v>
      </c>
    </row>
    <row r="35" spans="1:22" x14ac:dyDescent="0.3">
      <c r="A35" s="3">
        <v>1</v>
      </c>
      <c r="B35" s="3">
        <v>10000</v>
      </c>
      <c r="C35" s="3">
        <v>33.44</v>
      </c>
      <c r="D35" s="3">
        <v>796</v>
      </c>
      <c r="E35" s="3">
        <v>40.299999999999997</v>
      </c>
      <c r="F35" s="6">
        <v>330000</v>
      </c>
      <c r="G35" s="7">
        <v>261214.30537739265</v>
      </c>
      <c r="O35" s="41">
        <f t="shared" si="2"/>
        <v>68785.694622607349</v>
      </c>
      <c r="P35" s="33">
        <f t="shared" si="8"/>
        <v>4731471784.7145939</v>
      </c>
      <c r="Q35" s="33">
        <f t="shared" si="4"/>
        <v>0.31529174677294386</v>
      </c>
      <c r="R35" s="33">
        <f t="shared" si="5"/>
        <v>0.37438291137211521</v>
      </c>
      <c r="S35" s="33">
        <f>INDEX(A97:AW97,,ROWS($1:34))</f>
        <v>0.2907600823363527</v>
      </c>
      <c r="T35" s="33">
        <f t="shared" si="9"/>
        <v>96985.086300836992</v>
      </c>
      <c r="U35" s="33">
        <f t="shared" si="6"/>
        <v>48592916055.679359</v>
      </c>
      <c r="V35" s="33">
        <f t="shared" si="10"/>
        <v>0.43996535124550723</v>
      </c>
    </row>
    <row r="36" spans="1:22" x14ac:dyDescent="0.3">
      <c r="A36" s="3">
        <v>1</v>
      </c>
      <c r="B36" s="3">
        <v>15000</v>
      </c>
      <c r="C36" s="3">
        <v>23.95</v>
      </c>
      <c r="D36" s="3">
        <v>998</v>
      </c>
      <c r="E36" s="3">
        <v>67.099999999999994</v>
      </c>
      <c r="F36" s="6">
        <v>366000</v>
      </c>
      <c r="G36" s="7">
        <v>500738.32725896954</v>
      </c>
      <c r="O36" s="41">
        <f t="shared" si="2"/>
        <v>-134738.32725896954</v>
      </c>
      <c r="P36" s="33">
        <f t="shared" si="8"/>
        <v>18154416832.545174</v>
      </c>
      <c r="Q36" s="33">
        <f t="shared" si="4"/>
        <v>-0.61759763845988436</v>
      </c>
      <c r="R36" s="33">
        <f t="shared" si="5"/>
        <v>-0.63808075593344382</v>
      </c>
      <c r="S36" s="33">
        <f>INDEX(A98:AW98,,ROWS($1:35))</f>
        <v>6.3171790124349217E-2</v>
      </c>
      <c r="T36" s="33">
        <f t="shared" si="9"/>
        <v>-143823.94321457713</v>
      </c>
      <c r="U36" s="33">
        <f t="shared" si="6"/>
        <v>48280754542.933823</v>
      </c>
      <c r="V36" s="33">
        <f t="shared" si="10"/>
        <v>-0.65455201966778853</v>
      </c>
    </row>
    <row r="37" spans="1:22" x14ac:dyDescent="0.3">
      <c r="A37" s="3">
        <v>1</v>
      </c>
      <c r="B37" s="3">
        <v>5000</v>
      </c>
      <c r="C37" s="3">
        <v>17</v>
      </c>
      <c r="D37" s="3">
        <v>1591</v>
      </c>
      <c r="E37" s="3">
        <v>121.3</v>
      </c>
      <c r="F37" s="6">
        <v>1149000</v>
      </c>
      <c r="G37" s="7">
        <v>1081214.3209937036</v>
      </c>
      <c r="O37" s="41">
        <f t="shared" si="2"/>
        <v>67785.679006296443</v>
      </c>
      <c r="P37" s="33">
        <f t="shared" si="8"/>
        <v>4594898278.3446579</v>
      </c>
      <c r="Q37" s="33">
        <f t="shared" si="4"/>
        <v>0.310707993244005</v>
      </c>
      <c r="R37" s="33">
        <f t="shared" si="5"/>
        <v>0.32761657994408322</v>
      </c>
      <c r="S37" s="33">
        <f>INDEX(A99:AW99,,ROWS($1:36))</f>
        <v>0.10055811589419456</v>
      </c>
      <c r="T37" s="33">
        <f t="shared" si="9"/>
        <v>75364.156599941605</v>
      </c>
      <c r="U37" s="33">
        <f t="shared" si="6"/>
        <v>48596092183.730049</v>
      </c>
      <c r="V37" s="33">
        <f t="shared" si="10"/>
        <v>0.34187250147624959</v>
      </c>
    </row>
    <row r="38" spans="1:22" x14ac:dyDescent="0.3">
      <c r="A38" s="3">
        <v>1</v>
      </c>
      <c r="B38" s="3">
        <v>42000</v>
      </c>
      <c r="C38" s="3">
        <v>20.63</v>
      </c>
      <c r="D38" s="3">
        <v>1198</v>
      </c>
      <c r="E38" s="3">
        <v>67</v>
      </c>
      <c r="F38" s="6">
        <v>150000</v>
      </c>
      <c r="G38" s="7">
        <v>405179.27962433029</v>
      </c>
      <c r="O38" s="41">
        <f t="shared" si="2"/>
        <v>-255179.27962433029</v>
      </c>
      <c r="P38" s="33">
        <f t="shared" si="8"/>
        <v>65116464749.592148</v>
      </c>
      <c r="Q38" s="33">
        <f t="shared" si="4"/>
        <v>-1.1696606577056161</v>
      </c>
      <c r="R38" s="33">
        <f t="shared" si="5"/>
        <v>-1.1926554703295584</v>
      </c>
      <c r="S38" s="33">
        <f>INDEX(A100:AW100,,ROWS($1:37))</f>
        <v>3.8188964365004414E-2</v>
      </c>
      <c r="T38" s="33">
        <f t="shared" si="9"/>
        <v>-265311.24115856999</v>
      </c>
      <c r="U38" s="33">
        <f t="shared" si="6"/>
        <v>47188613893.699585</v>
      </c>
      <c r="V38" s="33">
        <f t="shared" si="10"/>
        <v>-1.2213412938845214</v>
      </c>
    </row>
    <row r="39" spans="1:22" x14ac:dyDescent="0.3">
      <c r="A39" s="3">
        <v>1</v>
      </c>
      <c r="B39" s="3">
        <v>60000</v>
      </c>
      <c r="C39" s="3">
        <v>13.93</v>
      </c>
      <c r="D39" s="3">
        <v>2179</v>
      </c>
      <c r="E39" s="3">
        <v>138.03</v>
      </c>
      <c r="F39" s="6">
        <v>425000</v>
      </c>
      <c r="G39" s="7">
        <v>1079293.5212172216</v>
      </c>
      <c r="O39" s="41">
        <f t="shared" si="2"/>
        <v>-654293.52121722163</v>
      </c>
      <c r="P39" s="33">
        <f t="shared" si="8"/>
        <v>428100011906.83087</v>
      </c>
      <c r="Q39" s="33">
        <f t="shared" si="4"/>
        <v>-2.9990734023785945</v>
      </c>
      <c r="R39" s="33">
        <f t="shared" si="5"/>
        <v>-3.2135199100617564</v>
      </c>
      <c r="S39" s="33">
        <f>INDEX(A101:AW101,,ROWS($1:38))</f>
        <v>0.1290119420523281</v>
      </c>
      <c r="T39" s="33">
        <f t="shared" si="9"/>
        <v>-751208.37220081722</v>
      </c>
      <c r="U39" s="33">
        <f t="shared" si="6"/>
        <v>38747136052.835686</v>
      </c>
      <c r="V39" s="33">
        <f t="shared" si="10"/>
        <v>-3.8162833770651949</v>
      </c>
    </row>
    <row r="40" spans="1:22" x14ac:dyDescent="0.3">
      <c r="A40" s="3">
        <v>1</v>
      </c>
      <c r="B40" s="3">
        <v>76000</v>
      </c>
      <c r="C40" s="3">
        <v>16.100000000000001</v>
      </c>
      <c r="D40" s="3">
        <v>796</v>
      </c>
      <c r="E40" s="3">
        <v>37</v>
      </c>
      <c r="F40" s="6">
        <v>150000</v>
      </c>
      <c r="G40" s="7">
        <v>-25660.825268569577</v>
      </c>
      <c r="O40" s="41">
        <f t="shared" si="2"/>
        <v>175660.82526856958</v>
      </c>
      <c r="P40" s="33">
        <f t="shared" si="8"/>
        <v>30856725534.034931</v>
      </c>
      <c r="Q40" s="33">
        <f t="shared" si="4"/>
        <v>0.80517335388369171</v>
      </c>
      <c r="R40" s="33">
        <f t="shared" si="5"/>
        <v>0.85872903972202175</v>
      </c>
      <c r="S40" s="33">
        <f>INDEX(A102:AW102,,ROWS($1:39))</f>
        <v>0.12084289815511567</v>
      </c>
      <c r="T40" s="33">
        <f t="shared" si="9"/>
        <v>199805.95606854645</v>
      </c>
      <c r="U40" s="33">
        <f t="shared" si="6"/>
        <v>47985352014.993538</v>
      </c>
      <c r="V40" s="33">
        <f t="shared" si="10"/>
        <v>0.91212442931811522</v>
      </c>
    </row>
    <row r="41" spans="1:22" x14ac:dyDescent="0.3">
      <c r="A41" s="3">
        <v>1</v>
      </c>
      <c r="B41" s="3">
        <v>5000</v>
      </c>
      <c r="C41" s="3">
        <v>16</v>
      </c>
      <c r="D41" s="3">
        <v>1368</v>
      </c>
      <c r="E41" s="3">
        <v>160.77000000000001</v>
      </c>
      <c r="F41" s="6">
        <v>2100000</v>
      </c>
      <c r="G41" s="7">
        <v>1512884.8412626917</v>
      </c>
      <c r="O41" s="41">
        <f t="shared" si="2"/>
        <v>587115.15873730835</v>
      </c>
      <c r="P41" s="33">
        <f t="shared" si="8"/>
        <v>344704209619.13477</v>
      </c>
      <c r="Q41" s="33">
        <f t="shared" si="4"/>
        <v>2.6911491549337412</v>
      </c>
      <c r="R41" s="33">
        <f t="shared" si="5"/>
        <v>3.585072617651929</v>
      </c>
      <c r="S41" s="33">
        <f>INDEX(A103:AW103,,ROWS($1:40))</f>
        <v>0.43651854958566649</v>
      </c>
      <c r="T41" s="33">
        <f t="shared" si="9"/>
        <v>1041942.3005062487</v>
      </c>
      <c r="U41" s="33">
        <f t="shared" si="6"/>
        <v>40686573315.347397</v>
      </c>
      <c r="V41" s="33">
        <f t="shared" si="10"/>
        <v>5.1655683511872557</v>
      </c>
    </row>
    <row r="42" spans="1:22" x14ac:dyDescent="0.3">
      <c r="A42" s="3">
        <v>1</v>
      </c>
      <c r="B42" s="3">
        <v>28900</v>
      </c>
      <c r="C42" s="3">
        <v>17.8</v>
      </c>
      <c r="D42" s="3">
        <v>1497</v>
      </c>
      <c r="E42" s="3">
        <v>117.3</v>
      </c>
      <c r="F42" s="6">
        <v>925000</v>
      </c>
      <c r="G42" s="7">
        <v>973591.91390683479</v>
      </c>
      <c r="O42" s="41">
        <f t="shared" si="2"/>
        <v>-48591.913906834787</v>
      </c>
      <c r="P42" s="33">
        <f t="shared" si="3"/>
        <v>2361174097.1292439</v>
      </c>
      <c r="Q42" s="33">
        <f t="shared" si="4"/>
        <v>-0.22272987862931476</v>
      </c>
      <c r="R42" s="33">
        <f t="shared" si="5"/>
        <v>-0.23161122806930481</v>
      </c>
      <c r="S42" s="33">
        <f>INDEX(A104:AW104,,ROWS($1:41))</f>
        <v>7.5221462118708005E-2</v>
      </c>
      <c r="T42" s="33">
        <f t="shared" si="9"/>
        <v>-52544.378914935653</v>
      </c>
      <c r="U42" s="33">
        <f t="shared" si="6"/>
        <v>48648039257.711212</v>
      </c>
      <c r="V42" s="33">
        <f t="shared" si="10"/>
        <v>-0.2382284321437676</v>
      </c>
    </row>
    <row r="43" spans="1:22" x14ac:dyDescent="0.3">
      <c r="A43" s="3">
        <v>1</v>
      </c>
      <c r="B43" s="3">
        <v>86300</v>
      </c>
      <c r="C43" s="3">
        <v>16.8</v>
      </c>
      <c r="D43" s="3">
        <v>1497</v>
      </c>
      <c r="E43" s="3">
        <v>116.3</v>
      </c>
      <c r="F43" s="6">
        <v>425000</v>
      </c>
      <c r="G43" s="7">
        <v>793201.82685266074</v>
      </c>
      <c r="O43" s="41">
        <f t="shared" si="2"/>
        <v>-368201.82685266074</v>
      </c>
      <c r="P43" s="33">
        <f t="shared" si="3"/>
        <v>135572585297.63676</v>
      </c>
      <c r="Q43" s="33">
        <f t="shared" si="4"/>
        <v>-1.6877200672363284</v>
      </c>
      <c r="R43" s="33">
        <f t="shared" si="5"/>
        <v>-1.7665610601997161</v>
      </c>
      <c r="S43" s="33">
        <f>INDEX(A105:AW105,,ROWS($1:42))</f>
        <v>8.7267484761053671E-2</v>
      </c>
      <c r="T43" s="33">
        <f t="shared" si="9"/>
        <v>-403406.0589550361</v>
      </c>
      <c r="U43" s="33">
        <f t="shared" si="6"/>
        <v>45550099462.350853</v>
      </c>
      <c r="V43" s="33">
        <f t="shared" si="10"/>
        <v>-1.8901564472930981</v>
      </c>
    </row>
    <row r="44" spans="1:22" x14ac:dyDescent="0.3">
      <c r="A44" s="3">
        <v>1</v>
      </c>
      <c r="B44" s="3">
        <v>23300</v>
      </c>
      <c r="C44" s="3">
        <v>18.5</v>
      </c>
      <c r="D44" s="3">
        <v>1197</v>
      </c>
      <c r="E44" s="3">
        <v>83.14</v>
      </c>
      <c r="F44" s="6">
        <v>675000</v>
      </c>
      <c r="G44" s="7">
        <v>627634.81458815874</v>
      </c>
      <c r="O44" s="41">
        <f t="shared" si="2"/>
        <v>47365.185411841259</v>
      </c>
      <c r="P44" s="33">
        <f t="shared" si="3"/>
        <v>2243460789.0981002</v>
      </c>
      <c r="Q44" s="33">
        <f t="shared" si="4"/>
        <v>0.21710694537081227</v>
      </c>
      <c r="R44" s="33">
        <f t="shared" si="5"/>
        <v>0.22243132512610819</v>
      </c>
      <c r="S44" s="33">
        <f>INDEX(A106:AW106,,ROWS($1:43))</f>
        <v>4.730138096326806E-2</v>
      </c>
      <c r="T44" s="33">
        <f t="shared" si="9"/>
        <v>49716.861623807039</v>
      </c>
      <c r="U44" s="33">
        <f t="shared" si="6"/>
        <v>48650776776.501984</v>
      </c>
      <c r="V44" s="33">
        <f t="shared" si="10"/>
        <v>0.22540254567463525</v>
      </c>
    </row>
    <row r="45" spans="1:22" x14ac:dyDescent="0.3">
      <c r="A45" s="3">
        <v>1</v>
      </c>
      <c r="B45" s="3">
        <v>32600</v>
      </c>
      <c r="C45" s="3">
        <v>24.3</v>
      </c>
      <c r="D45" s="3">
        <v>1248</v>
      </c>
      <c r="E45" s="3">
        <v>88.5</v>
      </c>
      <c r="F45" s="6">
        <v>819999</v>
      </c>
      <c r="G45" s="7">
        <v>677921.9652593974</v>
      </c>
      <c r="O45" s="41">
        <f t="shared" si="2"/>
        <v>142077.0347406026</v>
      </c>
      <c r="P45" s="33">
        <f t="shared" si="3"/>
        <v>20185883800.682396</v>
      </c>
      <c r="Q45" s="33">
        <f t="shared" si="4"/>
        <v>0.65123593947050296</v>
      </c>
      <c r="R45" s="33">
        <f t="shared" si="5"/>
        <v>0.66968937255672412</v>
      </c>
      <c r="S45" s="33">
        <f>INDEX(A107:AW107,,ROWS($1:44))</f>
        <v>5.435113560220875E-2</v>
      </c>
      <c r="T45" s="33">
        <f t="shared" si="9"/>
        <v>150242.90737247403</v>
      </c>
      <c r="U45" s="33">
        <f t="shared" si="6"/>
        <v>48233511125.069962</v>
      </c>
      <c r="V45" s="33">
        <f t="shared" si="10"/>
        <v>0.68409992132730491</v>
      </c>
    </row>
    <row r="46" spans="1:22" x14ac:dyDescent="0.3">
      <c r="A46" s="3">
        <v>1</v>
      </c>
      <c r="B46" s="3">
        <v>10300</v>
      </c>
      <c r="C46" s="3">
        <v>23.95</v>
      </c>
      <c r="D46" s="3">
        <v>998</v>
      </c>
      <c r="E46" s="3">
        <v>67.05</v>
      </c>
      <c r="F46" s="6">
        <v>390000</v>
      </c>
      <c r="G46" s="7">
        <v>513789.7180975888</v>
      </c>
      <c r="O46" s="41">
        <f t="shared" si="2"/>
        <v>-123789.7180975888</v>
      </c>
      <c r="P46" s="33">
        <f t="shared" si="3"/>
        <v>15323894306.680506</v>
      </c>
      <c r="Q46" s="33">
        <f t="shared" si="4"/>
        <v>-0.56741269628309288</v>
      </c>
      <c r="R46" s="33">
        <f t="shared" si="5"/>
        <v>-0.58775628029718452</v>
      </c>
      <c r="S46" s="33">
        <f>INDEX(A108:AW108,,ROWS($1:45))</f>
        <v>6.8026547013844946E-2</v>
      </c>
      <c r="T46" s="33">
        <f t="shared" si="9"/>
        <v>-132825.36932887053</v>
      </c>
      <c r="U46" s="33">
        <f t="shared" si="6"/>
        <v>48346580648.1866</v>
      </c>
      <c r="V46" s="33">
        <f t="shared" si="10"/>
        <v>-0.60408513688194687</v>
      </c>
    </row>
    <row r="47" spans="1:22" x14ac:dyDescent="0.3">
      <c r="A47" s="3">
        <v>1</v>
      </c>
      <c r="B47" s="3">
        <v>77000</v>
      </c>
      <c r="C47" s="3">
        <v>12.55</v>
      </c>
      <c r="D47" s="3">
        <v>2982</v>
      </c>
      <c r="E47" s="3">
        <v>168.5</v>
      </c>
      <c r="F47" s="6">
        <v>1500000</v>
      </c>
      <c r="G47" s="7">
        <v>1337490.6078630777</v>
      </c>
      <c r="O47" s="41">
        <f t="shared" si="2"/>
        <v>162509.39213692234</v>
      </c>
      <c r="P47" s="33">
        <f t="shared" si="3"/>
        <v>26409302532.711998</v>
      </c>
      <c r="Q47" s="33">
        <f t="shared" si="4"/>
        <v>0.74489136723814564</v>
      </c>
      <c r="R47" s="33">
        <f t="shared" si="5"/>
        <v>0.93184717659483884</v>
      </c>
      <c r="S47" s="33">
        <f>INDEX(A109:AW109,,ROWS($1:46))</f>
        <v>0.3610064198317734</v>
      </c>
      <c r="T47" s="33">
        <f t="shared" si="9"/>
        <v>254320.85263538768</v>
      </c>
      <c r="U47" s="33">
        <f t="shared" si="6"/>
        <v>48088780456.89035</v>
      </c>
      <c r="V47" s="33">
        <f t="shared" si="10"/>
        <v>1.1597385386881449</v>
      </c>
    </row>
    <row r="48" spans="1:22" x14ac:dyDescent="0.3">
      <c r="A48" s="3">
        <v>1</v>
      </c>
      <c r="B48" s="3">
        <v>99000</v>
      </c>
      <c r="C48" s="3">
        <v>12.99</v>
      </c>
      <c r="D48" s="3">
        <v>2494</v>
      </c>
      <c r="E48" s="3">
        <v>100</v>
      </c>
      <c r="F48" s="6">
        <v>700000</v>
      </c>
      <c r="G48" s="7">
        <v>541526.22367186716</v>
      </c>
      <c r="O48" s="41">
        <f t="shared" si="2"/>
        <v>158473.77632813284</v>
      </c>
      <c r="P48" s="33">
        <f t="shared" si="3"/>
        <v>25113937783.699074</v>
      </c>
      <c r="Q48" s="33">
        <f t="shared" si="4"/>
        <v>0.72639338790336172</v>
      </c>
      <c r="R48" s="33">
        <f t="shared" si="5"/>
        <v>0.90803874137771345</v>
      </c>
      <c r="S48" s="33">
        <f>INDEX(A110:AW110,,ROWS($1:47))</f>
        <v>0.36006626012523929</v>
      </c>
      <c r="T48" s="33">
        <f t="shared" si="9"/>
        <v>247640.91413455902</v>
      </c>
      <c r="U48" s="33">
        <f t="shared" si="6"/>
        <v>48118905218.495285</v>
      </c>
      <c r="V48" s="33">
        <f t="shared" si="10"/>
        <v>1.128923541608114</v>
      </c>
    </row>
    <row r="49" spans="1:50" x14ac:dyDescent="0.3">
      <c r="A49" s="3">
        <v>1</v>
      </c>
      <c r="B49" s="3">
        <v>27800</v>
      </c>
      <c r="C49" s="3">
        <v>14.8</v>
      </c>
      <c r="D49" s="3">
        <v>2143</v>
      </c>
      <c r="E49" s="3">
        <v>120.7</v>
      </c>
      <c r="F49" s="6">
        <v>1450000</v>
      </c>
      <c r="G49" s="7">
        <v>987661.17589890701</v>
      </c>
      <c r="O49" s="41">
        <f t="shared" si="2"/>
        <v>462338.82410109299</v>
      </c>
      <c r="P49" s="33">
        <f t="shared" si="3"/>
        <v>213757188271.1814</v>
      </c>
      <c r="Q49" s="33">
        <f t="shared" si="4"/>
        <v>2.1192141222322212</v>
      </c>
      <c r="R49" s="33">
        <f t="shared" si="5"/>
        <v>2.304943983270352</v>
      </c>
      <c r="S49" s="33">
        <f>INDEX(A111:AW111,,ROWS($1:48))</f>
        <v>0.15466484909560144</v>
      </c>
      <c r="T49" s="33">
        <f t="shared" si="9"/>
        <v>546929.60964234197</v>
      </c>
      <c r="U49" s="33">
        <f t="shared" si="6"/>
        <v>43731852881.572311</v>
      </c>
      <c r="V49" s="33">
        <f t="shared" si="10"/>
        <v>2.6153661387374694</v>
      </c>
    </row>
    <row r="50" spans="1:50" x14ac:dyDescent="0.3">
      <c r="A50" s="3">
        <v>1</v>
      </c>
      <c r="B50" s="3">
        <v>49800</v>
      </c>
      <c r="C50" s="3">
        <v>24.7</v>
      </c>
      <c r="D50" s="3">
        <v>1498</v>
      </c>
      <c r="E50" s="3">
        <v>98.63</v>
      </c>
      <c r="F50" s="6">
        <v>425000</v>
      </c>
      <c r="G50" s="7">
        <v>733742.56603603135</v>
      </c>
      <c r="O50" s="41">
        <f t="shared" si="2"/>
        <v>-308742.56603603135</v>
      </c>
      <c r="P50" s="33">
        <f t="shared" si="3"/>
        <v>95321972082.513184</v>
      </c>
      <c r="Q50" s="33">
        <f t="shared" si="4"/>
        <v>-1.4151777267459313</v>
      </c>
      <c r="R50" s="33">
        <f t="shared" si="5"/>
        <v>-1.4665483638613894</v>
      </c>
      <c r="S50" s="33">
        <f>INDEX(A112:AW112,,ROWS($1:49))</f>
        <v>6.8829540637566591E-2</v>
      </c>
      <c r="T50" s="33">
        <f t="shared" si="9"/>
        <v>-331563.96117572876</v>
      </c>
      <c r="U50" s="33">
        <f t="shared" si="6"/>
        <v>46486160234.795158</v>
      </c>
      <c r="V50" s="33">
        <f t="shared" si="10"/>
        <v>-1.5378199195043023</v>
      </c>
    </row>
    <row r="53" spans="1:50" ht="15" thickBot="1" x14ac:dyDescent="0.35"/>
    <row r="54" spans="1:50" x14ac:dyDescent="0.3">
      <c r="A54" s="19" t="s">
        <v>0</v>
      </c>
      <c r="B54" s="16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</row>
    <row r="55" spans="1:50" x14ac:dyDescent="0.3">
      <c r="A55" s="20" t="s">
        <v>1</v>
      </c>
      <c r="B55" s="16">
        <v>145500</v>
      </c>
      <c r="C55" s="3">
        <v>120000</v>
      </c>
      <c r="D55" s="3">
        <v>140000</v>
      </c>
      <c r="E55" s="3">
        <v>127000</v>
      </c>
      <c r="F55" s="3">
        <v>120000</v>
      </c>
      <c r="G55" s="3">
        <v>45000</v>
      </c>
      <c r="H55" s="3">
        <v>175000</v>
      </c>
      <c r="I55" s="3">
        <v>5000</v>
      </c>
      <c r="J55" s="3">
        <v>90000</v>
      </c>
      <c r="K55" s="3">
        <v>169000</v>
      </c>
      <c r="L55" s="3">
        <v>68000</v>
      </c>
      <c r="M55" s="3">
        <v>100000</v>
      </c>
      <c r="N55" s="3">
        <v>140000</v>
      </c>
      <c r="O55" s="3">
        <v>90000</v>
      </c>
      <c r="P55" s="3">
        <v>40000</v>
      </c>
      <c r="Q55" s="3">
        <v>70000</v>
      </c>
      <c r="R55" s="3">
        <v>53000</v>
      </c>
      <c r="S55" s="3">
        <v>80000</v>
      </c>
      <c r="T55" s="3">
        <v>100000</v>
      </c>
      <c r="U55" s="3">
        <v>100000</v>
      </c>
      <c r="V55" s="3">
        <v>50000</v>
      </c>
      <c r="W55" s="3">
        <v>40000</v>
      </c>
      <c r="X55" s="3">
        <v>72000</v>
      </c>
      <c r="Y55" s="3">
        <v>35000</v>
      </c>
      <c r="Z55" s="3">
        <v>45000</v>
      </c>
      <c r="AA55" s="3">
        <v>28000</v>
      </c>
      <c r="AB55" s="3">
        <v>70000</v>
      </c>
      <c r="AC55" s="3">
        <v>120000</v>
      </c>
      <c r="AD55" s="3">
        <v>25000</v>
      </c>
      <c r="AE55" s="3">
        <v>70000</v>
      </c>
      <c r="AF55" s="3">
        <v>35000</v>
      </c>
      <c r="AG55" s="3">
        <v>2388</v>
      </c>
      <c r="AH55" s="3">
        <v>16200</v>
      </c>
      <c r="AI55" s="3">
        <v>10000</v>
      </c>
      <c r="AJ55" s="3">
        <v>15000</v>
      </c>
      <c r="AK55" s="3">
        <v>5000</v>
      </c>
      <c r="AL55" s="3">
        <v>42000</v>
      </c>
      <c r="AM55" s="3">
        <v>60000</v>
      </c>
      <c r="AN55" s="3">
        <v>76000</v>
      </c>
      <c r="AO55" s="3">
        <v>5000</v>
      </c>
      <c r="AP55" s="3">
        <v>28900</v>
      </c>
      <c r="AQ55" s="3">
        <v>86300</v>
      </c>
      <c r="AR55" s="3">
        <v>23300</v>
      </c>
      <c r="AS55" s="3">
        <v>32600</v>
      </c>
      <c r="AT55" s="3">
        <v>10300</v>
      </c>
      <c r="AU55" s="3">
        <v>77000</v>
      </c>
      <c r="AV55" s="3">
        <v>99000</v>
      </c>
      <c r="AW55" s="3">
        <v>27800</v>
      </c>
      <c r="AX55" s="3">
        <v>49800</v>
      </c>
    </row>
    <row r="56" spans="1:50" x14ac:dyDescent="0.3">
      <c r="A56" s="20" t="s">
        <v>2</v>
      </c>
      <c r="B56" s="16">
        <v>23.4</v>
      </c>
      <c r="C56" s="3">
        <v>21.14</v>
      </c>
      <c r="D56" s="3">
        <v>17.7</v>
      </c>
      <c r="E56" s="3">
        <v>23</v>
      </c>
      <c r="F56" s="3">
        <v>16.100000000000001</v>
      </c>
      <c r="G56" s="3">
        <v>20.14</v>
      </c>
      <c r="H56" s="3">
        <v>17.3</v>
      </c>
      <c r="I56" s="3">
        <v>16.100000000000001</v>
      </c>
      <c r="J56" s="3">
        <v>23.59</v>
      </c>
      <c r="K56" s="3">
        <v>20</v>
      </c>
      <c r="L56" s="3">
        <v>19.010000000000002</v>
      </c>
      <c r="M56" s="3">
        <v>17.3</v>
      </c>
      <c r="N56" s="3">
        <v>19.3</v>
      </c>
      <c r="O56" s="3">
        <v>18.899999999999999</v>
      </c>
      <c r="P56" s="3">
        <v>18.149999999999999</v>
      </c>
      <c r="Q56" s="3">
        <v>24.52</v>
      </c>
      <c r="R56" s="3">
        <v>23</v>
      </c>
      <c r="S56" s="3">
        <v>19.7</v>
      </c>
      <c r="T56" s="3">
        <v>22.54</v>
      </c>
      <c r="U56" s="3">
        <v>21</v>
      </c>
      <c r="V56" s="3">
        <v>25.5</v>
      </c>
      <c r="W56" s="3">
        <v>26.59</v>
      </c>
      <c r="X56" s="3">
        <v>21.5</v>
      </c>
      <c r="Y56" s="3">
        <v>20.3</v>
      </c>
      <c r="Z56" s="3">
        <v>21.4</v>
      </c>
      <c r="AA56" s="3">
        <v>24.7</v>
      </c>
      <c r="AB56" s="3">
        <v>18.2</v>
      </c>
      <c r="AC56" s="3">
        <v>18.899999999999999</v>
      </c>
      <c r="AD56" s="3">
        <v>16.8</v>
      </c>
      <c r="AE56" s="3">
        <v>24.3</v>
      </c>
      <c r="AF56" s="3">
        <v>14</v>
      </c>
      <c r="AG56" s="3">
        <v>18.600000000000001</v>
      </c>
      <c r="AH56" s="3">
        <v>24.3</v>
      </c>
      <c r="AI56" s="3">
        <v>33.44</v>
      </c>
      <c r="AJ56" s="3">
        <v>23.95</v>
      </c>
      <c r="AK56" s="3">
        <v>17</v>
      </c>
      <c r="AL56" s="3">
        <v>20.63</v>
      </c>
      <c r="AM56" s="3">
        <v>13.93</v>
      </c>
      <c r="AN56" s="3">
        <v>16.100000000000001</v>
      </c>
      <c r="AO56" s="3">
        <v>16</v>
      </c>
      <c r="AP56" s="3">
        <v>17.8</v>
      </c>
      <c r="AQ56" s="3">
        <v>16.8</v>
      </c>
      <c r="AR56" s="3">
        <v>18.5</v>
      </c>
      <c r="AS56" s="3">
        <v>24.3</v>
      </c>
      <c r="AT56" s="3">
        <v>23.95</v>
      </c>
      <c r="AU56" s="3">
        <v>12.55</v>
      </c>
      <c r="AV56" s="3">
        <v>12.99</v>
      </c>
      <c r="AW56" s="3">
        <v>14.8</v>
      </c>
      <c r="AX56" s="3">
        <v>24.7</v>
      </c>
    </row>
    <row r="57" spans="1:50" x14ac:dyDescent="0.3">
      <c r="A57" s="20" t="s">
        <v>3</v>
      </c>
      <c r="B57" s="16">
        <v>1248</v>
      </c>
      <c r="C57" s="3">
        <v>1498</v>
      </c>
      <c r="D57" s="3">
        <v>1497</v>
      </c>
      <c r="E57" s="3">
        <v>1396</v>
      </c>
      <c r="F57" s="3">
        <v>1298</v>
      </c>
      <c r="G57" s="3">
        <v>1197</v>
      </c>
      <c r="H57" s="3">
        <v>1061</v>
      </c>
      <c r="I57" s="3">
        <v>796</v>
      </c>
      <c r="J57" s="3">
        <v>1364</v>
      </c>
      <c r="K57" s="3">
        <v>1399</v>
      </c>
      <c r="L57" s="3">
        <v>1461</v>
      </c>
      <c r="M57" s="3">
        <v>993</v>
      </c>
      <c r="N57" s="3">
        <v>1248</v>
      </c>
      <c r="O57" s="3">
        <v>1061</v>
      </c>
      <c r="P57" s="3">
        <v>1198</v>
      </c>
      <c r="Q57" s="3">
        <v>1248</v>
      </c>
      <c r="R57" s="3">
        <v>1396</v>
      </c>
      <c r="S57" s="3">
        <v>796</v>
      </c>
      <c r="T57" s="3">
        <v>1396</v>
      </c>
      <c r="U57" s="3">
        <v>1461</v>
      </c>
      <c r="V57" s="3">
        <v>1498</v>
      </c>
      <c r="W57" s="3">
        <v>1248</v>
      </c>
      <c r="X57" s="3">
        <v>1248</v>
      </c>
      <c r="Y57" s="3">
        <v>1199</v>
      </c>
      <c r="Z57" s="3">
        <v>1197</v>
      </c>
      <c r="AA57" s="3">
        <v>796</v>
      </c>
      <c r="AB57" s="3">
        <v>1248</v>
      </c>
      <c r="AC57" s="3">
        <v>1061</v>
      </c>
      <c r="AD57" s="3">
        <v>796</v>
      </c>
      <c r="AE57" s="3">
        <v>1248</v>
      </c>
      <c r="AF57" s="3">
        <v>796</v>
      </c>
      <c r="AG57" s="3">
        <v>1197</v>
      </c>
      <c r="AH57" s="3">
        <v>1248</v>
      </c>
      <c r="AI57" s="3">
        <v>796</v>
      </c>
      <c r="AJ57" s="3">
        <v>998</v>
      </c>
      <c r="AK57" s="3">
        <v>1591</v>
      </c>
      <c r="AL57" s="3">
        <v>1198</v>
      </c>
      <c r="AM57" s="3">
        <v>2179</v>
      </c>
      <c r="AN57" s="3">
        <v>796</v>
      </c>
      <c r="AO57" s="3">
        <v>1368</v>
      </c>
      <c r="AP57" s="3">
        <v>1497</v>
      </c>
      <c r="AQ57" s="3">
        <v>1497</v>
      </c>
      <c r="AR57" s="3">
        <v>1197</v>
      </c>
      <c r="AS57" s="3">
        <v>1248</v>
      </c>
      <c r="AT57" s="3">
        <v>998</v>
      </c>
      <c r="AU57" s="3">
        <v>2982</v>
      </c>
      <c r="AV57" s="3">
        <v>2494</v>
      </c>
      <c r="AW57" s="3">
        <v>2143</v>
      </c>
      <c r="AX57" s="3">
        <v>1498</v>
      </c>
    </row>
    <row r="58" spans="1:50" x14ac:dyDescent="0.3">
      <c r="A58" s="21" t="s">
        <v>4</v>
      </c>
      <c r="B58" s="17">
        <v>74</v>
      </c>
      <c r="C58" s="15">
        <v>103.52</v>
      </c>
      <c r="D58" s="15">
        <v>78</v>
      </c>
      <c r="E58" s="15">
        <v>90</v>
      </c>
      <c r="F58" s="15">
        <v>88.2</v>
      </c>
      <c r="G58" s="15">
        <v>81.86</v>
      </c>
      <c r="H58" s="15">
        <v>57.5</v>
      </c>
      <c r="I58" s="15">
        <v>37</v>
      </c>
      <c r="J58" s="15">
        <v>67.099999999999994</v>
      </c>
      <c r="K58" s="15">
        <v>68.099999999999994</v>
      </c>
      <c r="L58" s="15">
        <v>108.45</v>
      </c>
      <c r="M58" s="15">
        <v>60</v>
      </c>
      <c r="N58" s="15">
        <v>73.900000000000006</v>
      </c>
      <c r="O58" s="15">
        <v>67</v>
      </c>
      <c r="P58" s="15">
        <v>82</v>
      </c>
      <c r="Q58" s="15">
        <v>88.5</v>
      </c>
      <c r="R58" s="15">
        <v>90</v>
      </c>
      <c r="S58" s="15">
        <v>46.3</v>
      </c>
      <c r="T58" s="15">
        <v>88.73</v>
      </c>
      <c r="U58" s="15">
        <v>64.099999999999994</v>
      </c>
      <c r="V58" s="15">
        <v>98.6</v>
      </c>
      <c r="W58" s="15">
        <v>74</v>
      </c>
      <c r="X58" s="15">
        <v>88.8</v>
      </c>
      <c r="Y58" s="15">
        <v>83.81</v>
      </c>
      <c r="Z58" s="15">
        <v>83.1</v>
      </c>
      <c r="AA58" s="15">
        <v>47.3</v>
      </c>
      <c r="AB58" s="15">
        <v>73.8</v>
      </c>
      <c r="AC58" s="15">
        <v>67</v>
      </c>
      <c r="AD58" s="15">
        <v>34.200000000000003</v>
      </c>
      <c r="AE58" s="15">
        <v>88.5</v>
      </c>
      <c r="AF58" s="15">
        <v>35</v>
      </c>
      <c r="AG58" s="15">
        <v>81.83</v>
      </c>
      <c r="AH58" s="15">
        <v>88.5</v>
      </c>
      <c r="AI58" s="15">
        <v>40.299999999999997</v>
      </c>
      <c r="AJ58" s="15">
        <v>67.099999999999994</v>
      </c>
      <c r="AK58" s="15">
        <v>121.3</v>
      </c>
      <c r="AL58" s="15">
        <v>67</v>
      </c>
      <c r="AM58" s="15">
        <v>138.03</v>
      </c>
      <c r="AN58" s="15">
        <v>37</v>
      </c>
      <c r="AO58" s="15">
        <v>160.77000000000001</v>
      </c>
      <c r="AP58" s="15">
        <v>117.3</v>
      </c>
      <c r="AQ58" s="15">
        <v>116.3</v>
      </c>
      <c r="AR58" s="15">
        <v>83.14</v>
      </c>
      <c r="AS58" s="15">
        <v>88.5</v>
      </c>
      <c r="AT58" s="15">
        <v>67.05</v>
      </c>
      <c r="AU58" s="15">
        <v>168.5</v>
      </c>
      <c r="AV58" s="15">
        <v>100</v>
      </c>
      <c r="AW58" s="15">
        <v>120.7</v>
      </c>
      <c r="AX58" s="15">
        <v>98.63</v>
      </c>
    </row>
    <row r="59" spans="1:50" ht="15" thickBot="1" x14ac:dyDescent="0.35">
      <c r="A59" s="22" t="s">
        <v>5</v>
      </c>
      <c r="B59" s="18">
        <v>450000</v>
      </c>
      <c r="C59" s="6">
        <v>370000</v>
      </c>
      <c r="D59" s="6">
        <v>158000</v>
      </c>
      <c r="E59" s="6">
        <v>225000</v>
      </c>
      <c r="F59" s="6">
        <v>130000</v>
      </c>
      <c r="G59" s="6">
        <v>440000</v>
      </c>
      <c r="H59" s="6">
        <v>96000</v>
      </c>
      <c r="I59" s="6">
        <v>45000</v>
      </c>
      <c r="J59" s="6">
        <v>350000</v>
      </c>
      <c r="K59" s="6">
        <v>200000</v>
      </c>
      <c r="L59" s="6">
        <v>500000</v>
      </c>
      <c r="M59" s="6">
        <v>92000</v>
      </c>
      <c r="N59" s="6">
        <v>280000</v>
      </c>
      <c r="O59" s="6">
        <v>180000</v>
      </c>
      <c r="P59" s="6">
        <v>400000</v>
      </c>
      <c r="Q59" s="6">
        <v>778000</v>
      </c>
      <c r="R59" s="6">
        <v>500000</v>
      </c>
      <c r="S59" s="6">
        <v>150000</v>
      </c>
      <c r="T59" s="6">
        <v>680000</v>
      </c>
      <c r="U59" s="6">
        <v>174000</v>
      </c>
      <c r="V59" s="6">
        <v>950000</v>
      </c>
      <c r="W59" s="6">
        <v>525000</v>
      </c>
      <c r="X59" s="6">
        <v>600000</v>
      </c>
      <c r="Y59" s="6">
        <v>500000</v>
      </c>
      <c r="Z59" s="6">
        <v>575000</v>
      </c>
      <c r="AA59" s="6">
        <v>275000</v>
      </c>
      <c r="AB59" s="6">
        <v>300000</v>
      </c>
      <c r="AC59" s="6">
        <v>220000</v>
      </c>
      <c r="AD59" s="6">
        <v>254999</v>
      </c>
      <c r="AE59" s="6">
        <v>670000</v>
      </c>
      <c r="AF59" s="6">
        <v>150000</v>
      </c>
      <c r="AG59" s="6">
        <v>730000</v>
      </c>
      <c r="AH59" s="6">
        <v>650000</v>
      </c>
      <c r="AI59" s="6">
        <v>330000</v>
      </c>
      <c r="AJ59" s="6">
        <v>366000</v>
      </c>
      <c r="AK59" s="6">
        <v>1149000</v>
      </c>
      <c r="AL59" s="6">
        <v>150000</v>
      </c>
      <c r="AM59" s="6">
        <v>425000</v>
      </c>
      <c r="AN59" s="6">
        <v>150000</v>
      </c>
      <c r="AO59" s="6">
        <v>2100000</v>
      </c>
      <c r="AP59" s="6">
        <v>925000</v>
      </c>
      <c r="AQ59" s="6">
        <v>425000</v>
      </c>
      <c r="AR59" s="6">
        <v>675000</v>
      </c>
      <c r="AS59" s="6">
        <v>819999</v>
      </c>
      <c r="AT59" s="6">
        <v>390000</v>
      </c>
      <c r="AU59" s="6">
        <v>1500000</v>
      </c>
      <c r="AV59" s="6">
        <v>700000</v>
      </c>
      <c r="AW59" s="6">
        <v>1450000</v>
      </c>
      <c r="AX59" s="6">
        <v>425000</v>
      </c>
    </row>
    <row r="63" spans="1:50" x14ac:dyDescent="0.3">
      <c r="A63" s="1" t="s">
        <v>48</v>
      </c>
    </row>
    <row r="64" spans="1:50" x14ac:dyDescent="0.3">
      <c r="A64" s="35">
        <f t="array" ref="A64:AW112">MMULT(X, MMULT(XtX_inv, X_t))</f>
        <v>0.10880514554758677</v>
      </c>
      <c r="B64" s="35">
        <v>7.8464686090643637E-2</v>
      </c>
      <c r="C64" s="35">
        <v>6.9115778606593486E-2</v>
      </c>
      <c r="D64" s="35">
        <v>9.2280146676735522E-2</v>
      </c>
      <c r="E64" s="35">
        <v>5.024540599772663E-2</v>
      </c>
      <c r="F64" s="35">
        <v>3.7959083645765154E-3</v>
      </c>
      <c r="G64" s="35">
        <v>0.10098733620524483</v>
      </c>
      <c r="H64" s="35">
        <v>-6.1466782960724428E-2</v>
      </c>
      <c r="I64" s="35">
        <v>5.4433689094655555E-2</v>
      </c>
      <c r="J64" s="35">
        <v>0.10648737657707692</v>
      </c>
      <c r="K64" s="35">
        <v>2.2279600941263661E-2</v>
      </c>
      <c r="L64" s="35">
        <v>3.5186000182484273E-2</v>
      </c>
      <c r="M64" s="35">
        <v>8.1688506946062306E-2</v>
      </c>
      <c r="N64" s="35">
        <v>3.5713623908419506E-2</v>
      </c>
      <c r="O64" s="35">
        <v>-1.1438622593328715E-2</v>
      </c>
      <c r="P64" s="35">
        <v>5.1346791705881689E-2</v>
      </c>
      <c r="Q64" s="35">
        <v>2.5028342809698387E-2</v>
      </c>
      <c r="R64" s="35">
        <v>2.937025463138359E-2</v>
      </c>
      <c r="S64" s="35">
        <v>6.4815922232867224E-2</v>
      </c>
      <c r="T64" s="35">
        <v>4.6406518180426126E-2</v>
      </c>
      <c r="U64" s="35">
        <v>3.6592626066060167E-2</v>
      </c>
      <c r="V64" s="35">
        <v>3.0107422180581073E-2</v>
      </c>
      <c r="W64" s="35">
        <v>3.7004520442332565E-2</v>
      </c>
      <c r="X64" s="35">
        <v>-3.7846822881994618E-3</v>
      </c>
      <c r="Y64" s="35">
        <v>1.1020560077342471E-2</v>
      </c>
      <c r="Z64" s="35">
        <v>9.3959380657526806E-3</v>
      </c>
      <c r="AA64" s="35">
        <v>1.2111927786120254E-2</v>
      </c>
      <c r="AB64" s="35">
        <v>6.2977868719380339E-2</v>
      </c>
      <c r="AC64" s="35">
        <v>-4.0509891171622098E-2</v>
      </c>
      <c r="AD64" s="35">
        <v>5.0161858081637506E-2</v>
      </c>
      <c r="AE64" s="35">
        <v>-4.6220064462276444E-2</v>
      </c>
      <c r="AF64" s="35">
        <v>-4.3235362278565379E-2</v>
      </c>
      <c r="AG64" s="35">
        <v>1.2679790539804909E-3</v>
      </c>
      <c r="AH64" s="35">
        <v>3.7637785513059352E-2</v>
      </c>
      <c r="AI64" s="35">
        <v>-3.8447681764995495E-3</v>
      </c>
      <c r="AJ64" s="35">
        <v>-4.4081477058623253E-2</v>
      </c>
      <c r="AK64" s="35">
        <v>-1.5645446620271286E-3</v>
      </c>
      <c r="AL64" s="35">
        <v>-1.7481049935476001E-2</v>
      </c>
      <c r="AM64" s="35">
        <v>3.058596425216567E-3</v>
      </c>
      <c r="AN64" s="35">
        <v>-3.0679222227474989E-2</v>
      </c>
      <c r="AO64" s="35">
        <v>-1.7425655250995348E-2</v>
      </c>
      <c r="AP64" s="35">
        <v>2.9000473094139251E-2</v>
      </c>
      <c r="AQ64" s="35">
        <v>-2.4306020669637808E-2</v>
      </c>
      <c r="AR64" s="35">
        <v>1.6172432883972833E-2</v>
      </c>
      <c r="AS64" s="35">
        <v>-8.1338364367896446E-3</v>
      </c>
      <c r="AT64" s="35">
        <v>-1.6123269176076968E-2</v>
      </c>
      <c r="AU64" s="35">
        <v>-7.376497788149694E-3</v>
      </c>
      <c r="AV64" s="35">
        <v>-4.740189278765268E-2</v>
      </c>
      <c r="AW64" s="35">
        <v>3.2112616835224511E-2</v>
      </c>
    </row>
    <row r="65" spans="1:49" x14ac:dyDescent="0.3">
      <c r="A65" s="35">
        <v>7.8464686090644054E-2</v>
      </c>
      <c r="B65" s="35">
        <v>7.909480815084767E-2</v>
      </c>
      <c r="C65" s="35">
        <v>5.0308048445197463E-2</v>
      </c>
      <c r="D65" s="35">
        <v>7.7392430730336526E-2</v>
      </c>
      <c r="E65" s="35">
        <v>5.4113087623293671E-2</v>
      </c>
      <c r="F65" s="35">
        <v>1.0350956677969408E-2</v>
      </c>
      <c r="G65" s="35">
        <v>6.8917087108983865E-2</v>
      </c>
      <c r="H65" s="35">
        <v>-6.7614187501629286E-2</v>
      </c>
      <c r="I65" s="35">
        <v>2.5491088243373095E-2</v>
      </c>
      <c r="J65" s="35">
        <v>6.9847019478681271E-2</v>
      </c>
      <c r="K65" s="35">
        <v>4.4131630003182515E-2</v>
      </c>
      <c r="L65" s="35">
        <v>2.2607307597212981E-2</v>
      </c>
      <c r="M65" s="35">
        <v>6.2079081955596666E-2</v>
      </c>
      <c r="N65" s="35">
        <v>2.5998670912329123E-2</v>
      </c>
      <c r="O65" s="35">
        <v>9.481792089583059E-4</v>
      </c>
      <c r="P65" s="35">
        <v>4.7159973663295406E-2</v>
      </c>
      <c r="Q65" s="35">
        <v>2.5278331468798855E-2</v>
      </c>
      <c r="R65" s="35">
        <v>7.9329598830300274E-3</v>
      </c>
      <c r="S65" s="35">
        <v>5.5369493587504565E-2</v>
      </c>
      <c r="T65" s="35">
        <v>1.614737759017193E-2</v>
      </c>
      <c r="U65" s="35">
        <v>3.6696522846993276E-2</v>
      </c>
      <c r="V65" s="35">
        <v>1.3802855329815053E-2</v>
      </c>
      <c r="W65" s="35">
        <v>3.9828404144946046E-2</v>
      </c>
      <c r="X65" s="35">
        <v>6.1797063590385351E-3</v>
      </c>
      <c r="Y65" s="35">
        <v>1.5737595125074222E-2</v>
      </c>
      <c r="Z65" s="35">
        <v>-1.230969125744745E-2</v>
      </c>
      <c r="AA65" s="35">
        <v>9.3317456076166538E-3</v>
      </c>
      <c r="AB65" s="35">
        <v>4.7126008450790166E-2</v>
      </c>
      <c r="AC65" s="35">
        <v>-5.4983871011666241E-2</v>
      </c>
      <c r="AD65" s="35">
        <v>4.6495423807013117E-2</v>
      </c>
      <c r="AE65" s="35">
        <v>-5.5379603279347753E-2</v>
      </c>
      <c r="AF65" s="35">
        <v>-2.4348402398684563E-2</v>
      </c>
      <c r="AG65" s="35">
        <v>8.6070651547057644E-3</v>
      </c>
      <c r="AH65" s="35">
        <v>-7.5079704435971339E-3</v>
      </c>
      <c r="AI65" s="35">
        <v>-8.3601143035833166E-3</v>
      </c>
      <c r="AJ65" s="35">
        <v>3.721339747359928E-3</v>
      </c>
      <c r="AK65" s="35">
        <v>-9.2719638566743368E-3</v>
      </c>
      <c r="AL65" s="35">
        <v>2.5781628894744203E-2</v>
      </c>
      <c r="AM65" s="35">
        <v>-1.7612821993937766E-2</v>
      </c>
      <c r="AN65" s="35">
        <v>6.1905458604151531E-2</v>
      </c>
      <c r="AO65" s="35">
        <v>2.246273760344597E-2</v>
      </c>
      <c r="AP65" s="35">
        <v>5.8591034160524441E-2</v>
      </c>
      <c r="AQ65" s="35">
        <v>-8.2535012819491705E-3</v>
      </c>
      <c r="AR65" s="35">
        <v>2.0156676342398178E-2</v>
      </c>
      <c r="AS65" s="35">
        <v>-1.1733796923021934E-2</v>
      </c>
      <c r="AT65" s="35">
        <v>3.319632295513672E-2</v>
      </c>
      <c r="AU65" s="35">
        <v>-1.3455909989973258E-2</v>
      </c>
      <c r="AV65" s="35">
        <v>-1.4598278152826022E-2</v>
      </c>
      <c r="AW65" s="35">
        <v>3.4177368841182262E-2</v>
      </c>
    </row>
    <row r="66" spans="1:49" x14ac:dyDescent="0.3">
      <c r="A66" s="35">
        <v>6.9115778606593445E-2</v>
      </c>
      <c r="B66" s="35">
        <v>5.0308048445197241E-2</v>
      </c>
      <c r="C66" s="35">
        <v>8.0886031690990096E-2</v>
      </c>
      <c r="D66" s="35">
        <v>5.477695821712799E-2</v>
      </c>
      <c r="E66" s="35">
        <v>6.0027191681116948E-2</v>
      </c>
      <c r="F66" s="35">
        <v>3.4578222922755433E-3</v>
      </c>
      <c r="G66" s="35">
        <v>0.10103385271185122</v>
      </c>
      <c r="H66" s="35">
        <v>-7.5724702238527397E-3</v>
      </c>
      <c r="I66" s="35">
        <v>3.8706241230097832E-2</v>
      </c>
      <c r="J66" s="35">
        <v>9.7590942838375383E-2</v>
      </c>
      <c r="K66" s="35">
        <v>1.6402696821409726E-2</v>
      </c>
      <c r="L66" s="35">
        <v>4.8455870393442971E-2</v>
      </c>
      <c r="M66" s="35">
        <v>7.262992772275044E-2</v>
      </c>
      <c r="N66" s="35">
        <v>3.7949408840384058E-2</v>
      </c>
      <c r="O66" s="35">
        <v>3.5715269028346597E-3</v>
      </c>
      <c r="P66" s="35">
        <v>1.0879581960763635E-2</v>
      </c>
      <c r="Q66" s="35">
        <v>5.98316916070195E-3</v>
      </c>
      <c r="R66" s="35">
        <v>3.1471674346430042E-2</v>
      </c>
      <c r="S66" s="35">
        <v>3.8340554000522852E-2</v>
      </c>
      <c r="T66" s="35">
        <v>5.3985527200471839E-2</v>
      </c>
      <c r="U66" s="35">
        <v>-1.1833971823527207E-3</v>
      </c>
      <c r="V66" s="35">
        <v>-5.969205348322966E-3</v>
      </c>
      <c r="W66" s="35">
        <v>1.7290190601722349E-2</v>
      </c>
      <c r="X66" s="35">
        <v>-4.2301256608689095E-3</v>
      </c>
      <c r="Y66" s="35">
        <v>7.2002339500520582E-4</v>
      </c>
      <c r="Z66" s="35">
        <v>-1.1918556961883986E-2</v>
      </c>
      <c r="AA66" s="35">
        <v>2.8422318519254121E-2</v>
      </c>
      <c r="AB66" s="35">
        <v>5.7730674674070184E-2</v>
      </c>
      <c r="AC66" s="35">
        <v>5.6616309406412046E-3</v>
      </c>
      <c r="AD66" s="35">
        <v>1.1260331324427053E-2</v>
      </c>
      <c r="AE66" s="35">
        <v>1.6741839822981192E-2</v>
      </c>
      <c r="AF66" s="35">
        <v>-2.1960762875212037E-2</v>
      </c>
      <c r="AG66" s="35">
        <v>-2.4214072070650485E-2</v>
      </c>
      <c r="AH66" s="35">
        <v>-3.576828563127947E-2</v>
      </c>
      <c r="AI66" s="35">
        <v>-2.2142987489543599E-2</v>
      </c>
      <c r="AJ66" s="35">
        <v>-2.3606438037504507E-2</v>
      </c>
      <c r="AK66" s="35">
        <v>7.3378327407316729E-3</v>
      </c>
      <c r="AL66" s="35">
        <v>2.7762931106759467E-2</v>
      </c>
      <c r="AM66" s="35">
        <v>3.9243192249204709E-2</v>
      </c>
      <c r="AN66" s="35">
        <v>-4.6173883664898441E-2</v>
      </c>
      <c r="AO66" s="35">
        <v>-1.0201510256580198E-2</v>
      </c>
      <c r="AP66" s="35">
        <v>2.9826633198826086E-2</v>
      </c>
      <c r="AQ66" s="35">
        <v>-8.5874290427556486E-3</v>
      </c>
      <c r="AR66" s="35">
        <v>-1.3400313414901745E-2</v>
      </c>
      <c r="AS66" s="35">
        <v>-2.5219587008427385E-2</v>
      </c>
      <c r="AT66" s="35">
        <v>5.1306087152647006E-2</v>
      </c>
      <c r="AU66" s="35">
        <v>8.1464506306740847E-2</v>
      </c>
      <c r="AV66" s="35">
        <v>1.1752236197040467E-2</v>
      </c>
      <c r="AW66" s="35">
        <v>5.579157564723769E-5</v>
      </c>
    </row>
    <row r="67" spans="1:49" x14ac:dyDescent="0.3">
      <c r="A67" s="35">
        <v>9.2280146676735758E-2</v>
      </c>
      <c r="B67" s="35">
        <v>7.7392430730336345E-2</v>
      </c>
      <c r="C67" s="35">
        <v>5.4776958217128184E-2</v>
      </c>
      <c r="D67" s="35">
        <v>8.4864765525245689E-2</v>
      </c>
      <c r="E67" s="35">
        <v>4.3603614304570076E-2</v>
      </c>
      <c r="F67" s="35">
        <v>7.1512068966122604E-3</v>
      </c>
      <c r="G67" s="35">
        <v>7.3549504001594601E-2</v>
      </c>
      <c r="H67" s="35">
        <v>-6.8359657729366335E-2</v>
      </c>
      <c r="I67" s="35">
        <v>4.4175106694553615E-2</v>
      </c>
      <c r="J67" s="35">
        <v>8.3572372062187872E-2</v>
      </c>
      <c r="K67" s="35">
        <v>3.1861283472955845E-2</v>
      </c>
      <c r="L67" s="35">
        <v>2.1256771207770503E-2</v>
      </c>
      <c r="M67" s="35">
        <v>6.6126752152709356E-2</v>
      </c>
      <c r="N67" s="35">
        <v>2.6039618089208499E-2</v>
      </c>
      <c r="O67" s="35">
        <v>-7.1577671207448262E-3</v>
      </c>
      <c r="P67" s="35">
        <v>5.2991102358657768E-2</v>
      </c>
      <c r="Q67" s="35">
        <v>2.9856622819425076E-2</v>
      </c>
      <c r="R67" s="35">
        <v>1.3644609819597614E-2</v>
      </c>
      <c r="S67" s="35">
        <v>6.1378726353480961E-2</v>
      </c>
      <c r="T67" s="35">
        <v>3.320615243217595E-2</v>
      </c>
      <c r="U67" s="35">
        <v>4.506876699345954E-2</v>
      </c>
      <c r="V67" s="35">
        <v>3.0965888010118764E-2</v>
      </c>
      <c r="W67" s="35">
        <v>3.8504096210336285E-2</v>
      </c>
      <c r="X67" s="35">
        <v>1.9850553463358275E-3</v>
      </c>
      <c r="Y67" s="35">
        <v>1.4835093565497261E-2</v>
      </c>
      <c r="Z67" s="35">
        <v>2.554348253885938E-3</v>
      </c>
      <c r="AA67" s="35">
        <v>8.1175215699153258E-3</v>
      </c>
      <c r="AB67" s="35">
        <v>4.8340216483459972E-2</v>
      </c>
      <c r="AC67" s="35">
        <v>-5.1828889893829944E-2</v>
      </c>
      <c r="AD67" s="35">
        <v>5.1811135989473775E-2</v>
      </c>
      <c r="AE67" s="35">
        <v>-5.8815757683065129E-2</v>
      </c>
      <c r="AF67" s="35">
        <v>-3.2806728391956752E-2</v>
      </c>
      <c r="AG67" s="35">
        <v>1.1818729535782295E-2</v>
      </c>
      <c r="AH67" s="35">
        <v>3.0823994454831138E-2</v>
      </c>
      <c r="AI67" s="35">
        <v>-1.0766440107206482E-3</v>
      </c>
      <c r="AJ67" s="35">
        <v>-1.9199184413320136E-2</v>
      </c>
      <c r="AK67" s="35">
        <v>-3.5699940333701052E-3</v>
      </c>
      <c r="AL67" s="35">
        <v>3.9450850801978493E-3</v>
      </c>
      <c r="AM67" s="35">
        <v>-1.5581574862970876E-2</v>
      </c>
      <c r="AN67" s="35">
        <v>1.0130182163398449E-2</v>
      </c>
      <c r="AO67" s="35">
        <v>2.0717332428211721E-3</v>
      </c>
      <c r="AP67" s="35">
        <v>3.8630036504661791E-2</v>
      </c>
      <c r="AQ67" s="35">
        <v>-1.6819907085473873E-2</v>
      </c>
      <c r="AR67" s="35">
        <v>2.4009723324640124E-2</v>
      </c>
      <c r="AS67" s="35">
        <v>-4.6077390009636836E-3</v>
      </c>
      <c r="AT67" s="35">
        <v>1.3132120013192181E-2</v>
      </c>
      <c r="AU67" s="35">
        <v>-7.8773547436365998E-3</v>
      </c>
      <c r="AV67" s="35">
        <v>-2.7421981873078718E-2</v>
      </c>
      <c r="AW67" s="35">
        <v>4.065171028555109E-2</v>
      </c>
    </row>
    <row r="68" spans="1:49" x14ac:dyDescent="0.3">
      <c r="A68" s="35">
        <v>5.0245405997727005E-2</v>
      </c>
      <c r="B68" s="35">
        <v>5.4113087623293872E-2</v>
      </c>
      <c r="C68" s="35">
        <v>6.0027191681117052E-2</v>
      </c>
      <c r="D68" s="35">
        <v>4.360361430457034E-2</v>
      </c>
      <c r="E68" s="35">
        <v>8.4426344409471638E-2</v>
      </c>
      <c r="F68" s="35">
        <v>1.6076466404963772E-2</v>
      </c>
      <c r="G68" s="35">
        <v>0.10313685408134107</v>
      </c>
      <c r="H68" s="35">
        <v>2.7420421034638764E-3</v>
      </c>
      <c r="I68" s="35">
        <v>-4.2454265191738255E-3</v>
      </c>
      <c r="J68" s="35">
        <v>6.4653847855796975E-2</v>
      </c>
      <c r="K68" s="35">
        <v>4.0741987694484935E-2</v>
      </c>
      <c r="L68" s="35">
        <v>6.3354741202148568E-2</v>
      </c>
      <c r="M68" s="35">
        <v>6.9379489127454577E-2</v>
      </c>
      <c r="N68" s="35">
        <v>4.905598793625561E-2</v>
      </c>
      <c r="O68" s="35">
        <v>2.3960470791187915E-2</v>
      </c>
      <c r="P68" s="35">
        <v>1.0113322399993831E-2</v>
      </c>
      <c r="Q68" s="35">
        <v>-4.2353581656509043E-3</v>
      </c>
      <c r="R68" s="35">
        <v>4.0772962368587601E-2</v>
      </c>
      <c r="S68" s="35">
        <v>2.7400774541965534E-2</v>
      </c>
      <c r="T68" s="35">
        <v>4.784321890078963E-3</v>
      </c>
      <c r="U68" s="35">
        <v>-2.0434515265398055E-2</v>
      </c>
      <c r="V68" s="35">
        <v>-3.5691099560300914E-2</v>
      </c>
      <c r="W68" s="35">
        <v>2.8503194948854615E-2</v>
      </c>
      <c r="X68" s="35">
        <v>1.0546044137202934E-2</v>
      </c>
      <c r="Y68" s="35">
        <v>1.0346403117394772E-2</v>
      </c>
      <c r="Z68" s="35">
        <v>-1.9611515071940415E-2</v>
      </c>
      <c r="AA68" s="35">
        <v>3.0138679316118969E-2</v>
      </c>
      <c r="AB68" s="35">
        <v>6.8450165964723503E-2</v>
      </c>
      <c r="AC68" s="35">
        <v>8.9023103764554745E-3</v>
      </c>
      <c r="AD68" s="35">
        <v>1.1336332479850039E-2</v>
      </c>
      <c r="AE68" s="35">
        <v>3.1754844374007829E-2</v>
      </c>
      <c r="AF68" s="35">
        <v>-2.9407869509361084E-3</v>
      </c>
      <c r="AG68" s="35">
        <v>-2.3443893451202912E-2</v>
      </c>
      <c r="AH68" s="35">
        <v>-8.7029346973056143E-2</v>
      </c>
      <c r="AI68" s="35">
        <v>-2.1717461357304849E-2</v>
      </c>
      <c r="AJ68" s="35">
        <v>1.2668537590604156E-2</v>
      </c>
      <c r="AK68" s="35">
        <v>-3.9499647176099717E-3</v>
      </c>
      <c r="AL68" s="35">
        <v>2.9445854956819908E-2</v>
      </c>
      <c r="AM68" s="35">
        <v>4.8641596770838333E-2</v>
      </c>
      <c r="AN68" s="35">
        <v>7.8909721431625779E-2</v>
      </c>
      <c r="AO68" s="35">
        <v>2.8039982710172273E-2</v>
      </c>
      <c r="AP68" s="35">
        <v>6.967886528934808E-2</v>
      </c>
      <c r="AQ68" s="35">
        <v>1.2480555441674587E-2</v>
      </c>
      <c r="AR68" s="35">
        <v>-1.284174279564012E-2</v>
      </c>
      <c r="AS68" s="35">
        <v>-2.4807271653860576E-2</v>
      </c>
      <c r="AT68" s="35">
        <v>6.9901086036931459E-3</v>
      </c>
      <c r="AU68" s="35">
        <v>-7.6169438332890915E-3</v>
      </c>
      <c r="AV68" s="35">
        <v>-1.077111664689033E-2</v>
      </c>
      <c r="AW68" s="35">
        <v>-1.6085666961035253E-2</v>
      </c>
    </row>
    <row r="69" spans="1:49" x14ac:dyDescent="0.3">
      <c r="A69" s="35">
        <v>3.7959083645767271E-3</v>
      </c>
      <c r="B69" s="35">
        <v>1.0350956677969425E-2</v>
      </c>
      <c r="C69" s="35">
        <v>3.4578222922756752E-3</v>
      </c>
      <c r="D69" s="35">
        <v>7.1512068966123263E-3</v>
      </c>
      <c r="E69" s="35">
        <v>1.6076466404963838E-2</v>
      </c>
      <c r="F69" s="35">
        <v>2.6894595669191692E-2</v>
      </c>
      <c r="G69" s="35">
        <v>4.6763403546777847E-3</v>
      </c>
      <c r="H69" s="35">
        <v>3.6929659239755858E-2</v>
      </c>
      <c r="I69" s="35">
        <v>8.2854285276739298E-3</v>
      </c>
      <c r="J69" s="35">
        <v>-3.0794790690809384E-3</v>
      </c>
      <c r="K69" s="35">
        <v>2.3155991839059004E-2</v>
      </c>
      <c r="L69" s="35">
        <v>1.9971472290533414E-2</v>
      </c>
      <c r="M69" s="35">
        <v>7.9765624754363808E-3</v>
      </c>
      <c r="N69" s="35">
        <v>2.0263556140189393E-2</v>
      </c>
      <c r="O69" s="35">
        <v>2.934115995321632E-2</v>
      </c>
      <c r="P69" s="35">
        <v>1.9362620868693108E-2</v>
      </c>
      <c r="Q69" s="35">
        <v>1.9808535048561848E-2</v>
      </c>
      <c r="R69" s="35">
        <v>2.350842201816632E-2</v>
      </c>
      <c r="S69" s="35">
        <v>1.1825212564879235E-2</v>
      </c>
      <c r="T69" s="35">
        <v>5.2567373612683876E-3</v>
      </c>
      <c r="U69" s="35">
        <v>1.7650045520515051E-2</v>
      </c>
      <c r="V69" s="35">
        <v>1.9301328240363742E-2</v>
      </c>
      <c r="W69" s="35">
        <v>2.1498340090614965E-2</v>
      </c>
      <c r="X69" s="35">
        <v>2.8899758524502616E-2</v>
      </c>
      <c r="Y69" s="35">
        <v>2.6194524085060251E-2</v>
      </c>
      <c r="Z69" s="35">
        <v>2.8666294999678252E-2</v>
      </c>
      <c r="AA69" s="35">
        <v>2.080106732863796E-2</v>
      </c>
      <c r="AB69" s="35">
        <v>1.5132206889398904E-2</v>
      </c>
      <c r="AC69" s="35">
        <v>3.2266968035228411E-2</v>
      </c>
      <c r="AD69" s="35">
        <v>1.9537781212795993E-2</v>
      </c>
      <c r="AE69" s="35">
        <v>3.2981392708622825E-2</v>
      </c>
      <c r="AF69" s="35">
        <v>3.5401953017987604E-2</v>
      </c>
      <c r="AG69" s="35">
        <v>2.8740000869213106E-2</v>
      </c>
      <c r="AH69" s="35">
        <v>2.3075303447973067E-2</v>
      </c>
      <c r="AI69" s="35">
        <v>3.0814835692350863E-2</v>
      </c>
      <c r="AJ69" s="35">
        <v>3.5125822147960166E-2</v>
      </c>
      <c r="AK69" s="35">
        <v>2.3357767341521715E-2</v>
      </c>
      <c r="AL69" s="35">
        <v>1.6206550998780336E-2</v>
      </c>
      <c r="AM69" s="35">
        <v>2.4785466012885393E-2</v>
      </c>
      <c r="AN69" s="35">
        <v>5.1655871636267781E-2</v>
      </c>
      <c r="AO69" s="35">
        <v>3.1988232508236125E-2</v>
      </c>
      <c r="AP69" s="35">
        <v>2.2721983132438145E-2</v>
      </c>
      <c r="AQ69" s="35">
        <v>3.222490989942383E-2</v>
      </c>
      <c r="AR69" s="35">
        <v>2.5934863278781337E-2</v>
      </c>
      <c r="AS69" s="35">
        <v>3.1606524515395994E-2</v>
      </c>
      <c r="AT69" s="35">
        <v>-6.6869708554066765E-5</v>
      </c>
      <c r="AU69" s="35">
        <v>-7.6082063962253921E-3</v>
      </c>
      <c r="AV69" s="35">
        <v>1.7767573294431946E-2</v>
      </c>
      <c r="AW69" s="35">
        <v>1.8328534757096147E-2</v>
      </c>
    </row>
    <row r="70" spans="1:49" x14ac:dyDescent="0.3">
      <c r="A70" s="35">
        <v>0.10098733620524489</v>
      </c>
      <c r="B70" s="35">
        <v>6.8917087108983754E-2</v>
      </c>
      <c r="C70" s="35">
        <v>0.10103385271185114</v>
      </c>
      <c r="D70" s="35">
        <v>7.3549504001594518E-2</v>
      </c>
      <c r="E70" s="35">
        <v>0.10313685408134093</v>
      </c>
      <c r="F70" s="35">
        <v>4.6763403546775505E-3</v>
      </c>
      <c r="G70" s="35">
        <v>0.17280313888028359</v>
      </c>
      <c r="H70" s="35">
        <v>-3.3944502320124997E-3</v>
      </c>
      <c r="I70" s="35">
        <v>2.4837251905894558E-2</v>
      </c>
      <c r="J70" s="35">
        <v>0.12984882455747199</v>
      </c>
      <c r="K70" s="35">
        <v>2.2091608425477499E-2</v>
      </c>
      <c r="L70" s="35">
        <v>9.1737029577310059E-2</v>
      </c>
      <c r="M70" s="35">
        <v>0.11264906843342358</v>
      </c>
      <c r="N70" s="35">
        <v>6.943964271147976E-2</v>
      </c>
      <c r="O70" s="35">
        <v>7.5989965841627826E-3</v>
      </c>
      <c r="P70" s="35">
        <v>1.2009982204135895E-2</v>
      </c>
      <c r="Q70" s="35">
        <v>-1.2353134338910752E-2</v>
      </c>
      <c r="R70" s="35">
        <v>7.011255270426317E-2</v>
      </c>
      <c r="S70" s="35">
        <v>4.3918573351081666E-2</v>
      </c>
      <c r="T70" s="35">
        <v>3.944705769855486E-2</v>
      </c>
      <c r="U70" s="35">
        <v>-3.2781947576787186E-2</v>
      </c>
      <c r="V70" s="35">
        <v>-3.554226939544803E-2</v>
      </c>
      <c r="W70" s="35">
        <v>2.7717230223182537E-2</v>
      </c>
      <c r="X70" s="35">
        <v>-7.3109123663250425E-3</v>
      </c>
      <c r="Y70" s="35">
        <v>-5.6913314447070568E-4</v>
      </c>
      <c r="Z70" s="35">
        <v>-1.2041068153137553E-2</v>
      </c>
      <c r="AA70" s="35">
        <v>3.6213347639767128E-2</v>
      </c>
      <c r="AB70" s="35">
        <v>0.10426503663330607</v>
      </c>
      <c r="AC70" s="35">
        <v>1.604137744211033E-2</v>
      </c>
      <c r="AD70" s="35">
        <v>1.2979658317395833E-2</v>
      </c>
      <c r="AE70" s="35">
        <v>4.01899654388575E-2</v>
      </c>
      <c r="AF70" s="35">
        <v>-3.8009371041773238E-2</v>
      </c>
      <c r="AG70" s="35">
        <v>-4.9473881449079812E-2</v>
      </c>
      <c r="AH70" s="35">
        <v>-7.3198313213457142E-2</v>
      </c>
      <c r="AI70" s="35">
        <v>-3.487661943862063E-2</v>
      </c>
      <c r="AJ70" s="35">
        <v>-4.9267265426883131E-2</v>
      </c>
      <c r="AK70" s="35">
        <v>-4.7375362095661219E-3</v>
      </c>
      <c r="AL70" s="35">
        <v>-1.4220020104468378E-2</v>
      </c>
      <c r="AM70" s="35">
        <v>7.9025648716310126E-2</v>
      </c>
      <c r="AN70" s="35">
        <v>-1.742117409861399E-2</v>
      </c>
      <c r="AO70" s="35">
        <v>-1.8611343166990132E-2</v>
      </c>
      <c r="AP70" s="35">
        <v>5.2180373809794331E-2</v>
      </c>
      <c r="AQ70" s="35">
        <v>-1.2967467644069093E-2</v>
      </c>
      <c r="AR70" s="35">
        <v>-3.0435999438481121E-2</v>
      </c>
      <c r="AS70" s="35">
        <v>-4.0345022257554194E-2</v>
      </c>
      <c r="AT70" s="35">
        <v>-4.4317713228297341E-2</v>
      </c>
      <c r="AU70" s="35">
        <v>8.4188515815972198E-4</v>
      </c>
      <c r="AV70" s="35">
        <v>-5.6894015701589265E-2</v>
      </c>
      <c r="AW70" s="35">
        <v>-2.9480567249582045E-2</v>
      </c>
    </row>
    <row r="71" spans="1:49" x14ac:dyDescent="0.3">
      <c r="A71" s="35">
        <v>-6.1466782960724706E-2</v>
      </c>
      <c r="B71" s="35">
        <v>-6.7614187501629397E-2</v>
      </c>
      <c r="C71" s="35">
        <v>-7.5724702238528854E-3</v>
      </c>
      <c r="D71" s="35">
        <v>-6.8359657729366655E-2</v>
      </c>
      <c r="E71" s="35">
        <v>2.742042103464265E-3</v>
      </c>
      <c r="F71" s="35">
        <v>3.6929659239755774E-2</v>
      </c>
      <c r="G71" s="35">
        <v>-3.3944502320122499E-3</v>
      </c>
      <c r="H71" s="35">
        <v>0.17986907840620756</v>
      </c>
      <c r="I71" s="35">
        <v>-3.5543941662613612E-3</v>
      </c>
      <c r="J71" s="35">
        <v>-3.6820956338810037E-2</v>
      </c>
      <c r="K71" s="35">
        <v>-1.4290779519847627E-2</v>
      </c>
      <c r="L71" s="35">
        <v>5.3044764719015342E-2</v>
      </c>
      <c r="M71" s="35">
        <v>-1.8927627101372919E-2</v>
      </c>
      <c r="N71" s="35">
        <v>3.527486040242947E-2</v>
      </c>
      <c r="O71" s="35">
        <v>5.9183211516707093E-2</v>
      </c>
      <c r="P71" s="35">
        <v>-3.4986030416349942E-2</v>
      </c>
      <c r="Q71" s="35">
        <v>-7.3189125929179416E-3</v>
      </c>
      <c r="R71" s="35">
        <v>6.8457566333134851E-2</v>
      </c>
      <c r="S71" s="35">
        <v>-3.9613751751186754E-2</v>
      </c>
      <c r="T71" s="35">
        <v>1.8838595393631447E-2</v>
      </c>
      <c r="U71" s="35">
        <v>-4.1458189727155051E-2</v>
      </c>
      <c r="V71" s="35">
        <v>-3.8735176809679625E-3</v>
      </c>
      <c r="W71" s="35">
        <v>-9.3000098211963311E-3</v>
      </c>
      <c r="X71" s="35">
        <v>4.0308226045685944E-2</v>
      </c>
      <c r="Y71" s="35">
        <v>2.3127235784670911E-2</v>
      </c>
      <c r="Z71" s="35">
        <v>6.3464757465883953E-2</v>
      </c>
      <c r="AA71" s="35">
        <v>4.9137867705577612E-2</v>
      </c>
      <c r="AB71" s="35">
        <v>1.0528612374139316E-2</v>
      </c>
      <c r="AC71" s="35">
        <v>0.16183057284481403</v>
      </c>
      <c r="AD71" s="35">
        <v>-3.2956303500046795E-2</v>
      </c>
      <c r="AE71" s="35">
        <v>0.17800979291899832</v>
      </c>
      <c r="AF71" s="35">
        <v>8.6340002801088667E-2</v>
      </c>
      <c r="AG71" s="35">
        <v>1.1421967964019775E-2</v>
      </c>
      <c r="AH71" s="35">
        <v>9.9700293433764992E-3</v>
      </c>
      <c r="AI71" s="35">
        <v>4.9413551424006413E-2</v>
      </c>
      <c r="AJ71" s="35">
        <v>3.563481350559676E-2</v>
      </c>
      <c r="AK71" s="35">
        <v>6.0995127596228743E-2</v>
      </c>
      <c r="AL71" s="35">
        <v>-1.8311007878134625E-3</v>
      </c>
      <c r="AM71" s="35">
        <v>0.1213029580725879</v>
      </c>
      <c r="AN71" s="35">
        <v>-2.7851910535933638E-2</v>
      </c>
      <c r="AO71" s="35">
        <v>1.4131905176649182E-2</v>
      </c>
      <c r="AP71" s="35">
        <v>-2.2233736352159236E-2</v>
      </c>
      <c r="AQ71" s="35">
        <v>6.7712267097481807E-2</v>
      </c>
      <c r="AR71" s="35">
        <v>-2.105980958111835E-3</v>
      </c>
      <c r="AS71" s="35">
        <v>5.3378271028150702E-2</v>
      </c>
      <c r="AT71" s="35">
        <v>-4.4397540600269784E-2</v>
      </c>
      <c r="AU71" s="35">
        <v>4.6256842001659859E-2</v>
      </c>
      <c r="AV71" s="35">
        <v>4.6588785270954509E-2</v>
      </c>
      <c r="AW71" s="35">
        <v>-3.3965074037933751E-2</v>
      </c>
    </row>
    <row r="72" spans="1:49" x14ac:dyDescent="0.3">
      <c r="A72" s="35">
        <v>5.4433689094655159E-2</v>
      </c>
      <c r="B72" s="35">
        <v>2.5491088243372428E-2</v>
      </c>
      <c r="C72" s="35">
        <v>3.8706241230097777E-2</v>
      </c>
      <c r="D72" s="35">
        <v>4.4175106694553018E-2</v>
      </c>
      <c r="E72" s="35">
        <v>-4.245426519174117E-3</v>
      </c>
      <c r="F72" s="35">
        <v>8.2854285276736765E-3</v>
      </c>
      <c r="G72" s="35">
        <v>2.4837251905894548E-2</v>
      </c>
      <c r="H72" s="35">
        <v>-3.554394166260702E-3</v>
      </c>
      <c r="I72" s="35">
        <v>6.7801847881525587E-2</v>
      </c>
      <c r="J72" s="35">
        <v>5.8725462952527022E-2</v>
      </c>
      <c r="K72" s="35">
        <v>-3.0336529940920981E-3</v>
      </c>
      <c r="L72" s="35">
        <v>5.9791115468514709E-3</v>
      </c>
      <c r="M72" s="35">
        <v>2.9768987087144892E-2</v>
      </c>
      <c r="N72" s="35">
        <v>1.1985621743537225E-2</v>
      </c>
      <c r="O72" s="35">
        <v>-4.1150797961400903E-3</v>
      </c>
      <c r="P72" s="35">
        <v>3.3884513212565762E-2</v>
      </c>
      <c r="Q72" s="35">
        <v>3.4848688821438885E-2</v>
      </c>
      <c r="R72" s="35">
        <v>1.5754858075474529E-2</v>
      </c>
      <c r="S72" s="35">
        <v>3.9611956401505118E-2</v>
      </c>
      <c r="T72" s="35">
        <v>6.6571570864093169E-2</v>
      </c>
      <c r="U72" s="35">
        <v>4.8266680862677783E-2</v>
      </c>
      <c r="V72" s="35">
        <v>5.9882776340590742E-2</v>
      </c>
      <c r="W72" s="35">
        <v>1.6025569843868062E-2</v>
      </c>
      <c r="X72" s="35">
        <v>5.7836855060010711E-3</v>
      </c>
      <c r="Y72" s="35">
        <v>1.4183216337352818E-2</v>
      </c>
      <c r="Z72" s="35">
        <v>3.7368032018696318E-2</v>
      </c>
      <c r="AA72" s="35">
        <v>1.4604206777321278E-2</v>
      </c>
      <c r="AB72" s="35">
        <v>1.5766601962367108E-2</v>
      </c>
      <c r="AC72" s="35">
        <v>6.4812578672535648E-3</v>
      </c>
      <c r="AD72" s="35">
        <v>3.25917177402332E-2</v>
      </c>
      <c r="AE72" s="35">
        <v>-9.6840497829686067E-3</v>
      </c>
      <c r="AF72" s="35">
        <v>-6.0981988127473599E-3</v>
      </c>
      <c r="AG72" s="35">
        <v>2.5811159881131064E-2</v>
      </c>
      <c r="AH72" s="35">
        <v>9.4962578234972519E-2</v>
      </c>
      <c r="AI72" s="35">
        <v>2.6186913557688322E-2</v>
      </c>
      <c r="AJ72" s="35">
        <v>-2.6220650158132339E-2</v>
      </c>
      <c r="AK72" s="35">
        <v>2.893295069716665E-2</v>
      </c>
      <c r="AL72" s="35">
        <v>-2.5840166033003174E-3</v>
      </c>
      <c r="AM72" s="35">
        <v>5.3939256849704631E-3</v>
      </c>
      <c r="AN72" s="35">
        <v>-0.10093202801392293</v>
      </c>
      <c r="AO72" s="35">
        <v>-2.2451656581234922E-2</v>
      </c>
      <c r="AP72" s="35">
        <v>-1.9878881860839692E-2</v>
      </c>
      <c r="AQ72" s="35">
        <v>-5.6416812418098386E-3</v>
      </c>
      <c r="AR72" s="35">
        <v>2.7878095734091772E-2</v>
      </c>
      <c r="AS72" s="35">
        <v>2.5655302104626028E-2</v>
      </c>
      <c r="AT72" s="35">
        <v>2.9638426410158049E-2</v>
      </c>
      <c r="AU72" s="35">
        <v>7.250947675243305E-2</v>
      </c>
      <c r="AV72" s="35">
        <v>1.615176331981423E-2</v>
      </c>
      <c r="AW72" s="35">
        <v>4.3503954614307241E-2</v>
      </c>
    </row>
    <row r="73" spans="1:49" x14ac:dyDescent="0.3">
      <c r="A73" s="35">
        <v>0.10648737657707705</v>
      </c>
      <c r="B73" s="35">
        <v>6.9847019478681091E-2</v>
      </c>
      <c r="C73" s="35">
        <v>9.7590942838375536E-2</v>
      </c>
      <c r="D73" s="35">
        <v>8.3572372062187719E-2</v>
      </c>
      <c r="E73" s="35">
        <v>6.465384785579692E-2</v>
      </c>
      <c r="F73" s="35">
        <v>-3.0794790690809315E-3</v>
      </c>
      <c r="G73" s="35">
        <v>0.12984882455747215</v>
      </c>
      <c r="H73" s="35">
        <v>-3.6820956338809593E-2</v>
      </c>
      <c r="I73" s="35">
        <v>5.8725462952527341E-2</v>
      </c>
      <c r="J73" s="35">
        <v>0.13195862676342862</v>
      </c>
      <c r="K73" s="35">
        <v>1.1761751054972083E-2</v>
      </c>
      <c r="L73" s="35">
        <v>5.2554005408510442E-2</v>
      </c>
      <c r="M73" s="35">
        <v>9.5059548671669297E-2</v>
      </c>
      <c r="N73" s="35">
        <v>4.3353452059730999E-2</v>
      </c>
      <c r="O73" s="35">
        <v>-1.0997364600463373E-2</v>
      </c>
      <c r="P73" s="35">
        <v>2.610754384185987E-2</v>
      </c>
      <c r="Q73" s="35">
        <v>1.045674010337428E-2</v>
      </c>
      <c r="R73" s="35">
        <v>3.7822747674649493E-2</v>
      </c>
      <c r="S73" s="35">
        <v>5.6867910204720325E-2</v>
      </c>
      <c r="T73" s="35">
        <v>6.9049210417502033E-2</v>
      </c>
      <c r="U73" s="35">
        <v>9.6339649234029236E-3</v>
      </c>
      <c r="V73" s="35">
        <v>6.9513655593799323E-3</v>
      </c>
      <c r="W73" s="35">
        <v>2.3477319621691077E-2</v>
      </c>
      <c r="X73" s="35">
        <v>-1.366757562840628E-2</v>
      </c>
      <c r="Y73" s="35">
        <v>-1.8574853342164001E-3</v>
      </c>
      <c r="Z73" s="35">
        <v>-6.6967174250141467E-3</v>
      </c>
      <c r="AA73" s="35">
        <v>2.4325596117232617E-2</v>
      </c>
      <c r="AB73" s="35">
        <v>7.2994924475466016E-2</v>
      </c>
      <c r="AC73" s="35">
        <v>-1.4592517454103157E-2</v>
      </c>
      <c r="AD73" s="35">
        <v>2.5783187498574424E-2</v>
      </c>
      <c r="AE73" s="35">
        <v>-9.2503166803191011E-3</v>
      </c>
      <c r="AF73" s="35">
        <v>-4.743734145177729E-2</v>
      </c>
      <c r="AG73" s="35">
        <v>-2.7373853033644209E-2</v>
      </c>
      <c r="AH73" s="35">
        <v>-8.0072720545269621E-3</v>
      </c>
      <c r="AI73" s="35">
        <v>-2.5125153749141881E-2</v>
      </c>
      <c r="AJ73" s="35">
        <v>-5.6385755762709572E-2</v>
      </c>
      <c r="AK73" s="35">
        <v>2.3248339634936444E-3</v>
      </c>
      <c r="AL73" s="35">
        <v>1.3658132050928008E-3</v>
      </c>
      <c r="AM73" s="35">
        <v>3.3330528378430382E-2</v>
      </c>
      <c r="AN73" s="35">
        <v>-8.4356415086550285E-2</v>
      </c>
      <c r="AO73" s="35">
        <v>-3.2180941197787846E-2</v>
      </c>
      <c r="AP73" s="35">
        <v>2.3571376996442989E-2</v>
      </c>
      <c r="AQ73" s="35">
        <v>-2.7594262644388533E-2</v>
      </c>
      <c r="AR73" s="35">
        <v>-1.1169848113042061E-2</v>
      </c>
      <c r="AS73" s="35">
        <v>-2.9743352028254302E-2</v>
      </c>
      <c r="AT73" s="35">
        <v>2.3056827292573155E-2</v>
      </c>
      <c r="AU73" s="35">
        <v>6.6855406080554791E-2</v>
      </c>
      <c r="AV73" s="35">
        <v>-2.1293417038369164E-2</v>
      </c>
      <c r="AW73" s="35">
        <v>8.2414980557392464E-3</v>
      </c>
    </row>
    <row r="74" spans="1:49" x14ac:dyDescent="0.3">
      <c r="A74" s="35">
        <v>2.227960094126382E-2</v>
      </c>
      <c r="B74" s="35">
        <v>4.4131630003182348E-2</v>
      </c>
      <c r="C74" s="35">
        <v>1.6402696821409622E-2</v>
      </c>
      <c r="D74" s="35">
        <v>3.1861283472955804E-2</v>
      </c>
      <c r="E74" s="35">
        <v>4.0741987694484644E-2</v>
      </c>
      <c r="F74" s="35">
        <v>2.3155991839058709E-2</v>
      </c>
      <c r="G74" s="35">
        <v>2.209160842547744E-2</v>
      </c>
      <c r="H74" s="35">
        <v>-1.4290779519848001E-2</v>
      </c>
      <c r="I74" s="35">
        <v>-3.0336529940919177E-3</v>
      </c>
      <c r="J74" s="35">
        <v>1.176175105497191E-2</v>
      </c>
      <c r="K74" s="35">
        <v>4.6801206801273934E-2</v>
      </c>
      <c r="L74" s="35">
        <v>1.7912301661932816E-2</v>
      </c>
      <c r="M74" s="35">
        <v>2.5008302255364989E-2</v>
      </c>
      <c r="N74" s="35">
        <v>1.9990471704226409E-2</v>
      </c>
      <c r="O74" s="35">
        <v>2.4304307520748591E-2</v>
      </c>
      <c r="P74" s="35">
        <v>2.8774995649010884E-2</v>
      </c>
      <c r="Q74" s="35">
        <v>2.026201185195874E-2</v>
      </c>
      <c r="R74" s="35">
        <v>6.604031461201032E-3</v>
      </c>
      <c r="S74" s="35">
        <v>2.6352415562381729E-2</v>
      </c>
      <c r="T74" s="35">
        <v>-9.1660709839249399E-3</v>
      </c>
      <c r="U74" s="35">
        <v>2.263425239480036E-2</v>
      </c>
      <c r="V74" s="35">
        <v>2.8451627885061059E-3</v>
      </c>
      <c r="W74" s="35">
        <v>3.2231994248585562E-2</v>
      </c>
      <c r="X74" s="35">
        <v>2.3920308040951344E-2</v>
      </c>
      <c r="Y74" s="35">
        <v>2.3665983949100362E-2</v>
      </c>
      <c r="Z74" s="35">
        <v>-4.7542760964708053E-3</v>
      </c>
      <c r="AA74" s="35">
        <v>1.4901775516239321E-2</v>
      </c>
      <c r="AB74" s="35">
        <v>2.4692879118143989E-2</v>
      </c>
      <c r="AC74" s="35">
        <v>-1.5527686086492631E-2</v>
      </c>
      <c r="AD74" s="35">
        <v>2.8974832803986508E-2</v>
      </c>
      <c r="AE74" s="35">
        <v>-1.0349406590535598E-2</v>
      </c>
      <c r="AF74" s="35">
        <v>1.7835523868700787E-2</v>
      </c>
      <c r="AG74" s="35">
        <v>2.0541848841693813E-2</v>
      </c>
      <c r="AH74" s="35">
        <v>-2.485470407529411E-2</v>
      </c>
      <c r="AI74" s="35">
        <v>7.709870633470714E-3</v>
      </c>
      <c r="AJ74" s="35">
        <v>4.7789714170167294E-2</v>
      </c>
      <c r="AK74" s="35">
        <v>2.3508093719591117E-3</v>
      </c>
      <c r="AL74" s="35">
        <v>4.4849867454585864E-2</v>
      </c>
      <c r="AM74" s="35">
        <v>-3.1617486402426842E-3</v>
      </c>
      <c r="AN74" s="35">
        <v>0.1152702918004177</v>
      </c>
      <c r="AO74" s="35">
        <v>5.1334699069083223E-2</v>
      </c>
      <c r="AP74" s="35">
        <v>5.9906037143521274E-2</v>
      </c>
      <c r="AQ74" s="35">
        <v>2.2952164381838787E-2</v>
      </c>
      <c r="AR74" s="35">
        <v>2.3112498227969125E-2</v>
      </c>
      <c r="AS74" s="35">
        <v>6.9064458645255178E-3</v>
      </c>
      <c r="AT74" s="35">
        <v>3.9342569842425221E-2</v>
      </c>
      <c r="AU74" s="35">
        <v>-1.8571829990246258E-2</v>
      </c>
      <c r="AV74" s="35">
        <v>1.8134418585526738E-2</v>
      </c>
      <c r="AW74" s="35">
        <v>2.3369612140047406E-2</v>
      </c>
    </row>
    <row r="75" spans="1:49" x14ac:dyDescent="0.3">
      <c r="A75" s="35">
        <v>3.518600018248428E-2</v>
      </c>
      <c r="B75" s="35">
        <v>2.2607307597212897E-2</v>
      </c>
      <c r="C75" s="35">
        <v>4.8455870393442887E-2</v>
      </c>
      <c r="D75" s="35">
        <v>2.1256771207770413E-2</v>
      </c>
      <c r="E75" s="35">
        <v>6.335474120214854E-2</v>
      </c>
      <c r="F75" s="35">
        <v>1.9971472290533223E-2</v>
      </c>
      <c r="G75" s="35">
        <v>9.1737029577310142E-2</v>
      </c>
      <c r="H75" s="35">
        <v>5.304476471901505E-2</v>
      </c>
      <c r="I75" s="35">
        <v>5.979111546851365E-3</v>
      </c>
      <c r="J75" s="35">
        <v>5.2554005408510199E-2</v>
      </c>
      <c r="K75" s="35">
        <v>1.7912301661933014E-2</v>
      </c>
      <c r="L75" s="35">
        <v>6.8788299025233327E-2</v>
      </c>
      <c r="M75" s="35">
        <v>5.5895533416464076E-2</v>
      </c>
      <c r="N75" s="35">
        <v>5.1941871722629762E-2</v>
      </c>
      <c r="O75" s="35">
        <v>2.9107629583749881E-2</v>
      </c>
      <c r="P75" s="35">
        <v>1.6547042048636745E-3</v>
      </c>
      <c r="Q75" s="35">
        <v>-5.8668679224621774E-3</v>
      </c>
      <c r="R75" s="35">
        <v>6.0803695593047442E-2</v>
      </c>
      <c r="S75" s="35">
        <v>1.3879547332242736E-2</v>
      </c>
      <c r="T75" s="35">
        <v>1.7537306557690799E-2</v>
      </c>
      <c r="U75" s="35">
        <v>-2.7338379353803312E-2</v>
      </c>
      <c r="V75" s="35">
        <v>-2.1166925920219612E-2</v>
      </c>
      <c r="W75" s="35">
        <v>1.9136069577541086E-2</v>
      </c>
      <c r="X75" s="35">
        <v>1.5334548926882165E-2</v>
      </c>
      <c r="Y75" s="35">
        <v>1.3016795700150526E-2</v>
      </c>
      <c r="Z75" s="35">
        <v>1.4051081107421676E-2</v>
      </c>
      <c r="AA75" s="35">
        <v>3.6333346836318253E-2</v>
      </c>
      <c r="AB75" s="35">
        <v>6.2937941640291484E-2</v>
      </c>
      <c r="AC75" s="35">
        <v>5.6427375383506465E-2</v>
      </c>
      <c r="AD75" s="35">
        <v>2.8742499675482036E-3</v>
      </c>
      <c r="AE75" s="35">
        <v>7.5633574899997669E-2</v>
      </c>
      <c r="AF75" s="35">
        <v>1.2888749242571017E-2</v>
      </c>
      <c r="AG75" s="35">
        <v>-1.6845368751458936E-2</v>
      </c>
      <c r="AH75" s="35">
        <v>-4.1165112292436121E-2</v>
      </c>
      <c r="AI75" s="35">
        <v>6.1148528917060255E-4</v>
      </c>
      <c r="AJ75" s="35">
        <v>-2.29296322677075E-3</v>
      </c>
      <c r="AK75" s="35">
        <v>1.573025627859416E-2</v>
      </c>
      <c r="AL75" s="35">
        <v>-3.457831906721609E-3</v>
      </c>
      <c r="AM75" s="35">
        <v>7.9068796857481541E-2</v>
      </c>
      <c r="AN75" s="35">
        <v>1.8900123831081639E-2</v>
      </c>
      <c r="AO75" s="35">
        <v>8.1300543252187801E-3</v>
      </c>
      <c r="AP75" s="35">
        <v>3.468840207448616E-2</v>
      </c>
      <c r="AQ75" s="35">
        <v>2.1139769868765937E-2</v>
      </c>
      <c r="AR75" s="35">
        <v>-1.0834183863136865E-2</v>
      </c>
      <c r="AS75" s="35">
        <v>-1.1124417907753502E-3</v>
      </c>
      <c r="AT75" s="35">
        <v>-4.1754801953517294E-2</v>
      </c>
      <c r="AU75" s="35">
        <v>-5.6295099037062812E-3</v>
      </c>
      <c r="AV75" s="35">
        <v>-1.8129949198581602E-2</v>
      </c>
      <c r="AW75" s="35">
        <v>-2.2976248946572995E-2</v>
      </c>
    </row>
    <row r="76" spans="1:49" x14ac:dyDescent="0.3">
      <c r="A76" s="35">
        <v>8.16885069460625E-2</v>
      </c>
      <c r="B76" s="35">
        <v>6.2079081955596596E-2</v>
      </c>
      <c r="C76" s="35">
        <v>7.2629927722750537E-2</v>
      </c>
      <c r="D76" s="35">
        <v>6.6126752152709398E-2</v>
      </c>
      <c r="E76" s="35">
        <v>6.9379489127454508E-2</v>
      </c>
      <c r="F76" s="35">
        <v>7.9765624754363114E-3</v>
      </c>
      <c r="G76" s="35">
        <v>0.11264906843342373</v>
      </c>
      <c r="H76" s="35">
        <v>-1.8927627101372871E-2</v>
      </c>
      <c r="I76" s="35">
        <v>2.9768987087145204E-2</v>
      </c>
      <c r="J76" s="35">
        <v>9.5059548671669297E-2</v>
      </c>
      <c r="K76" s="35">
        <v>2.5008302255365142E-2</v>
      </c>
      <c r="L76" s="35">
        <v>5.5895533416464159E-2</v>
      </c>
      <c r="M76" s="35">
        <v>8.0429001819935286E-2</v>
      </c>
      <c r="N76" s="35">
        <v>4.6030282456880504E-2</v>
      </c>
      <c r="O76" s="35">
        <v>5.507948650554411E-3</v>
      </c>
      <c r="P76" s="35">
        <v>2.4718327094231857E-2</v>
      </c>
      <c r="Q76" s="35">
        <v>6.5323988710780257E-3</v>
      </c>
      <c r="R76" s="35">
        <v>4.1679238229583179E-2</v>
      </c>
      <c r="S76" s="35">
        <v>4.4329882808983659E-2</v>
      </c>
      <c r="T76" s="35">
        <v>3.4827841251867997E-2</v>
      </c>
      <c r="U76" s="35">
        <v>7.0359707696759227E-4</v>
      </c>
      <c r="V76" s="35">
        <v>-5.765232495068405E-3</v>
      </c>
      <c r="W76" s="35">
        <v>2.8785112758173068E-2</v>
      </c>
      <c r="X76" s="35">
        <v>3.4793546725380223E-4</v>
      </c>
      <c r="Y76" s="35">
        <v>7.3949751896731954E-3</v>
      </c>
      <c r="Z76" s="35">
        <v>-3.7784619201594108E-3</v>
      </c>
      <c r="AA76" s="35">
        <v>2.488264800382832E-2</v>
      </c>
      <c r="AB76" s="35">
        <v>7.0190155408893104E-2</v>
      </c>
      <c r="AC76" s="35">
        <v>-4.276698472635676E-3</v>
      </c>
      <c r="AD76" s="35">
        <v>2.4890156029396392E-2</v>
      </c>
      <c r="AE76" s="35">
        <v>6.2231990628451306E-3</v>
      </c>
      <c r="AF76" s="35">
        <v>-2.5147057000620667E-2</v>
      </c>
      <c r="AG76" s="35">
        <v>-1.8436549464546644E-2</v>
      </c>
      <c r="AH76" s="35">
        <v>-2.7372992934090873E-2</v>
      </c>
      <c r="AI76" s="35">
        <v>-1.565501316114273E-2</v>
      </c>
      <c r="AJ76" s="35">
        <v>-2.540532533314406E-2</v>
      </c>
      <c r="AK76" s="35">
        <v>3.123855386705926E-4</v>
      </c>
      <c r="AL76" s="35">
        <v>2.2053803305322577E-3</v>
      </c>
      <c r="AM76" s="35">
        <v>3.825073888505727E-2</v>
      </c>
      <c r="AN76" s="35">
        <v>-2.5158452443655444E-3</v>
      </c>
      <c r="AO76" s="35">
        <v>-4.1628288382431627E-3</v>
      </c>
      <c r="AP76" s="35">
        <v>4.2519485985324484E-2</v>
      </c>
      <c r="AQ76" s="35">
        <v>-7.8026638223416944E-3</v>
      </c>
      <c r="AR76" s="35">
        <v>-5.2291522507794189E-3</v>
      </c>
      <c r="AS76" s="35">
        <v>-1.9456290725574907E-2</v>
      </c>
      <c r="AT76" s="35">
        <v>-6.6085152147632026E-3</v>
      </c>
      <c r="AU76" s="35">
        <v>8.8713440787247522E-3</v>
      </c>
      <c r="AV76" s="35">
        <v>-2.853064349364591E-2</v>
      </c>
      <c r="AW76" s="35">
        <v>1.1771022299649127E-3</v>
      </c>
    </row>
    <row r="77" spans="1:49" x14ac:dyDescent="0.3">
      <c r="A77" s="35">
        <v>3.5713623908419569E-2</v>
      </c>
      <c r="B77" s="35">
        <v>2.5998670912328985E-2</v>
      </c>
      <c r="C77" s="35">
        <v>3.794940884038403E-2</v>
      </c>
      <c r="D77" s="35">
        <v>2.6039618089208433E-2</v>
      </c>
      <c r="E77" s="35">
        <v>4.9055987936255513E-2</v>
      </c>
      <c r="F77" s="35">
        <v>2.0263556140189223E-2</v>
      </c>
      <c r="G77" s="35">
        <v>6.9439642711479815E-2</v>
      </c>
      <c r="H77" s="35">
        <v>3.5274860402429359E-2</v>
      </c>
      <c r="I77" s="35">
        <v>1.198562174353722E-2</v>
      </c>
      <c r="J77" s="35">
        <v>4.3353452059730804E-2</v>
      </c>
      <c r="K77" s="35">
        <v>1.9990471704226534E-2</v>
      </c>
      <c r="L77" s="35">
        <v>5.1941871722629776E-2</v>
      </c>
      <c r="M77" s="35">
        <v>4.6030282456880449E-2</v>
      </c>
      <c r="N77" s="35">
        <v>4.1832416504011163E-2</v>
      </c>
      <c r="O77" s="35">
        <v>2.4577019536728344E-2</v>
      </c>
      <c r="P77" s="35">
        <v>1.2977297963504789E-2</v>
      </c>
      <c r="Q77" s="35">
        <v>4.8089728446470527E-3</v>
      </c>
      <c r="R77" s="35">
        <v>4.7732113191369441E-2</v>
      </c>
      <c r="S77" s="35">
        <v>1.9438738610897788E-2</v>
      </c>
      <c r="T77" s="35">
        <v>1.6728984353264253E-2</v>
      </c>
      <c r="U77" s="35">
        <v>-7.4882789668813364E-3</v>
      </c>
      <c r="V77" s="35">
        <v>-3.8206658956819878E-3</v>
      </c>
      <c r="W77" s="35">
        <v>2.2368623200741705E-2</v>
      </c>
      <c r="X77" s="35">
        <v>1.7115507918807484E-2</v>
      </c>
      <c r="Y77" s="35">
        <v>1.6789782038244938E-2</v>
      </c>
      <c r="Z77" s="35">
        <v>1.8439548116633502E-2</v>
      </c>
      <c r="AA77" s="35">
        <v>2.9127486083281553E-2</v>
      </c>
      <c r="AB77" s="35">
        <v>5.043943484640076E-2</v>
      </c>
      <c r="AC77" s="35">
        <v>3.8558934937199585E-2</v>
      </c>
      <c r="AD77" s="35">
        <v>1.361635143247239E-2</v>
      </c>
      <c r="AE77" s="35">
        <v>4.9681516194411413E-2</v>
      </c>
      <c r="AF77" s="35">
        <v>1.2507015293574049E-2</v>
      </c>
      <c r="AG77" s="35">
        <v>-1.8189014615467829E-3</v>
      </c>
      <c r="AH77" s="35">
        <v>-1.3163978704722634E-2</v>
      </c>
      <c r="AI77" s="35">
        <v>9.0370018482148103E-3</v>
      </c>
      <c r="AJ77" s="35">
        <v>2.7175940985900982E-3</v>
      </c>
      <c r="AK77" s="35">
        <v>1.5693807362043767E-2</v>
      </c>
      <c r="AL77" s="35">
        <v>-1.5842321210157717E-3</v>
      </c>
      <c r="AM77" s="35">
        <v>5.5644803812751831E-2</v>
      </c>
      <c r="AN77" s="35">
        <v>2.350214201678863E-2</v>
      </c>
      <c r="AO77" s="35">
        <v>1.1687493437239391E-2</v>
      </c>
      <c r="AP77" s="35">
        <v>3.0910167832375768E-2</v>
      </c>
      <c r="AQ77" s="35">
        <v>1.8993933774785397E-2</v>
      </c>
      <c r="AR77" s="35">
        <v>2.8862685656265603E-3</v>
      </c>
      <c r="AS77" s="35">
        <v>7.6810585148098104E-3</v>
      </c>
      <c r="AT77" s="35">
        <v>-3.1155766758440055E-2</v>
      </c>
      <c r="AU77" s="35">
        <v>-1.0258523696451333E-2</v>
      </c>
      <c r="AV77" s="35">
        <v>-1.4023413335315871E-2</v>
      </c>
      <c r="AW77" s="35">
        <v>-5.2173220170597806E-3</v>
      </c>
    </row>
    <row r="78" spans="1:49" x14ac:dyDescent="0.3">
      <c r="A78" s="35">
        <v>-1.1438622593328243E-2</v>
      </c>
      <c r="B78" s="35">
        <v>9.4817920895869101E-4</v>
      </c>
      <c r="C78" s="35">
        <v>3.5715269028350274E-3</v>
      </c>
      <c r="D78" s="35">
        <v>-7.1577671207444724E-3</v>
      </c>
      <c r="E78" s="35">
        <v>2.3960470791188279E-2</v>
      </c>
      <c r="F78" s="35">
        <v>2.934115995321656E-2</v>
      </c>
      <c r="G78" s="35">
        <v>7.5989965841632354E-3</v>
      </c>
      <c r="H78" s="35">
        <v>5.9183211516707246E-2</v>
      </c>
      <c r="I78" s="35">
        <v>-4.1150797961397312E-3</v>
      </c>
      <c r="J78" s="35">
        <v>-1.0997364600463164E-2</v>
      </c>
      <c r="K78" s="35">
        <v>2.4304307520749219E-2</v>
      </c>
      <c r="L78" s="35">
        <v>2.9107629583750266E-2</v>
      </c>
      <c r="M78" s="35">
        <v>5.507948650554758E-3</v>
      </c>
      <c r="N78" s="35">
        <v>2.4577019536728719E-2</v>
      </c>
      <c r="O78" s="35">
        <v>3.8147427814304531E-2</v>
      </c>
      <c r="P78" s="35">
        <v>6.1113521050090019E-3</v>
      </c>
      <c r="Q78" s="35">
        <v>1.1121540223396799E-2</v>
      </c>
      <c r="R78" s="35">
        <v>2.898022755610646E-2</v>
      </c>
      <c r="S78" s="35">
        <v>9.859056062771071E-4</v>
      </c>
      <c r="T78" s="35">
        <v>-8.5505374080338536E-4</v>
      </c>
      <c r="U78" s="35">
        <v>5.6605655152248274E-4</v>
      </c>
      <c r="V78" s="35">
        <v>2.4765579692069065E-3</v>
      </c>
      <c r="W78" s="35">
        <v>1.7180732455836817E-2</v>
      </c>
      <c r="X78" s="35">
        <v>3.1556046091973981E-2</v>
      </c>
      <c r="Y78" s="35">
        <v>2.4814603452749304E-2</v>
      </c>
      <c r="Z78" s="35">
        <v>2.3007035028438788E-2</v>
      </c>
      <c r="AA78" s="35">
        <v>2.6965356940341537E-2</v>
      </c>
      <c r="AB78" s="35">
        <v>1.7166489532346979E-2</v>
      </c>
      <c r="AC78" s="35">
        <v>5.0966737474620716E-2</v>
      </c>
      <c r="AD78" s="35">
        <v>6.9489509523335685E-3</v>
      </c>
      <c r="AE78" s="35">
        <v>5.9331490762255551E-2</v>
      </c>
      <c r="AF78" s="35">
        <v>4.5723721915594415E-2</v>
      </c>
      <c r="AG78" s="35">
        <v>2.0238501426857659E-2</v>
      </c>
      <c r="AH78" s="35">
        <v>-7.3497484735066537E-3</v>
      </c>
      <c r="AI78" s="35">
        <v>2.6156036518329664E-2</v>
      </c>
      <c r="AJ78" s="35">
        <v>4.5664757220391095E-2</v>
      </c>
      <c r="AK78" s="35">
        <v>2.4937975551849234E-2</v>
      </c>
      <c r="AL78" s="35">
        <v>2.6347366851415352E-2</v>
      </c>
      <c r="AM78" s="35">
        <v>4.1644957173004149E-2</v>
      </c>
      <c r="AN78" s="35">
        <v>6.6076495972374416E-2</v>
      </c>
      <c r="AO78" s="35">
        <v>3.9210754061496975E-2</v>
      </c>
      <c r="AP78" s="35">
        <v>2.8620981237019727E-2</v>
      </c>
      <c r="AQ78" s="35">
        <v>4.1224691586808977E-2</v>
      </c>
      <c r="AR78" s="35">
        <v>1.6187411691129343E-2</v>
      </c>
      <c r="AS78" s="35">
        <v>2.7306108240486036E-2</v>
      </c>
      <c r="AT78" s="35">
        <v>5.2763881635912724E-3</v>
      </c>
      <c r="AU78" s="35">
        <v>7.0551467852669747E-4</v>
      </c>
      <c r="AV78" s="35">
        <v>2.8497192408264274E-2</v>
      </c>
      <c r="AW78" s="35">
        <v>3.667820862274164E-3</v>
      </c>
    </row>
    <row r="79" spans="1:49" x14ac:dyDescent="0.3">
      <c r="A79" s="35">
        <v>5.1346791705881759E-2</v>
      </c>
      <c r="B79" s="35">
        <v>4.7159973663295066E-2</v>
      </c>
      <c r="C79" s="35">
        <v>1.0879581960763676E-2</v>
      </c>
      <c r="D79" s="35">
        <v>5.2991102358657602E-2</v>
      </c>
      <c r="E79" s="35">
        <v>1.0113322399993477E-2</v>
      </c>
      <c r="F79" s="35">
        <v>1.9362620868692906E-2</v>
      </c>
      <c r="G79" s="35">
        <v>1.2009982204135843E-2</v>
      </c>
      <c r="H79" s="35">
        <v>-3.498603041634972E-2</v>
      </c>
      <c r="I79" s="35">
        <v>3.3884513212566164E-2</v>
      </c>
      <c r="J79" s="35">
        <v>2.6107543841859808E-2</v>
      </c>
      <c r="K79" s="35">
        <v>2.8774995649010773E-2</v>
      </c>
      <c r="L79" s="35">
        <v>1.6547042048636468E-3</v>
      </c>
      <c r="M79" s="35">
        <v>2.4718327094231704E-2</v>
      </c>
      <c r="N79" s="35">
        <v>1.2977297963504757E-2</v>
      </c>
      <c r="O79" s="35">
        <v>6.1113521050085128E-3</v>
      </c>
      <c r="P79" s="35">
        <v>5.4758877176147039E-2</v>
      </c>
      <c r="Q79" s="35">
        <v>3.9120208950672745E-2</v>
      </c>
      <c r="R79" s="35">
        <v>8.277278162211632E-3</v>
      </c>
      <c r="S79" s="35">
        <v>4.4138700583455079E-2</v>
      </c>
      <c r="T79" s="35">
        <v>1.4766221830834009E-2</v>
      </c>
      <c r="U79" s="35">
        <v>5.7588116151535196E-2</v>
      </c>
      <c r="V79" s="35">
        <v>5.1430682452961951E-2</v>
      </c>
      <c r="W79" s="35">
        <v>3.6551948650991276E-2</v>
      </c>
      <c r="X79" s="35">
        <v>1.985343773921093E-2</v>
      </c>
      <c r="Y79" s="35">
        <v>2.8112492550287492E-2</v>
      </c>
      <c r="Z79" s="35">
        <v>3.038802713096396E-2</v>
      </c>
      <c r="AA79" s="35">
        <v>4.6761364651253592E-3</v>
      </c>
      <c r="AB79" s="35">
        <v>1.8600633128903858E-2</v>
      </c>
      <c r="AC79" s="35">
        <v>-2.8924578939384438E-2</v>
      </c>
      <c r="AD79" s="35">
        <v>5.3389271239682567E-2</v>
      </c>
      <c r="AE79" s="35">
        <v>-4.3897117679706416E-2</v>
      </c>
      <c r="AF79" s="35">
        <v>1.7660803762529695E-3</v>
      </c>
      <c r="AG79" s="35">
        <v>4.3304756843066297E-2</v>
      </c>
      <c r="AH79" s="35">
        <v>7.6311545338866305E-2</v>
      </c>
      <c r="AI79" s="35">
        <v>3.2169599337977042E-2</v>
      </c>
      <c r="AJ79" s="35">
        <v>1.0250897378348306E-2</v>
      </c>
      <c r="AK79" s="35">
        <v>1.0968601181035209E-2</v>
      </c>
      <c r="AL79" s="35">
        <v>-2.5612061511465084E-3</v>
      </c>
      <c r="AM79" s="35">
        <v>-2.1677470524904804E-2</v>
      </c>
      <c r="AN79" s="35">
        <v>3.9011695175084404E-2</v>
      </c>
      <c r="AO79" s="35">
        <v>1.9383950966199506E-2</v>
      </c>
      <c r="AP79" s="35">
        <v>2.3187328444754518E-2</v>
      </c>
      <c r="AQ79" s="35">
        <v>6.0202685697762198E-3</v>
      </c>
      <c r="AR79" s="35">
        <v>4.6378846733484871E-2</v>
      </c>
      <c r="AS79" s="35">
        <v>3.1252087381638122E-2</v>
      </c>
      <c r="AT79" s="35">
        <v>-7.8730592793051432E-3</v>
      </c>
      <c r="AU79" s="35">
        <v>-3.7576609884593215E-2</v>
      </c>
      <c r="AV79" s="35">
        <v>-1.4845881991715368E-2</v>
      </c>
      <c r="AW79" s="35">
        <v>5.2592155695181109E-2</v>
      </c>
    </row>
    <row r="80" spans="1:49" x14ac:dyDescent="0.3">
      <c r="A80" s="35">
        <v>2.5028342809698415E-2</v>
      </c>
      <c r="B80" s="35">
        <v>2.5278331468798584E-2</v>
      </c>
      <c r="C80" s="35">
        <v>5.9831691607020593E-3</v>
      </c>
      <c r="D80" s="35">
        <v>2.9856622819424875E-2</v>
      </c>
      <c r="E80" s="35">
        <v>-4.2353581656510431E-3</v>
      </c>
      <c r="F80" s="35">
        <v>1.9808535048561754E-2</v>
      </c>
      <c r="G80" s="35">
        <v>-1.2353134338910665E-2</v>
      </c>
      <c r="H80" s="35">
        <v>-7.3189125929175869E-3</v>
      </c>
      <c r="I80" s="35">
        <v>3.4848688821439169E-2</v>
      </c>
      <c r="J80" s="35">
        <v>1.0456740103374218E-2</v>
      </c>
      <c r="K80" s="35">
        <v>2.0262011851958805E-2</v>
      </c>
      <c r="L80" s="35">
        <v>-5.866867922462049E-3</v>
      </c>
      <c r="M80" s="35">
        <v>6.5323988710779303E-3</v>
      </c>
      <c r="N80" s="35">
        <v>4.8089728446471074E-3</v>
      </c>
      <c r="O80" s="35">
        <v>1.1121540223396467E-2</v>
      </c>
      <c r="P80" s="35">
        <v>3.9120208950672711E-2</v>
      </c>
      <c r="Q80" s="35">
        <v>3.7968652071315813E-2</v>
      </c>
      <c r="R80" s="35">
        <v>1.609909366481338E-3</v>
      </c>
      <c r="S80" s="35">
        <v>3.0621592653175787E-2</v>
      </c>
      <c r="T80" s="35">
        <v>2.4189062102058928E-2</v>
      </c>
      <c r="U80" s="35">
        <v>5.305414759233603E-2</v>
      </c>
      <c r="V80" s="35">
        <v>5.1450098581902803E-2</v>
      </c>
      <c r="W80" s="35">
        <v>2.4848463658485302E-2</v>
      </c>
      <c r="X80" s="35">
        <v>2.1784588267066814E-2</v>
      </c>
      <c r="Y80" s="35">
        <v>2.5727921154072991E-2</v>
      </c>
      <c r="Z80" s="35">
        <v>3.0637842635916304E-2</v>
      </c>
      <c r="AA80" s="35">
        <v>9.0788301842108371E-3</v>
      </c>
      <c r="AB80" s="35">
        <v>1.5203123371236166E-3</v>
      </c>
      <c r="AC80" s="35">
        <v>-6.3670001356735395E-3</v>
      </c>
      <c r="AD80" s="35">
        <v>3.8095613572230361E-2</v>
      </c>
      <c r="AE80" s="35">
        <v>-2.047046129037533E-2</v>
      </c>
      <c r="AF80" s="35">
        <v>1.7306340890688544E-2</v>
      </c>
      <c r="AG80" s="35">
        <v>4.3993278082388634E-2</v>
      </c>
      <c r="AH80" s="35">
        <v>7.3026110453559334E-2</v>
      </c>
      <c r="AI80" s="35">
        <v>3.4850368170052604E-2</v>
      </c>
      <c r="AJ80" s="35">
        <v>2.1853390336319778E-2</v>
      </c>
      <c r="AK80" s="35">
        <v>2.1832333624165687E-2</v>
      </c>
      <c r="AL80" s="35">
        <v>1.8117291677258257E-2</v>
      </c>
      <c r="AM80" s="35">
        <v>-1.5102075794056119E-2</v>
      </c>
      <c r="AN80" s="35">
        <v>1.2797540388787443E-2</v>
      </c>
      <c r="AO80" s="35">
        <v>2.025216111071132E-2</v>
      </c>
      <c r="AP80" s="35">
        <v>9.261275830692306E-3</v>
      </c>
      <c r="AQ80" s="35">
        <v>1.4602342124173539E-2</v>
      </c>
      <c r="AR80" s="35">
        <v>4.219547700494284E-2</v>
      </c>
      <c r="AS80" s="35">
        <v>3.5363525160126225E-2</v>
      </c>
      <c r="AT80" s="35">
        <v>3.2799022611675763E-2</v>
      </c>
      <c r="AU80" s="35">
        <v>1.6409995080026718E-2</v>
      </c>
      <c r="AV80" s="35">
        <v>2.4009250031127402E-2</v>
      </c>
      <c r="AW80" s="35">
        <v>4.9351510513228364E-2</v>
      </c>
    </row>
    <row r="81" spans="1:49" x14ac:dyDescent="0.3">
      <c r="A81" s="35">
        <v>2.9370254631383669E-2</v>
      </c>
      <c r="B81" s="35">
        <v>7.9329598830300135E-3</v>
      </c>
      <c r="C81" s="35">
        <v>3.147167434643007E-2</v>
      </c>
      <c r="D81" s="35">
        <v>1.3644609819597593E-2</v>
      </c>
      <c r="E81" s="35">
        <v>4.0772962368587733E-2</v>
      </c>
      <c r="F81" s="35">
        <v>2.3508422018166282E-2</v>
      </c>
      <c r="G81" s="35">
        <v>7.0112552704263392E-2</v>
      </c>
      <c r="H81" s="35">
        <v>6.8457566333134962E-2</v>
      </c>
      <c r="I81" s="35">
        <v>1.5754858075474533E-2</v>
      </c>
      <c r="J81" s="35">
        <v>3.7822747674649403E-2</v>
      </c>
      <c r="K81" s="35">
        <v>6.6040314612013165E-3</v>
      </c>
      <c r="L81" s="35">
        <v>6.0803695593047685E-2</v>
      </c>
      <c r="M81" s="35">
        <v>4.1679238229583235E-2</v>
      </c>
      <c r="N81" s="35">
        <v>4.7732113191369552E-2</v>
      </c>
      <c r="O81" s="35">
        <v>2.8980227556106287E-2</v>
      </c>
      <c r="P81" s="35">
        <v>8.2772781622117222E-3</v>
      </c>
      <c r="Q81" s="35">
        <v>1.6099093664813508E-3</v>
      </c>
      <c r="R81" s="35">
        <v>6.5746906923968951E-2</v>
      </c>
      <c r="S81" s="35">
        <v>1.1187865557600627E-2</v>
      </c>
      <c r="T81" s="35">
        <v>2.1375113536138066E-2</v>
      </c>
      <c r="U81" s="35">
        <v>-1.5683394834373903E-2</v>
      </c>
      <c r="V81" s="35">
        <v>1.9677387955791964E-3</v>
      </c>
      <c r="W81" s="35">
        <v>1.8193562684572874E-2</v>
      </c>
      <c r="X81" s="35">
        <v>2.0555201084210356E-2</v>
      </c>
      <c r="Y81" s="35">
        <v>1.9015658485333778E-2</v>
      </c>
      <c r="Z81" s="35">
        <v>4.087237874500535E-2</v>
      </c>
      <c r="AA81" s="35">
        <v>3.3863780525283146E-2</v>
      </c>
      <c r="AB81" s="35">
        <v>5.2611045807497647E-2</v>
      </c>
      <c r="AC81" s="35">
        <v>7.0469573410036887E-2</v>
      </c>
      <c r="AD81" s="35">
        <v>8.9838254819188078E-3</v>
      </c>
      <c r="AE81" s="35">
        <v>8.0800450303008406E-2</v>
      </c>
      <c r="AF81" s="35">
        <v>2.1535011908606769E-2</v>
      </c>
      <c r="AG81" s="35">
        <v>2.3427299032868082E-4</v>
      </c>
      <c r="AH81" s="35">
        <v>1.239454721303937E-2</v>
      </c>
      <c r="AI81" s="35">
        <v>2.278981590620608E-2</v>
      </c>
      <c r="AJ81" s="35">
        <v>-9.0519172012761828E-3</v>
      </c>
      <c r="AK81" s="35">
        <v>2.6738044709692328E-2</v>
      </c>
      <c r="AL81" s="35">
        <v>-2.902264324572728E-2</v>
      </c>
      <c r="AM81" s="35">
        <v>8.0004373524638434E-2</v>
      </c>
      <c r="AN81" s="35">
        <v>-7.6198799122242644E-3</v>
      </c>
      <c r="AO81" s="35">
        <v>-1.0586452896800824E-3</v>
      </c>
      <c r="AP81" s="35">
        <v>1.1847775856420648E-2</v>
      </c>
      <c r="AQ81" s="35">
        <v>2.4785749477645773E-2</v>
      </c>
      <c r="AR81" s="35">
        <v>2.9014228204790361E-3</v>
      </c>
      <c r="AS81" s="35">
        <v>2.2043440697077629E-2</v>
      </c>
      <c r="AT81" s="35">
        <v>-7.752164442366892E-2</v>
      </c>
      <c r="AU81" s="35">
        <v>-2.3524710858963183E-2</v>
      </c>
      <c r="AV81" s="35">
        <v>-2.8812369481593145E-2</v>
      </c>
      <c r="AW81" s="35">
        <v>-1.3157452611500642E-2</v>
      </c>
    </row>
    <row r="82" spans="1:49" x14ac:dyDescent="0.3">
      <c r="A82" s="35">
        <v>6.4815922232867348E-2</v>
      </c>
      <c r="B82" s="35">
        <v>5.536949358750437E-2</v>
      </c>
      <c r="C82" s="35">
        <v>3.8340554000523039E-2</v>
      </c>
      <c r="D82" s="35">
        <v>6.1378726353480906E-2</v>
      </c>
      <c r="E82" s="35">
        <v>2.7400774541965336E-2</v>
      </c>
      <c r="F82" s="35">
        <v>1.1825212564879183E-2</v>
      </c>
      <c r="G82" s="35">
        <v>4.3918573351081749E-2</v>
      </c>
      <c r="H82" s="35">
        <v>-3.9613751751186477E-2</v>
      </c>
      <c r="I82" s="35">
        <v>3.9611956401505596E-2</v>
      </c>
      <c r="J82" s="35">
        <v>5.6867910204720352E-2</v>
      </c>
      <c r="K82" s="35">
        <v>2.6352415562381812E-2</v>
      </c>
      <c r="L82" s="35">
        <v>1.3879547332242817E-2</v>
      </c>
      <c r="M82" s="35">
        <v>4.4329882808983617E-2</v>
      </c>
      <c r="N82" s="35">
        <v>1.9438738610897864E-2</v>
      </c>
      <c r="O82" s="35">
        <v>9.8590560627676016E-4</v>
      </c>
      <c r="P82" s="35">
        <v>4.4138700583455204E-2</v>
      </c>
      <c r="Q82" s="35">
        <v>3.0621592653175909E-2</v>
      </c>
      <c r="R82" s="35">
        <v>1.118786555760061E-2</v>
      </c>
      <c r="S82" s="35">
        <v>4.7616055875143289E-2</v>
      </c>
      <c r="T82" s="35">
        <v>3.0903218229461293E-2</v>
      </c>
      <c r="U82" s="35">
        <v>4.3638498849877666E-2</v>
      </c>
      <c r="V82" s="35">
        <v>3.5095927620262764E-2</v>
      </c>
      <c r="W82" s="35">
        <v>3.1712074970730808E-2</v>
      </c>
      <c r="X82" s="35">
        <v>9.1455805951470882E-3</v>
      </c>
      <c r="Y82" s="35">
        <v>1.7897303766440231E-2</v>
      </c>
      <c r="Z82" s="35">
        <v>1.2117646428198903E-2</v>
      </c>
      <c r="AA82" s="35">
        <v>1.0323382348254275E-2</v>
      </c>
      <c r="AB82" s="35">
        <v>3.1907846867778117E-2</v>
      </c>
      <c r="AC82" s="35">
        <v>-2.9309341685311352E-2</v>
      </c>
      <c r="AD82" s="35">
        <v>4.316423832432241E-2</v>
      </c>
      <c r="AE82" s="35">
        <v>-3.7238393342011372E-2</v>
      </c>
      <c r="AF82" s="35">
        <v>-1.2719025586826358E-2</v>
      </c>
      <c r="AG82" s="35">
        <v>2.0802970850316647E-2</v>
      </c>
      <c r="AH82" s="35">
        <v>4.0576683140949477E-2</v>
      </c>
      <c r="AI82" s="35">
        <v>1.080700972100028E-2</v>
      </c>
      <c r="AJ82" s="35">
        <v>-3.9213893806781114E-3</v>
      </c>
      <c r="AK82" s="35">
        <v>6.8615419231456143E-3</v>
      </c>
      <c r="AL82" s="35">
        <v>1.0723815849123186E-2</v>
      </c>
      <c r="AM82" s="35">
        <v>-1.0103528876569484E-2</v>
      </c>
      <c r="AN82" s="35">
        <v>7.7517653248377894E-3</v>
      </c>
      <c r="AO82" s="35">
        <v>8.1702974578267556E-3</v>
      </c>
      <c r="AP82" s="35">
        <v>2.7202451694062602E-2</v>
      </c>
      <c r="AQ82" s="35">
        <v>-3.9513609046974898E-3</v>
      </c>
      <c r="AR82" s="35">
        <v>2.7619416697411553E-2</v>
      </c>
      <c r="AS82" s="35">
        <v>8.8337144779165738E-3</v>
      </c>
      <c r="AT82" s="35">
        <v>2.2047712131750663E-2</v>
      </c>
      <c r="AU82" s="35">
        <v>7.0434343567863933E-3</v>
      </c>
      <c r="AV82" s="35">
        <v>-5.593321234082016E-3</v>
      </c>
      <c r="AW82" s="35">
        <v>4.0023753307082653E-2</v>
      </c>
    </row>
    <row r="83" spans="1:49" x14ac:dyDescent="0.3">
      <c r="A83" s="35">
        <v>4.6406518180425751E-2</v>
      </c>
      <c r="B83" s="35">
        <v>1.6147377590171444E-2</v>
      </c>
      <c r="C83" s="35">
        <v>5.3985527200471839E-2</v>
      </c>
      <c r="D83" s="35">
        <v>3.3206152432175416E-2</v>
      </c>
      <c r="E83" s="35">
        <v>4.7843218900789353E-3</v>
      </c>
      <c r="F83" s="35">
        <v>5.2567373612683009E-3</v>
      </c>
      <c r="G83" s="35">
        <v>3.944705769855493E-2</v>
      </c>
      <c r="H83" s="35">
        <v>1.8838595393632099E-2</v>
      </c>
      <c r="I83" s="35">
        <v>6.6571570864093085E-2</v>
      </c>
      <c r="J83" s="35">
        <v>6.9049210417501714E-2</v>
      </c>
      <c r="K83" s="35">
        <v>-9.1660709839248844E-3</v>
      </c>
      <c r="L83" s="35">
        <v>1.7537306557691014E-2</v>
      </c>
      <c r="M83" s="35">
        <v>3.4827841251867803E-2</v>
      </c>
      <c r="N83" s="35">
        <v>1.6728984353264368E-2</v>
      </c>
      <c r="O83" s="35">
        <v>-8.5505374080362823E-4</v>
      </c>
      <c r="P83" s="35">
        <v>1.4766221830833717E-2</v>
      </c>
      <c r="Q83" s="35">
        <v>2.4189062102058633E-2</v>
      </c>
      <c r="R83" s="35">
        <v>2.1375113536138097E-2</v>
      </c>
      <c r="S83" s="35">
        <v>3.0903218229460867E-2</v>
      </c>
      <c r="T83" s="35">
        <v>7.8010900794729443E-2</v>
      </c>
      <c r="U83" s="35">
        <v>2.8046378184899162E-2</v>
      </c>
      <c r="V83" s="35">
        <v>4.2175066550464838E-2</v>
      </c>
      <c r="W83" s="35">
        <v>6.3185880976531633E-3</v>
      </c>
      <c r="X83" s="35">
        <v>1.2921800332551768E-3</v>
      </c>
      <c r="Y83" s="35">
        <v>6.4851024238905298E-3</v>
      </c>
      <c r="Z83" s="35">
        <v>2.6799579280464503E-2</v>
      </c>
      <c r="AA83" s="35">
        <v>2.3500013288647679E-2</v>
      </c>
      <c r="AB83" s="35">
        <v>2.0384561514122337E-2</v>
      </c>
      <c r="AC83" s="35">
        <v>2.8086073582519133E-2</v>
      </c>
      <c r="AD83" s="35">
        <v>1.4171463574346989E-2</v>
      </c>
      <c r="AE83" s="35">
        <v>2.032980187597612E-2</v>
      </c>
      <c r="AF83" s="35">
        <v>-4.0462592250567354E-3</v>
      </c>
      <c r="AG83" s="35">
        <v>7.6157951992077959E-3</v>
      </c>
      <c r="AH83" s="35">
        <v>6.0529391731292459E-2</v>
      </c>
      <c r="AI83" s="35">
        <v>1.3303235506356103E-2</v>
      </c>
      <c r="AJ83" s="35">
        <v>-2.8826821658428287E-2</v>
      </c>
      <c r="AK83" s="35">
        <v>3.2439703204183754E-2</v>
      </c>
      <c r="AL83" s="35">
        <v>1.2650322501503112E-2</v>
      </c>
      <c r="AM83" s="35">
        <v>2.7490128007663095E-2</v>
      </c>
      <c r="AN83" s="35">
        <v>-0.12833726910442783</v>
      </c>
      <c r="AO83" s="35">
        <v>-2.8309789847629566E-2</v>
      </c>
      <c r="AP83" s="35">
        <v>-2.2262465221425165E-2</v>
      </c>
      <c r="AQ83" s="35">
        <v>-4.0693509327595981E-3</v>
      </c>
      <c r="AR83" s="35">
        <v>9.6141773804771947E-3</v>
      </c>
      <c r="AS83" s="35">
        <v>1.2818350098429354E-2</v>
      </c>
      <c r="AT83" s="35">
        <v>5.6427212128693838E-2</v>
      </c>
      <c r="AU83" s="35">
        <v>0.12047634334046062</v>
      </c>
      <c r="AV83" s="35">
        <v>3.7081338159724017E-2</v>
      </c>
      <c r="AW83" s="35">
        <v>2.5806557365813405E-2</v>
      </c>
    </row>
    <row r="84" spans="1:49" x14ac:dyDescent="0.3">
      <c r="A84" s="35">
        <v>3.6592626066060327E-2</v>
      </c>
      <c r="B84" s="35">
        <v>3.6696522846992985E-2</v>
      </c>
      <c r="C84" s="35">
        <v>-1.1833971823524553E-3</v>
      </c>
      <c r="D84" s="35">
        <v>4.5068766993459408E-2</v>
      </c>
      <c r="E84" s="35">
        <v>-2.0434515265398231E-2</v>
      </c>
      <c r="F84" s="35">
        <v>1.7650045520515075E-2</v>
      </c>
      <c r="G84" s="35">
        <v>-3.2781947576787006E-2</v>
      </c>
      <c r="H84" s="35">
        <v>-4.1458189727154343E-2</v>
      </c>
      <c r="I84" s="35">
        <v>4.8266680862678379E-2</v>
      </c>
      <c r="J84" s="35">
        <v>9.6339649234030225E-3</v>
      </c>
      <c r="K84" s="35">
        <v>2.2634252394800422E-2</v>
      </c>
      <c r="L84" s="35">
        <v>-2.7338379353803045E-2</v>
      </c>
      <c r="M84" s="35">
        <v>7.0359707696761309E-4</v>
      </c>
      <c r="N84" s="35">
        <v>-7.4882789668811213E-3</v>
      </c>
      <c r="O84" s="35">
        <v>5.6605655152225723E-4</v>
      </c>
      <c r="P84" s="35">
        <v>5.7588116151535328E-2</v>
      </c>
      <c r="Q84" s="35">
        <v>5.3054147592336218E-2</v>
      </c>
      <c r="R84" s="35">
        <v>-1.5683394834373698E-2</v>
      </c>
      <c r="S84" s="35">
        <v>4.3638498849877652E-2</v>
      </c>
      <c r="T84" s="35">
        <v>2.8046378184899745E-2</v>
      </c>
      <c r="U84" s="35">
        <v>8.2045312585326838E-2</v>
      </c>
      <c r="V84" s="35">
        <v>7.6346887276974473E-2</v>
      </c>
      <c r="W84" s="35">
        <v>3.0574207510712645E-2</v>
      </c>
      <c r="X84" s="35">
        <v>2.063300813960903E-2</v>
      </c>
      <c r="Y84" s="35">
        <v>2.9102581767098873E-2</v>
      </c>
      <c r="Z84" s="35">
        <v>3.459371878133341E-2</v>
      </c>
      <c r="AA84" s="35">
        <v>-1.5452344436826873E-3</v>
      </c>
      <c r="AB84" s="35">
        <v>-1.0725595425885408E-2</v>
      </c>
      <c r="AC84" s="35">
        <v>-3.7948704243012998E-2</v>
      </c>
      <c r="AD84" s="35">
        <v>5.5631585232219213E-2</v>
      </c>
      <c r="AE84" s="35">
        <v>-6.3769789711522876E-2</v>
      </c>
      <c r="AF84" s="35">
        <v>8.5466387851481588E-3</v>
      </c>
      <c r="AG84" s="35">
        <v>6.1437172748699656E-2</v>
      </c>
      <c r="AH84" s="35">
        <v>0.11286967309885212</v>
      </c>
      <c r="AI84" s="35">
        <v>4.2620040922422886E-2</v>
      </c>
      <c r="AJ84" s="35">
        <v>2.0133641031711585E-2</v>
      </c>
      <c r="AK84" s="35">
        <v>1.9418375646443636E-2</v>
      </c>
      <c r="AL84" s="35">
        <v>1.7445431054831567E-2</v>
      </c>
      <c r="AM84" s="35">
        <v>-4.9119838680130694E-2</v>
      </c>
      <c r="AN84" s="35">
        <v>8.7786022064433311E-3</v>
      </c>
      <c r="AO84" s="35">
        <v>1.9521521073111781E-2</v>
      </c>
      <c r="AP84" s="35">
        <v>4.2349799368946173E-3</v>
      </c>
      <c r="AQ84" s="35">
        <v>5.6615719582798069E-3</v>
      </c>
      <c r="AR84" s="35">
        <v>5.9667439751111065E-2</v>
      </c>
      <c r="AS84" s="35">
        <v>4.3117262836793666E-2</v>
      </c>
      <c r="AT84" s="35">
        <v>4.657589282441145E-2</v>
      </c>
      <c r="AU84" s="35">
        <v>1.1884219780260941E-2</v>
      </c>
      <c r="AV84" s="35">
        <v>2.3539635042101215E-2</v>
      </c>
      <c r="AW84" s="35">
        <v>7.4958211405155128E-2</v>
      </c>
    </row>
    <row r="85" spans="1:49" x14ac:dyDescent="0.3">
      <c r="A85" s="35">
        <v>3.0107422180581225E-2</v>
      </c>
      <c r="B85" s="35">
        <v>1.3802855329814873E-2</v>
      </c>
      <c r="C85" s="35">
        <v>-5.9692053483225149E-3</v>
      </c>
      <c r="D85" s="35">
        <v>3.0965888010118698E-2</v>
      </c>
      <c r="E85" s="35">
        <v>-3.5691099560300824E-2</v>
      </c>
      <c r="F85" s="35">
        <v>1.930132824036393E-2</v>
      </c>
      <c r="G85" s="35">
        <v>-3.5542269395447676E-2</v>
      </c>
      <c r="H85" s="35">
        <v>-3.873517680966887E-3</v>
      </c>
      <c r="I85" s="35">
        <v>5.9882776340591401E-2</v>
      </c>
      <c r="J85" s="35">
        <v>6.9513655593801543E-3</v>
      </c>
      <c r="K85" s="35">
        <v>2.8451627885063002E-3</v>
      </c>
      <c r="L85" s="35">
        <v>-2.1166925920219098E-2</v>
      </c>
      <c r="M85" s="35">
        <v>-5.765232495068242E-3</v>
      </c>
      <c r="N85" s="35">
        <v>-3.8206658956815749E-3</v>
      </c>
      <c r="O85" s="35">
        <v>2.4765579692069412E-3</v>
      </c>
      <c r="P85" s="35">
        <v>5.1430682452962118E-2</v>
      </c>
      <c r="Q85" s="35">
        <v>5.1450098581903109E-2</v>
      </c>
      <c r="R85" s="35">
        <v>1.9677387955796197E-3</v>
      </c>
      <c r="S85" s="35">
        <v>3.509592762026284E-2</v>
      </c>
      <c r="T85" s="35">
        <v>4.2175066550465573E-2</v>
      </c>
      <c r="U85" s="35">
        <v>7.6346887276974473E-2</v>
      </c>
      <c r="V85" s="35">
        <v>8.8459136579449496E-2</v>
      </c>
      <c r="W85" s="35">
        <v>2.3079552855579277E-2</v>
      </c>
      <c r="X85" s="35">
        <v>2.2350231926571658E-2</v>
      </c>
      <c r="Y85" s="35">
        <v>2.9975365285624882E-2</v>
      </c>
      <c r="Z85" s="35">
        <v>6.1371825955011679E-2</v>
      </c>
      <c r="AA85" s="35">
        <v>3.6283870679363374E-3</v>
      </c>
      <c r="AB85" s="35">
        <v>-1.2125075586945686E-2</v>
      </c>
      <c r="AC85" s="35">
        <v>-1.1193788146811601E-3</v>
      </c>
      <c r="AD85" s="35">
        <v>4.9420484270116777E-2</v>
      </c>
      <c r="AE85" s="35">
        <v>-3.0013092134964781E-2</v>
      </c>
      <c r="AF85" s="35">
        <v>1.704582084520273E-2</v>
      </c>
      <c r="AG85" s="35">
        <v>6.4313058983116511E-2</v>
      </c>
      <c r="AH85" s="35">
        <v>0.1509499803819345</v>
      </c>
      <c r="AI85" s="35">
        <v>5.8666742285964052E-2</v>
      </c>
      <c r="AJ85" s="35">
        <v>2.199344808610032E-3</v>
      </c>
      <c r="AK85" s="35">
        <v>3.47315261780895E-2</v>
      </c>
      <c r="AL85" s="35">
        <v>-1.1803371855785449E-2</v>
      </c>
      <c r="AM85" s="35">
        <v>-2.3527287283624888E-2</v>
      </c>
      <c r="AN85" s="35">
        <v>-4.9035762992877985E-2</v>
      </c>
      <c r="AO85" s="35">
        <v>-8.8971234104917585E-4</v>
      </c>
      <c r="AP85" s="35">
        <v>-2.5239535374994071E-2</v>
      </c>
      <c r="AQ85" s="35">
        <v>9.4570928609046343E-3</v>
      </c>
      <c r="AR85" s="35">
        <v>5.9773315018559217E-2</v>
      </c>
      <c r="AS85" s="35">
        <v>6.0001593736402903E-2</v>
      </c>
      <c r="AT85" s="35">
        <v>5.7014021437871293E-3</v>
      </c>
      <c r="AU85" s="35">
        <v>1.6286620447550137E-2</v>
      </c>
      <c r="AV85" s="35">
        <v>1.4298751278836744E-2</v>
      </c>
      <c r="AW85" s="35">
        <v>6.9072142074981996E-2</v>
      </c>
    </row>
    <row r="86" spans="1:49" x14ac:dyDescent="0.3">
      <c r="A86" s="35">
        <v>3.7004520442332982E-2</v>
      </c>
      <c r="B86" s="35">
        <v>3.9828404144946122E-2</v>
      </c>
      <c r="C86" s="35">
        <v>1.7290190601722599E-2</v>
      </c>
      <c r="D86" s="35">
        <v>3.8504096210336486E-2</v>
      </c>
      <c r="E86" s="35">
        <v>2.8503194948854602E-2</v>
      </c>
      <c r="F86" s="35">
        <v>2.149834009061501E-2</v>
      </c>
      <c r="G86" s="35">
        <v>2.7717230223182763E-2</v>
      </c>
      <c r="H86" s="35">
        <v>-9.3000098211961924E-3</v>
      </c>
      <c r="I86" s="35">
        <v>1.6025569843868617E-2</v>
      </c>
      <c r="J86" s="35">
        <v>2.3477319621691264E-2</v>
      </c>
      <c r="K86" s="35">
        <v>3.2231994248585832E-2</v>
      </c>
      <c r="L86" s="35">
        <v>1.9136069577541253E-2</v>
      </c>
      <c r="M86" s="35">
        <v>2.878511275817321E-2</v>
      </c>
      <c r="N86" s="35">
        <v>2.2368623200741906E-2</v>
      </c>
      <c r="O86" s="35">
        <v>1.718073245583656E-2</v>
      </c>
      <c r="P86" s="35">
        <v>3.6551948650991622E-2</v>
      </c>
      <c r="Q86" s="35">
        <v>2.4848463658485583E-2</v>
      </c>
      <c r="R86" s="35">
        <v>1.8193562684572971E-2</v>
      </c>
      <c r="S86" s="35">
        <v>3.171207497073103E-2</v>
      </c>
      <c r="T86" s="35">
        <v>6.3185880976535935E-3</v>
      </c>
      <c r="U86" s="35">
        <v>3.0574207510712863E-2</v>
      </c>
      <c r="V86" s="35">
        <v>2.3079552855579374E-2</v>
      </c>
      <c r="W86" s="35">
        <v>3.191153280577403E-2</v>
      </c>
      <c r="X86" s="35">
        <v>2.1385902725445126E-2</v>
      </c>
      <c r="Y86" s="35">
        <v>2.4674266657061242E-2</v>
      </c>
      <c r="Z86" s="35">
        <v>1.8082056878779409E-2</v>
      </c>
      <c r="AA86" s="35">
        <v>1.3876516828209846E-2</v>
      </c>
      <c r="AB86" s="35">
        <v>2.790469045149209E-2</v>
      </c>
      <c r="AC86" s="35">
        <v>-6.6200157059003173E-3</v>
      </c>
      <c r="AD86" s="35">
        <v>3.6169635852482257E-2</v>
      </c>
      <c r="AE86" s="35">
        <v>-9.0041257240789097E-3</v>
      </c>
      <c r="AF86" s="35">
        <v>1.0934858072384137E-2</v>
      </c>
      <c r="AG86" s="35">
        <v>2.6241621916136354E-2</v>
      </c>
      <c r="AH86" s="35">
        <v>2.4380743345229439E-2</v>
      </c>
      <c r="AI86" s="35">
        <v>2.0413803217741208E-2</v>
      </c>
      <c r="AJ86" s="35">
        <v>2.1082050672013783E-2</v>
      </c>
      <c r="AK86" s="35">
        <v>9.9282586664820177E-3</v>
      </c>
      <c r="AL86" s="35">
        <v>1.0923923813890318E-2</v>
      </c>
      <c r="AM86" s="35">
        <v>3.8020160055797086E-3</v>
      </c>
      <c r="AN86" s="35">
        <v>6.1464571067256835E-2</v>
      </c>
      <c r="AO86" s="35">
        <v>2.8221949227890772E-2</v>
      </c>
      <c r="AP86" s="35">
        <v>3.6281088929898286E-2</v>
      </c>
      <c r="AQ86" s="35">
        <v>1.5662083554752383E-2</v>
      </c>
      <c r="AR86" s="35">
        <v>2.9268005346546857E-2</v>
      </c>
      <c r="AS86" s="35">
        <v>1.9506715172290606E-2</v>
      </c>
      <c r="AT86" s="35">
        <v>-2.7211117604911544E-3</v>
      </c>
      <c r="AU86" s="35">
        <v>-2.8912359874611604E-2</v>
      </c>
      <c r="AV86" s="35">
        <v>-5.5593996614019536E-3</v>
      </c>
      <c r="AW86" s="35">
        <v>2.917093454319173E-2</v>
      </c>
    </row>
    <row r="87" spans="1:49" x14ac:dyDescent="0.3">
      <c r="A87" s="35">
        <v>-3.7846822881994133E-3</v>
      </c>
      <c r="B87" s="35">
        <v>6.1797063590383755E-3</v>
      </c>
      <c r="C87" s="35">
        <v>-4.2301256608689441E-3</v>
      </c>
      <c r="D87" s="35">
        <v>1.9850553463357373E-3</v>
      </c>
      <c r="E87" s="35">
        <v>1.0546044137202837E-2</v>
      </c>
      <c r="F87" s="35">
        <v>2.8899758524502425E-2</v>
      </c>
      <c r="G87" s="35">
        <v>-7.31091236632498E-3</v>
      </c>
      <c r="H87" s="35">
        <v>4.0308226045685902E-2</v>
      </c>
      <c r="I87" s="35">
        <v>5.7836855060011128E-3</v>
      </c>
      <c r="J87" s="35">
        <v>-1.3667575628406446E-2</v>
      </c>
      <c r="K87" s="35">
        <v>2.3920308040951466E-2</v>
      </c>
      <c r="L87" s="35">
        <v>1.5334548926882175E-2</v>
      </c>
      <c r="M87" s="35">
        <v>3.4793546725370508E-4</v>
      </c>
      <c r="N87" s="35">
        <v>1.711550791880749E-2</v>
      </c>
      <c r="O87" s="35">
        <v>3.1556046091973572E-2</v>
      </c>
      <c r="P87" s="35">
        <v>1.985343773921093E-2</v>
      </c>
      <c r="Q87" s="35">
        <v>2.1784588267066727E-2</v>
      </c>
      <c r="R87" s="35">
        <v>2.0555201084210224E-2</v>
      </c>
      <c r="S87" s="35">
        <v>9.1455805951469737E-3</v>
      </c>
      <c r="T87" s="35">
        <v>1.2921800332551248E-3</v>
      </c>
      <c r="U87" s="35">
        <v>2.0633008139608815E-2</v>
      </c>
      <c r="V87" s="35">
        <v>2.2350231926571248E-2</v>
      </c>
      <c r="W87" s="35">
        <v>2.1385902725444911E-2</v>
      </c>
      <c r="X87" s="35">
        <v>3.1976789973180292E-2</v>
      </c>
      <c r="Y87" s="35">
        <v>2.8429915723012008E-2</v>
      </c>
      <c r="Z87" s="35">
        <v>3.1475863894919673E-2</v>
      </c>
      <c r="AA87" s="35">
        <v>1.9770105380518009E-2</v>
      </c>
      <c r="AB87" s="35">
        <v>9.0886702482406989E-3</v>
      </c>
      <c r="AC87" s="35">
        <v>3.369213460365833E-2</v>
      </c>
      <c r="AD87" s="35">
        <v>1.9997768653697484E-2</v>
      </c>
      <c r="AE87" s="35">
        <v>3.3083641415708298E-2</v>
      </c>
      <c r="AF87" s="35">
        <v>4.1302763386034044E-2</v>
      </c>
      <c r="AG87" s="35">
        <v>3.4392564209580062E-2</v>
      </c>
      <c r="AH87" s="35">
        <v>2.8544013893464615E-2</v>
      </c>
      <c r="AI87" s="35">
        <v>3.5620682215819308E-2</v>
      </c>
      <c r="AJ87" s="35">
        <v>4.2238528191668359E-2</v>
      </c>
      <c r="AK87" s="35">
        <v>2.5078036970976422E-2</v>
      </c>
      <c r="AL87" s="35">
        <v>1.8275037976601564E-2</v>
      </c>
      <c r="AM87" s="35">
        <v>2.1311376892011583E-2</v>
      </c>
      <c r="AN87" s="35">
        <v>6.0347707008436391E-2</v>
      </c>
      <c r="AO87" s="35">
        <v>3.6737939847488327E-2</v>
      </c>
      <c r="AP87" s="35">
        <v>2.1748247810866733E-2</v>
      </c>
      <c r="AQ87" s="35">
        <v>3.6150047867028551E-2</v>
      </c>
      <c r="AR87" s="35">
        <v>3.0004559616337263E-2</v>
      </c>
      <c r="AS87" s="35">
        <v>3.6863833838962648E-2</v>
      </c>
      <c r="AT87" s="35">
        <v>1.4456122321718987E-3</v>
      </c>
      <c r="AU87" s="35">
        <v>-1.1097158350012404E-2</v>
      </c>
      <c r="AV87" s="35">
        <v>2.2317667721347689E-2</v>
      </c>
      <c r="AW87" s="35">
        <v>2.1219991846935064E-2</v>
      </c>
    </row>
    <row r="88" spans="1:49" x14ac:dyDescent="0.3">
      <c r="A88" s="35">
        <v>1.1020560077342687E-2</v>
      </c>
      <c r="B88" s="35">
        <v>1.5737595125074152E-2</v>
      </c>
      <c r="C88" s="35">
        <v>7.2002339500533419E-4</v>
      </c>
      <c r="D88" s="35">
        <v>1.4835093565497295E-2</v>
      </c>
      <c r="E88" s="35">
        <v>1.0346403117394737E-2</v>
      </c>
      <c r="F88" s="35">
        <v>2.619452408506023E-2</v>
      </c>
      <c r="G88" s="35">
        <v>-5.6913314447050098E-4</v>
      </c>
      <c r="H88" s="35">
        <v>2.3127235784671074E-2</v>
      </c>
      <c r="I88" s="35">
        <v>1.4183216337353144E-2</v>
      </c>
      <c r="J88" s="35">
        <v>-1.8574853342163897E-3</v>
      </c>
      <c r="K88" s="35">
        <v>2.3665983949100536E-2</v>
      </c>
      <c r="L88" s="35">
        <v>1.3016795700150708E-2</v>
      </c>
      <c r="M88" s="35">
        <v>7.3949751896732439E-3</v>
      </c>
      <c r="N88" s="35">
        <v>1.6789782038245098E-2</v>
      </c>
      <c r="O88" s="35">
        <v>2.4814603452749027E-2</v>
      </c>
      <c r="P88" s="35">
        <v>2.8112492550287686E-2</v>
      </c>
      <c r="Q88" s="35">
        <v>2.5727921154073099E-2</v>
      </c>
      <c r="R88" s="35">
        <v>1.9015658485333858E-2</v>
      </c>
      <c r="S88" s="35">
        <v>1.7897303766440276E-2</v>
      </c>
      <c r="T88" s="35">
        <v>6.4851024238907207E-3</v>
      </c>
      <c r="U88" s="35">
        <v>2.9102581767098828E-2</v>
      </c>
      <c r="V88" s="35">
        <v>2.9975365285624743E-2</v>
      </c>
      <c r="W88" s="35">
        <v>2.4674266657061142E-2</v>
      </c>
      <c r="X88" s="35">
        <v>2.8429915723012171E-2</v>
      </c>
      <c r="Y88" s="35">
        <v>2.7955818880717537E-2</v>
      </c>
      <c r="Z88" s="35">
        <v>3.236803768209276E-2</v>
      </c>
      <c r="AA88" s="35">
        <v>1.6484973479763521E-2</v>
      </c>
      <c r="AB88" s="35">
        <v>1.2373770853687183E-2</v>
      </c>
      <c r="AC88" s="35">
        <v>2.001262060146583E-2</v>
      </c>
      <c r="AD88" s="35">
        <v>2.7876274214017234E-2</v>
      </c>
      <c r="AE88" s="35">
        <v>1.5797690691257388E-2</v>
      </c>
      <c r="AF88" s="35">
        <v>3.0803617179955604E-2</v>
      </c>
      <c r="AG88" s="35">
        <v>3.5795654271657248E-2</v>
      </c>
      <c r="AH88" s="35">
        <v>4.2096425850881469E-2</v>
      </c>
      <c r="AI88" s="35">
        <v>3.4880874154013031E-2</v>
      </c>
      <c r="AJ88" s="35">
        <v>3.1720712612759064E-2</v>
      </c>
      <c r="AK88" s="35">
        <v>2.2242608709827236E-2</v>
      </c>
      <c r="AL88" s="35">
        <v>1.0944047200248247E-2</v>
      </c>
      <c r="AM88" s="35">
        <v>1.2676009314551095E-2</v>
      </c>
      <c r="AN88" s="35">
        <v>4.9295661121630141E-2</v>
      </c>
      <c r="AO88" s="35">
        <v>3.0125254248845351E-2</v>
      </c>
      <c r="AP88" s="35">
        <v>2.0272871880146065E-2</v>
      </c>
      <c r="AQ88" s="35">
        <v>2.804945426129643E-2</v>
      </c>
      <c r="AR88" s="35">
        <v>3.3381568157432644E-2</v>
      </c>
      <c r="AS88" s="35">
        <v>3.555624784333071E-2</v>
      </c>
      <c r="AT88" s="35">
        <v>-3.3451265916709591E-3</v>
      </c>
      <c r="AU88" s="35">
        <v>-1.6310889988618349E-2</v>
      </c>
      <c r="AV88" s="35">
        <v>1.1822115308100678E-2</v>
      </c>
      <c r="AW88" s="35">
        <v>2.8282926911164245E-2</v>
      </c>
    </row>
    <row r="89" spans="1:49" x14ac:dyDescent="0.3">
      <c r="A89" s="35">
        <v>9.3959380657528124E-3</v>
      </c>
      <c r="B89" s="35">
        <v>-1.2309691257447533E-2</v>
      </c>
      <c r="C89" s="35">
        <v>-1.1918556961883698E-2</v>
      </c>
      <c r="D89" s="35">
        <v>2.5543482538858894E-3</v>
      </c>
      <c r="E89" s="35">
        <v>-1.9611515071940207E-2</v>
      </c>
      <c r="F89" s="35">
        <v>2.8666294999678401E-2</v>
      </c>
      <c r="G89" s="35">
        <v>-1.204106815313717E-2</v>
      </c>
      <c r="H89" s="35">
        <v>6.3464757465884702E-2</v>
      </c>
      <c r="I89" s="35">
        <v>3.7368032018696623E-2</v>
      </c>
      <c r="J89" s="35">
        <v>-6.6967174250140878E-3</v>
      </c>
      <c r="K89" s="35">
        <v>-4.7542760964705E-3</v>
      </c>
      <c r="L89" s="35">
        <v>1.4051081107422158E-2</v>
      </c>
      <c r="M89" s="35">
        <v>-3.7784619201592703E-3</v>
      </c>
      <c r="N89" s="35">
        <v>1.8439548116633793E-2</v>
      </c>
      <c r="O89" s="35">
        <v>2.300703502843884E-2</v>
      </c>
      <c r="P89" s="35">
        <v>3.0388027130964085E-2</v>
      </c>
      <c r="Q89" s="35">
        <v>3.0637842635916505E-2</v>
      </c>
      <c r="R89" s="35">
        <v>4.0872378745005634E-2</v>
      </c>
      <c r="S89" s="35">
        <v>1.2117646428198965E-2</v>
      </c>
      <c r="T89" s="35">
        <v>2.6799579280464877E-2</v>
      </c>
      <c r="U89" s="35">
        <v>3.4593718781333285E-2</v>
      </c>
      <c r="V89" s="35">
        <v>6.1371825955011429E-2</v>
      </c>
      <c r="W89" s="35">
        <v>1.8082056878779375E-2</v>
      </c>
      <c r="X89" s="35">
        <v>3.1475863894920027E-2</v>
      </c>
      <c r="Y89" s="35">
        <v>3.2368037682092843E-2</v>
      </c>
      <c r="Z89" s="35">
        <v>7.8500837908471871E-2</v>
      </c>
      <c r="AA89" s="35">
        <v>1.875221530344157E-2</v>
      </c>
      <c r="AB89" s="35">
        <v>7.0543476914861417E-3</v>
      </c>
      <c r="AC89" s="35">
        <v>6.0782902769145594E-2</v>
      </c>
      <c r="AD89" s="35">
        <v>2.9564721402631392E-2</v>
      </c>
      <c r="AE89" s="35">
        <v>4.5855493765655439E-2</v>
      </c>
      <c r="AF89" s="35">
        <v>3.9099215047205448E-2</v>
      </c>
      <c r="AG89" s="35">
        <v>4.9982180831729082E-2</v>
      </c>
      <c r="AH89" s="35">
        <v>0.12376132383201338</v>
      </c>
      <c r="AI89" s="35">
        <v>6.5416096381448977E-2</v>
      </c>
      <c r="AJ89" s="35">
        <v>1.7551700687027869E-3</v>
      </c>
      <c r="AK89" s="35">
        <v>4.3789653592306348E-2</v>
      </c>
      <c r="AL89" s="35">
        <v>-4.1450338563970991E-2</v>
      </c>
      <c r="AM89" s="35">
        <v>3.6519783126368936E-2</v>
      </c>
      <c r="AN89" s="35">
        <v>-3.5322867221362297E-2</v>
      </c>
      <c r="AO89" s="35">
        <v>-1.5042500327348135E-3</v>
      </c>
      <c r="AP89" s="35">
        <v>-2.6212850212134028E-2</v>
      </c>
      <c r="AQ89" s="35">
        <v>2.9717970954717697E-2</v>
      </c>
      <c r="AR89" s="35">
        <v>4.3758271265982043E-2</v>
      </c>
      <c r="AS89" s="35">
        <v>6.724064688468194E-2</v>
      </c>
      <c r="AT89" s="35">
        <v>-7.4105786862939227E-2</v>
      </c>
      <c r="AU89" s="35">
        <v>-2.7167203213720487E-2</v>
      </c>
      <c r="AV89" s="35">
        <v>-1.1982519945554465E-2</v>
      </c>
      <c r="AW89" s="35">
        <v>3.1651259643406218E-2</v>
      </c>
    </row>
    <row r="90" spans="1:49" x14ac:dyDescent="0.3">
      <c r="A90" s="35">
        <v>1.2111927786120139E-2</v>
      </c>
      <c r="B90" s="35">
        <v>9.331745607616404E-3</v>
      </c>
      <c r="C90" s="35">
        <v>2.8422318519254003E-2</v>
      </c>
      <c r="D90" s="35">
        <v>8.1175215699150621E-3</v>
      </c>
      <c r="E90" s="35">
        <v>3.0138679316118897E-2</v>
      </c>
      <c r="F90" s="35">
        <v>2.0801067328637724E-2</v>
      </c>
      <c r="G90" s="35">
        <v>3.6213347639767191E-2</v>
      </c>
      <c r="H90" s="35">
        <v>4.9137867705577543E-2</v>
      </c>
      <c r="I90" s="35">
        <v>1.4604206777321119E-2</v>
      </c>
      <c r="J90" s="35">
        <v>2.4325596117232333E-2</v>
      </c>
      <c r="K90" s="35">
        <v>1.4901775516239391E-2</v>
      </c>
      <c r="L90" s="35">
        <v>3.6333346836318267E-2</v>
      </c>
      <c r="M90" s="35">
        <v>2.488264800382816E-2</v>
      </c>
      <c r="N90" s="35">
        <v>2.9127486083281542E-2</v>
      </c>
      <c r="O90" s="35">
        <v>2.6965356940341106E-2</v>
      </c>
      <c r="P90" s="35">
        <v>4.6761364651252066E-3</v>
      </c>
      <c r="Q90" s="35">
        <v>9.0788301842105786E-3</v>
      </c>
      <c r="R90" s="35">
        <v>3.3863780525282959E-2</v>
      </c>
      <c r="S90" s="35">
        <v>1.0323382348254032E-2</v>
      </c>
      <c r="T90" s="35">
        <v>2.3500013288647426E-2</v>
      </c>
      <c r="U90" s="35">
        <v>-1.5452344436831349E-3</v>
      </c>
      <c r="V90" s="35">
        <v>3.6283870679356817E-3</v>
      </c>
      <c r="W90" s="35">
        <v>1.3876516828209541E-2</v>
      </c>
      <c r="X90" s="35">
        <v>1.9770105380517943E-2</v>
      </c>
      <c r="Y90" s="35">
        <v>1.6484973479763278E-2</v>
      </c>
      <c r="Z90" s="35">
        <v>1.8752215303441087E-2</v>
      </c>
      <c r="AA90" s="35">
        <v>2.9224129206341175E-2</v>
      </c>
      <c r="AB90" s="35">
        <v>2.8737766374783182E-2</v>
      </c>
      <c r="AC90" s="35">
        <v>4.7672908536161296E-2</v>
      </c>
      <c r="AD90" s="35">
        <v>5.3557264669460702E-3</v>
      </c>
      <c r="AE90" s="35">
        <v>5.5918847607261651E-2</v>
      </c>
      <c r="AF90" s="35">
        <v>2.6122010777408632E-2</v>
      </c>
      <c r="AG90" s="35">
        <v>6.0546238108525729E-3</v>
      </c>
      <c r="AH90" s="35">
        <v>-5.6192457326300904E-3</v>
      </c>
      <c r="AI90" s="35">
        <v>1.4468226386566797E-2</v>
      </c>
      <c r="AJ90" s="35">
        <v>1.7535738126118597E-2</v>
      </c>
      <c r="AK90" s="35">
        <v>2.4406323915561204E-2</v>
      </c>
      <c r="AL90" s="35">
        <v>2.0582582070317712E-2</v>
      </c>
      <c r="AM90" s="35">
        <v>4.8215531062131847E-2</v>
      </c>
      <c r="AN90" s="35">
        <v>7.1329649481390311E-3</v>
      </c>
      <c r="AO90" s="35">
        <v>1.6121889643383625E-2</v>
      </c>
      <c r="AP90" s="35">
        <v>1.8807123466407033E-2</v>
      </c>
      <c r="AQ90" s="35">
        <v>2.5711428494996004E-2</v>
      </c>
      <c r="AR90" s="35">
        <v>5.8415770368738448E-3</v>
      </c>
      <c r="AS90" s="35">
        <v>1.4546375077687804E-2</v>
      </c>
      <c r="AT90" s="35">
        <v>1.42044930240256E-2</v>
      </c>
      <c r="AU90" s="35">
        <v>3.5978754242234789E-2</v>
      </c>
      <c r="AV90" s="35">
        <v>2.4237882787268225E-2</v>
      </c>
      <c r="AW90" s="35">
        <v>9.183444958907102E-4</v>
      </c>
    </row>
    <row r="91" spans="1:49" x14ac:dyDescent="0.3">
      <c r="A91" s="35">
        <v>6.2977868719380672E-2</v>
      </c>
      <c r="B91" s="35">
        <v>4.7126008450790229E-2</v>
      </c>
      <c r="C91" s="35">
        <v>5.7730674674070295E-2</v>
      </c>
      <c r="D91" s="35">
        <v>4.8340216483460111E-2</v>
      </c>
      <c r="E91" s="35">
        <v>6.8450165964723531E-2</v>
      </c>
      <c r="F91" s="35">
        <v>1.513220688939889E-2</v>
      </c>
      <c r="G91" s="35">
        <v>0.10426503663330625</v>
      </c>
      <c r="H91" s="35">
        <v>1.0528612374139296E-2</v>
      </c>
      <c r="I91" s="35">
        <v>1.5766601962367399E-2</v>
      </c>
      <c r="J91" s="35">
        <v>7.2994924475466072E-2</v>
      </c>
      <c r="K91" s="35">
        <v>2.4692879118144259E-2</v>
      </c>
      <c r="L91" s="35">
        <v>6.2937941640291636E-2</v>
      </c>
      <c r="M91" s="35">
        <v>7.0190155408893201E-2</v>
      </c>
      <c r="N91" s="35">
        <v>5.0439434846400913E-2</v>
      </c>
      <c r="O91" s="35">
        <v>1.716648953234674E-2</v>
      </c>
      <c r="P91" s="35">
        <v>1.8600633128904132E-2</v>
      </c>
      <c r="Q91" s="35">
        <v>1.5203123371237666E-3</v>
      </c>
      <c r="R91" s="35">
        <v>5.2611045807497647E-2</v>
      </c>
      <c r="S91" s="35">
        <v>3.190784686777827E-2</v>
      </c>
      <c r="T91" s="35">
        <v>2.038456151412249E-2</v>
      </c>
      <c r="U91" s="35">
        <v>-1.0725595425885328E-2</v>
      </c>
      <c r="V91" s="35">
        <v>-1.2125075586945797E-2</v>
      </c>
      <c r="W91" s="35">
        <v>2.7904690451492103E-2</v>
      </c>
      <c r="X91" s="35">
        <v>9.0886702482408724E-3</v>
      </c>
      <c r="Y91" s="35">
        <v>1.237377085368721E-2</v>
      </c>
      <c r="Z91" s="35">
        <v>7.0543476914860445E-3</v>
      </c>
      <c r="AA91" s="35">
        <v>2.8737766374783379E-2</v>
      </c>
      <c r="AB91" s="35">
        <v>6.9420477067888481E-2</v>
      </c>
      <c r="AC91" s="35">
        <v>2.0128439089298344E-2</v>
      </c>
      <c r="AD91" s="35">
        <v>1.9176698358381889E-2</v>
      </c>
      <c r="AE91" s="35">
        <v>3.4136125764942571E-2</v>
      </c>
      <c r="AF91" s="35">
        <v>-7.8090938750659403E-3</v>
      </c>
      <c r="AG91" s="35">
        <v>-1.4862637358819623E-2</v>
      </c>
      <c r="AH91" s="35">
        <v>-3.0272944650153011E-2</v>
      </c>
      <c r="AI91" s="35">
        <v>-5.5280030899365097E-3</v>
      </c>
      <c r="AJ91" s="35">
        <v>-1.3925341610723369E-2</v>
      </c>
      <c r="AK91" s="35">
        <v>5.3955664197995259E-3</v>
      </c>
      <c r="AL91" s="35">
        <v>-7.3297212819862095E-3</v>
      </c>
      <c r="AM91" s="35">
        <v>5.5450412298326923E-2</v>
      </c>
      <c r="AN91" s="35">
        <v>2.2420780574063381E-2</v>
      </c>
      <c r="AO91" s="35">
        <v>4.3170497070136593E-3</v>
      </c>
      <c r="AP91" s="35">
        <v>4.2816422159660708E-2</v>
      </c>
      <c r="AQ91" s="35">
        <v>6.2551840951985994E-3</v>
      </c>
      <c r="AR91" s="35">
        <v>-4.4863342777394059E-3</v>
      </c>
      <c r="AS91" s="35">
        <v>-8.5235080369833946E-3</v>
      </c>
      <c r="AT91" s="35">
        <v>-3.9128835379446912E-2</v>
      </c>
      <c r="AU91" s="35">
        <v>-2.0104746597936485E-2</v>
      </c>
      <c r="AV91" s="35">
        <v>-3.4873912755939956E-2</v>
      </c>
      <c r="AW91" s="35">
        <v>-8.7442680553072999E-3</v>
      </c>
    </row>
    <row r="92" spans="1:49" x14ac:dyDescent="0.3">
      <c r="A92" s="35">
        <v>-4.0509891171622285E-2</v>
      </c>
      <c r="B92" s="35">
        <v>-5.4983871011666269E-2</v>
      </c>
      <c r="C92" s="35">
        <v>5.6616309406411543E-3</v>
      </c>
      <c r="D92" s="35">
        <v>-5.1828889893830138E-2</v>
      </c>
      <c r="E92" s="35">
        <v>8.9023103764558492E-3</v>
      </c>
      <c r="F92" s="35">
        <v>3.2266968035228417E-2</v>
      </c>
      <c r="G92" s="35">
        <v>1.6041377442110642E-2</v>
      </c>
      <c r="H92" s="35">
        <v>0.16183057284481417</v>
      </c>
      <c r="I92" s="35">
        <v>6.4812578672530791E-3</v>
      </c>
      <c r="J92" s="35">
        <v>-1.459251745410348E-2</v>
      </c>
      <c r="K92" s="35">
        <v>-1.552768608649225E-2</v>
      </c>
      <c r="L92" s="35">
        <v>5.6427375383506784E-2</v>
      </c>
      <c r="M92" s="35">
        <v>-4.276698472635676E-3</v>
      </c>
      <c r="N92" s="35">
        <v>3.8558934937199758E-2</v>
      </c>
      <c r="O92" s="35">
        <v>5.0966737474620723E-2</v>
      </c>
      <c r="P92" s="35">
        <v>-2.8924578939384545E-2</v>
      </c>
      <c r="Q92" s="35">
        <v>-6.3670001356737902E-3</v>
      </c>
      <c r="R92" s="35">
        <v>7.0469573410036901E-2</v>
      </c>
      <c r="S92" s="35">
        <v>-2.9309341685311557E-2</v>
      </c>
      <c r="T92" s="35">
        <v>2.8086073582518641E-2</v>
      </c>
      <c r="U92" s="35">
        <v>-3.7948704243013574E-2</v>
      </c>
      <c r="V92" s="35">
        <v>-1.1193788146820552E-3</v>
      </c>
      <c r="W92" s="35">
        <v>-6.6200157059003936E-3</v>
      </c>
      <c r="X92" s="35">
        <v>3.3692134603658511E-2</v>
      </c>
      <c r="Y92" s="35">
        <v>2.0012620601465757E-2</v>
      </c>
      <c r="Z92" s="35">
        <v>6.0782902769145025E-2</v>
      </c>
      <c r="AA92" s="35">
        <v>4.7672908536161476E-2</v>
      </c>
      <c r="AB92" s="35">
        <v>2.0128439089298407E-2</v>
      </c>
      <c r="AC92" s="35">
        <v>0.14896074961628825</v>
      </c>
      <c r="AD92" s="35">
        <v>-2.7171241143418224E-2</v>
      </c>
      <c r="AE92" s="35">
        <v>0.16370503757505359</v>
      </c>
      <c r="AF92" s="35">
        <v>7.0772537224510601E-2</v>
      </c>
      <c r="AG92" s="35">
        <v>5.8807814104844388E-3</v>
      </c>
      <c r="AH92" s="35">
        <v>1.4675811678203171E-2</v>
      </c>
      <c r="AI92" s="35">
        <v>4.3070533952824043E-2</v>
      </c>
      <c r="AJ92" s="35">
        <v>1.8618133117236153E-2</v>
      </c>
      <c r="AK92" s="35">
        <v>5.6737296539907431E-2</v>
      </c>
      <c r="AL92" s="35">
        <v>-9.9230540321167907E-3</v>
      </c>
      <c r="AM92" s="35">
        <v>0.11821173267144802</v>
      </c>
      <c r="AN92" s="35">
        <v>-4.7869766236545097E-2</v>
      </c>
      <c r="AO92" s="35">
        <v>2.9968359806384418E-3</v>
      </c>
      <c r="AP92" s="35">
        <v>-2.2512851648662E-2</v>
      </c>
      <c r="AQ92" s="35">
        <v>5.6384821548974083E-2</v>
      </c>
      <c r="AR92" s="35">
        <v>-4.1945563197012918E-3</v>
      </c>
      <c r="AS92" s="35">
        <v>4.6047192160926412E-2</v>
      </c>
      <c r="AT92" s="35">
        <v>-4.9216193106376947E-2</v>
      </c>
      <c r="AU92" s="35">
        <v>4.7160600195566005E-2</v>
      </c>
      <c r="AV92" s="35">
        <v>3.3195943317296743E-2</v>
      </c>
      <c r="AW92" s="35">
        <v>-3.1503588782338977E-2</v>
      </c>
    </row>
    <row r="93" spans="1:49" x14ac:dyDescent="0.3">
      <c r="A93" s="35">
        <v>5.0161858081637548E-2</v>
      </c>
      <c r="B93" s="35">
        <v>4.6495423807012756E-2</v>
      </c>
      <c r="C93" s="35">
        <v>1.1260331324427074E-2</v>
      </c>
      <c r="D93" s="35">
        <v>5.1811135989473581E-2</v>
      </c>
      <c r="E93" s="35">
        <v>1.1336332479849678E-2</v>
      </c>
      <c r="F93" s="35">
        <v>1.9537781212795799E-2</v>
      </c>
      <c r="G93" s="35">
        <v>1.2979658317395802E-2</v>
      </c>
      <c r="H93" s="35">
        <v>-3.2956303500046566E-2</v>
      </c>
      <c r="I93" s="35">
        <v>3.2591717740233589E-2</v>
      </c>
      <c r="J93" s="35">
        <v>2.5783187498574354E-2</v>
      </c>
      <c r="K93" s="35">
        <v>2.8974832803986411E-2</v>
      </c>
      <c r="L93" s="35">
        <v>2.8742499675481897E-3</v>
      </c>
      <c r="M93" s="35">
        <v>2.4890156029396232E-2</v>
      </c>
      <c r="N93" s="35">
        <v>1.3616351432472359E-2</v>
      </c>
      <c r="O93" s="35">
        <v>6.9489509523330932E-3</v>
      </c>
      <c r="P93" s="35">
        <v>5.3389271239682581E-2</v>
      </c>
      <c r="Q93" s="35">
        <v>3.8095613572230382E-2</v>
      </c>
      <c r="R93" s="35">
        <v>8.983825481918728E-3</v>
      </c>
      <c r="S93" s="35">
        <v>4.3164238324322313E-2</v>
      </c>
      <c r="T93" s="35">
        <v>1.4171463574347287E-2</v>
      </c>
      <c r="U93" s="35">
        <v>5.5631585232219116E-2</v>
      </c>
      <c r="V93" s="35">
        <v>4.9420484270116638E-2</v>
      </c>
      <c r="W93" s="35">
        <v>3.6169635852481931E-2</v>
      </c>
      <c r="X93" s="35">
        <v>1.9997768653697467E-2</v>
      </c>
      <c r="Y93" s="35">
        <v>2.7876274214017074E-2</v>
      </c>
      <c r="Z93" s="35">
        <v>2.9564721402631292E-2</v>
      </c>
      <c r="AA93" s="35">
        <v>5.355726466946216E-3</v>
      </c>
      <c r="AB93" s="35">
        <v>1.9176698358381615E-2</v>
      </c>
      <c r="AC93" s="35">
        <v>-2.7171241143418123E-2</v>
      </c>
      <c r="AD93" s="35">
        <v>5.2091856558446198E-2</v>
      </c>
      <c r="AE93" s="35">
        <v>-4.1244636023408471E-2</v>
      </c>
      <c r="AF93" s="35">
        <v>2.5359976718356617E-3</v>
      </c>
      <c r="AG93" s="35">
        <v>4.212030107131505E-2</v>
      </c>
      <c r="AH93" s="35">
        <v>7.2646327088697726E-2</v>
      </c>
      <c r="AI93" s="35">
        <v>3.1390892917519703E-2</v>
      </c>
      <c r="AJ93" s="35">
        <v>1.1095506714705938E-2</v>
      </c>
      <c r="AK93" s="35">
        <v>1.0963043236674908E-2</v>
      </c>
      <c r="AL93" s="35">
        <v>-1.5593239348438426E-3</v>
      </c>
      <c r="AM93" s="35">
        <v>-1.9796815775394314E-2</v>
      </c>
      <c r="AN93" s="35">
        <v>4.0539924727198473E-2</v>
      </c>
      <c r="AO93" s="35">
        <v>2.0031085509280955E-2</v>
      </c>
      <c r="AP93" s="35">
        <v>2.4040409875893454E-2</v>
      </c>
      <c r="AQ93" s="35">
        <v>6.781290834788024E-3</v>
      </c>
      <c r="AR93" s="35">
        <v>4.5159957390812508E-2</v>
      </c>
      <c r="AS93" s="35">
        <v>3.0483165234554008E-2</v>
      </c>
      <c r="AT93" s="35">
        <v>-7.4445107737412461E-3</v>
      </c>
      <c r="AU93" s="35">
        <v>-3.6820557082212324E-2</v>
      </c>
      <c r="AV93" s="35">
        <v>-1.4044253562103509E-2</v>
      </c>
      <c r="AW93" s="35">
        <v>5.0898608683324548E-2</v>
      </c>
    </row>
    <row r="94" spans="1:49" x14ac:dyDescent="0.3">
      <c r="A94" s="35">
        <v>-4.6220064462276611E-2</v>
      </c>
      <c r="B94" s="35">
        <v>-5.5379603279347767E-2</v>
      </c>
      <c r="C94" s="35">
        <v>1.6741839822981028E-2</v>
      </c>
      <c r="D94" s="35">
        <v>-5.8815757683065302E-2</v>
      </c>
      <c r="E94" s="35">
        <v>3.1754844374008259E-2</v>
      </c>
      <c r="F94" s="35">
        <v>3.2981392708622645E-2</v>
      </c>
      <c r="G94" s="35">
        <v>4.0189965438857771E-2</v>
      </c>
      <c r="H94" s="35">
        <v>0.17800979291899807</v>
      </c>
      <c r="I94" s="35">
        <v>-9.6840497829692937E-3</v>
      </c>
      <c r="J94" s="35">
        <v>-9.2503166803195661E-3</v>
      </c>
      <c r="K94" s="35">
        <v>-1.0349406590535216E-2</v>
      </c>
      <c r="L94" s="35">
        <v>7.5633574899997905E-2</v>
      </c>
      <c r="M94" s="35">
        <v>6.2231990628451046E-3</v>
      </c>
      <c r="N94" s="35">
        <v>4.9681516194411524E-2</v>
      </c>
      <c r="O94" s="35">
        <v>5.9331490762255405E-2</v>
      </c>
      <c r="P94" s="35">
        <v>-4.3897117679706596E-2</v>
      </c>
      <c r="Q94" s="35">
        <v>-2.0470461290375663E-2</v>
      </c>
      <c r="R94" s="35">
        <v>8.0800450303008267E-2</v>
      </c>
      <c r="S94" s="35">
        <v>-3.7238393342011608E-2</v>
      </c>
      <c r="T94" s="35">
        <v>2.0329801875975391E-2</v>
      </c>
      <c r="U94" s="35">
        <v>-6.3769789711523528E-2</v>
      </c>
      <c r="V94" s="35">
        <v>-3.0013092134965863E-2</v>
      </c>
      <c r="W94" s="35">
        <v>-9.0041257240790346E-3</v>
      </c>
      <c r="X94" s="35">
        <v>3.3083641415708291E-2</v>
      </c>
      <c r="Y94" s="35">
        <v>1.5797690691257155E-2</v>
      </c>
      <c r="Z94" s="35">
        <v>4.5855493765654634E-2</v>
      </c>
      <c r="AA94" s="35">
        <v>5.5918847607261638E-2</v>
      </c>
      <c r="AB94" s="35">
        <v>3.4136125764942592E-2</v>
      </c>
      <c r="AC94" s="35">
        <v>0.1637050375750532</v>
      </c>
      <c r="AD94" s="35">
        <v>-4.1244636023408623E-2</v>
      </c>
      <c r="AE94" s="35">
        <v>0.19099679745569459</v>
      </c>
      <c r="AF94" s="35">
        <v>7.3677635646975922E-2</v>
      </c>
      <c r="AG94" s="35">
        <v>-1.3366569186561475E-2</v>
      </c>
      <c r="AH94" s="35">
        <v>-3.8946752548879034E-2</v>
      </c>
      <c r="AI94" s="35">
        <v>2.8050642297989335E-2</v>
      </c>
      <c r="AJ94" s="35">
        <v>2.4744060273345352E-2</v>
      </c>
      <c r="AK94" s="35">
        <v>5.249381821783828E-2</v>
      </c>
      <c r="AL94" s="35">
        <v>1.2198168603200429E-3</v>
      </c>
      <c r="AM94" s="35">
        <v>0.14121903556925541</v>
      </c>
      <c r="AN94" s="35">
        <v>-2.4655911609090891E-2</v>
      </c>
      <c r="AO94" s="35">
        <v>9.9655293927239652E-3</v>
      </c>
      <c r="AP94" s="35">
        <v>-6.11462355264486E-3</v>
      </c>
      <c r="AQ94" s="35">
        <v>6.1942455654834347E-2</v>
      </c>
      <c r="AR94" s="35">
        <v>-2.1864715954670821E-2</v>
      </c>
      <c r="AS94" s="35">
        <v>3.0566418095689073E-2</v>
      </c>
      <c r="AT94" s="35">
        <v>-4.6951140368495063E-2</v>
      </c>
      <c r="AU94" s="35">
        <v>5.068000772206957E-2</v>
      </c>
      <c r="AV94" s="35">
        <v>3.5574569948839098E-2</v>
      </c>
      <c r="AW94" s="35">
        <v>-5.4068964712493318E-2</v>
      </c>
    </row>
    <row r="95" spans="1:49" x14ac:dyDescent="0.3">
      <c r="A95" s="35">
        <v>-4.3235362278565462E-2</v>
      </c>
      <c r="B95" s="35">
        <v>-2.4348402398684743E-2</v>
      </c>
      <c r="C95" s="35">
        <v>-2.1960762875212168E-2</v>
      </c>
      <c r="D95" s="35">
        <v>-3.2806728391956974E-2</v>
      </c>
      <c r="E95" s="35">
        <v>-2.9407869509361223E-3</v>
      </c>
      <c r="F95" s="35">
        <v>3.5401953017987375E-2</v>
      </c>
      <c r="G95" s="35">
        <v>-3.8009371041773155E-2</v>
      </c>
      <c r="H95" s="35">
        <v>8.6340002801088472E-2</v>
      </c>
      <c r="I95" s="35">
        <v>-6.0981988127476044E-3</v>
      </c>
      <c r="J95" s="35">
        <v>-4.7437341451777623E-2</v>
      </c>
      <c r="K95" s="35">
        <v>1.7835523868700937E-2</v>
      </c>
      <c r="L95" s="35">
        <v>1.2888749242571027E-2</v>
      </c>
      <c r="M95" s="35">
        <v>-2.5147057000620799E-2</v>
      </c>
      <c r="N95" s="35">
        <v>1.2507015293573997E-2</v>
      </c>
      <c r="O95" s="35">
        <v>4.5723721915594012E-2</v>
      </c>
      <c r="P95" s="35">
        <v>1.7660803762528654E-3</v>
      </c>
      <c r="Q95" s="35">
        <v>1.7306340890688301E-2</v>
      </c>
      <c r="R95" s="35">
        <v>2.1535011908606565E-2</v>
      </c>
      <c r="S95" s="35">
        <v>-1.2719025586826596E-2</v>
      </c>
      <c r="T95" s="35">
        <v>-4.0462592250571083E-3</v>
      </c>
      <c r="U95" s="35">
        <v>8.5466387851477407E-3</v>
      </c>
      <c r="V95" s="35">
        <v>1.7045820845202064E-2</v>
      </c>
      <c r="W95" s="35">
        <v>1.0934858072383896E-2</v>
      </c>
      <c r="X95" s="35">
        <v>4.1302763386034003E-2</v>
      </c>
      <c r="Y95" s="35">
        <v>3.0803617179955368E-2</v>
      </c>
      <c r="Z95" s="35">
        <v>3.9099215047204885E-2</v>
      </c>
      <c r="AA95" s="35">
        <v>2.6122010777408642E-2</v>
      </c>
      <c r="AB95" s="35">
        <v>-7.8090938750661268E-3</v>
      </c>
      <c r="AC95" s="35">
        <v>7.0772537224510351E-2</v>
      </c>
      <c r="AD95" s="35">
        <v>2.5359976718355784E-3</v>
      </c>
      <c r="AE95" s="35">
        <v>7.3677635646975909E-2</v>
      </c>
      <c r="AF95" s="35">
        <v>6.9652943522189481E-2</v>
      </c>
      <c r="AG95" s="35">
        <v>3.8969553447596346E-2</v>
      </c>
      <c r="AH95" s="35">
        <v>2.1768026299571891E-2</v>
      </c>
      <c r="AI95" s="35">
        <v>4.6061551801592562E-2</v>
      </c>
      <c r="AJ95" s="35">
        <v>6.4643063420695396E-2</v>
      </c>
      <c r="AK95" s="35">
        <v>3.7974232935399976E-2</v>
      </c>
      <c r="AL95" s="35">
        <v>3.136911410194379E-2</v>
      </c>
      <c r="AM95" s="35">
        <v>3.8258544435307268E-2</v>
      </c>
      <c r="AN95" s="35">
        <v>6.3734790013985632E-2</v>
      </c>
      <c r="AO95" s="35">
        <v>4.6942555702926769E-2</v>
      </c>
      <c r="AP95" s="35">
        <v>1.1722956630650982E-2</v>
      </c>
      <c r="AQ95" s="35">
        <v>5.5641755321364374E-2</v>
      </c>
      <c r="AR95" s="35">
        <v>2.786341376874012E-2</v>
      </c>
      <c r="AS95" s="35">
        <v>4.9252022191323977E-2</v>
      </c>
      <c r="AT95" s="35">
        <v>1.4277848178257412E-2</v>
      </c>
      <c r="AU95" s="35">
        <v>1.1775526044152385E-2</v>
      </c>
      <c r="AV95" s="35">
        <v>5.3027787324189016E-2</v>
      </c>
      <c r="AW95" s="35">
        <v>1.1477210797616287E-2</v>
      </c>
    </row>
    <row r="96" spans="1:49" x14ac:dyDescent="0.3">
      <c r="A96" s="35">
        <v>1.2679790539806696E-3</v>
      </c>
      <c r="B96" s="35">
        <v>8.6070651547055926E-3</v>
      </c>
      <c r="C96" s="35">
        <v>-2.4214072070650287E-2</v>
      </c>
      <c r="D96" s="35">
        <v>1.1818729535782238E-2</v>
      </c>
      <c r="E96" s="35">
        <v>-2.3443893451202971E-2</v>
      </c>
      <c r="F96" s="35">
        <v>2.874000086921312E-2</v>
      </c>
      <c r="G96" s="35">
        <v>-4.9473881449079639E-2</v>
      </c>
      <c r="H96" s="35">
        <v>1.142196796402023E-2</v>
      </c>
      <c r="I96" s="35">
        <v>2.5811159881131474E-2</v>
      </c>
      <c r="J96" s="35">
        <v>-2.7373853033644188E-2</v>
      </c>
      <c r="K96" s="35">
        <v>2.054184884169398E-2</v>
      </c>
      <c r="L96" s="35">
        <v>-1.6845368751458714E-2</v>
      </c>
      <c r="M96" s="35">
        <v>-1.8436549464546613E-2</v>
      </c>
      <c r="N96" s="35">
        <v>-1.8189014615466077E-3</v>
      </c>
      <c r="O96" s="35">
        <v>2.0238501426857441E-2</v>
      </c>
      <c r="P96" s="35">
        <v>4.3304756843066436E-2</v>
      </c>
      <c r="Q96" s="35">
        <v>4.3993278082388794E-2</v>
      </c>
      <c r="R96" s="35">
        <v>2.3427299032879878E-4</v>
      </c>
      <c r="S96" s="35">
        <v>2.0802970850316665E-2</v>
      </c>
      <c r="T96" s="35">
        <v>7.6157951992081585E-3</v>
      </c>
      <c r="U96" s="35">
        <v>6.1437172748699614E-2</v>
      </c>
      <c r="V96" s="35">
        <v>6.43130589831164E-2</v>
      </c>
      <c r="W96" s="35">
        <v>2.6241621916136215E-2</v>
      </c>
      <c r="X96" s="35">
        <v>3.4392564209580256E-2</v>
      </c>
      <c r="Y96" s="35">
        <v>3.5795654271657269E-2</v>
      </c>
      <c r="Z96" s="35">
        <v>4.9982180831729034E-2</v>
      </c>
      <c r="AA96" s="35">
        <v>6.0546238108529424E-3</v>
      </c>
      <c r="AB96" s="35">
        <v>-1.4862637358819673E-2</v>
      </c>
      <c r="AC96" s="35">
        <v>5.8807814104847589E-3</v>
      </c>
      <c r="AD96" s="35">
        <v>4.2120301071315175E-2</v>
      </c>
      <c r="AE96" s="35">
        <v>-1.3366569186561011E-2</v>
      </c>
      <c r="AF96" s="35">
        <v>3.89695534475967E-2</v>
      </c>
      <c r="AG96" s="35">
        <v>6.551206744709101E-2</v>
      </c>
      <c r="AH96" s="35">
        <v>0.10332840601750282</v>
      </c>
      <c r="AI96" s="35">
        <v>5.7510801773271066E-2</v>
      </c>
      <c r="AJ96" s="35">
        <v>4.0941838086741428E-2</v>
      </c>
      <c r="AK96" s="35">
        <v>2.9431221993099554E-2</v>
      </c>
      <c r="AL96" s="35">
        <v>8.7442532938298151E-3</v>
      </c>
      <c r="AM96" s="35">
        <v>-1.9448206992858971E-2</v>
      </c>
      <c r="AN96" s="35">
        <v>4.2479166247819111E-2</v>
      </c>
      <c r="AO96" s="35">
        <v>3.3248747932152448E-2</v>
      </c>
      <c r="AP96" s="35">
        <v>2.6885271156291413E-3</v>
      </c>
      <c r="AQ96" s="35">
        <v>2.9626115260180344E-2</v>
      </c>
      <c r="AR96" s="35">
        <v>5.838149182324881E-2</v>
      </c>
      <c r="AS96" s="35">
        <v>5.9543354584103175E-2</v>
      </c>
      <c r="AT96" s="35">
        <v>6.8538589532643815E-3</v>
      </c>
      <c r="AU96" s="35">
        <v>-1.9162997345548993E-2</v>
      </c>
      <c r="AV96" s="35">
        <v>2.334764206554904E-2</v>
      </c>
      <c r="AW96" s="35">
        <v>5.7223598578581808E-2</v>
      </c>
    </row>
    <row r="97" spans="1:49" x14ac:dyDescent="0.3">
      <c r="A97" s="35">
        <v>3.7637785513059165E-2</v>
      </c>
      <c r="B97" s="35">
        <v>-7.5079704435977376E-3</v>
      </c>
      <c r="C97" s="35">
        <v>-3.5768285631279109E-2</v>
      </c>
      <c r="D97" s="35">
        <v>3.0823994454830732E-2</v>
      </c>
      <c r="E97" s="35">
        <v>-8.7029346973056199E-2</v>
      </c>
      <c r="F97" s="35">
        <v>2.3075303447973223E-2</v>
      </c>
      <c r="G97" s="35">
        <v>-7.3198313213456878E-2</v>
      </c>
      <c r="H97" s="35">
        <v>9.9700293433780673E-3</v>
      </c>
      <c r="I97" s="35">
        <v>9.4962578234973088E-2</v>
      </c>
      <c r="J97" s="35">
        <v>-8.0072720545269274E-3</v>
      </c>
      <c r="K97" s="35">
        <v>-2.4854704075294144E-2</v>
      </c>
      <c r="L97" s="35">
        <v>-4.1165112292435538E-2</v>
      </c>
      <c r="M97" s="35">
        <v>-2.7372992934090918E-2</v>
      </c>
      <c r="N97" s="35">
        <v>-1.3163978704722301E-2</v>
      </c>
      <c r="O97" s="35">
        <v>-7.3497484735065583E-3</v>
      </c>
      <c r="P97" s="35">
        <v>7.6311545338866166E-2</v>
      </c>
      <c r="Q97" s="35">
        <v>7.3026110453559528E-2</v>
      </c>
      <c r="R97" s="35">
        <v>1.2394547213039828E-2</v>
      </c>
      <c r="S97" s="35">
        <v>4.057668314094931E-2</v>
      </c>
      <c r="T97" s="35">
        <v>6.0529391731293292E-2</v>
      </c>
      <c r="U97" s="35">
        <v>0.11286967309885179</v>
      </c>
      <c r="V97" s="35">
        <v>0.1509499803819343</v>
      </c>
      <c r="W97" s="35">
        <v>2.4380743345229078E-2</v>
      </c>
      <c r="X97" s="35">
        <v>2.8544013893464996E-2</v>
      </c>
      <c r="Y97" s="35">
        <v>4.2096425850881518E-2</v>
      </c>
      <c r="Z97" s="35">
        <v>0.1237613238320136</v>
      </c>
      <c r="AA97" s="35">
        <v>-5.6192457326293705E-3</v>
      </c>
      <c r="AB97" s="35">
        <v>-3.0272944650153021E-2</v>
      </c>
      <c r="AC97" s="35">
        <v>1.4675811678204517E-2</v>
      </c>
      <c r="AD97" s="35">
        <v>7.2646327088697518E-2</v>
      </c>
      <c r="AE97" s="35">
        <v>-3.8946752548877424E-2</v>
      </c>
      <c r="AF97" s="35">
        <v>2.1768026299572737E-2</v>
      </c>
      <c r="AG97" s="35">
        <v>0.10332840601750275</v>
      </c>
      <c r="AH97" s="35">
        <v>0.2907600823363527</v>
      </c>
      <c r="AI97" s="35">
        <v>0.10731419061934884</v>
      </c>
      <c r="AJ97" s="35">
        <v>-2.9898085390511933E-2</v>
      </c>
      <c r="AK97" s="35">
        <v>5.6664346470946918E-2</v>
      </c>
      <c r="AL97" s="35">
        <v>-8.0489643327843585E-2</v>
      </c>
      <c r="AM97" s="35">
        <v>-3.0521190060807585E-2</v>
      </c>
      <c r="AN97" s="35">
        <v>-0.13147244130548844</v>
      </c>
      <c r="AO97" s="35">
        <v>-3.3196813247004589E-2</v>
      </c>
      <c r="AP97" s="35">
        <v>-8.1002871914908861E-2</v>
      </c>
      <c r="AQ97" s="35">
        <v>6.0941034824852731E-3</v>
      </c>
      <c r="AR97" s="35">
        <v>9.3975504634001047E-2</v>
      </c>
      <c r="AS97" s="35">
        <v>0.11007405424061614</v>
      </c>
      <c r="AT97" s="35">
        <v>-8.1696284044341899E-2</v>
      </c>
      <c r="AU97" s="35">
        <v>-2.6611561979417858E-2</v>
      </c>
      <c r="AV97" s="35">
        <v>-2.367341427773996E-2</v>
      </c>
      <c r="AW97" s="35">
        <v>9.9607991133681864E-2</v>
      </c>
    </row>
    <row r="98" spans="1:49" x14ac:dyDescent="0.3">
      <c r="A98" s="35">
        <v>-3.8447681764996154E-3</v>
      </c>
      <c r="B98" s="35">
        <v>-8.3601143035836184E-3</v>
      </c>
      <c r="C98" s="35">
        <v>-2.2142987489543544E-2</v>
      </c>
      <c r="D98" s="35">
        <v>-1.0766440107208702E-3</v>
      </c>
      <c r="E98" s="35">
        <v>-2.1717461357304915E-2</v>
      </c>
      <c r="F98" s="35">
        <v>3.0814835692350766E-2</v>
      </c>
      <c r="G98" s="35">
        <v>-3.4876619438620526E-2</v>
      </c>
      <c r="H98" s="35">
        <v>4.9413551424006816E-2</v>
      </c>
      <c r="I98" s="35">
        <v>2.6186913557688443E-2</v>
      </c>
      <c r="J98" s="35">
        <v>-2.512515374914203E-2</v>
      </c>
      <c r="K98" s="35">
        <v>7.7098706334707973E-3</v>
      </c>
      <c r="L98" s="35">
        <v>6.1148528917078773E-4</v>
      </c>
      <c r="M98" s="35">
        <v>-1.5655013161142824E-2</v>
      </c>
      <c r="N98" s="35">
        <v>9.0370018482148953E-3</v>
      </c>
      <c r="O98" s="35">
        <v>2.6156036518329401E-2</v>
      </c>
      <c r="P98" s="35">
        <v>3.2169599337976987E-2</v>
      </c>
      <c r="Q98" s="35">
        <v>3.485036817005259E-2</v>
      </c>
      <c r="R98" s="35">
        <v>2.2789815906206105E-2</v>
      </c>
      <c r="S98" s="35">
        <v>1.080700972100013E-2</v>
      </c>
      <c r="T98" s="35">
        <v>1.3303235506356245E-2</v>
      </c>
      <c r="U98" s="35">
        <v>4.2620040922422608E-2</v>
      </c>
      <c r="V98" s="35">
        <v>5.8666742285963643E-2</v>
      </c>
      <c r="W98" s="35">
        <v>2.0413803217740965E-2</v>
      </c>
      <c r="X98" s="35">
        <v>3.5620682215819419E-2</v>
      </c>
      <c r="Y98" s="35">
        <v>3.488087415401292E-2</v>
      </c>
      <c r="Z98" s="35">
        <v>6.5416096381448768E-2</v>
      </c>
      <c r="AA98" s="35">
        <v>1.4468226386567043E-2</v>
      </c>
      <c r="AB98" s="35">
        <v>-5.528003089936645E-3</v>
      </c>
      <c r="AC98" s="35">
        <v>4.3070533952824286E-2</v>
      </c>
      <c r="AD98" s="35">
        <v>3.1390892917519647E-2</v>
      </c>
      <c r="AE98" s="35">
        <v>2.8050642297989828E-2</v>
      </c>
      <c r="AF98" s="35">
        <v>4.6061551801592847E-2</v>
      </c>
      <c r="AG98" s="35">
        <v>5.7510801773270892E-2</v>
      </c>
      <c r="AH98" s="35">
        <v>0.10731419061934853</v>
      </c>
      <c r="AI98" s="35">
        <v>6.3171790124349217E-2</v>
      </c>
      <c r="AJ98" s="35">
        <v>2.7349962158260112E-2</v>
      </c>
      <c r="AK98" s="35">
        <v>3.8727200438932664E-2</v>
      </c>
      <c r="AL98" s="35">
        <v>-1.4404895642876694E-2</v>
      </c>
      <c r="AM98" s="35">
        <v>1.4943039737048552E-2</v>
      </c>
      <c r="AN98" s="35">
        <v>1.0847015328598719E-2</v>
      </c>
      <c r="AO98" s="35">
        <v>1.9668308098154896E-2</v>
      </c>
      <c r="AP98" s="35">
        <v>-1.1421374712185656E-2</v>
      </c>
      <c r="AQ98" s="35">
        <v>3.5138757223402109E-2</v>
      </c>
      <c r="AR98" s="35">
        <v>4.9548599073748437E-2</v>
      </c>
      <c r="AS98" s="35">
        <v>6.5469520961814437E-2</v>
      </c>
      <c r="AT98" s="35">
        <v>-3.568039947500231E-2</v>
      </c>
      <c r="AU98" s="35">
        <v>-2.3984146351235025E-2</v>
      </c>
      <c r="AV98" s="35">
        <v>9.7426320758494944E-3</v>
      </c>
      <c r="AW98" s="35">
        <v>3.9875953206296721E-2</v>
      </c>
    </row>
    <row r="99" spans="1:49" x14ac:dyDescent="0.3">
      <c r="A99" s="35">
        <v>-4.4081477058622899E-2</v>
      </c>
      <c r="B99" s="35">
        <v>3.7213397473601639E-3</v>
      </c>
      <c r="C99" s="35">
        <v>-2.3606438037504368E-2</v>
      </c>
      <c r="D99" s="35">
        <v>-1.9199184413319914E-2</v>
      </c>
      <c r="E99" s="35">
        <v>1.266853759060424E-2</v>
      </c>
      <c r="F99" s="35">
        <v>3.5125822147960117E-2</v>
      </c>
      <c r="G99" s="35">
        <v>-4.9267265426882909E-2</v>
      </c>
      <c r="H99" s="35">
        <v>3.5634813505596469E-2</v>
      </c>
      <c r="I99" s="35">
        <v>-2.6220650158132075E-2</v>
      </c>
      <c r="J99" s="35">
        <v>-5.6385755762709523E-2</v>
      </c>
      <c r="K99" s="35">
        <v>4.7789714170167724E-2</v>
      </c>
      <c r="L99" s="35">
        <v>-2.2929632267706976E-3</v>
      </c>
      <c r="M99" s="35">
        <v>-2.5405325333143935E-2</v>
      </c>
      <c r="N99" s="35">
        <v>2.7175940985901988E-3</v>
      </c>
      <c r="O99" s="35">
        <v>4.5664757220390706E-2</v>
      </c>
      <c r="P99" s="35">
        <v>1.0250897378348639E-2</v>
      </c>
      <c r="Q99" s="35">
        <v>2.1853390336319875E-2</v>
      </c>
      <c r="R99" s="35">
        <v>-9.0519172012763285E-3</v>
      </c>
      <c r="S99" s="35">
        <v>-3.9213893806779934E-3</v>
      </c>
      <c r="T99" s="35">
        <v>-2.8826821658428314E-2</v>
      </c>
      <c r="U99" s="35">
        <v>2.0133641031711717E-2</v>
      </c>
      <c r="V99" s="35">
        <v>2.1993448086099071E-3</v>
      </c>
      <c r="W99" s="35">
        <v>2.1082050672013838E-2</v>
      </c>
      <c r="X99" s="35">
        <v>4.223852819166847E-2</v>
      </c>
      <c r="Y99" s="35">
        <v>3.1720712612759126E-2</v>
      </c>
      <c r="Z99" s="35">
        <v>1.7551700687025024E-3</v>
      </c>
      <c r="AA99" s="35">
        <v>1.7535738126118722E-2</v>
      </c>
      <c r="AB99" s="35">
        <v>-1.3925341610723375E-2</v>
      </c>
      <c r="AC99" s="35">
        <v>1.8618133117235758E-2</v>
      </c>
      <c r="AD99" s="35">
        <v>1.1095506714706244E-2</v>
      </c>
      <c r="AE99" s="35">
        <v>2.4744060273345025E-2</v>
      </c>
      <c r="AF99" s="35">
        <v>6.4643063420695451E-2</v>
      </c>
      <c r="AG99" s="35">
        <v>4.0941838086741421E-2</v>
      </c>
      <c r="AH99" s="35">
        <v>-2.9898085390512058E-2</v>
      </c>
      <c r="AI99" s="35">
        <v>2.7349962158260112E-2</v>
      </c>
      <c r="AJ99" s="35">
        <v>0.10055811589419456</v>
      </c>
      <c r="AK99" s="35">
        <v>1.7709195833797348E-2</v>
      </c>
      <c r="AL99" s="35">
        <v>7.971524774904061E-2</v>
      </c>
      <c r="AM99" s="35">
        <v>-3.7534676731120487E-3</v>
      </c>
      <c r="AN99" s="35">
        <v>0.15811624085436121</v>
      </c>
      <c r="AO99" s="35">
        <v>8.303543909760594E-2</v>
      </c>
      <c r="AP99" s="35">
        <v>5.3876090011629824E-2</v>
      </c>
      <c r="AQ99" s="35">
        <v>5.4938789433397743E-2</v>
      </c>
      <c r="AR99" s="35">
        <v>3.1843699898983724E-2</v>
      </c>
      <c r="AS99" s="35">
        <v>2.9899605480590591E-2</v>
      </c>
      <c r="AT99" s="35">
        <v>8.1495491279338417E-2</v>
      </c>
      <c r="AU99" s="35">
        <v>6.2778516678368423E-3</v>
      </c>
      <c r="AV99" s="35">
        <v>7.5535149075752345E-2</v>
      </c>
      <c r="AW99" s="35">
        <v>2.3350550577381682E-2</v>
      </c>
    </row>
    <row r="100" spans="1:49" x14ac:dyDescent="0.3">
      <c r="A100" s="35">
        <v>-1.564544662027309E-3</v>
      </c>
      <c r="B100" s="35">
        <v>-9.2719638566746698E-3</v>
      </c>
      <c r="C100" s="35">
        <v>7.3378327407316417E-3</v>
      </c>
      <c r="D100" s="35">
        <v>-3.5699940333704244E-3</v>
      </c>
      <c r="E100" s="35">
        <v>-3.9499647176099856E-3</v>
      </c>
      <c r="F100" s="35">
        <v>2.335776734152158E-2</v>
      </c>
      <c r="G100" s="35">
        <v>-4.7375362095659693E-3</v>
      </c>
      <c r="H100" s="35">
        <v>6.0995127596229021E-2</v>
      </c>
      <c r="I100" s="35">
        <v>2.8932950697166532E-2</v>
      </c>
      <c r="J100" s="35">
        <v>2.3248339634933807E-3</v>
      </c>
      <c r="K100" s="35">
        <v>2.3508093719592088E-3</v>
      </c>
      <c r="L100" s="35">
        <v>1.5730256278594326E-2</v>
      </c>
      <c r="M100" s="35">
        <v>3.1238553867045729E-4</v>
      </c>
      <c r="N100" s="35">
        <v>1.5693807362043816E-2</v>
      </c>
      <c r="O100" s="35">
        <v>2.493797555184896E-2</v>
      </c>
      <c r="P100" s="35">
        <v>1.0968601181035001E-2</v>
      </c>
      <c r="Q100" s="35">
        <v>2.1832333624165486E-2</v>
      </c>
      <c r="R100" s="35">
        <v>2.6738044709692294E-2</v>
      </c>
      <c r="S100" s="35">
        <v>6.8615419231453367E-3</v>
      </c>
      <c r="T100" s="35">
        <v>3.2439703204183629E-2</v>
      </c>
      <c r="U100" s="35">
        <v>1.9418375646443182E-2</v>
      </c>
      <c r="V100" s="35">
        <v>3.4731526178088876E-2</v>
      </c>
      <c r="W100" s="35">
        <v>9.9282586664817193E-3</v>
      </c>
      <c r="X100" s="35">
        <v>2.5078036970976447E-2</v>
      </c>
      <c r="Y100" s="35">
        <v>2.2242608709827048E-2</v>
      </c>
      <c r="Z100" s="35">
        <v>4.3789653592305959E-2</v>
      </c>
      <c r="AA100" s="35">
        <v>2.4406323915561346E-2</v>
      </c>
      <c r="AB100" s="35">
        <v>5.3955664197993941E-3</v>
      </c>
      <c r="AC100" s="35">
        <v>5.6737296539907583E-2</v>
      </c>
      <c r="AD100" s="35">
        <v>1.0963043236674734E-2</v>
      </c>
      <c r="AE100" s="35">
        <v>5.2493818217838689E-2</v>
      </c>
      <c r="AF100" s="35">
        <v>3.7974232935400185E-2</v>
      </c>
      <c r="AG100" s="35">
        <v>2.9431221993099253E-2</v>
      </c>
      <c r="AH100" s="35">
        <v>5.6664346470946161E-2</v>
      </c>
      <c r="AI100" s="35">
        <v>3.8727200438932519E-2</v>
      </c>
      <c r="AJ100" s="35">
        <v>1.7709195833797334E-2</v>
      </c>
      <c r="AK100" s="35">
        <v>3.8188964365004414E-2</v>
      </c>
      <c r="AL100" s="35">
        <v>8.9177816580642139E-3</v>
      </c>
      <c r="AM100" s="35">
        <v>3.6622624032917619E-2</v>
      </c>
      <c r="AN100" s="35">
        <v>-2.8550049905254338E-2</v>
      </c>
      <c r="AO100" s="35">
        <v>9.1259792871531131E-3</v>
      </c>
      <c r="AP100" s="35">
        <v>-9.6782594312413706E-3</v>
      </c>
      <c r="AQ100" s="35">
        <v>2.9581406152646143E-2</v>
      </c>
      <c r="AR100" s="35">
        <v>2.3801516944672661E-2</v>
      </c>
      <c r="AS100" s="35">
        <v>4.0386841136611791E-2</v>
      </c>
      <c r="AT100" s="35">
        <v>9.8797791221583789E-3</v>
      </c>
      <c r="AU100" s="35">
        <v>4.4420229994440841E-2</v>
      </c>
      <c r="AV100" s="35">
        <v>3.4453443162260761E-2</v>
      </c>
      <c r="AW100" s="35">
        <v>1.9439070109256752E-2</v>
      </c>
    </row>
    <row r="101" spans="1:49" x14ac:dyDescent="0.3">
      <c r="A101" s="35">
        <v>-1.7481049935475571E-2</v>
      </c>
      <c r="B101" s="35">
        <v>2.5781628894744529E-2</v>
      </c>
      <c r="C101" s="35">
        <v>2.7762931106759751E-2</v>
      </c>
      <c r="D101" s="35">
        <v>3.9450850801980852E-3</v>
      </c>
      <c r="E101" s="35">
        <v>2.9445854956820172E-2</v>
      </c>
      <c r="F101" s="35">
        <v>1.620655099878044E-2</v>
      </c>
      <c r="G101" s="35">
        <v>-1.4220020104467969E-2</v>
      </c>
      <c r="H101" s="35">
        <v>-1.8311007878134833E-3</v>
      </c>
      <c r="I101" s="35">
        <v>-2.5840166032999601E-3</v>
      </c>
      <c r="J101" s="35">
        <v>1.3658132050929639E-3</v>
      </c>
      <c r="K101" s="35">
        <v>4.484986745458644E-2</v>
      </c>
      <c r="L101" s="35">
        <v>-3.4578319067213956E-3</v>
      </c>
      <c r="M101" s="35">
        <v>2.2053803305324901E-3</v>
      </c>
      <c r="N101" s="35">
        <v>-1.5842321210154837E-3</v>
      </c>
      <c r="O101" s="35">
        <v>2.6347366851415113E-2</v>
      </c>
      <c r="P101" s="35">
        <v>-2.5612061511461476E-3</v>
      </c>
      <c r="Q101" s="35">
        <v>1.8117291677258378E-2</v>
      </c>
      <c r="R101" s="35">
        <v>-2.9022643245727266E-2</v>
      </c>
      <c r="S101" s="35">
        <v>1.0723815849123339E-2</v>
      </c>
      <c r="T101" s="35">
        <v>1.2650322501503247E-2</v>
      </c>
      <c r="U101" s="35">
        <v>1.7445431054831751E-2</v>
      </c>
      <c r="V101" s="35">
        <v>-1.180337185578556E-2</v>
      </c>
      <c r="W101" s="35">
        <v>1.0923923813890429E-2</v>
      </c>
      <c r="X101" s="35">
        <v>1.8275037976601821E-2</v>
      </c>
      <c r="Y101" s="35">
        <v>1.0944047200248462E-2</v>
      </c>
      <c r="Z101" s="35">
        <v>-4.1450338563971192E-2</v>
      </c>
      <c r="AA101" s="35">
        <v>2.0582582070318052E-2</v>
      </c>
      <c r="AB101" s="35">
        <v>-7.3297212819860777E-3</v>
      </c>
      <c r="AC101" s="35">
        <v>-9.9230540321169347E-3</v>
      </c>
      <c r="AD101" s="35">
        <v>-1.5593239348434401E-3</v>
      </c>
      <c r="AE101" s="35">
        <v>1.2198168603199944E-3</v>
      </c>
      <c r="AF101" s="35">
        <v>3.1369114101944054E-2</v>
      </c>
      <c r="AG101" s="35">
        <v>8.7442532938299018E-3</v>
      </c>
      <c r="AH101" s="35">
        <v>-8.0489643327843863E-2</v>
      </c>
      <c r="AI101" s="35">
        <v>-1.4404895642876593E-2</v>
      </c>
      <c r="AJ101" s="35">
        <v>7.9715247749040735E-2</v>
      </c>
      <c r="AK101" s="35">
        <v>8.9177816580643665E-3</v>
      </c>
      <c r="AL101" s="35">
        <v>0.1290119420523281</v>
      </c>
      <c r="AM101" s="35">
        <v>-1.5428758468776754E-2</v>
      </c>
      <c r="AN101" s="35">
        <v>8.4451175830483671E-2</v>
      </c>
      <c r="AO101" s="35">
        <v>6.3656823534448292E-2</v>
      </c>
      <c r="AP101" s="35">
        <v>5.6834290507304985E-2</v>
      </c>
      <c r="AQ101" s="35">
        <v>2.8321920528512901E-2</v>
      </c>
      <c r="AR101" s="35">
        <v>5.6033858858330204E-3</v>
      </c>
      <c r="AS101" s="35">
        <v>-1.3523944366320886E-2</v>
      </c>
      <c r="AT101" s="35">
        <v>0.19757797142322045</v>
      </c>
      <c r="AU101" s="35">
        <v>0.13236372915074768</v>
      </c>
      <c r="AV101" s="35">
        <v>0.12215632114102104</v>
      </c>
      <c r="AW101" s="35">
        <v>2.1138447590384992E-2</v>
      </c>
    </row>
    <row r="102" spans="1:49" x14ac:dyDescent="0.3">
      <c r="A102" s="35">
        <v>3.0585964252165185E-3</v>
      </c>
      <c r="B102" s="35">
        <v>-1.7612821993937766E-2</v>
      </c>
      <c r="C102" s="35">
        <v>3.9243192249204611E-2</v>
      </c>
      <c r="D102" s="35">
        <v>-1.5581574862971008E-2</v>
      </c>
      <c r="E102" s="35">
        <v>4.8641596770838569E-2</v>
      </c>
      <c r="F102" s="35">
        <v>2.4785466012885313E-2</v>
      </c>
      <c r="G102" s="35">
        <v>7.9025648716310334E-2</v>
      </c>
      <c r="H102" s="35">
        <v>0.12130295807258776</v>
      </c>
      <c r="I102" s="35">
        <v>5.3939256849700537E-3</v>
      </c>
      <c r="J102" s="35">
        <v>3.333052837843007E-2</v>
      </c>
      <c r="K102" s="35">
        <v>-3.161748640242365E-3</v>
      </c>
      <c r="L102" s="35">
        <v>7.9068796857481707E-2</v>
      </c>
      <c r="M102" s="35">
        <v>3.8250738885057242E-2</v>
      </c>
      <c r="N102" s="35">
        <v>5.56448038127519E-2</v>
      </c>
      <c r="O102" s="35">
        <v>4.1644957173003969E-2</v>
      </c>
      <c r="P102" s="35">
        <v>-2.1677470524904832E-2</v>
      </c>
      <c r="Q102" s="35">
        <v>-1.5102075794056348E-2</v>
      </c>
      <c r="R102" s="35">
        <v>8.0004373524638323E-2</v>
      </c>
      <c r="S102" s="35">
        <v>-1.0103528876569633E-2</v>
      </c>
      <c r="T102" s="35">
        <v>2.7490128007662651E-2</v>
      </c>
      <c r="U102" s="35">
        <v>-4.9119838680131159E-2</v>
      </c>
      <c r="V102" s="35">
        <v>-2.3527287283625652E-2</v>
      </c>
      <c r="W102" s="35">
        <v>3.802016005579615E-3</v>
      </c>
      <c r="X102" s="35">
        <v>2.1311376892011631E-2</v>
      </c>
      <c r="Y102" s="35">
        <v>1.267600931455095E-2</v>
      </c>
      <c r="Z102" s="35">
        <v>3.6519783126368333E-2</v>
      </c>
      <c r="AA102" s="35">
        <v>4.8215531062131931E-2</v>
      </c>
      <c r="AB102" s="35">
        <v>5.5450412298326889E-2</v>
      </c>
      <c r="AC102" s="35">
        <v>0.11821173267144777</v>
      </c>
      <c r="AD102" s="35">
        <v>-1.9796815775394321E-2</v>
      </c>
      <c r="AE102" s="35">
        <v>0.14121903556925541</v>
      </c>
      <c r="AF102" s="35">
        <v>3.8258544435307379E-2</v>
      </c>
      <c r="AG102" s="35">
        <v>-1.9448206992859256E-2</v>
      </c>
      <c r="AH102" s="35">
        <v>-3.0521190060808653E-2</v>
      </c>
      <c r="AI102" s="35">
        <v>1.4943039737048289E-2</v>
      </c>
      <c r="AJ102" s="35">
        <v>-3.7534676731117919E-3</v>
      </c>
      <c r="AK102" s="35">
        <v>3.6622624032917384E-2</v>
      </c>
      <c r="AL102" s="35">
        <v>-1.5428758468776817E-2</v>
      </c>
      <c r="AM102" s="35">
        <v>0.12084289815511567</v>
      </c>
      <c r="AN102" s="35">
        <v>-3.0411132617050113E-2</v>
      </c>
      <c r="AO102" s="35">
        <v>-3.3114783182184096E-3</v>
      </c>
      <c r="AP102" s="35">
        <v>5.9443988890817839E-3</v>
      </c>
      <c r="AQ102" s="35">
        <v>3.756389285579307E-2</v>
      </c>
      <c r="AR102" s="35">
        <v>-1.9554474354077936E-2</v>
      </c>
      <c r="AS102" s="35">
        <v>1.502746352224011E-2</v>
      </c>
      <c r="AT102" s="35">
        <v>-6.3267136336652652E-2</v>
      </c>
      <c r="AU102" s="35">
        <v>2.2954114468145048E-2</v>
      </c>
      <c r="AV102" s="35">
        <v>-2.7573966911891915E-3</v>
      </c>
      <c r="AW102" s="35">
        <v>-4.2312179661786242E-2</v>
      </c>
    </row>
    <row r="103" spans="1:49" x14ac:dyDescent="0.3">
      <c r="A103" s="35">
        <v>-3.0679222227474143E-2</v>
      </c>
      <c r="B103" s="35">
        <v>6.190545860415203E-2</v>
      </c>
      <c r="C103" s="35">
        <v>-4.617388366489858E-2</v>
      </c>
      <c r="D103" s="35">
        <v>1.0130182163399143E-2</v>
      </c>
      <c r="E103" s="35">
        <v>7.8909721431625265E-2</v>
      </c>
      <c r="F103" s="35">
        <v>5.1655871636267357E-2</v>
      </c>
      <c r="G103" s="35">
        <v>-1.7421174098614135E-2</v>
      </c>
      <c r="H103" s="35">
        <v>-2.7851910535935331E-2</v>
      </c>
      <c r="I103" s="35">
        <v>-0.10093202801392243</v>
      </c>
      <c r="J103" s="35">
        <v>-8.4356415086550174E-2</v>
      </c>
      <c r="K103" s="35">
        <v>0.11527029180041781</v>
      </c>
      <c r="L103" s="35">
        <v>1.8900123831080952E-2</v>
      </c>
      <c r="M103" s="35">
        <v>-2.5158452443655513E-3</v>
      </c>
      <c r="N103" s="35">
        <v>2.3502142016788307E-2</v>
      </c>
      <c r="O103" s="35">
        <v>6.6076495972373306E-2</v>
      </c>
      <c r="P103" s="35">
        <v>3.9011695175085126E-2</v>
      </c>
      <c r="Q103" s="35">
        <v>1.2797540388787703E-2</v>
      </c>
      <c r="R103" s="35">
        <v>-7.6198799122249236E-3</v>
      </c>
      <c r="S103" s="35">
        <v>7.7517653248381918E-3</v>
      </c>
      <c r="T103" s="35">
        <v>-0.12833726910442794</v>
      </c>
      <c r="U103" s="35">
        <v>8.778602206444025E-3</v>
      </c>
      <c r="V103" s="35">
        <v>-4.9035762992877624E-2</v>
      </c>
      <c r="W103" s="35">
        <v>6.1464571067256862E-2</v>
      </c>
      <c r="X103" s="35">
        <v>6.0347707008436134E-2</v>
      </c>
      <c r="Y103" s="35">
        <v>4.9295661121630009E-2</v>
      </c>
      <c r="Z103" s="35">
        <v>-3.5322867221362533E-2</v>
      </c>
      <c r="AA103" s="35">
        <v>7.1329649481386148E-3</v>
      </c>
      <c r="AB103" s="35">
        <v>2.2420780574063055E-2</v>
      </c>
      <c r="AC103" s="35">
        <v>-4.7869766236546707E-2</v>
      </c>
      <c r="AD103" s="35">
        <v>4.0539924727199125E-2</v>
      </c>
      <c r="AE103" s="35">
        <v>-2.4655911609092779E-2</v>
      </c>
      <c r="AF103" s="35">
        <v>6.3734790013984924E-2</v>
      </c>
      <c r="AG103" s="35">
        <v>4.2479166247819236E-2</v>
      </c>
      <c r="AH103" s="35">
        <v>-0.13147244130548738</v>
      </c>
      <c r="AI103" s="35">
        <v>1.0847015328598691E-2</v>
      </c>
      <c r="AJ103" s="35">
        <v>0.15811624085436049</v>
      </c>
      <c r="AK103" s="35">
        <v>-2.8550049905254726E-2</v>
      </c>
      <c r="AL103" s="35">
        <v>8.4451175830482672E-2</v>
      </c>
      <c r="AM103" s="35">
        <v>-3.0411132617051473E-2</v>
      </c>
      <c r="AN103" s="35">
        <v>0.43651854958566649</v>
      </c>
      <c r="AO103" s="35">
        <v>0.15973321564374443</v>
      </c>
      <c r="AP103" s="35">
        <v>0.1594555660365731</v>
      </c>
      <c r="AQ103" s="35">
        <v>7.042889570168584E-2</v>
      </c>
      <c r="AR103" s="35">
        <v>4.1888021992463151E-2</v>
      </c>
      <c r="AS103" s="35">
        <v>1.0758671487413239E-2</v>
      </c>
      <c r="AT103" s="35">
        <v>5.7044128044465153E-3</v>
      </c>
      <c r="AU103" s="35">
        <v>-0.20250381276816509</v>
      </c>
      <c r="AV103" s="35">
        <v>1.2044870846465439E-3</v>
      </c>
      <c r="AW103" s="35">
        <v>1.4497663934379811E-2</v>
      </c>
    </row>
    <row r="104" spans="1:49" x14ac:dyDescent="0.3">
      <c r="A104" s="35">
        <v>-1.7425655250995015E-2</v>
      </c>
      <c r="B104" s="35">
        <v>2.2462737603446081E-2</v>
      </c>
      <c r="C104" s="35">
        <v>-1.0201510256580164E-2</v>
      </c>
      <c r="D104" s="35">
        <v>2.0717332428213109E-3</v>
      </c>
      <c r="E104" s="35">
        <v>2.8039982710172176E-2</v>
      </c>
      <c r="F104" s="35">
        <v>3.1988232508235979E-2</v>
      </c>
      <c r="G104" s="35">
        <v>-1.8611343166990049E-2</v>
      </c>
      <c r="H104" s="35">
        <v>1.4131905176648779E-2</v>
      </c>
      <c r="I104" s="35">
        <v>-2.24516565812347E-2</v>
      </c>
      <c r="J104" s="35">
        <v>-3.2180941197787895E-2</v>
      </c>
      <c r="K104" s="35">
        <v>5.1334699069083473E-2</v>
      </c>
      <c r="L104" s="35">
        <v>8.1300543252186795E-3</v>
      </c>
      <c r="M104" s="35">
        <v>-4.1628288382431558E-3</v>
      </c>
      <c r="N104" s="35">
        <v>1.1687493437239387E-2</v>
      </c>
      <c r="O104" s="35">
        <v>3.9210754061496482E-2</v>
      </c>
      <c r="P104" s="35">
        <v>1.9383950966199798E-2</v>
      </c>
      <c r="Q104" s="35">
        <v>2.0252161110711379E-2</v>
      </c>
      <c r="R104" s="35">
        <v>-1.0586452896802628E-3</v>
      </c>
      <c r="S104" s="35">
        <v>8.1702974578268459E-3</v>
      </c>
      <c r="T104" s="35">
        <v>-2.830978984762958E-2</v>
      </c>
      <c r="U104" s="35">
        <v>1.9521521073111881E-2</v>
      </c>
      <c r="V104" s="35">
        <v>-8.897123410493285E-4</v>
      </c>
      <c r="W104" s="35">
        <v>2.822194922789073E-2</v>
      </c>
      <c r="X104" s="35">
        <v>3.6737939847488334E-2</v>
      </c>
      <c r="Y104" s="35">
        <v>3.012525424884533E-2</v>
      </c>
      <c r="Z104" s="35">
        <v>-1.5042500327350911E-3</v>
      </c>
      <c r="AA104" s="35">
        <v>1.6121889643383659E-2</v>
      </c>
      <c r="AB104" s="35">
        <v>4.3170497070135344E-3</v>
      </c>
      <c r="AC104" s="35">
        <v>2.996835980637963E-3</v>
      </c>
      <c r="AD104" s="35">
        <v>2.0031085509281246E-2</v>
      </c>
      <c r="AE104" s="35">
        <v>9.9655293927235489E-3</v>
      </c>
      <c r="AF104" s="35">
        <v>4.6942555702926728E-2</v>
      </c>
      <c r="AG104" s="35">
        <v>3.3248747932152427E-2</v>
      </c>
      <c r="AH104" s="35">
        <v>-3.3196813247004631E-2</v>
      </c>
      <c r="AI104" s="35">
        <v>1.9668308098154882E-2</v>
      </c>
      <c r="AJ104" s="35">
        <v>8.3035439097605745E-2</v>
      </c>
      <c r="AK104" s="35">
        <v>9.1259792871530576E-3</v>
      </c>
      <c r="AL104" s="35">
        <v>6.3656823534447959E-2</v>
      </c>
      <c r="AM104" s="35">
        <v>-3.3114783182187219E-3</v>
      </c>
      <c r="AN104" s="35">
        <v>0.15973321564374487</v>
      </c>
      <c r="AO104" s="35">
        <v>7.5221462118708005E-2</v>
      </c>
      <c r="AP104" s="35">
        <v>6.2574304388841095E-2</v>
      </c>
      <c r="AQ104" s="35">
        <v>4.4046414274838366E-2</v>
      </c>
      <c r="AR104" s="35">
        <v>2.921957202629602E-2</v>
      </c>
      <c r="AS104" s="35">
        <v>2.0748682813736527E-2</v>
      </c>
      <c r="AT104" s="35">
        <v>5.4527724222882948E-2</v>
      </c>
      <c r="AU104" s="35">
        <v>-2.0997345498587061E-2</v>
      </c>
      <c r="AV104" s="35">
        <v>4.5681213659536646E-2</v>
      </c>
      <c r="AW104" s="35">
        <v>2.1968470766234999E-2</v>
      </c>
    </row>
    <row r="105" spans="1:49" x14ac:dyDescent="0.3">
      <c r="A105" s="35">
        <v>2.9000473094139861E-2</v>
      </c>
      <c r="B105" s="35">
        <v>5.8591034160524788E-2</v>
      </c>
      <c r="C105" s="35">
        <v>2.9826633198826259E-2</v>
      </c>
      <c r="D105" s="35">
        <v>3.8630036504662263E-2</v>
      </c>
      <c r="E105" s="35">
        <v>6.9678865289348024E-2</v>
      </c>
      <c r="F105" s="35">
        <v>2.2721983132438117E-2</v>
      </c>
      <c r="G105" s="35">
        <v>5.2180373809794539E-2</v>
      </c>
      <c r="H105" s="35">
        <v>-2.2233736352159639E-2</v>
      </c>
      <c r="I105" s="35">
        <v>-1.9878881860839137E-2</v>
      </c>
      <c r="J105" s="35">
        <v>2.357137699644319E-2</v>
      </c>
      <c r="K105" s="35">
        <v>5.9906037143521676E-2</v>
      </c>
      <c r="L105" s="35">
        <v>3.468840207448616E-2</v>
      </c>
      <c r="M105" s="35">
        <v>4.2519485985324651E-2</v>
      </c>
      <c r="N105" s="35">
        <v>3.09101678323759E-2</v>
      </c>
      <c r="O105" s="35">
        <v>2.8620981237019335E-2</v>
      </c>
      <c r="P105" s="35">
        <v>2.3187328444755101E-2</v>
      </c>
      <c r="Q105" s="35">
        <v>9.2612758306926043E-3</v>
      </c>
      <c r="R105" s="35">
        <v>1.1847775856420585E-2</v>
      </c>
      <c r="S105" s="35">
        <v>2.7202451694062935E-2</v>
      </c>
      <c r="T105" s="35">
        <v>-2.2262465221424915E-2</v>
      </c>
      <c r="U105" s="35">
        <v>4.2349799368950579E-3</v>
      </c>
      <c r="V105" s="35">
        <v>-2.5239535374993821E-2</v>
      </c>
      <c r="W105" s="35">
        <v>3.6281088929898432E-2</v>
      </c>
      <c r="X105" s="35">
        <v>2.1748247810866903E-2</v>
      </c>
      <c r="Y105" s="35">
        <v>2.02728718801462E-2</v>
      </c>
      <c r="Z105" s="35">
        <v>-2.6212850212134028E-2</v>
      </c>
      <c r="AA105" s="35">
        <v>1.8807123466407158E-2</v>
      </c>
      <c r="AB105" s="35">
        <v>4.2816422159660736E-2</v>
      </c>
      <c r="AC105" s="35">
        <v>-2.251285164866243E-2</v>
      </c>
      <c r="AD105" s="35">
        <v>2.4040409875894016E-2</v>
      </c>
      <c r="AE105" s="35">
        <v>-6.1146235526453874E-3</v>
      </c>
      <c r="AF105" s="35">
        <v>1.1722956630650993E-2</v>
      </c>
      <c r="AG105" s="35">
        <v>2.6885271156293737E-3</v>
      </c>
      <c r="AH105" s="35">
        <v>-8.1002871914908375E-2</v>
      </c>
      <c r="AI105" s="35">
        <v>-1.1421374712185402E-2</v>
      </c>
      <c r="AJ105" s="35">
        <v>5.3876090011629685E-2</v>
      </c>
      <c r="AK105" s="35">
        <v>-9.6782594312412457E-3</v>
      </c>
      <c r="AL105" s="35">
        <v>5.6834290507304666E-2</v>
      </c>
      <c r="AM105" s="35">
        <v>5.9443988890815203E-3</v>
      </c>
      <c r="AN105" s="35">
        <v>0.15945556603657352</v>
      </c>
      <c r="AO105" s="35">
        <v>6.2574304388841151E-2</v>
      </c>
      <c r="AP105" s="35">
        <v>8.7267484761053671E-2</v>
      </c>
      <c r="AQ105" s="35">
        <v>2.2984449400680819E-2</v>
      </c>
      <c r="AR105" s="35">
        <v>9.1972794812121145E-3</v>
      </c>
      <c r="AS105" s="35">
        <v>-1.3384942678933816E-2</v>
      </c>
      <c r="AT105" s="35">
        <v>4.1884923300119142E-2</v>
      </c>
      <c r="AU105" s="35">
        <v>-3.2873587854840458E-2</v>
      </c>
      <c r="AV105" s="35">
        <v>1.0523211871206278E-2</v>
      </c>
      <c r="AW105" s="35">
        <v>7.3166720763812622E-3</v>
      </c>
    </row>
    <row r="106" spans="1:49" x14ac:dyDescent="0.3">
      <c r="A106" s="35">
        <v>-2.430602066963761E-2</v>
      </c>
      <c r="B106" s="35">
        <v>-8.253501281949141E-3</v>
      </c>
      <c r="C106" s="35">
        <v>-8.5874290427555879E-3</v>
      </c>
      <c r="D106" s="35">
        <v>-1.6819907085473824E-2</v>
      </c>
      <c r="E106" s="35">
        <v>1.2480555441674701E-2</v>
      </c>
      <c r="F106" s="35">
        <v>3.2224909899423781E-2</v>
      </c>
      <c r="G106" s="35">
        <v>-1.2967467644068833E-2</v>
      </c>
      <c r="H106" s="35">
        <v>6.7712267097481793E-2</v>
      </c>
      <c r="I106" s="35">
        <v>-5.6416812418097623E-3</v>
      </c>
      <c r="J106" s="35">
        <v>-2.7594262644388606E-2</v>
      </c>
      <c r="K106" s="35">
        <v>2.2952164381839085E-2</v>
      </c>
      <c r="L106" s="35">
        <v>2.113976986876611E-2</v>
      </c>
      <c r="M106" s="35">
        <v>-7.8026638223416198E-3</v>
      </c>
      <c r="N106" s="35">
        <v>1.8993933774785553E-2</v>
      </c>
      <c r="O106" s="35">
        <v>4.122469158680872E-2</v>
      </c>
      <c r="P106" s="35">
        <v>6.020268569776388E-3</v>
      </c>
      <c r="Q106" s="35">
        <v>1.4602342124173547E-2</v>
      </c>
      <c r="R106" s="35">
        <v>2.478574947764578E-2</v>
      </c>
      <c r="S106" s="35">
        <v>-3.9513609046974776E-3</v>
      </c>
      <c r="T106" s="35">
        <v>-4.0693509327596744E-3</v>
      </c>
      <c r="U106" s="35">
        <v>5.6615719582796507E-3</v>
      </c>
      <c r="V106" s="35">
        <v>9.4570928609042648E-3</v>
      </c>
      <c r="W106" s="35">
        <v>1.5662083554752328E-2</v>
      </c>
      <c r="X106" s="35">
        <v>3.6150047867028696E-2</v>
      </c>
      <c r="Y106" s="35">
        <v>2.8049454261296406E-2</v>
      </c>
      <c r="Z106" s="35">
        <v>2.9717970954717399E-2</v>
      </c>
      <c r="AA106" s="35">
        <v>2.5711428494996171E-2</v>
      </c>
      <c r="AB106" s="35">
        <v>6.2551840951986237E-3</v>
      </c>
      <c r="AC106" s="35">
        <v>5.6384821548973951E-2</v>
      </c>
      <c r="AD106" s="35">
        <v>6.7812908347881715E-3</v>
      </c>
      <c r="AE106" s="35">
        <v>6.1942455654834416E-2</v>
      </c>
      <c r="AF106" s="35">
        <v>5.5641755321364506E-2</v>
      </c>
      <c r="AG106" s="35">
        <v>2.962611526018024E-2</v>
      </c>
      <c r="AH106" s="35">
        <v>6.094103482484875E-3</v>
      </c>
      <c r="AI106" s="35">
        <v>3.5138757223402081E-2</v>
      </c>
      <c r="AJ106" s="35">
        <v>5.4938789433397771E-2</v>
      </c>
      <c r="AK106" s="35">
        <v>2.9581406152646164E-2</v>
      </c>
      <c r="AL106" s="35">
        <v>2.832192052851272E-2</v>
      </c>
      <c r="AM106" s="35">
        <v>3.7563892855793132E-2</v>
      </c>
      <c r="AN106" s="35">
        <v>7.0428895701686589E-2</v>
      </c>
      <c r="AO106" s="35">
        <v>4.4046414274838533E-2</v>
      </c>
      <c r="AP106" s="35">
        <v>2.2984449400680923E-2</v>
      </c>
      <c r="AQ106" s="35">
        <v>4.730138096326806E-2</v>
      </c>
      <c r="AR106" s="35">
        <v>2.2662265435339744E-2</v>
      </c>
      <c r="AS106" s="35">
        <v>3.7127110543158662E-2</v>
      </c>
      <c r="AT106" s="35">
        <v>8.0445326218426816E-3</v>
      </c>
      <c r="AU106" s="35">
        <v>6.3631140103870276E-4</v>
      </c>
      <c r="AV106" s="35">
        <v>3.7427209236979356E-2</v>
      </c>
      <c r="AW106" s="35">
        <v>8.5182811251227064E-3</v>
      </c>
    </row>
    <row r="107" spans="1:49" x14ac:dyDescent="0.3">
      <c r="A107" s="35">
        <v>1.6172432883972729E-2</v>
      </c>
      <c r="B107" s="35">
        <v>2.0156676342397747E-2</v>
      </c>
      <c r="C107" s="35">
        <v>-1.3400313414901797E-2</v>
      </c>
      <c r="D107" s="35">
        <v>2.4009723324639812E-2</v>
      </c>
      <c r="E107" s="35">
        <v>-1.2841742795640446E-2</v>
      </c>
      <c r="F107" s="35">
        <v>2.5934863278781084E-2</v>
      </c>
      <c r="G107" s="35">
        <v>-3.0435999438481166E-2</v>
      </c>
      <c r="H107" s="35">
        <v>-2.1059809581116529E-3</v>
      </c>
      <c r="I107" s="35">
        <v>2.7878095734091973E-2</v>
      </c>
      <c r="J107" s="35">
        <v>-1.1169848113042252E-2</v>
      </c>
      <c r="K107" s="35">
        <v>2.3112498227968986E-2</v>
      </c>
      <c r="L107" s="35">
        <v>-1.0834183863136906E-2</v>
      </c>
      <c r="M107" s="35">
        <v>-5.2291522507796548E-3</v>
      </c>
      <c r="N107" s="35">
        <v>2.8862685656264563E-3</v>
      </c>
      <c r="O107" s="35">
        <v>1.6187411691128844E-2</v>
      </c>
      <c r="P107" s="35">
        <v>4.6378846733484733E-2</v>
      </c>
      <c r="Q107" s="35">
        <v>4.2195477004942729E-2</v>
      </c>
      <c r="R107" s="35">
        <v>2.9014228204788939E-3</v>
      </c>
      <c r="S107" s="35">
        <v>2.7619416697411327E-2</v>
      </c>
      <c r="T107" s="35">
        <v>9.6141773804773178E-3</v>
      </c>
      <c r="U107" s="35">
        <v>5.9667439751110746E-2</v>
      </c>
      <c r="V107" s="35">
        <v>5.9773315018558842E-2</v>
      </c>
      <c r="W107" s="35">
        <v>2.926800534654643E-2</v>
      </c>
      <c r="X107" s="35">
        <v>3.0004559616337179E-2</v>
      </c>
      <c r="Y107" s="35">
        <v>3.338156815743238E-2</v>
      </c>
      <c r="Z107" s="35">
        <v>4.3758271265981766E-2</v>
      </c>
      <c r="AA107" s="35">
        <v>5.841577036873942E-3</v>
      </c>
      <c r="AB107" s="35">
        <v>-4.4863342777397217E-3</v>
      </c>
      <c r="AC107" s="35">
        <v>-4.1945563197012259E-3</v>
      </c>
      <c r="AD107" s="35">
        <v>4.5159957390812355E-2</v>
      </c>
      <c r="AE107" s="35">
        <v>-2.1864715954670627E-2</v>
      </c>
      <c r="AF107" s="35">
        <v>2.786341376874019E-2</v>
      </c>
      <c r="AG107" s="35">
        <v>5.8381491823248519E-2</v>
      </c>
      <c r="AH107" s="35">
        <v>9.3975504634000895E-2</v>
      </c>
      <c r="AI107" s="35">
        <v>4.9548599073748346E-2</v>
      </c>
      <c r="AJ107" s="35">
        <v>3.1843699898983391E-2</v>
      </c>
      <c r="AK107" s="35">
        <v>2.380151694467271E-2</v>
      </c>
      <c r="AL107" s="35">
        <v>5.6033858858326319E-3</v>
      </c>
      <c r="AM107" s="35">
        <v>-1.9554474354077908E-2</v>
      </c>
      <c r="AN107" s="35">
        <v>4.188802199246261E-2</v>
      </c>
      <c r="AO107" s="35">
        <v>2.9219572026295715E-2</v>
      </c>
      <c r="AP107" s="35">
        <v>9.1972794812115732E-3</v>
      </c>
      <c r="AQ107" s="35">
        <v>2.2662265435339543E-2</v>
      </c>
      <c r="AR107" s="35">
        <v>5.435113560220875E-2</v>
      </c>
      <c r="AS107" s="35">
        <v>5.0684858202456218E-2</v>
      </c>
      <c r="AT107" s="35">
        <v>2.495248107113969E-3</v>
      </c>
      <c r="AU107" s="35">
        <v>-2.4545599198360857E-2</v>
      </c>
      <c r="AV107" s="35">
        <v>1.19493690489412E-2</v>
      </c>
      <c r="AW107" s="35">
        <v>5.5295534744339819E-2</v>
      </c>
    </row>
    <row r="108" spans="1:49" x14ac:dyDescent="0.3">
      <c r="A108" s="35">
        <v>-8.1338364367895717E-3</v>
      </c>
      <c r="B108" s="35">
        <v>-1.173379692302208E-2</v>
      </c>
      <c r="C108" s="35">
        <v>-2.5219587008427195E-2</v>
      </c>
      <c r="D108" s="35">
        <v>-4.6077390009637842E-3</v>
      </c>
      <c r="E108" s="35">
        <v>-2.4807271653860499E-2</v>
      </c>
      <c r="F108" s="35">
        <v>3.1606524515396014E-2</v>
      </c>
      <c r="G108" s="35">
        <v>-4.0345022257553965E-2</v>
      </c>
      <c r="H108" s="35">
        <v>5.3378271028151153E-2</v>
      </c>
      <c r="I108" s="35">
        <v>2.5655302104626257E-2</v>
      </c>
      <c r="J108" s="35">
        <v>-2.9743352028254316E-2</v>
      </c>
      <c r="K108" s="35">
        <v>6.9064458645257398E-3</v>
      </c>
      <c r="L108" s="35">
        <v>-1.1124417907750581E-3</v>
      </c>
      <c r="M108" s="35">
        <v>-1.9456290725574858E-2</v>
      </c>
      <c r="N108" s="35">
        <v>7.6810585148100081E-3</v>
      </c>
      <c r="O108" s="35">
        <v>2.7306108240485898E-2</v>
      </c>
      <c r="P108" s="35">
        <v>3.1252087381638184E-2</v>
      </c>
      <c r="Q108" s="35">
        <v>3.5363525160126322E-2</v>
      </c>
      <c r="R108" s="35">
        <v>2.2043440697077726E-2</v>
      </c>
      <c r="S108" s="35">
        <v>8.8337144779165461E-3</v>
      </c>
      <c r="T108" s="35">
        <v>1.2818350098429618E-2</v>
      </c>
      <c r="U108" s="35">
        <v>4.3117262836793499E-2</v>
      </c>
      <c r="V108" s="35">
        <v>6.000159373640257E-2</v>
      </c>
      <c r="W108" s="35">
        <v>1.9506715172290488E-2</v>
      </c>
      <c r="X108" s="35">
        <v>3.686383383896287E-2</v>
      </c>
      <c r="Y108" s="35">
        <v>3.5556247843330703E-2</v>
      </c>
      <c r="Z108" s="35">
        <v>6.7240646884681787E-2</v>
      </c>
      <c r="AA108" s="35">
        <v>1.4546375077688162E-2</v>
      </c>
      <c r="AB108" s="35">
        <v>-8.5235080369834224E-3</v>
      </c>
      <c r="AC108" s="35">
        <v>4.6047192160926745E-2</v>
      </c>
      <c r="AD108" s="35">
        <v>3.0483165234554067E-2</v>
      </c>
      <c r="AE108" s="35">
        <v>3.0566418095689621E-2</v>
      </c>
      <c r="AF108" s="35">
        <v>4.9252022191324338E-2</v>
      </c>
      <c r="AG108" s="35">
        <v>5.9543354584103078E-2</v>
      </c>
      <c r="AH108" s="35">
        <v>0.11007405424061587</v>
      </c>
      <c r="AI108" s="35">
        <v>6.546952096181452E-2</v>
      </c>
      <c r="AJ108" s="35">
        <v>2.9899605480590737E-2</v>
      </c>
      <c r="AK108" s="35">
        <v>4.0386841136612041E-2</v>
      </c>
      <c r="AL108" s="35">
        <v>-1.352394436632081E-2</v>
      </c>
      <c r="AM108" s="35">
        <v>1.5027463522240478E-2</v>
      </c>
      <c r="AN108" s="35">
        <v>1.075867148741344E-2</v>
      </c>
      <c r="AO108" s="35">
        <v>2.0748682813736694E-2</v>
      </c>
      <c r="AP108" s="35">
        <v>-1.338494267893392E-2</v>
      </c>
      <c r="AQ108" s="35">
        <v>3.7127110543158787E-2</v>
      </c>
      <c r="AR108" s="35">
        <v>5.0684858202456398E-2</v>
      </c>
      <c r="AS108" s="35">
        <v>6.8026547013844946E-2</v>
      </c>
      <c r="AT108" s="35">
        <v>-3.4398065926734563E-2</v>
      </c>
      <c r="AU108" s="35">
        <v>-2.2265258405932242E-2</v>
      </c>
      <c r="AV108" s="35">
        <v>1.3063819727446538E-2</v>
      </c>
      <c r="AW108" s="35">
        <v>4.0418226370271065E-2</v>
      </c>
    </row>
    <row r="109" spans="1:49" x14ac:dyDescent="0.3">
      <c r="A109" s="35">
        <v>-1.6123269176076933E-2</v>
      </c>
      <c r="B109" s="35">
        <v>3.3196322955136581E-2</v>
      </c>
      <c r="C109" s="35">
        <v>5.1306087152647048E-2</v>
      </c>
      <c r="D109" s="35">
        <v>1.3132120013191945E-2</v>
      </c>
      <c r="E109" s="35">
        <v>6.9901086036932847E-3</v>
      </c>
      <c r="F109" s="35">
        <v>-6.6869708554143092E-5</v>
      </c>
      <c r="G109" s="35">
        <v>-4.431771322829705E-2</v>
      </c>
      <c r="H109" s="35">
        <v>-4.4397540600269458E-2</v>
      </c>
      <c r="I109" s="35">
        <v>2.9638426410158181E-2</v>
      </c>
      <c r="J109" s="35">
        <v>2.3056827292573079E-2</v>
      </c>
      <c r="K109" s="35">
        <v>3.9342569842425484E-2</v>
      </c>
      <c r="L109" s="35">
        <v>-4.1754801953517093E-2</v>
      </c>
      <c r="M109" s="35">
        <v>-6.6085152147632373E-3</v>
      </c>
      <c r="N109" s="35">
        <v>-3.1155766758439802E-2</v>
      </c>
      <c r="O109" s="35">
        <v>5.2763881635909046E-3</v>
      </c>
      <c r="P109" s="35">
        <v>-7.8730592793051918E-3</v>
      </c>
      <c r="Q109" s="35">
        <v>3.2799022611675513E-2</v>
      </c>
      <c r="R109" s="35">
        <v>-7.7521644423668934E-2</v>
      </c>
      <c r="S109" s="35">
        <v>2.2047712131750344E-2</v>
      </c>
      <c r="T109" s="35">
        <v>5.6427212128693727E-2</v>
      </c>
      <c r="U109" s="35">
        <v>4.6575892824411179E-2</v>
      </c>
      <c r="V109" s="35">
        <v>5.7014021437866158E-3</v>
      </c>
      <c r="W109" s="35">
        <v>-2.7211117604913626E-3</v>
      </c>
      <c r="X109" s="35">
        <v>1.4456122321720236E-3</v>
      </c>
      <c r="Y109" s="35">
        <v>-3.3451265916709591E-3</v>
      </c>
      <c r="Z109" s="35">
        <v>-7.410578686293956E-2</v>
      </c>
      <c r="AA109" s="35">
        <v>1.4204493024025884E-2</v>
      </c>
      <c r="AB109" s="35">
        <v>-3.9128835379446877E-2</v>
      </c>
      <c r="AC109" s="35">
        <v>-4.921619310637676E-2</v>
      </c>
      <c r="AD109" s="35">
        <v>-7.4445107737412253E-3</v>
      </c>
      <c r="AE109" s="35">
        <v>-4.6951140368494737E-2</v>
      </c>
      <c r="AF109" s="35">
        <v>1.4277848178257609E-2</v>
      </c>
      <c r="AG109" s="35">
        <v>6.8538589532641352E-3</v>
      </c>
      <c r="AH109" s="35">
        <v>-8.1696284044342593E-2</v>
      </c>
      <c r="AI109" s="35">
        <v>-3.5680399475002345E-2</v>
      </c>
      <c r="AJ109" s="35">
        <v>8.1495491279338236E-2</v>
      </c>
      <c r="AK109" s="35">
        <v>9.8797791221584552E-3</v>
      </c>
      <c r="AL109" s="35">
        <v>0.19757797142322003</v>
      </c>
      <c r="AM109" s="35">
        <v>-6.3267136336652402E-2</v>
      </c>
      <c r="AN109" s="35">
        <v>5.7044128044471121E-3</v>
      </c>
      <c r="AO109" s="35">
        <v>5.4527724222882989E-2</v>
      </c>
      <c r="AP109" s="35">
        <v>4.1884923300119115E-2</v>
      </c>
      <c r="AQ109" s="35">
        <v>8.0445326218428273E-3</v>
      </c>
      <c r="AR109" s="35">
        <v>2.4952481071139967E-3</v>
      </c>
      <c r="AS109" s="35">
        <v>-3.4398065926734882E-2</v>
      </c>
      <c r="AT109" s="35">
        <v>0.3610064198317734</v>
      </c>
      <c r="AU109" s="35">
        <v>0.28707942360755989</v>
      </c>
      <c r="AV109" s="35">
        <v>0.20763846684819795</v>
      </c>
      <c r="AW109" s="35">
        <v>4.8167473138682415E-2</v>
      </c>
    </row>
    <row r="110" spans="1:49" x14ac:dyDescent="0.3">
      <c r="A110" s="35">
        <v>-7.3764977881503602E-3</v>
      </c>
      <c r="B110" s="35">
        <v>-1.3455909989973813E-2</v>
      </c>
      <c r="C110" s="35">
        <v>8.1464506306740833E-2</v>
      </c>
      <c r="D110" s="35">
        <v>-7.8773547436374186E-3</v>
      </c>
      <c r="E110" s="35">
        <v>-7.6169438332887862E-3</v>
      </c>
      <c r="F110" s="35">
        <v>-7.6082063962255274E-3</v>
      </c>
      <c r="G110" s="35">
        <v>8.4188515816001688E-4</v>
      </c>
      <c r="H110" s="35">
        <v>4.6256842001660636E-2</v>
      </c>
      <c r="I110" s="35">
        <v>7.2509476752432467E-2</v>
      </c>
      <c r="J110" s="35">
        <v>6.6855406080554305E-2</v>
      </c>
      <c r="K110" s="35">
        <v>-1.8571829990246008E-2</v>
      </c>
      <c r="L110" s="35">
        <v>-5.6295099037058649E-3</v>
      </c>
      <c r="M110" s="35">
        <v>8.8713440787245232E-3</v>
      </c>
      <c r="N110" s="35">
        <v>-1.0258523696451076E-2</v>
      </c>
      <c r="O110" s="35">
        <v>7.0551467852654828E-4</v>
      </c>
      <c r="P110" s="35">
        <v>-3.7576609884593867E-2</v>
      </c>
      <c r="Q110" s="35">
        <v>1.6409995080026062E-2</v>
      </c>
      <c r="R110" s="35">
        <v>-2.3524710858963162E-2</v>
      </c>
      <c r="S110" s="35">
        <v>7.043434356785637E-3</v>
      </c>
      <c r="T110" s="35">
        <v>0.12047634334046017</v>
      </c>
      <c r="U110" s="35">
        <v>1.1884219780259862E-2</v>
      </c>
      <c r="V110" s="35">
        <v>1.6286620447548805E-2</v>
      </c>
      <c r="W110" s="35">
        <v>-2.8912359874612131E-2</v>
      </c>
      <c r="X110" s="35">
        <v>-1.1097158350012366E-2</v>
      </c>
      <c r="Y110" s="35">
        <v>-1.6310889988618592E-2</v>
      </c>
      <c r="Z110" s="35">
        <v>-2.7167203213721222E-2</v>
      </c>
      <c r="AA110" s="35">
        <v>3.5978754242235039E-2</v>
      </c>
      <c r="AB110" s="35">
        <v>-2.0104746597936478E-2</v>
      </c>
      <c r="AC110" s="35">
        <v>4.7160600195566643E-2</v>
      </c>
      <c r="AD110" s="35">
        <v>-3.6820557082212949E-2</v>
      </c>
      <c r="AE110" s="35">
        <v>5.0680007722070597E-2</v>
      </c>
      <c r="AF110" s="35">
        <v>1.1775526044152759E-2</v>
      </c>
      <c r="AG110" s="35">
        <v>-1.9162997345549715E-2</v>
      </c>
      <c r="AH110" s="35">
        <v>-2.6611561979419829E-2</v>
      </c>
      <c r="AI110" s="35">
        <v>-2.398414635123549E-2</v>
      </c>
      <c r="AJ110" s="35">
        <v>6.2778516678370366E-3</v>
      </c>
      <c r="AK110" s="35">
        <v>4.4420229994440799E-2</v>
      </c>
      <c r="AL110" s="35">
        <v>0.13236372915074762</v>
      </c>
      <c r="AM110" s="35">
        <v>2.2954114468145645E-2</v>
      </c>
      <c r="AN110" s="35">
        <v>-0.20250381276816398</v>
      </c>
      <c r="AO110" s="35">
        <v>-2.0997345498586811E-2</v>
      </c>
      <c r="AP110" s="35">
        <v>-3.2873587854840319E-2</v>
      </c>
      <c r="AQ110" s="35">
        <v>6.3631140103897685E-4</v>
      </c>
      <c r="AR110" s="35">
        <v>-2.4545599198361391E-2</v>
      </c>
      <c r="AS110" s="35">
        <v>-2.2265258405932895E-2</v>
      </c>
      <c r="AT110" s="35">
        <v>0.28707942360756</v>
      </c>
      <c r="AU110" s="35">
        <v>0.36006626012523929</v>
      </c>
      <c r="AV110" s="35">
        <v>0.18926156854395276</v>
      </c>
      <c r="AW110" s="35">
        <v>1.4593356369576458E-2</v>
      </c>
    </row>
    <row r="111" spans="1:49" x14ac:dyDescent="0.3">
      <c r="A111" s="35">
        <v>-4.7401892787652736E-2</v>
      </c>
      <c r="B111" s="35">
        <v>-1.4598278152826161E-2</v>
      </c>
      <c r="C111" s="35">
        <v>1.1752236197040536E-2</v>
      </c>
      <c r="D111" s="35">
        <v>-2.7421981873078954E-2</v>
      </c>
      <c r="E111" s="35">
        <v>-1.077111664689008E-2</v>
      </c>
      <c r="F111" s="35">
        <v>1.7767573294431929E-2</v>
      </c>
      <c r="G111" s="35">
        <v>-5.6894015701588981E-2</v>
      </c>
      <c r="H111" s="35">
        <v>4.658878527095478E-2</v>
      </c>
      <c r="I111" s="35">
        <v>1.6151763319814133E-2</v>
      </c>
      <c r="J111" s="35">
        <v>-2.1293417038369379E-2</v>
      </c>
      <c r="K111" s="35">
        <v>1.8134418585527085E-2</v>
      </c>
      <c r="L111" s="35">
        <v>-1.812994919858139E-2</v>
      </c>
      <c r="M111" s="35">
        <v>-2.8530643493645917E-2</v>
      </c>
      <c r="N111" s="35">
        <v>-1.4023413335315656E-2</v>
      </c>
      <c r="O111" s="35">
        <v>2.8497192408264045E-2</v>
      </c>
      <c r="P111" s="35">
        <v>-1.4845881991715465E-2</v>
      </c>
      <c r="Q111" s="35">
        <v>2.4009250031127166E-2</v>
      </c>
      <c r="R111" s="35">
        <v>-2.8812369481593172E-2</v>
      </c>
      <c r="S111" s="35">
        <v>-5.5933212340823005E-3</v>
      </c>
      <c r="T111" s="35">
        <v>3.7081338159723809E-2</v>
      </c>
      <c r="U111" s="35">
        <v>2.3539635042100795E-2</v>
      </c>
      <c r="V111" s="35">
        <v>1.4298751278836036E-2</v>
      </c>
      <c r="W111" s="35">
        <v>-5.5593996614020924E-3</v>
      </c>
      <c r="X111" s="35">
        <v>2.2317667721347835E-2</v>
      </c>
      <c r="Y111" s="35">
        <v>1.1822115308100668E-2</v>
      </c>
      <c r="Z111" s="35">
        <v>-1.1982519945554951E-2</v>
      </c>
      <c r="AA111" s="35">
        <v>2.4237882787268482E-2</v>
      </c>
      <c r="AB111" s="35">
        <v>-3.4873912755939956E-2</v>
      </c>
      <c r="AC111" s="35">
        <v>3.3195943317296833E-2</v>
      </c>
      <c r="AD111" s="35">
        <v>-1.4044253562103579E-2</v>
      </c>
      <c r="AE111" s="35">
        <v>3.5574569948839452E-2</v>
      </c>
      <c r="AF111" s="35">
        <v>5.30277873241893E-2</v>
      </c>
      <c r="AG111" s="35">
        <v>2.3347642065548756E-2</v>
      </c>
      <c r="AH111" s="35">
        <v>-2.3673414277741001E-2</v>
      </c>
      <c r="AI111" s="35">
        <v>9.7426320758493348E-3</v>
      </c>
      <c r="AJ111" s="35">
        <v>7.5535149075752428E-2</v>
      </c>
      <c r="AK111" s="35">
        <v>3.4453443162260775E-2</v>
      </c>
      <c r="AL111" s="35">
        <v>0.12215632114102093</v>
      </c>
      <c r="AM111" s="35">
        <v>-2.7573966911889902E-3</v>
      </c>
      <c r="AN111" s="35">
        <v>1.2044870846474875E-3</v>
      </c>
      <c r="AO111" s="35">
        <v>4.5681213659536868E-2</v>
      </c>
      <c r="AP111" s="35">
        <v>1.0523211871206473E-2</v>
      </c>
      <c r="AQ111" s="35">
        <v>3.7427209236979515E-2</v>
      </c>
      <c r="AR111" s="35">
        <v>1.1949369048941193E-2</v>
      </c>
      <c r="AS111" s="35">
        <v>1.3063819727446219E-2</v>
      </c>
      <c r="AT111" s="35">
        <v>0.20763846684819809</v>
      </c>
      <c r="AU111" s="35">
        <v>0.18926156854395271</v>
      </c>
      <c r="AV111" s="35">
        <v>0.15466484909560144</v>
      </c>
      <c r="AW111" s="35">
        <v>2.6560885197467961E-2</v>
      </c>
    </row>
    <row r="112" spans="1:49" x14ac:dyDescent="0.3">
      <c r="A112" s="35">
        <v>3.2112616835224699E-2</v>
      </c>
      <c r="B112" s="35">
        <v>3.417736884118204E-2</v>
      </c>
      <c r="C112" s="35">
        <v>5.5791575647494429E-5</v>
      </c>
      <c r="D112" s="35">
        <v>4.0651710285551021E-2</v>
      </c>
      <c r="E112" s="35">
        <v>-1.6085666961035375E-2</v>
      </c>
      <c r="F112" s="35">
        <v>1.8328534757096185E-2</v>
      </c>
      <c r="G112" s="35">
        <v>-2.9480567249581827E-2</v>
      </c>
      <c r="H112" s="35">
        <v>-3.3965074037933141E-2</v>
      </c>
      <c r="I112" s="35">
        <v>4.3503954614307838E-2</v>
      </c>
      <c r="J112" s="35">
        <v>8.2414980557393228E-3</v>
      </c>
      <c r="K112" s="35">
        <v>2.3369612140047513E-2</v>
      </c>
      <c r="L112" s="35">
        <v>-2.2976248946572728E-2</v>
      </c>
      <c r="M112" s="35">
        <v>1.1771022299649492E-3</v>
      </c>
      <c r="N112" s="35">
        <v>-5.2173220170595464E-3</v>
      </c>
      <c r="O112" s="35">
        <v>3.6678208622739419E-3</v>
      </c>
      <c r="P112" s="35">
        <v>5.2592155695181254E-2</v>
      </c>
      <c r="Q112" s="35">
        <v>4.935151051322853E-2</v>
      </c>
      <c r="R112" s="35">
        <v>-1.3157452611500454E-2</v>
      </c>
      <c r="S112" s="35">
        <v>4.0023753307082639E-2</v>
      </c>
      <c r="T112" s="35">
        <v>2.5806557365813915E-2</v>
      </c>
      <c r="U112" s="35">
        <v>7.4958211405155156E-2</v>
      </c>
      <c r="V112" s="35">
        <v>6.9072142074981968E-2</v>
      </c>
      <c r="W112" s="35">
        <v>2.9170934543191557E-2</v>
      </c>
      <c r="X112" s="35">
        <v>2.1219991846935286E-2</v>
      </c>
      <c r="Y112" s="35">
        <v>2.8282926911164283E-2</v>
      </c>
      <c r="Z112" s="35">
        <v>3.1651259643406288E-2</v>
      </c>
      <c r="AA112" s="35">
        <v>9.1834449589114908E-4</v>
      </c>
      <c r="AB112" s="35">
        <v>-8.7442680553073485E-3</v>
      </c>
      <c r="AC112" s="35">
        <v>-3.1503588782338499E-2</v>
      </c>
      <c r="AD112" s="35">
        <v>5.0898608683324686E-2</v>
      </c>
      <c r="AE112" s="35">
        <v>-5.4068964712492742E-2</v>
      </c>
      <c r="AF112" s="35">
        <v>1.1477210797616695E-2</v>
      </c>
      <c r="AG112" s="35">
        <v>5.722359857858185E-2</v>
      </c>
      <c r="AH112" s="35">
        <v>9.96079911336821E-2</v>
      </c>
      <c r="AI112" s="35">
        <v>3.9875953206296985E-2</v>
      </c>
      <c r="AJ112" s="35">
        <v>2.3350550577381585E-2</v>
      </c>
      <c r="AK112" s="35">
        <v>1.9439070109257189E-2</v>
      </c>
      <c r="AL112" s="35">
        <v>2.1138447590384878E-2</v>
      </c>
      <c r="AM112" s="35">
        <v>-4.2312179661785798E-2</v>
      </c>
      <c r="AN112" s="35">
        <v>1.449766393437929E-2</v>
      </c>
      <c r="AO112" s="35">
        <v>2.1968470766234954E-2</v>
      </c>
      <c r="AP112" s="35">
        <v>7.3166720763808979E-3</v>
      </c>
      <c r="AQ112" s="35">
        <v>8.5182811251228729E-3</v>
      </c>
      <c r="AR112" s="35">
        <v>5.5295534744340097E-2</v>
      </c>
      <c r="AS112" s="35">
        <v>4.0418226370271197E-2</v>
      </c>
      <c r="AT112" s="35">
        <v>4.8167473138682748E-2</v>
      </c>
      <c r="AU112" s="35">
        <v>1.4593356369577426E-2</v>
      </c>
      <c r="AV112" s="35">
        <v>2.6560885197468326E-2</v>
      </c>
      <c r="AW112" s="35">
        <v>6.8829540637566591E-2</v>
      </c>
    </row>
  </sheetData>
  <mergeCells count="1">
    <mergeCell ref="I24:K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4B0D-C77F-460C-8AF1-4EC512D75636}">
  <dimension ref="A1:AX59"/>
  <sheetViews>
    <sheetView topLeftCell="E49" zoomScale="80" zoomScaleNormal="80" workbookViewId="0">
      <selection activeCell="U18" sqref="U18"/>
    </sheetView>
  </sheetViews>
  <sheetFormatPr defaultRowHeight="14.4" x14ac:dyDescent="0.3"/>
  <cols>
    <col min="1" max="1" width="19" customWidth="1"/>
    <col min="2" max="2" width="11.21875" customWidth="1"/>
    <col min="3" max="3" width="18.5546875" customWidth="1"/>
    <col min="4" max="4" width="18.77734375" customWidth="1"/>
    <col min="5" max="6" width="13.6640625" customWidth="1"/>
    <col min="7" max="7" width="9.77734375" bestFit="1" customWidth="1"/>
    <col min="8" max="8" width="15.44140625" customWidth="1"/>
    <col min="9" max="9" width="9.109375" bestFit="1" customWidth="1"/>
    <col min="10" max="10" width="16.77734375" customWidth="1"/>
    <col min="11" max="11" width="10.109375" bestFit="1" customWidth="1"/>
    <col min="12" max="12" width="9" bestFit="1" customWidth="1"/>
    <col min="13" max="13" width="14.88671875" customWidth="1"/>
    <col min="14" max="14" width="12.77734375" bestFit="1" customWidth="1"/>
    <col min="15" max="15" width="16.6640625" customWidth="1"/>
    <col min="16" max="16" width="12.77734375" bestFit="1" customWidth="1"/>
    <col min="17" max="19" width="12.6640625" bestFit="1" customWidth="1"/>
  </cols>
  <sheetData>
    <row r="1" spans="1:21" ht="15" thickBot="1" x14ac:dyDescent="0.35">
      <c r="A1" s="12" t="s">
        <v>0</v>
      </c>
      <c r="B1" s="12" t="s">
        <v>23</v>
      </c>
      <c r="C1" s="12" t="s">
        <v>24</v>
      </c>
      <c r="D1" s="12" t="s">
        <v>25</v>
      </c>
      <c r="E1" s="13" t="s">
        <v>5</v>
      </c>
      <c r="F1" s="46" t="s">
        <v>22</v>
      </c>
      <c r="G1" s="47" t="s">
        <v>30</v>
      </c>
      <c r="H1" s="44" t="s">
        <v>31</v>
      </c>
      <c r="I1" s="44" t="s">
        <v>32</v>
      </c>
      <c r="J1" s="45" t="s">
        <v>33</v>
      </c>
      <c r="M1" s="39" t="s">
        <v>26</v>
      </c>
      <c r="N1" s="39"/>
      <c r="O1" s="39"/>
      <c r="P1" s="39"/>
      <c r="R1" s="39" t="s">
        <v>27</v>
      </c>
      <c r="S1" s="39"/>
      <c r="T1" s="39"/>
      <c r="U1" s="39"/>
    </row>
    <row r="2" spans="1:21" x14ac:dyDescent="0.3">
      <c r="A2" s="27">
        <v>1</v>
      </c>
      <c r="B2" s="27">
        <v>23.4</v>
      </c>
      <c r="C2" s="27">
        <v>1248</v>
      </c>
      <c r="D2" s="27">
        <v>74</v>
      </c>
      <c r="E2" s="10">
        <v>450000</v>
      </c>
      <c r="F2" s="23">
        <v>145500</v>
      </c>
      <c r="G2" s="42">
        <f t="array" ref="G2:G50">MMULT(X_1, beta_1_y)</f>
        <v>418434.25032810855</v>
      </c>
      <c r="H2" s="42">
        <f t="array" ref="H2:H50">MMULT(X_1, beta_1_x1)</f>
        <v>66656.211527829015</v>
      </c>
      <c r="I2" s="42">
        <f>E2-G2</f>
        <v>31565.749671891448</v>
      </c>
      <c r="J2" s="42">
        <f>F2-H2</f>
        <v>78843.788472170985</v>
      </c>
      <c r="M2" s="33">
        <f t="array" ref="M2:P5">MMULT(X_1t, X_1)</f>
        <v>49</v>
      </c>
      <c r="N2" s="33">
        <v>984.41999999999973</v>
      </c>
      <c r="O2" s="33">
        <v>64272</v>
      </c>
      <c r="P2" s="33">
        <v>4050.32</v>
      </c>
      <c r="R2" s="33">
        <f t="array" ref="R2:U5">MINVERSE(X_1tX_1)</f>
        <v>1.1528366267815022</v>
      </c>
      <c r="S2" s="33">
        <v>-3.6998306187464206E-2</v>
      </c>
      <c r="T2" s="33">
        <v>-2.7841964783442198E-4</v>
      </c>
      <c r="U2" s="33">
        <v>-2.8949182524243641E-4</v>
      </c>
    </row>
    <row r="3" spans="1:21" x14ac:dyDescent="0.3">
      <c r="A3" s="8">
        <v>1</v>
      </c>
      <c r="B3" s="8">
        <v>21.14</v>
      </c>
      <c r="C3" s="8">
        <v>1498</v>
      </c>
      <c r="D3" s="8">
        <v>103.52</v>
      </c>
      <c r="E3" s="6">
        <v>370000</v>
      </c>
      <c r="F3" s="5">
        <v>120000</v>
      </c>
      <c r="G3" s="33">
        <v>748321.25324635464</v>
      </c>
      <c r="H3" s="33">
        <v>58903.15527122475</v>
      </c>
      <c r="I3" s="33">
        <f t="shared" ref="I3:I50" si="0">E3-G3</f>
        <v>-378321.25324635464</v>
      </c>
      <c r="J3" s="33">
        <f t="shared" ref="J3:J50" si="1">F3-H3</f>
        <v>61096.84472877525</v>
      </c>
      <c r="M3" s="33">
        <v>984.41999999999973</v>
      </c>
      <c r="N3" s="33">
        <v>20573.512999999999</v>
      </c>
      <c r="O3" s="33">
        <v>1259260.2000000002</v>
      </c>
      <c r="P3" s="33">
        <v>79751.88029999999</v>
      </c>
      <c r="R3" s="33">
        <v>-3.6998306187464199E-2</v>
      </c>
      <c r="S3" s="33">
        <v>1.4836530545900271E-3</v>
      </c>
      <c r="T3" s="33">
        <v>6.4605385351142596E-6</v>
      </c>
      <c r="U3" s="33">
        <v>-1.5517902176281991E-5</v>
      </c>
    </row>
    <row r="4" spans="1:21" x14ac:dyDescent="0.3">
      <c r="A4" s="8">
        <v>1</v>
      </c>
      <c r="B4" s="8">
        <v>17.7</v>
      </c>
      <c r="C4" s="8">
        <v>1497</v>
      </c>
      <c r="D4" s="8">
        <v>78</v>
      </c>
      <c r="E4" s="6">
        <v>158000</v>
      </c>
      <c r="F4" s="5">
        <v>140000</v>
      </c>
      <c r="G4" s="33">
        <v>389493.29766848136</v>
      </c>
      <c r="H4" s="33">
        <v>82795.777036307409</v>
      </c>
      <c r="I4" s="33">
        <f t="shared" si="0"/>
        <v>-231493.29766848136</v>
      </c>
      <c r="J4" s="33">
        <f t="shared" si="1"/>
        <v>57204.222963692591</v>
      </c>
      <c r="M4" s="33">
        <v>64272</v>
      </c>
      <c r="N4" s="33">
        <v>1259260.2000000002</v>
      </c>
      <c r="O4" s="33">
        <v>92775898</v>
      </c>
      <c r="P4" s="33">
        <v>5782506.5599999996</v>
      </c>
      <c r="R4" s="33">
        <v>-2.7841964783442284E-4</v>
      </c>
      <c r="S4" s="33">
        <v>6.4605385351142808E-6</v>
      </c>
      <c r="T4" s="33">
        <v>3.5583309245489187E-7</v>
      </c>
      <c r="U4" s="33">
        <v>-3.8484428684922027E-6</v>
      </c>
    </row>
    <row r="5" spans="1:21" x14ac:dyDescent="0.3">
      <c r="A5" s="8">
        <v>1</v>
      </c>
      <c r="B5" s="8">
        <v>23</v>
      </c>
      <c r="C5" s="8">
        <v>1396</v>
      </c>
      <c r="D5" s="8">
        <v>90</v>
      </c>
      <c r="E5" s="6">
        <v>225000</v>
      </c>
      <c r="F5" s="5">
        <v>127000</v>
      </c>
      <c r="G5" s="33">
        <v>599623.35725617781</v>
      </c>
      <c r="H5" s="33">
        <v>62510.274544910353</v>
      </c>
      <c r="I5" s="33">
        <f t="shared" si="0"/>
        <v>-374623.35725617781</v>
      </c>
      <c r="J5" s="33">
        <f t="shared" si="1"/>
        <v>64489.725455089647</v>
      </c>
      <c r="M5" s="33">
        <v>4050.32</v>
      </c>
      <c r="N5" s="33">
        <v>79751.88029999999</v>
      </c>
      <c r="O5" s="33">
        <v>5782506.5599999996</v>
      </c>
      <c r="P5" s="33">
        <v>375517.75319999998</v>
      </c>
      <c r="R5" s="33">
        <v>-2.8949182524247468E-4</v>
      </c>
      <c r="S5" s="33">
        <v>-1.5517902176280656E-5</v>
      </c>
      <c r="T5" s="33">
        <v>-3.8484428684921951E-6</v>
      </c>
      <c r="U5" s="33">
        <v>6.8342341528813968E-5</v>
      </c>
    </row>
    <row r="6" spans="1:21" x14ac:dyDescent="0.3">
      <c r="A6" s="8">
        <v>1</v>
      </c>
      <c r="B6" s="8">
        <v>16.100000000000001</v>
      </c>
      <c r="C6" s="8">
        <v>1298</v>
      </c>
      <c r="D6" s="8">
        <v>88.2</v>
      </c>
      <c r="E6" s="6">
        <v>130000</v>
      </c>
      <c r="F6" s="5">
        <v>120000</v>
      </c>
      <c r="G6" s="33">
        <v>554463.89475567604</v>
      </c>
      <c r="H6" s="33">
        <v>63915.172392622058</v>
      </c>
      <c r="I6" s="33">
        <f t="shared" si="0"/>
        <v>-424463.89475567604</v>
      </c>
      <c r="J6" s="33">
        <f t="shared" si="1"/>
        <v>56084.827607377942</v>
      </c>
    </row>
    <row r="7" spans="1:21" x14ac:dyDescent="0.3">
      <c r="A7" s="8">
        <v>1</v>
      </c>
      <c r="B7" s="8">
        <v>20.14</v>
      </c>
      <c r="C7" s="8">
        <v>1197</v>
      </c>
      <c r="D7" s="8">
        <v>81.86</v>
      </c>
      <c r="E7" s="6">
        <v>440000</v>
      </c>
      <c r="F7" s="5">
        <v>45000</v>
      </c>
      <c r="G7" s="33">
        <v>513680.68872052617</v>
      </c>
      <c r="H7" s="33">
        <v>59839.032502505914</v>
      </c>
      <c r="I7" s="33">
        <f t="shared" si="0"/>
        <v>-73680.688720526174</v>
      </c>
      <c r="J7" s="33">
        <f t="shared" si="1"/>
        <v>-14839.032502505914</v>
      </c>
      <c r="M7" s="1" t="s">
        <v>28</v>
      </c>
      <c r="O7" s="1" t="s">
        <v>29</v>
      </c>
    </row>
    <row r="8" spans="1:21" x14ac:dyDescent="0.3">
      <c r="A8" s="8">
        <v>1</v>
      </c>
      <c r="B8" s="8">
        <v>17.3</v>
      </c>
      <c r="C8" s="8">
        <v>1061</v>
      </c>
      <c r="D8" s="8">
        <v>57.5</v>
      </c>
      <c r="E8" s="6">
        <v>96000</v>
      </c>
      <c r="F8" s="5">
        <v>175000</v>
      </c>
      <c r="G8" s="33">
        <v>200158.39384905517</v>
      </c>
      <c r="H8" s="33">
        <v>74290.590629947052</v>
      </c>
      <c r="I8" s="33">
        <f t="shared" si="0"/>
        <v>-104158.39384905517</v>
      </c>
      <c r="J8" s="33">
        <f t="shared" si="1"/>
        <v>100709.40937005295</v>
      </c>
      <c r="M8" s="33">
        <f t="array" ref="M8:M11">MMULT(X_1tX_1inv, MMULT(X_1t, Y))</f>
        <v>-457309.22012735065</v>
      </c>
      <c r="O8" s="33">
        <f t="array" ref="O8:O11">MMULT(X_1tX_1inv, MMULT(X_1t,resX1))</f>
        <v>73407.112788244063</v>
      </c>
    </row>
    <row r="9" spans="1:21" x14ac:dyDescent="0.3">
      <c r="A9" s="8">
        <v>1</v>
      </c>
      <c r="B9" s="8">
        <v>16.100000000000001</v>
      </c>
      <c r="C9" s="8">
        <v>796</v>
      </c>
      <c r="D9" s="8">
        <v>37</v>
      </c>
      <c r="E9" s="6">
        <v>45000</v>
      </c>
      <c r="F9" s="5">
        <v>5000</v>
      </c>
      <c r="G9" s="33">
        <v>-27286.957546467369</v>
      </c>
      <c r="H9" s="33">
        <v>76562.148834506093</v>
      </c>
      <c r="I9" s="33">
        <f t="shared" si="0"/>
        <v>72286.957546467369</v>
      </c>
      <c r="J9" s="33">
        <f t="shared" si="1"/>
        <v>-71562.148834506093</v>
      </c>
      <c r="M9" s="33">
        <v>5857.0080454807103</v>
      </c>
      <c r="O9" s="33">
        <v>-827.96275438409339</v>
      </c>
    </row>
    <row r="10" spans="1:21" x14ac:dyDescent="0.3">
      <c r="A10" s="8">
        <v>1</v>
      </c>
      <c r="B10" s="8">
        <v>23.59</v>
      </c>
      <c r="C10" s="8">
        <v>1364</v>
      </c>
      <c r="D10" s="8">
        <v>67.099999999999994</v>
      </c>
      <c r="E10" s="6">
        <v>350000</v>
      </c>
      <c r="F10" s="5">
        <v>90000</v>
      </c>
      <c r="G10" s="33">
        <v>305249.1090099836</v>
      </c>
      <c r="H10" s="33">
        <v>79066.016438089253</v>
      </c>
      <c r="I10" s="33">
        <f t="shared" si="0"/>
        <v>44750.8909900164</v>
      </c>
      <c r="J10" s="33">
        <f t="shared" si="1"/>
        <v>10933.983561910747</v>
      </c>
      <c r="M10" s="33">
        <v>-195.46690724977634</v>
      </c>
      <c r="O10" s="33">
        <v>59.148388347439322</v>
      </c>
    </row>
    <row r="11" spans="1:21" x14ac:dyDescent="0.3">
      <c r="A11" s="8">
        <v>1</v>
      </c>
      <c r="B11" s="8">
        <v>20</v>
      </c>
      <c r="C11" s="8">
        <v>1399</v>
      </c>
      <c r="D11" s="8">
        <v>68.099999999999994</v>
      </c>
      <c r="E11" s="6">
        <v>200000</v>
      </c>
      <c r="F11" s="5">
        <v>169000</v>
      </c>
      <c r="G11" s="33">
        <v>290659.92164916743</v>
      </c>
      <c r="H11" s="33">
        <v>83281.653595982672</v>
      </c>
      <c r="I11" s="33">
        <f t="shared" si="0"/>
        <v>-90659.921649167431</v>
      </c>
      <c r="J11" s="33">
        <f t="shared" si="1"/>
        <v>85718.346404017328</v>
      </c>
      <c r="M11" s="33">
        <v>13278.813276201778</v>
      </c>
      <c r="O11" s="33">
        <v>-826.94272250583163</v>
      </c>
    </row>
    <row r="12" spans="1:21" x14ac:dyDescent="0.3">
      <c r="A12" s="8">
        <v>1</v>
      </c>
      <c r="B12" s="8">
        <v>19.010000000000002</v>
      </c>
      <c r="C12" s="8">
        <v>1461</v>
      </c>
      <c r="D12" s="8">
        <v>108.45</v>
      </c>
      <c r="E12" s="6">
        <v>500000</v>
      </c>
      <c r="F12" s="5">
        <v>68000</v>
      </c>
      <c r="G12" s="33">
        <v>808542.65112939721</v>
      </c>
      <c r="H12" s="33">
        <v>54401.397947253863</v>
      </c>
      <c r="I12" s="33">
        <f t="shared" si="0"/>
        <v>-308542.65112939721</v>
      </c>
      <c r="J12" s="33">
        <f t="shared" si="1"/>
        <v>13598.602052746137</v>
      </c>
    </row>
    <row r="13" spans="1:21" x14ac:dyDescent="0.3">
      <c r="A13" s="8">
        <v>1</v>
      </c>
      <c r="B13" s="8">
        <v>17.3</v>
      </c>
      <c r="C13" s="8">
        <v>993</v>
      </c>
      <c r="D13" s="8">
        <v>60</v>
      </c>
      <c r="E13" s="6">
        <v>92000</v>
      </c>
      <c r="F13" s="5">
        <v>100000</v>
      </c>
      <c r="G13" s="33">
        <v>246647.17673254432</v>
      </c>
      <c r="H13" s="33">
        <v>68201.143416056599</v>
      </c>
      <c r="I13" s="33">
        <f t="shared" si="0"/>
        <v>-154647.17673254432</v>
      </c>
      <c r="J13" s="33">
        <f t="shared" si="1"/>
        <v>31798.856583943401</v>
      </c>
    </row>
    <row r="14" spans="1:21" x14ac:dyDescent="0.3">
      <c r="A14" s="8">
        <v>1</v>
      </c>
      <c r="B14" s="8">
        <v>19.3</v>
      </c>
      <c r="C14" s="8">
        <v>1248</v>
      </c>
      <c r="D14" s="8">
        <v>73.900000000000006</v>
      </c>
      <c r="E14" s="6">
        <v>280000</v>
      </c>
      <c r="F14" s="5">
        <v>140000</v>
      </c>
      <c r="G14" s="33">
        <v>393092.63601401763</v>
      </c>
      <c r="H14" s="33">
        <v>70133.55309305439</v>
      </c>
      <c r="I14" s="33">
        <f t="shared" si="0"/>
        <v>-113092.63601401763</v>
      </c>
      <c r="J14" s="33">
        <f t="shared" si="1"/>
        <v>69866.44690694561</v>
      </c>
    </row>
    <row r="15" spans="1:21" x14ac:dyDescent="0.3">
      <c r="A15" s="8">
        <v>1</v>
      </c>
      <c r="B15" s="8">
        <v>18.899999999999999</v>
      </c>
      <c r="C15" s="8">
        <v>1061</v>
      </c>
      <c r="D15" s="8">
        <v>67</v>
      </c>
      <c r="E15" s="6">
        <v>180000</v>
      </c>
      <c r="F15" s="5">
        <v>90000</v>
      </c>
      <c r="G15" s="33">
        <v>335678.33284574118</v>
      </c>
      <c r="H15" s="33">
        <v>65109.894359127109</v>
      </c>
      <c r="I15" s="33">
        <f t="shared" si="0"/>
        <v>-155678.33284574118</v>
      </c>
      <c r="J15" s="33">
        <f t="shared" si="1"/>
        <v>24890.105640872891</v>
      </c>
    </row>
    <row r="16" spans="1:21" x14ac:dyDescent="0.3">
      <c r="A16" s="8">
        <v>1</v>
      </c>
      <c r="B16" s="8">
        <v>18.149999999999999</v>
      </c>
      <c r="C16" s="8">
        <v>1198</v>
      </c>
      <c r="D16" s="8">
        <v>82</v>
      </c>
      <c r="E16" s="6">
        <v>400000</v>
      </c>
      <c r="F16" s="5">
        <v>40000</v>
      </c>
      <c r="G16" s="33">
        <v>503688.80966143776</v>
      </c>
      <c r="H16" s="33">
        <v>61430.054790926879</v>
      </c>
      <c r="I16" s="33">
        <f t="shared" si="0"/>
        <v>-103688.80966143776</v>
      </c>
      <c r="J16" s="33">
        <f t="shared" si="1"/>
        <v>-21430.054790926879</v>
      </c>
    </row>
    <row r="17" spans="1:10" x14ac:dyDescent="0.3">
      <c r="A17" s="8">
        <v>1</v>
      </c>
      <c r="B17" s="8">
        <v>24.52</v>
      </c>
      <c r="C17" s="8">
        <v>1248</v>
      </c>
      <c r="D17" s="8">
        <v>88.5</v>
      </c>
      <c r="E17" s="6">
        <v>778000</v>
      </c>
      <c r="F17" s="5">
        <v>70000</v>
      </c>
      <c r="G17" s="33">
        <v>617536.89184397296</v>
      </c>
      <c r="H17" s="33">
        <v>53738.223766584269</v>
      </c>
      <c r="I17" s="33">
        <f t="shared" si="0"/>
        <v>160463.10815602704</v>
      </c>
      <c r="J17" s="33">
        <f t="shared" si="1"/>
        <v>16261.776233415731</v>
      </c>
    </row>
    <row r="18" spans="1:10" x14ac:dyDescent="0.3">
      <c r="A18" s="8">
        <v>1</v>
      </c>
      <c r="B18" s="8">
        <v>23</v>
      </c>
      <c r="C18" s="8">
        <v>1396</v>
      </c>
      <c r="D18" s="8">
        <v>90</v>
      </c>
      <c r="E18" s="6">
        <v>500000</v>
      </c>
      <c r="F18" s="5">
        <v>53000</v>
      </c>
      <c r="G18" s="33">
        <v>599623.35725617781</v>
      </c>
      <c r="H18" s="33">
        <v>62510.274544910353</v>
      </c>
      <c r="I18" s="33">
        <f t="shared" si="0"/>
        <v>-99623.357256177813</v>
      </c>
      <c r="J18" s="33">
        <f t="shared" si="1"/>
        <v>-9510.2745449103531</v>
      </c>
    </row>
    <row r="19" spans="1:10" x14ac:dyDescent="0.3">
      <c r="A19" s="8">
        <v>1</v>
      </c>
      <c r="B19" s="8">
        <v>19.7</v>
      </c>
      <c r="C19" s="8">
        <v>796</v>
      </c>
      <c r="D19" s="8">
        <v>46.3</v>
      </c>
      <c r="E19" s="6">
        <v>150000</v>
      </c>
      <c r="F19" s="5">
        <v>80000</v>
      </c>
      <c r="G19" s="33">
        <v>117291.23488593963</v>
      </c>
      <c r="H19" s="33">
        <v>65890.915599419124</v>
      </c>
      <c r="I19" s="33">
        <f t="shared" si="0"/>
        <v>32708.76511406037</v>
      </c>
      <c r="J19" s="33">
        <f t="shared" si="1"/>
        <v>14109.084400580876</v>
      </c>
    </row>
    <row r="20" spans="1:10" x14ac:dyDescent="0.3">
      <c r="A20" s="8">
        <v>1</v>
      </c>
      <c r="B20" s="8">
        <v>22.54</v>
      </c>
      <c r="C20" s="8">
        <v>1396</v>
      </c>
      <c r="D20" s="8">
        <v>88.73</v>
      </c>
      <c r="E20" s="6">
        <v>680000</v>
      </c>
      <c r="F20" s="5">
        <v>100000</v>
      </c>
      <c r="G20" s="33">
        <v>580065.04069448076</v>
      </c>
      <c r="H20" s="33">
        <v>63941.354669509456</v>
      </c>
      <c r="I20" s="33">
        <f t="shared" si="0"/>
        <v>99934.959305519238</v>
      </c>
      <c r="J20" s="33">
        <f t="shared" si="1"/>
        <v>36058.645330490544</v>
      </c>
    </row>
    <row r="21" spans="1:10" x14ac:dyDescent="0.3">
      <c r="A21" s="8">
        <v>1</v>
      </c>
      <c r="B21" s="8">
        <v>21</v>
      </c>
      <c r="C21" s="8">
        <v>1461</v>
      </c>
      <c r="D21" s="8">
        <v>64.099999999999994</v>
      </c>
      <c r="E21" s="6">
        <v>174000</v>
      </c>
      <c r="F21" s="5">
        <v>100000</v>
      </c>
      <c r="G21" s="33">
        <v>231282.72834035486</v>
      </c>
      <c r="H21" s="33">
        <v>89428.661809163168</v>
      </c>
      <c r="I21" s="33">
        <f t="shared" si="0"/>
        <v>-57282.728340354864</v>
      </c>
      <c r="J21" s="33">
        <f t="shared" si="1"/>
        <v>10571.338190836832</v>
      </c>
    </row>
    <row r="22" spans="1:10" x14ac:dyDescent="0.3">
      <c r="A22" s="8">
        <v>1</v>
      </c>
      <c r="B22" s="8">
        <v>25.5</v>
      </c>
      <c r="C22" s="8">
        <v>1498</v>
      </c>
      <c r="D22" s="8">
        <v>98.6</v>
      </c>
      <c r="E22" s="6">
        <v>950000</v>
      </c>
      <c r="F22" s="5">
        <v>50000</v>
      </c>
      <c r="G22" s="33">
        <v>708526.04700573778</v>
      </c>
      <c r="H22" s="33">
        <v>59361.795856838784</v>
      </c>
      <c r="I22" s="33">
        <f t="shared" si="0"/>
        <v>241473.95299426222</v>
      </c>
      <c r="J22" s="33">
        <f t="shared" si="1"/>
        <v>-9361.7958568387839</v>
      </c>
    </row>
    <row r="23" spans="1:10" x14ac:dyDescent="0.3">
      <c r="A23" s="8">
        <v>1</v>
      </c>
      <c r="B23" s="8">
        <v>26.59</v>
      </c>
      <c r="C23" s="8">
        <v>1248</v>
      </c>
      <c r="D23" s="8">
        <v>74</v>
      </c>
      <c r="E23" s="6">
        <v>525000</v>
      </c>
      <c r="F23" s="5">
        <v>40000</v>
      </c>
      <c r="G23" s="33">
        <v>437118.10599319206</v>
      </c>
      <c r="H23" s="33">
        <v>64015.010341343761</v>
      </c>
      <c r="I23" s="33">
        <f t="shared" si="0"/>
        <v>87881.894006807939</v>
      </c>
      <c r="J23" s="33">
        <f t="shared" si="1"/>
        <v>-24015.010341343761</v>
      </c>
    </row>
    <row r="24" spans="1:10" x14ac:dyDescent="0.3">
      <c r="A24" s="8">
        <v>1</v>
      </c>
      <c r="B24" s="8">
        <v>21.5</v>
      </c>
      <c r="C24" s="8">
        <v>1248</v>
      </c>
      <c r="D24" s="8">
        <v>88.8</v>
      </c>
      <c r="E24" s="6">
        <v>600000</v>
      </c>
      <c r="F24" s="5">
        <v>72000</v>
      </c>
      <c r="G24" s="33">
        <v>603832.37152948161</v>
      </c>
      <c r="H24" s="33">
        <v>55990.588468072485</v>
      </c>
      <c r="I24" s="33">
        <f t="shared" si="0"/>
        <v>-3832.3715294816066</v>
      </c>
      <c r="J24" s="33">
        <f t="shared" si="1"/>
        <v>16009.411531927515</v>
      </c>
    </row>
    <row r="25" spans="1:10" x14ac:dyDescent="0.3">
      <c r="A25" s="8">
        <v>1</v>
      </c>
      <c r="B25" s="8">
        <v>20.3</v>
      </c>
      <c r="C25" s="8">
        <v>1199</v>
      </c>
      <c r="D25" s="8">
        <v>83.81</v>
      </c>
      <c r="E25" s="6">
        <v>500000</v>
      </c>
      <c r="F25" s="5">
        <v>35000</v>
      </c>
      <c r="G25" s="33">
        <v>540120.56208189682</v>
      </c>
      <c r="H25" s="33">
        <v>58212.316929612949</v>
      </c>
      <c r="I25" s="33">
        <f t="shared" si="0"/>
        <v>-40120.562081896816</v>
      </c>
      <c r="J25" s="33">
        <f t="shared" si="1"/>
        <v>-23212.316929612949</v>
      </c>
    </row>
    <row r="26" spans="1:10" x14ac:dyDescent="0.3">
      <c r="A26" s="8">
        <v>1</v>
      </c>
      <c r="B26" s="8">
        <v>21.4</v>
      </c>
      <c r="C26" s="8">
        <v>1197</v>
      </c>
      <c r="D26" s="8">
        <v>83.1</v>
      </c>
      <c r="E26" s="6">
        <v>575000</v>
      </c>
      <c r="F26" s="5">
        <v>45000</v>
      </c>
      <c r="G26" s="33">
        <v>537526.24732032185</v>
      </c>
      <c r="H26" s="33">
        <v>57770.390456074732</v>
      </c>
      <c r="I26" s="33">
        <f t="shared" si="0"/>
        <v>37473.752679678146</v>
      </c>
      <c r="J26" s="33">
        <f t="shared" si="1"/>
        <v>-12770.390456074732</v>
      </c>
    </row>
    <row r="27" spans="1:10" x14ac:dyDescent="0.3">
      <c r="A27" s="8">
        <v>1</v>
      </c>
      <c r="B27" s="8">
        <v>24.7</v>
      </c>
      <c r="C27" s="8">
        <v>796</v>
      </c>
      <c r="D27" s="8">
        <v>47.3</v>
      </c>
      <c r="E27" s="6">
        <v>275000</v>
      </c>
      <c r="F27" s="5">
        <v>28000</v>
      </c>
      <c r="G27" s="33">
        <v>159855.08838954504</v>
      </c>
      <c r="H27" s="33">
        <v>60924.159104992825</v>
      </c>
      <c r="I27" s="33">
        <f t="shared" si="0"/>
        <v>115144.91161045496</v>
      </c>
      <c r="J27" s="33">
        <f t="shared" si="1"/>
        <v>-32924.159104992825</v>
      </c>
    </row>
    <row r="28" spans="1:10" x14ac:dyDescent="0.3">
      <c r="A28" s="8">
        <v>1</v>
      </c>
      <c r="B28" s="8">
        <v>18.2</v>
      </c>
      <c r="C28" s="8">
        <v>1248</v>
      </c>
      <c r="D28" s="8">
        <v>73.8</v>
      </c>
      <c r="E28" s="6">
        <v>300000</v>
      </c>
      <c r="F28" s="5">
        <v>70000</v>
      </c>
      <c r="G28" s="33">
        <v>385322.04583636858</v>
      </c>
      <c r="H28" s="33">
        <v>71127.006395127464</v>
      </c>
      <c r="I28" s="33">
        <f t="shared" si="0"/>
        <v>-85322.045836368576</v>
      </c>
      <c r="J28" s="33">
        <f t="shared" si="1"/>
        <v>-1127.0063951274642</v>
      </c>
    </row>
    <row r="29" spans="1:10" x14ac:dyDescent="0.3">
      <c r="A29" s="8">
        <v>1</v>
      </c>
      <c r="B29" s="8">
        <v>18.899999999999999</v>
      </c>
      <c r="C29" s="8">
        <v>1061</v>
      </c>
      <c r="D29" s="8">
        <v>67</v>
      </c>
      <c r="E29" s="6">
        <v>220000</v>
      </c>
      <c r="F29" s="5">
        <v>120000</v>
      </c>
      <c r="G29" s="33">
        <v>335678.33284574118</v>
      </c>
      <c r="H29" s="33">
        <v>65109.894359127109</v>
      </c>
      <c r="I29" s="33">
        <f t="shared" si="0"/>
        <v>-115678.33284574118</v>
      </c>
      <c r="J29" s="33">
        <f t="shared" si="1"/>
        <v>54890.105640872891</v>
      </c>
    </row>
    <row r="30" spans="1:10" x14ac:dyDescent="0.3">
      <c r="A30" s="8">
        <v>1</v>
      </c>
      <c r="B30" s="8">
        <v>16.8</v>
      </c>
      <c r="C30" s="8">
        <v>796</v>
      </c>
      <c r="D30" s="8">
        <v>34.200000000000003</v>
      </c>
      <c r="E30" s="6">
        <v>254999</v>
      </c>
      <c r="F30" s="5">
        <v>25000</v>
      </c>
      <c r="G30" s="33">
        <v>-60367.729087995889</v>
      </c>
      <c r="H30" s="33">
        <v>78298.014529453547</v>
      </c>
      <c r="I30" s="33">
        <f t="shared" si="0"/>
        <v>315366.72908799589</v>
      </c>
      <c r="J30" s="33">
        <f t="shared" si="1"/>
        <v>-53298.014529453547</v>
      </c>
    </row>
    <row r="31" spans="1:10" x14ac:dyDescent="0.3">
      <c r="A31" s="8">
        <v>1</v>
      </c>
      <c r="B31" s="8">
        <v>24.3</v>
      </c>
      <c r="C31" s="8">
        <v>1248</v>
      </c>
      <c r="D31" s="8">
        <v>88.5</v>
      </c>
      <c r="E31" s="6">
        <v>670000</v>
      </c>
      <c r="F31" s="5">
        <v>70000</v>
      </c>
      <c r="G31" s="33">
        <v>616248.35007396713</v>
      </c>
      <c r="H31" s="33">
        <v>53920.375572548772</v>
      </c>
      <c r="I31" s="33">
        <f t="shared" si="0"/>
        <v>53751.649926032871</v>
      </c>
      <c r="J31" s="33">
        <f t="shared" si="1"/>
        <v>16079.624427451228</v>
      </c>
    </row>
    <row r="32" spans="1:10" x14ac:dyDescent="0.3">
      <c r="A32" s="8">
        <v>1</v>
      </c>
      <c r="B32" s="8">
        <v>14</v>
      </c>
      <c r="C32" s="8">
        <v>796</v>
      </c>
      <c r="D32" s="8">
        <v>35</v>
      </c>
      <c r="E32" s="6">
        <v>150000</v>
      </c>
      <c r="F32" s="5">
        <v>35000</v>
      </c>
      <c r="G32" s="33">
        <v>-66144.300994380435</v>
      </c>
      <c r="H32" s="33">
        <v>79954.756063724344</v>
      </c>
      <c r="I32" s="33">
        <f t="shared" si="0"/>
        <v>216144.30099438044</v>
      </c>
      <c r="J32" s="33">
        <f t="shared" si="1"/>
        <v>-44954.756063724344</v>
      </c>
    </row>
    <row r="33" spans="1:10" x14ac:dyDescent="0.3">
      <c r="A33" s="8">
        <v>1</v>
      </c>
      <c r="B33" s="8">
        <v>18.600000000000001</v>
      </c>
      <c r="C33" s="8">
        <v>1197</v>
      </c>
      <c r="D33" s="8">
        <v>81.83</v>
      </c>
      <c r="E33" s="6">
        <v>730000</v>
      </c>
      <c r="F33" s="5">
        <v>2388</v>
      </c>
      <c r="G33" s="33">
        <v>504262.53193219961</v>
      </c>
      <c r="H33" s="33">
        <v>61138.9034259326</v>
      </c>
      <c r="I33" s="33">
        <f t="shared" si="0"/>
        <v>225737.46806780039</v>
      </c>
      <c r="J33" s="33">
        <f t="shared" si="1"/>
        <v>-58750.9034259326</v>
      </c>
    </row>
    <row r="34" spans="1:10" x14ac:dyDescent="0.3">
      <c r="A34" s="8">
        <v>1</v>
      </c>
      <c r="B34" s="8">
        <v>24.3</v>
      </c>
      <c r="C34" s="8">
        <v>1248</v>
      </c>
      <c r="D34" s="8">
        <v>88.5</v>
      </c>
      <c r="E34" s="6">
        <v>650000</v>
      </c>
      <c r="F34" s="5">
        <v>16200</v>
      </c>
      <c r="G34" s="33">
        <v>616248.35007396713</v>
      </c>
      <c r="H34" s="33">
        <v>53920.375572548772</v>
      </c>
      <c r="I34" s="33">
        <f t="shared" si="0"/>
        <v>33751.649926032871</v>
      </c>
      <c r="J34" s="33">
        <f t="shared" si="1"/>
        <v>-37720.375572548772</v>
      </c>
    </row>
    <row r="35" spans="1:10" x14ac:dyDescent="0.3">
      <c r="A35" s="8">
        <v>1</v>
      </c>
      <c r="B35" s="8">
        <v>33.44</v>
      </c>
      <c r="C35" s="8">
        <v>796</v>
      </c>
      <c r="D35" s="8">
        <v>40.299999999999997</v>
      </c>
      <c r="E35" s="6">
        <v>330000</v>
      </c>
      <c r="F35" s="5">
        <v>10000</v>
      </c>
      <c r="G35" s="33">
        <v>118093.64577363397</v>
      </c>
      <c r="H35" s="33">
        <v>59476.363689216669</v>
      </c>
      <c r="I35" s="33">
        <f t="shared" si="0"/>
        <v>211906.35422636603</v>
      </c>
      <c r="J35" s="33">
        <f t="shared" si="1"/>
        <v>-49476.363689216669</v>
      </c>
    </row>
    <row r="36" spans="1:10" x14ac:dyDescent="0.3">
      <c r="A36" s="8">
        <v>1</v>
      </c>
      <c r="B36" s="8">
        <v>23.95</v>
      </c>
      <c r="C36" s="8">
        <v>998</v>
      </c>
      <c r="D36" s="8">
        <v>67.099999999999994</v>
      </c>
      <c r="E36" s="6">
        <v>366000</v>
      </c>
      <c r="F36" s="5">
        <v>15000</v>
      </c>
      <c r="G36" s="33">
        <v>378898.51995977468</v>
      </c>
      <c r="H36" s="33">
        <v>57119.639711348165</v>
      </c>
      <c r="I36" s="33">
        <f t="shared" si="0"/>
        <v>-12898.519959774683</v>
      </c>
      <c r="J36" s="33">
        <f t="shared" si="1"/>
        <v>-42119.639711348165</v>
      </c>
    </row>
    <row r="37" spans="1:10" x14ac:dyDescent="0.3">
      <c r="A37" s="8">
        <v>1</v>
      </c>
      <c r="B37" s="8">
        <v>17</v>
      </c>
      <c r="C37" s="8">
        <v>1591</v>
      </c>
      <c r="D37" s="8">
        <v>121.3</v>
      </c>
      <c r="E37" s="6">
        <v>1149000</v>
      </c>
      <c r="F37" s="5">
        <v>5000</v>
      </c>
      <c r="G37" s="33">
        <v>941992.11761470279</v>
      </c>
      <c r="H37" s="33">
        <v>53128.679584533078</v>
      </c>
      <c r="I37" s="33">
        <f t="shared" si="0"/>
        <v>207007.88238529721</v>
      </c>
      <c r="J37" s="33">
        <f t="shared" si="1"/>
        <v>-48128.679584533078</v>
      </c>
    </row>
    <row r="38" spans="1:10" x14ac:dyDescent="0.3">
      <c r="A38" s="8">
        <v>1</v>
      </c>
      <c r="B38" s="8">
        <v>20.63</v>
      </c>
      <c r="C38" s="8">
        <v>1198</v>
      </c>
      <c r="D38" s="8">
        <v>67</v>
      </c>
      <c r="E38" s="6">
        <v>150000</v>
      </c>
      <c r="F38" s="5">
        <v>42000</v>
      </c>
      <c r="G38" s="33">
        <v>319031.99047120358</v>
      </c>
      <c r="H38" s="33">
        <v>71780.847997641802</v>
      </c>
      <c r="I38" s="33">
        <f t="shared" si="0"/>
        <v>-169031.99047120358</v>
      </c>
      <c r="J38" s="33">
        <f t="shared" si="1"/>
        <v>-29780.847997641802</v>
      </c>
    </row>
    <row r="39" spans="1:10" x14ac:dyDescent="0.3">
      <c r="A39" s="8">
        <v>1</v>
      </c>
      <c r="B39" s="8">
        <v>13.93</v>
      </c>
      <c r="C39" s="8">
        <v>2179</v>
      </c>
      <c r="D39" s="8">
        <v>138.03</v>
      </c>
      <c r="E39" s="6">
        <v>425000</v>
      </c>
      <c r="F39" s="5">
        <v>60000</v>
      </c>
      <c r="G39" s="33">
        <v>1031231.1075630644</v>
      </c>
      <c r="H39" s="33">
        <v>76615.025841263981</v>
      </c>
      <c r="I39" s="33">
        <f t="shared" si="0"/>
        <v>-606231.10756306443</v>
      </c>
      <c r="J39" s="33">
        <f t="shared" si="1"/>
        <v>-16615.025841263981</v>
      </c>
    </row>
    <row r="40" spans="1:10" x14ac:dyDescent="0.3">
      <c r="A40" s="8">
        <v>1</v>
      </c>
      <c r="B40" s="8">
        <v>16.100000000000001</v>
      </c>
      <c r="C40" s="8">
        <v>796</v>
      </c>
      <c r="D40" s="8">
        <v>37</v>
      </c>
      <c r="E40" s="6">
        <v>150000</v>
      </c>
      <c r="F40" s="5">
        <v>76000</v>
      </c>
      <c r="G40" s="33">
        <v>-27286.957546467369</v>
      </c>
      <c r="H40" s="33">
        <v>76562.148834506093</v>
      </c>
      <c r="I40" s="33">
        <f t="shared" si="0"/>
        <v>177286.95754646737</v>
      </c>
      <c r="J40" s="33">
        <f t="shared" si="1"/>
        <v>-562.14883450609341</v>
      </c>
    </row>
    <row r="41" spans="1:10" x14ac:dyDescent="0.3">
      <c r="A41" s="8">
        <v>1</v>
      </c>
      <c r="B41" s="8">
        <v>16</v>
      </c>
      <c r="C41" s="8">
        <v>1368</v>
      </c>
      <c r="D41" s="8">
        <v>160.77000000000001</v>
      </c>
      <c r="E41" s="6">
        <v>2100000</v>
      </c>
      <c r="F41" s="5">
        <v>5000</v>
      </c>
      <c r="G41" s="33">
        <v>1503838.9898976069</v>
      </c>
      <c r="H41" s="33">
        <v>8127.1224801329954</v>
      </c>
      <c r="I41" s="33">
        <f t="shared" si="0"/>
        <v>596161.01010239311</v>
      </c>
      <c r="J41" s="33">
        <f t="shared" si="1"/>
        <v>-3127.1224801329954</v>
      </c>
    </row>
    <row r="42" spans="1:10" x14ac:dyDescent="0.3">
      <c r="A42" s="8">
        <v>1</v>
      </c>
      <c r="B42" s="8">
        <v>17.8</v>
      </c>
      <c r="C42" s="8">
        <v>1497</v>
      </c>
      <c r="D42" s="8">
        <v>117.3</v>
      </c>
      <c r="E42" s="6">
        <v>925000</v>
      </c>
      <c r="F42" s="5">
        <v>28900</v>
      </c>
      <c r="G42" s="33">
        <v>911936.36022775923</v>
      </c>
      <c r="H42" s="33">
        <v>50214.131766389808</v>
      </c>
      <c r="I42" s="33">
        <f t="shared" si="0"/>
        <v>13063.639772240771</v>
      </c>
      <c r="J42" s="33">
        <f t="shared" si="1"/>
        <v>-21314.131766389808</v>
      </c>
    </row>
    <row r="43" spans="1:10" x14ac:dyDescent="0.3">
      <c r="A43" s="8">
        <v>1</v>
      </c>
      <c r="B43" s="8">
        <v>16.8</v>
      </c>
      <c r="C43" s="8">
        <v>1497</v>
      </c>
      <c r="D43" s="8">
        <v>116.3</v>
      </c>
      <c r="E43" s="6">
        <v>425000</v>
      </c>
      <c r="F43" s="5">
        <v>86300</v>
      </c>
      <c r="G43" s="33">
        <v>892800.53890607681</v>
      </c>
      <c r="H43" s="33">
        <v>51869.03724327973</v>
      </c>
      <c r="I43" s="33">
        <f t="shared" si="0"/>
        <v>-467800.53890607681</v>
      </c>
      <c r="J43" s="33">
        <f t="shared" si="1"/>
        <v>34430.96275672027</v>
      </c>
    </row>
    <row r="44" spans="1:10" x14ac:dyDescent="0.3">
      <c r="A44" s="8">
        <v>1</v>
      </c>
      <c r="B44" s="8">
        <v>18.5</v>
      </c>
      <c r="C44" s="8">
        <v>1197</v>
      </c>
      <c r="D44" s="8">
        <v>83.14</v>
      </c>
      <c r="E44" s="6">
        <v>675000</v>
      </c>
      <c r="F44" s="5">
        <v>23300</v>
      </c>
      <c r="G44" s="33">
        <v>521072.07651947602</v>
      </c>
      <c r="H44" s="33">
        <v>60138.404734888376</v>
      </c>
      <c r="I44" s="33">
        <f t="shared" si="0"/>
        <v>153927.92348052398</v>
      </c>
      <c r="J44" s="33">
        <f t="shared" si="1"/>
        <v>-36838.404734888376</v>
      </c>
    </row>
    <row r="45" spans="1:10" x14ac:dyDescent="0.3">
      <c r="A45" s="8">
        <v>1</v>
      </c>
      <c r="B45" s="8">
        <v>24.3</v>
      </c>
      <c r="C45" s="8">
        <v>1248</v>
      </c>
      <c r="D45" s="8">
        <v>88.5</v>
      </c>
      <c r="E45" s="6">
        <v>819999</v>
      </c>
      <c r="F45" s="5">
        <v>32600</v>
      </c>
      <c r="G45" s="33">
        <v>616248.35007396713</v>
      </c>
      <c r="H45" s="33">
        <v>53920.375572548772</v>
      </c>
      <c r="I45" s="33">
        <f t="shared" si="0"/>
        <v>203750.64992603287</v>
      </c>
      <c r="J45" s="33">
        <f t="shared" si="1"/>
        <v>-21320.375572548772</v>
      </c>
    </row>
    <row r="46" spans="1:10" x14ac:dyDescent="0.3">
      <c r="A46" s="8">
        <v>1</v>
      </c>
      <c r="B46" s="8">
        <v>23.95</v>
      </c>
      <c r="C46" s="8">
        <v>998</v>
      </c>
      <c r="D46" s="8">
        <v>67.05</v>
      </c>
      <c r="E46" s="6">
        <v>390000</v>
      </c>
      <c r="F46" s="5">
        <v>10300</v>
      </c>
      <c r="G46" s="33">
        <v>378234.57929596468</v>
      </c>
      <c r="H46" s="33">
        <v>57160.986847473454</v>
      </c>
      <c r="I46" s="33">
        <f t="shared" si="0"/>
        <v>11765.420704035321</v>
      </c>
      <c r="J46" s="33">
        <f t="shared" si="1"/>
        <v>-46860.986847473454</v>
      </c>
    </row>
    <row r="47" spans="1:10" x14ac:dyDescent="0.3">
      <c r="A47" s="8">
        <v>1</v>
      </c>
      <c r="B47" s="8">
        <v>12.55</v>
      </c>
      <c r="C47" s="8">
        <v>2982</v>
      </c>
      <c r="D47" s="8">
        <v>168.5</v>
      </c>
      <c r="E47" s="6">
        <v>1500000</v>
      </c>
      <c r="F47" s="5">
        <v>77000</v>
      </c>
      <c r="G47" s="33">
        <v>1270793.9504645986</v>
      </c>
      <c r="H47" s="33">
        <v>100056.82553055513</v>
      </c>
      <c r="I47" s="33">
        <f t="shared" si="0"/>
        <v>229206.0495354014</v>
      </c>
      <c r="J47" s="33">
        <f t="shared" si="1"/>
        <v>-23056.825530555128</v>
      </c>
    </row>
    <row r="48" spans="1:10" x14ac:dyDescent="0.3">
      <c r="A48" s="8">
        <v>1</v>
      </c>
      <c r="B48" s="8">
        <v>12.99</v>
      </c>
      <c r="C48" s="8">
        <v>2494</v>
      </c>
      <c r="D48" s="8">
        <v>100</v>
      </c>
      <c r="E48" s="6">
        <v>700000</v>
      </c>
      <c r="F48" s="5">
        <v>99000</v>
      </c>
      <c r="G48" s="33">
        <v>459160.17532267934</v>
      </c>
      <c r="H48" s="33">
        <v>127473.68489672517</v>
      </c>
      <c r="I48" s="33">
        <f t="shared" si="0"/>
        <v>240839.82467732066</v>
      </c>
      <c r="J48" s="33">
        <f t="shared" si="1"/>
        <v>-28473.684896725172</v>
      </c>
    </row>
    <row r="49" spans="1:50" x14ac:dyDescent="0.3">
      <c r="A49" s="8">
        <v>1</v>
      </c>
      <c r="B49" s="8">
        <v>14.8</v>
      </c>
      <c r="C49" s="8">
        <v>2143</v>
      </c>
      <c r="D49" s="8">
        <v>120.7</v>
      </c>
      <c r="E49" s="6">
        <v>1450000</v>
      </c>
      <c r="F49" s="5">
        <v>27800</v>
      </c>
      <c r="G49" s="33">
        <v>813241.67914704769</v>
      </c>
      <c r="H49" s="33">
        <v>88096.273645468071</v>
      </c>
      <c r="I49" s="33">
        <f t="shared" si="0"/>
        <v>636758.32085295231</v>
      </c>
      <c r="J49" s="33">
        <f t="shared" si="1"/>
        <v>-60296.273645468071</v>
      </c>
    </row>
    <row r="50" spans="1:50" x14ac:dyDescent="0.3">
      <c r="A50" s="8">
        <v>1</v>
      </c>
      <c r="B50" s="8">
        <v>24.7</v>
      </c>
      <c r="C50" s="8">
        <v>1498</v>
      </c>
      <c r="D50" s="8">
        <v>98.63</v>
      </c>
      <c r="E50" s="6">
        <v>425000</v>
      </c>
      <c r="F50" s="5">
        <v>49800</v>
      </c>
      <c r="G50" s="33">
        <v>704238.80496763927</v>
      </c>
      <c r="H50" s="33">
        <v>59999.357778670921</v>
      </c>
      <c r="I50" s="33">
        <f t="shared" si="0"/>
        <v>-279238.80496763927</v>
      </c>
      <c r="J50" s="33">
        <f t="shared" si="1"/>
        <v>-10199.357778670921</v>
      </c>
    </row>
    <row r="54" spans="1:50" ht="15" thickBot="1" x14ac:dyDescent="0.35">
      <c r="A54" s="12" t="s">
        <v>0</v>
      </c>
      <c r="B54" s="27">
        <v>1</v>
      </c>
      <c r="C54" s="8">
        <v>1</v>
      </c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  <c r="S54" s="8">
        <v>1</v>
      </c>
      <c r="T54" s="8">
        <v>1</v>
      </c>
      <c r="U54" s="8">
        <v>1</v>
      </c>
      <c r="V54" s="8">
        <v>1</v>
      </c>
      <c r="W54" s="8">
        <v>1</v>
      </c>
      <c r="X54" s="8">
        <v>1</v>
      </c>
      <c r="Y54" s="8">
        <v>1</v>
      </c>
      <c r="Z54" s="8">
        <v>1</v>
      </c>
      <c r="AA54" s="8">
        <v>1</v>
      </c>
      <c r="AB54" s="8">
        <v>1</v>
      </c>
      <c r="AC54" s="8">
        <v>1</v>
      </c>
      <c r="AD54" s="8">
        <v>1</v>
      </c>
      <c r="AE54" s="8">
        <v>1</v>
      </c>
      <c r="AF54" s="8">
        <v>1</v>
      </c>
      <c r="AG54" s="8">
        <v>1</v>
      </c>
      <c r="AH54" s="8">
        <v>1</v>
      </c>
      <c r="AI54" s="8">
        <v>1</v>
      </c>
      <c r="AJ54" s="8">
        <v>1</v>
      </c>
      <c r="AK54" s="8">
        <v>1</v>
      </c>
      <c r="AL54" s="8">
        <v>1</v>
      </c>
      <c r="AM54" s="8">
        <v>1</v>
      </c>
      <c r="AN54" s="8">
        <v>1</v>
      </c>
      <c r="AO54" s="8">
        <v>1</v>
      </c>
      <c r="AP54" s="8">
        <v>1</v>
      </c>
      <c r="AQ54" s="8">
        <v>1</v>
      </c>
      <c r="AR54" s="8">
        <v>1</v>
      </c>
      <c r="AS54" s="8">
        <v>1</v>
      </c>
      <c r="AT54" s="8">
        <v>1</v>
      </c>
      <c r="AU54" s="8">
        <v>1</v>
      </c>
      <c r="AV54" s="8">
        <v>1</v>
      </c>
      <c r="AW54" s="8">
        <v>1</v>
      </c>
      <c r="AX54" s="8">
        <v>1</v>
      </c>
    </row>
    <row r="55" spans="1:50" ht="15" thickBot="1" x14ac:dyDescent="0.35">
      <c r="A55" s="12" t="s">
        <v>23</v>
      </c>
      <c r="B55" s="27">
        <v>23.4</v>
      </c>
      <c r="C55" s="8">
        <v>21.14</v>
      </c>
      <c r="D55" s="8">
        <v>17.7</v>
      </c>
      <c r="E55" s="8">
        <v>23</v>
      </c>
      <c r="F55" s="8">
        <v>16.100000000000001</v>
      </c>
      <c r="G55" s="8">
        <v>20.14</v>
      </c>
      <c r="H55" s="8">
        <v>17.3</v>
      </c>
      <c r="I55" s="8">
        <v>16.100000000000001</v>
      </c>
      <c r="J55" s="8">
        <v>23.59</v>
      </c>
      <c r="K55" s="8">
        <v>20</v>
      </c>
      <c r="L55" s="8">
        <v>19.010000000000002</v>
      </c>
      <c r="M55" s="8">
        <v>17.3</v>
      </c>
      <c r="N55" s="8">
        <v>19.3</v>
      </c>
      <c r="O55" s="8">
        <v>18.899999999999999</v>
      </c>
      <c r="P55" s="8">
        <v>18.149999999999999</v>
      </c>
      <c r="Q55" s="8">
        <v>24.52</v>
      </c>
      <c r="R55" s="8">
        <v>23</v>
      </c>
      <c r="S55" s="8">
        <v>19.7</v>
      </c>
      <c r="T55" s="8">
        <v>22.54</v>
      </c>
      <c r="U55" s="8">
        <v>21</v>
      </c>
      <c r="V55" s="8">
        <v>25.5</v>
      </c>
      <c r="W55" s="8">
        <v>26.59</v>
      </c>
      <c r="X55" s="8">
        <v>21.5</v>
      </c>
      <c r="Y55" s="8">
        <v>20.3</v>
      </c>
      <c r="Z55" s="8">
        <v>21.4</v>
      </c>
      <c r="AA55" s="8">
        <v>24.7</v>
      </c>
      <c r="AB55" s="8">
        <v>18.2</v>
      </c>
      <c r="AC55" s="8">
        <v>18.899999999999999</v>
      </c>
      <c r="AD55" s="8">
        <v>16.8</v>
      </c>
      <c r="AE55" s="8">
        <v>24.3</v>
      </c>
      <c r="AF55" s="8">
        <v>14</v>
      </c>
      <c r="AG55" s="8">
        <v>18.600000000000001</v>
      </c>
      <c r="AH55" s="8">
        <v>24.3</v>
      </c>
      <c r="AI55" s="8">
        <v>33.44</v>
      </c>
      <c r="AJ55" s="8">
        <v>23.95</v>
      </c>
      <c r="AK55" s="8">
        <v>17</v>
      </c>
      <c r="AL55" s="8">
        <v>20.63</v>
      </c>
      <c r="AM55" s="8">
        <v>13.93</v>
      </c>
      <c r="AN55" s="8">
        <v>16.100000000000001</v>
      </c>
      <c r="AO55" s="8">
        <v>16</v>
      </c>
      <c r="AP55" s="8">
        <v>17.8</v>
      </c>
      <c r="AQ55" s="8">
        <v>16.8</v>
      </c>
      <c r="AR55" s="8">
        <v>18.5</v>
      </c>
      <c r="AS55" s="8">
        <v>24.3</v>
      </c>
      <c r="AT55" s="8">
        <v>23.95</v>
      </c>
      <c r="AU55" s="8">
        <v>12.55</v>
      </c>
      <c r="AV55" s="8">
        <v>12.99</v>
      </c>
      <c r="AW55" s="8">
        <v>14.8</v>
      </c>
      <c r="AX55" s="8">
        <v>24.7</v>
      </c>
    </row>
    <row r="56" spans="1:50" ht="15" thickBot="1" x14ac:dyDescent="0.35">
      <c r="A56" s="12" t="s">
        <v>24</v>
      </c>
      <c r="B56" s="27">
        <v>1248</v>
      </c>
      <c r="C56" s="8">
        <v>1498</v>
      </c>
      <c r="D56" s="8">
        <v>1497</v>
      </c>
      <c r="E56" s="8">
        <v>1396</v>
      </c>
      <c r="F56" s="8">
        <v>1298</v>
      </c>
      <c r="G56" s="8">
        <v>1197</v>
      </c>
      <c r="H56" s="8">
        <v>1061</v>
      </c>
      <c r="I56" s="8">
        <v>796</v>
      </c>
      <c r="J56" s="8">
        <v>1364</v>
      </c>
      <c r="K56" s="8">
        <v>1399</v>
      </c>
      <c r="L56" s="8">
        <v>1461</v>
      </c>
      <c r="M56" s="8">
        <v>993</v>
      </c>
      <c r="N56" s="8">
        <v>1248</v>
      </c>
      <c r="O56" s="8">
        <v>1061</v>
      </c>
      <c r="P56" s="8">
        <v>1198</v>
      </c>
      <c r="Q56" s="8">
        <v>1248</v>
      </c>
      <c r="R56" s="8">
        <v>1396</v>
      </c>
      <c r="S56" s="8">
        <v>796</v>
      </c>
      <c r="T56" s="8">
        <v>1396</v>
      </c>
      <c r="U56" s="8">
        <v>1461</v>
      </c>
      <c r="V56" s="8">
        <v>1498</v>
      </c>
      <c r="W56" s="8">
        <v>1248</v>
      </c>
      <c r="X56" s="8">
        <v>1248</v>
      </c>
      <c r="Y56" s="8">
        <v>1199</v>
      </c>
      <c r="Z56" s="8">
        <v>1197</v>
      </c>
      <c r="AA56" s="8">
        <v>796</v>
      </c>
      <c r="AB56" s="8">
        <v>1248</v>
      </c>
      <c r="AC56" s="8">
        <v>1061</v>
      </c>
      <c r="AD56" s="8">
        <v>796</v>
      </c>
      <c r="AE56" s="8">
        <v>1248</v>
      </c>
      <c r="AF56" s="8">
        <v>796</v>
      </c>
      <c r="AG56" s="8">
        <v>1197</v>
      </c>
      <c r="AH56" s="8">
        <v>1248</v>
      </c>
      <c r="AI56" s="8">
        <v>796</v>
      </c>
      <c r="AJ56" s="8">
        <v>998</v>
      </c>
      <c r="AK56" s="8">
        <v>1591</v>
      </c>
      <c r="AL56" s="8">
        <v>1198</v>
      </c>
      <c r="AM56" s="8">
        <v>2179</v>
      </c>
      <c r="AN56" s="8">
        <v>796</v>
      </c>
      <c r="AO56" s="8">
        <v>1368</v>
      </c>
      <c r="AP56" s="8">
        <v>1497</v>
      </c>
      <c r="AQ56" s="8">
        <v>1497</v>
      </c>
      <c r="AR56" s="8">
        <v>1197</v>
      </c>
      <c r="AS56" s="8">
        <v>1248</v>
      </c>
      <c r="AT56" s="8">
        <v>998</v>
      </c>
      <c r="AU56" s="8">
        <v>2982</v>
      </c>
      <c r="AV56" s="8">
        <v>2494</v>
      </c>
      <c r="AW56" s="8">
        <v>2143</v>
      </c>
      <c r="AX56" s="8">
        <v>1498</v>
      </c>
    </row>
    <row r="57" spans="1:50" ht="15" thickBot="1" x14ac:dyDescent="0.35">
      <c r="A57" s="12" t="s">
        <v>25</v>
      </c>
      <c r="B57" s="27">
        <v>74</v>
      </c>
      <c r="C57" s="8">
        <v>103.52</v>
      </c>
      <c r="D57" s="8">
        <v>78</v>
      </c>
      <c r="E57" s="8">
        <v>90</v>
      </c>
      <c r="F57" s="8">
        <v>88.2</v>
      </c>
      <c r="G57" s="8">
        <v>81.86</v>
      </c>
      <c r="H57" s="8">
        <v>57.5</v>
      </c>
      <c r="I57" s="8">
        <v>37</v>
      </c>
      <c r="J57" s="8">
        <v>67.099999999999994</v>
      </c>
      <c r="K57" s="8">
        <v>68.099999999999994</v>
      </c>
      <c r="L57" s="8">
        <v>108.45</v>
      </c>
      <c r="M57" s="8">
        <v>60</v>
      </c>
      <c r="N57" s="8">
        <v>73.900000000000006</v>
      </c>
      <c r="O57" s="8">
        <v>67</v>
      </c>
      <c r="P57" s="8">
        <v>82</v>
      </c>
      <c r="Q57" s="8">
        <v>88.5</v>
      </c>
      <c r="R57" s="8">
        <v>90</v>
      </c>
      <c r="S57" s="8">
        <v>46.3</v>
      </c>
      <c r="T57" s="8">
        <v>88.73</v>
      </c>
      <c r="U57" s="8">
        <v>64.099999999999994</v>
      </c>
      <c r="V57" s="8">
        <v>98.6</v>
      </c>
      <c r="W57" s="8">
        <v>74</v>
      </c>
      <c r="X57" s="8">
        <v>88.8</v>
      </c>
      <c r="Y57" s="8">
        <v>83.81</v>
      </c>
      <c r="Z57" s="8">
        <v>83.1</v>
      </c>
      <c r="AA57" s="8">
        <v>47.3</v>
      </c>
      <c r="AB57" s="8">
        <v>73.8</v>
      </c>
      <c r="AC57" s="8">
        <v>67</v>
      </c>
      <c r="AD57" s="8">
        <v>34.200000000000003</v>
      </c>
      <c r="AE57" s="8">
        <v>88.5</v>
      </c>
      <c r="AF57" s="8">
        <v>35</v>
      </c>
      <c r="AG57" s="8">
        <v>81.83</v>
      </c>
      <c r="AH57" s="8">
        <v>88.5</v>
      </c>
      <c r="AI57" s="8">
        <v>40.299999999999997</v>
      </c>
      <c r="AJ57" s="8">
        <v>67.099999999999994</v>
      </c>
      <c r="AK57" s="8">
        <v>121.3</v>
      </c>
      <c r="AL57" s="8">
        <v>67</v>
      </c>
      <c r="AM57" s="8">
        <v>138.03</v>
      </c>
      <c r="AN57" s="8">
        <v>37</v>
      </c>
      <c r="AO57" s="8">
        <v>160.77000000000001</v>
      </c>
      <c r="AP57" s="8">
        <v>117.3</v>
      </c>
      <c r="AQ57" s="8">
        <v>116.3</v>
      </c>
      <c r="AR57" s="8">
        <v>83.14</v>
      </c>
      <c r="AS57" s="8">
        <v>88.5</v>
      </c>
      <c r="AT57" s="8">
        <v>67.05</v>
      </c>
      <c r="AU57" s="8">
        <v>168.5</v>
      </c>
      <c r="AV57" s="8">
        <v>100</v>
      </c>
      <c r="AW57" s="8">
        <v>120.7</v>
      </c>
      <c r="AX57" s="8">
        <v>98.63</v>
      </c>
    </row>
    <row r="58" spans="1:50" ht="15" thickBot="1" x14ac:dyDescent="0.35">
      <c r="A58" s="13" t="s">
        <v>5</v>
      </c>
      <c r="B58" s="10">
        <v>145500</v>
      </c>
      <c r="C58" s="6">
        <v>120000</v>
      </c>
      <c r="D58" s="6">
        <v>140000</v>
      </c>
      <c r="E58" s="6">
        <v>127000</v>
      </c>
      <c r="F58" s="6">
        <v>120000</v>
      </c>
      <c r="G58" s="6">
        <v>45000</v>
      </c>
      <c r="H58" s="6">
        <v>175000</v>
      </c>
      <c r="I58" s="6">
        <v>5000</v>
      </c>
      <c r="J58" s="6">
        <v>90000</v>
      </c>
      <c r="K58" s="6">
        <v>169000</v>
      </c>
      <c r="L58" s="6">
        <v>68000</v>
      </c>
      <c r="M58" s="6">
        <v>100000</v>
      </c>
      <c r="N58" s="6">
        <v>140000</v>
      </c>
      <c r="O58" s="6">
        <v>90000</v>
      </c>
      <c r="P58" s="6">
        <v>40000</v>
      </c>
      <c r="Q58" s="6">
        <v>70000</v>
      </c>
      <c r="R58" s="6">
        <v>53000</v>
      </c>
      <c r="S58" s="6">
        <v>80000</v>
      </c>
      <c r="T58" s="6">
        <v>100000</v>
      </c>
      <c r="U58" s="6">
        <v>100000</v>
      </c>
      <c r="V58" s="6">
        <v>50000</v>
      </c>
      <c r="W58" s="6">
        <v>40000</v>
      </c>
      <c r="X58" s="6">
        <v>72000</v>
      </c>
      <c r="Y58" s="6">
        <v>35000</v>
      </c>
      <c r="Z58" s="6">
        <v>45000</v>
      </c>
      <c r="AA58" s="6">
        <v>28000</v>
      </c>
      <c r="AB58" s="6">
        <v>70000</v>
      </c>
      <c r="AC58" s="6">
        <v>120000</v>
      </c>
      <c r="AD58" s="6">
        <v>25000</v>
      </c>
      <c r="AE58" s="6">
        <v>70000</v>
      </c>
      <c r="AF58" s="6">
        <v>35000</v>
      </c>
      <c r="AG58" s="6">
        <v>2388</v>
      </c>
      <c r="AH58" s="6">
        <v>16200</v>
      </c>
      <c r="AI58" s="6">
        <v>10000</v>
      </c>
      <c r="AJ58" s="6">
        <v>15000</v>
      </c>
      <c r="AK58" s="6">
        <v>5000</v>
      </c>
      <c r="AL58" s="6">
        <v>42000</v>
      </c>
      <c r="AM58" s="6">
        <v>60000</v>
      </c>
      <c r="AN58" s="6">
        <v>76000</v>
      </c>
      <c r="AO58" s="6">
        <v>5000</v>
      </c>
      <c r="AP58" s="6">
        <v>28900</v>
      </c>
      <c r="AQ58" s="6">
        <v>86300</v>
      </c>
      <c r="AR58" s="6">
        <v>23300</v>
      </c>
      <c r="AS58" s="6">
        <v>32600</v>
      </c>
      <c r="AT58" s="6">
        <v>10300</v>
      </c>
      <c r="AU58" s="6">
        <v>77000</v>
      </c>
      <c r="AV58" s="6">
        <v>99000</v>
      </c>
      <c r="AW58" s="6">
        <v>27800</v>
      </c>
      <c r="AX58" s="6">
        <v>49800</v>
      </c>
    </row>
    <row r="59" spans="1:50" ht="15" thickBot="1" x14ac:dyDescent="0.35">
      <c r="A59" s="24" t="s">
        <v>22</v>
      </c>
      <c r="B59" s="23">
        <v>450000</v>
      </c>
      <c r="C59" s="5">
        <v>370000</v>
      </c>
      <c r="D59" s="5">
        <v>158000</v>
      </c>
      <c r="E59" s="5">
        <v>225000</v>
      </c>
      <c r="F59" s="5">
        <v>130000</v>
      </c>
      <c r="G59" s="5">
        <v>440000</v>
      </c>
      <c r="H59" s="5">
        <v>96000</v>
      </c>
      <c r="I59" s="5">
        <v>45000</v>
      </c>
      <c r="J59" s="5">
        <v>350000</v>
      </c>
      <c r="K59" s="5">
        <v>200000</v>
      </c>
      <c r="L59" s="5">
        <v>500000</v>
      </c>
      <c r="M59" s="5">
        <v>92000</v>
      </c>
      <c r="N59" s="5">
        <v>280000</v>
      </c>
      <c r="O59" s="5">
        <v>180000</v>
      </c>
      <c r="P59" s="5">
        <v>400000</v>
      </c>
      <c r="Q59" s="5">
        <v>778000</v>
      </c>
      <c r="R59" s="5">
        <v>500000</v>
      </c>
      <c r="S59" s="5">
        <v>150000</v>
      </c>
      <c r="T59" s="5">
        <v>680000</v>
      </c>
      <c r="U59" s="5">
        <v>174000</v>
      </c>
      <c r="V59" s="5">
        <v>950000</v>
      </c>
      <c r="W59" s="5">
        <v>525000</v>
      </c>
      <c r="X59" s="5">
        <v>600000</v>
      </c>
      <c r="Y59" s="5">
        <v>500000</v>
      </c>
      <c r="Z59" s="5">
        <v>575000</v>
      </c>
      <c r="AA59" s="5">
        <v>275000</v>
      </c>
      <c r="AB59" s="5">
        <v>300000</v>
      </c>
      <c r="AC59" s="5">
        <v>220000</v>
      </c>
      <c r="AD59" s="5">
        <v>254999</v>
      </c>
      <c r="AE59" s="5">
        <v>670000</v>
      </c>
      <c r="AF59" s="5">
        <v>150000</v>
      </c>
      <c r="AG59" s="5">
        <v>730000</v>
      </c>
      <c r="AH59" s="5">
        <v>650000</v>
      </c>
      <c r="AI59" s="5">
        <v>330000</v>
      </c>
      <c r="AJ59" s="5">
        <v>366000</v>
      </c>
      <c r="AK59" s="5">
        <v>1149000</v>
      </c>
      <c r="AL59" s="5">
        <v>150000</v>
      </c>
      <c r="AM59" s="5">
        <v>425000</v>
      </c>
      <c r="AN59" s="5">
        <v>150000</v>
      </c>
      <c r="AO59" s="5">
        <v>2100000</v>
      </c>
      <c r="AP59" s="5">
        <v>925000</v>
      </c>
      <c r="AQ59" s="5">
        <v>425000</v>
      </c>
      <c r="AR59" s="5">
        <v>675000</v>
      </c>
      <c r="AS59" s="5">
        <v>819999</v>
      </c>
      <c r="AT59" s="5">
        <v>390000</v>
      </c>
      <c r="AU59" s="5">
        <v>1500000</v>
      </c>
      <c r="AV59" s="5">
        <v>700000</v>
      </c>
      <c r="AW59" s="5">
        <v>1450000</v>
      </c>
      <c r="AX59" s="5">
        <v>425000</v>
      </c>
    </row>
  </sheetData>
  <mergeCells count="2">
    <mergeCell ref="M1:P1"/>
    <mergeCell ref="R1:U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3326-0C37-492C-B6A8-F3BE65D5B6E1}">
  <dimension ref="A1:AX59"/>
  <sheetViews>
    <sheetView zoomScale="70" zoomScaleNormal="70" workbookViewId="0">
      <selection activeCell="S23" sqref="S23"/>
    </sheetView>
  </sheetViews>
  <sheetFormatPr defaultRowHeight="14.4" x14ac:dyDescent="0.3"/>
  <cols>
    <col min="1" max="1" width="18.77734375" customWidth="1"/>
    <col min="2" max="2" width="13.88671875" customWidth="1"/>
    <col min="3" max="3" width="18.33203125" customWidth="1"/>
    <col min="4" max="4" width="18.77734375" customWidth="1"/>
    <col min="5" max="5" width="14.77734375" customWidth="1"/>
    <col min="6" max="6" width="10.88671875" customWidth="1"/>
    <col min="8" max="8" width="15.109375" customWidth="1"/>
    <col min="9" max="9" width="12" bestFit="1" customWidth="1"/>
    <col min="10" max="10" width="17.21875" customWidth="1"/>
    <col min="11" max="11" width="10" bestFit="1" customWidth="1"/>
    <col min="13" max="15" width="12.6640625" bestFit="1" customWidth="1"/>
    <col min="16" max="16" width="12" bestFit="1" customWidth="1"/>
  </cols>
  <sheetData>
    <row r="1" spans="1:20" ht="15" thickBot="1" x14ac:dyDescent="0.35">
      <c r="A1" s="12" t="s">
        <v>0</v>
      </c>
      <c r="B1" s="12" t="s">
        <v>22</v>
      </c>
      <c r="C1" s="12" t="s">
        <v>24</v>
      </c>
      <c r="D1" s="12" t="s">
        <v>25</v>
      </c>
      <c r="E1" s="13" t="s">
        <v>5</v>
      </c>
      <c r="F1" s="48" t="s">
        <v>23</v>
      </c>
      <c r="G1" s="47" t="s">
        <v>38</v>
      </c>
      <c r="H1" s="44" t="s">
        <v>39</v>
      </c>
      <c r="I1" s="44" t="s">
        <v>32</v>
      </c>
      <c r="J1" s="45" t="s">
        <v>40</v>
      </c>
      <c r="L1" s="34" t="s">
        <v>34</v>
      </c>
      <c r="Q1" s="1" t="s">
        <v>35</v>
      </c>
    </row>
    <row r="2" spans="1:20" x14ac:dyDescent="0.3">
      <c r="A2" s="9">
        <v>1</v>
      </c>
      <c r="B2" s="9">
        <v>145500</v>
      </c>
      <c r="C2" s="9">
        <v>1248</v>
      </c>
      <c r="D2" s="9">
        <v>74</v>
      </c>
      <c r="E2" s="10">
        <v>450000</v>
      </c>
      <c r="F2" s="9">
        <v>23.4</v>
      </c>
      <c r="G2" s="42">
        <f t="array" ref="G2:G50">MMULT(X_2, beta_hat_2_y)</f>
        <v>177860.96591174323</v>
      </c>
      <c r="H2" s="42">
        <f t="array" ref="H2:H50">MMULT(X_2, beta_hat_2_x)</f>
        <v>19.788961564525579</v>
      </c>
      <c r="I2" s="42">
        <f>E2-G2</f>
        <v>272139.03408825677</v>
      </c>
      <c r="J2" s="42">
        <f>F2-H2</f>
        <v>3.6110384354744198</v>
      </c>
      <c r="L2" s="33">
        <f t="array" ref="L2:O5">MMULT(X_2t,X_2)</f>
        <v>49</v>
      </c>
      <c r="M2" s="33">
        <v>3234088</v>
      </c>
      <c r="N2" s="33">
        <v>64272</v>
      </c>
      <c r="O2" s="33">
        <v>4050.32</v>
      </c>
      <c r="Q2" s="33">
        <f t="array" ref="Q2:T5">MINVERSE(X_2tX_2)</f>
        <v>0.26211451404478764</v>
      </c>
      <c r="R2" s="33">
        <v>-6.0492602570496147E-7</v>
      </c>
      <c r="S2" s="33">
        <v>-7.9349870812278151E-5</v>
      </c>
      <c r="T2" s="33">
        <v>-1.1819442144639799E-3</v>
      </c>
    </row>
    <row r="3" spans="1:20" x14ac:dyDescent="0.3">
      <c r="A3" s="3">
        <v>1</v>
      </c>
      <c r="B3" s="3">
        <v>120000</v>
      </c>
      <c r="C3" s="3">
        <v>1498</v>
      </c>
      <c r="D3" s="3">
        <v>103.52</v>
      </c>
      <c r="E3" s="6">
        <v>370000</v>
      </c>
      <c r="F3" s="3">
        <v>21.14</v>
      </c>
      <c r="G3" s="33">
        <v>564574.82605277258</v>
      </c>
      <c r="H3" s="33">
        <v>19.114810551219627</v>
      </c>
      <c r="I3" s="33">
        <f t="shared" ref="I3:I50" si="0">E3-G3</f>
        <v>-194574.82605277258</v>
      </c>
      <c r="J3" s="33">
        <f t="shared" ref="J3:J50" si="1">F3-H3</f>
        <v>2.0251894487803739</v>
      </c>
      <c r="L3" s="33">
        <v>3234088</v>
      </c>
      <c r="M3" s="33">
        <v>313196912544</v>
      </c>
      <c r="N3" s="33">
        <v>4381144536</v>
      </c>
      <c r="O3" s="33">
        <v>262784981.03999999</v>
      </c>
      <c r="Q3" s="33">
        <v>-6.0492602570496147E-7</v>
      </c>
      <c r="R3" s="33">
        <v>1.146562827266656E-11</v>
      </c>
      <c r="S3" s="33">
        <v>-7.1951101141852932E-10</v>
      </c>
      <c r="T3" s="33">
        <v>9.5807087282839832E-9</v>
      </c>
    </row>
    <row r="4" spans="1:20" x14ac:dyDescent="0.3">
      <c r="A4" s="3">
        <v>1</v>
      </c>
      <c r="B4" s="3">
        <v>140000</v>
      </c>
      <c r="C4" s="3">
        <v>1497</v>
      </c>
      <c r="D4" s="3">
        <v>78</v>
      </c>
      <c r="E4" s="6">
        <v>158000</v>
      </c>
      <c r="F4" s="3">
        <v>17.7</v>
      </c>
      <c r="G4" s="33">
        <v>228035.16937388515</v>
      </c>
      <c r="H4" s="33">
        <v>18.860318652741267</v>
      </c>
      <c r="I4" s="33">
        <f t="shared" si="0"/>
        <v>-70035.169373885146</v>
      </c>
      <c r="J4" s="33">
        <f t="shared" si="1"/>
        <v>-1.1603186527412674</v>
      </c>
      <c r="L4" s="33">
        <v>64272</v>
      </c>
      <c r="M4" s="33">
        <v>4381144536</v>
      </c>
      <c r="N4" s="33">
        <v>92775898</v>
      </c>
      <c r="O4" s="33">
        <v>5782506.5599999996</v>
      </c>
      <c r="Q4" s="33">
        <v>-7.9349870812278015E-5</v>
      </c>
      <c r="R4" s="33">
        <v>-7.1951101141853139E-10</v>
      </c>
      <c r="S4" s="33">
        <v>3.728528065062479E-7</v>
      </c>
      <c r="T4" s="33">
        <v>-4.3820957312191145E-6</v>
      </c>
    </row>
    <row r="5" spans="1:20" x14ac:dyDescent="0.3">
      <c r="A5" s="3">
        <v>1</v>
      </c>
      <c r="B5" s="3">
        <v>127000</v>
      </c>
      <c r="C5" s="3">
        <v>1396</v>
      </c>
      <c r="D5" s="3">
        <v>90</v>
      </c>
      <c r="E5" s="6">
        <v>225000</v>
      </c>
      <c r="F5" s="3">
        <v>23</v>
      </c>
      <c r="G5" s="33">
        <v>400624.58723222825</v>
      </c>
      <c r="H5" s="33">
        <v>19.404099078200709</v>
      </c>
      <c r="I5" s="33">
        <f t="shared" si="0"/>
        <v>-175624.58723222825</v>
      </c>
      <c r="J5" s="33">
        <f t="shared" si="1"/>
        <v>3.5959009217992914</v>
      </c>
      <c r="L5" s="33">
        <v>4050.32</v>
      </c>
      <c r="M5" s="33">
        <v>262784981.03999999</v>
      </c>
      <c r="N5" s="33">
        <v>5782506.5599999996</v>
      </c>
      <c r="O5" s="33">
        <v>375517.75319999998</v>
      </c>
      <c r="Q5" s="33">
        <v>-1.1819442144639816E-3</v>
      </c>
      <c r="R5" s="33">
        <v>9.5807087282840163E-9</v>
      </c>
      <c r="S5" s="33">
        <v>-4.3820957312191154E-6</v>
      </c>
      <c r="T5" s="33">
        <v>7.6185700936225149E-5</v>
      </c>
    </row>
    <row r="6" spans="1:20" x14ac:dyDescent="0.3">
      <c r="A6" s="3">
        <v>1</v>
      </c>
      <c r="B6" s="3">
        <v>120000</v>
      </c>
      <c r="C6" s="3">
        <v>1298</v>
      </c>
      <c r="D6" s="3">
        <v>88.2</v>
      </c>
      <c r="E6" s="6">
        <v>130000</v>
      </c>
      <c r="F6" s="3">
        <v>16.100000000000001</v>
      </c>
      <c r="G6" s="33">
        <v>405129.84167621413</v>
      </c>
      <c r="H6" s="33">
        <v>19.827074930589554</v>
      </c>
      <c r="I6" s="33">
        <f t="shared" si="0"/>
        <v>-275129.84167621413</v>
      </c>
      <c r="J6" s="33">
        <f t="shared" si="1"/>
        <v>-3.7270749305895521</v>
      </c>
    </row>
    <row r="7" spans="1:20" x14ac:dyDescent="0.3">
      <c r="A7" s="3">
        <v>1</v>
      </c>
      <c r="B7" s="3">
        <v>45000</v>
      </c>
      <c r="C7" s="3">
        <v>1197</v>
      </c>
      <c r="D7" s="3">
        <v>81.86</v>
      </c>
      <c r="E7" s="6">
        <v>440000</v>
      </c>
      <c r="F7" s="3">
        <v>20.14</v>
      </c>
      <c r="G7" s="33">
        <v>558453.6436845602</v>
      </c>
      <c r="H7" s="33">
        <v>20.673794232845569</v>
      </c>
      <c r="I7" s="33">
        <f t="shared" si="0"/>
        <v>-118453.6436845602</v>
      </c>
      <c r="J7" s="33">
        <f t="shared" si="1"/>
        <v>-0.53379423284556893</v>
      </c>
      <c r="L7" s="1" t="s">
        <v>36</v>
      </c>
      <c r="N7" s="1" t="s">
        <v>37</v>
      </c>
    </row>
    <row r="8" spans="1:20" x14ac:dyDescent="0.3">
      <c r="A8" s="3">
        <v>1</v>
      </c>
      <c r="B8" s="3">
        <v>175000</v>
      </c>
      <c r="C8" s="3">
        <v>1061</v>
      </c>
      <c r="D8" s="3">
        <v>57.5</v>
      </c>
      <c r="E8" s="6">
        <v>96000</v>
      </c>
      <c r="F8" s="3">
        <v>17.3</v>
      </c>
      <c r="G8" s="33">
        <v>-80934.247535783448</v>
      </c>
      <c r="H8" s="33">
        <v>20.255049669703212</v>
      </c>
      <c r="I8" s="33">
        <f t="shared" si="0"/>
        <v>176934.24753578345</v>
      </c>
      <c r="J8" s="33">
        <f t="shared" si="1"/>
        <v>-2.9550496697032109</v>
      </c>
      <c r="L8" s="33">
        <f t="array" ref="L8:L11">MMULT(X_2tX_2inv,MMULT(X_2t, Y))</f>
        <v>-157463.40898336982</v>
      </c>
      <c r="N8" s="33">
        <f t="array" ref="N8:N11">MMULT(X_2tX_2inv,MMULT(X_2t, res_X2))</f>
        <v>25.274886396043058</v>
      </c>
    </row>
    <row r="9" spans="1:20" x14ac:dyDescent="0.3">
      <c r="A9" s="3">
        <v>1</v>
      </c>
      <c r="B9" s="3">
        <v>5000</v>
      </c>
      <c r="C9" s="3">
        <v>796</v>
      </c>
      <c r="D9" s="3">
        <v>37</v>
      </c>
      <c r="E9" s="6">
        <v>45000</v>
      </c>
      <c r="F9" s="3">
        <v>16.100000000000001</v>
      </c>
      <c r="G9" s="33">
        <v>201135.38233317374</v>
      </c>
      <c r="H9" s="33">
        <v>22.285512638281741</v>
      </c>
      <c r="I9" s="33">
        <f t="shared" si="0"/>
        <v>-156135.38233317374</v>
      </c>
      <c r="J9" s="33">
        <f t="shared" si="1"/>
        <v>-6.1855126382817396</v>
      </c>
      <c r="L9" s="33">
        <v>-2.9148589439942079</v>
      </c>
      <c r="N9" s="33">
        <v>-6.3984724299303696E-6</v>
      </c>
    </row>
    <row r="10" spans="1:20" x14ac:dyDescent="0.3">
      <c r="A10" s="3">
        <v>1</v>
      </c>
      <c r="B10" s="3">
        <v>90000</v>
      </c>
      <c r="C10" s="3">
        <v>1364</v>
      </c>
      <c r="D10" s="3">
        <v>67.099999999999994</v>
      </c>
      <c r="E10" s="6">
        <v>350000</v>
      </c>
      <c r="F10" s="3">
        <v>23.59</v>
      </c>
      <c r="G10" s="33">
        <v>259981.08151155087</v>
      </c>
      <c r="H10" s="33">
        <v>19.650256841156171</v>
      </c>
      <c r="I10" s="33">
        <f t="shared" si="0"/>
        <v>90018.918488449126</v>
      </c>
      <c r="J10" s="33">
        <f t="shared" si="1"/>
        <v>3.9397431588438288</v>
      </c>
      <c r="L10" s="33">
        <v>-38.052846433840386</v>
      </c>
      <c r="N10" s="33">
        <v>-3.9529526112230262E-3</v>
      </c>
    </row>
    <row r="11" spans="1:20" x14ac:dyDescent="0.3">
      <c r="A11" s="3">
        <v>1</v>
      </c>
      <c r="B11" s="3">
        <v>169000</v>
      </c>
      <c r="C11" s="3">
        <v>1399</v>
      </c>
      <c r="D11" s="3">
        <v>68.099999999999994</v>
      </c>
      <c r="E11" s="6">
        <v>200000</v>
      </c>
      <c r="F11" s="3">
        <v>20</v>
      </c>
      <c r="G11" s="33">
        <v>39279.78481887409</v>
      </c>
      <c r="H11" s="33">
        <v>19.011536850310268</v>
      </c>
      <c r="I11" s="33">
        <f t="shared" si="0"/>
        <v>160720.21518112591</v>
      </c>
      <c r="J11" s="33">
        <f t="shared" si="1"/>
        <v>0.98846314968973203</v>
      </c>
      <c r="L11" s="33">
        <v>10904.409508050041</v>
      </c>
      <c r="N11" s="33">
        <v>5.1126725114016836E-3</v>
      </c>
    </row>
    <row r="12" spans="1:20" x14ac:dyDescent="0.3">
      <c r="A12" s="3">
        <v>1</v>
      </c>
      <c r="B12" s="3">
        <v>68000</v>
      </c>
      <c r="C12" s="3">
        <v>1461</v>
      </c>
      <c r="D12" s="3">
        <v>108.45</v>
      </c>
      <c r="E12" s="6">
        <v>500000</v>
      </c>
      <c r="F12" s="3">
        <v>19.010000000000002</v>
      </c>
      <c r="G12" s="33">
        <v>771314.18533321028</v>
      </c>
      <c r="H12" s="33">
        <v>19.618995839672465</v>
      </c>
      <c r="I12" s="33">
        <f t="shared" si="0"/>
        <v>-271314.18533321028</v>
      </c>
      <c r="J12" s="33">
        <f t="shared" si="1"/>
        <v>-0.60899583967246329</v>
      </c>
    </row>
    <row r="13" spans="1:20" x14ac:dyDescent="0.3">
      <c r="A13" s="3">
        <v>1</v>
      </c>
      <c r="B13" s="3">
        <v>100000</v>
      </c>
      <c r="C13" s="3">
        <v>993</v>
      </c>
      <c r="D13" s="3">
        <v>60</v>
      </c>
      <c r="E13" s="6">
        <v>92000</v>
      </c>
      <c r="F13" s="3">
        <v>17.3</v>
      </c>
      <c r="G13" s="33">
        <v>167528.79059140838</v>
      </c>
      <c r="H13" s="33">
        <v>21.016517560789655</v>
      </c>
      <c r="I13" s="33">
        <f t="shared" si="0"/>
        <v>-75528.790591408382</v>
      </c>
      <c r="J13" s="33">
        <f t="shared" si="1"/>
        <v>-3.7165175607896543</v>
      </c>
    </row>
    <row r="14" spans="1:20" x14ac:dyDescent="0.3">
      <c r="A14" s="3">
        <v>1</v>
      </c>
      <c r="B14" s="3">
        <v>140000</v>
      </c>
      <c r="C14" s="3">
        <v>1248</v>
      </c>
      <c r="D14" s="3">
        <v>73.900000000000006</v>
      </c>
      <c r="E14" s="6">
        <v>280000</v>
      </c>
      <c r="F14" s="3">
        <v>19.3</v>
      </c>
      <c r="G14" s="33">
        <v>192802.24915290636</v>
      </c>
      <c r="H14" s="33">
        <v>19.823641895639049</v>
      </c>
      <c r="I14" s="33">
        <f t="shared" si="0"/>
        <v>87197.750847093645</v>
      </c>
      <c r="J14" s="33">
        <f t="shared" si="1"/>
        <v>-0.52364189563904873</v>
      </c>
    </row>
    <row r="15" spans="1:20" x14ac:dyDescent="0.3">
      <c r="A15" s="3">
        <v>1</v>
      </c>
      <c r="B15" s="3">
        <v>90000</v>
      </c>
      <c r="C15" s="3">
        <v>1061</v>
      </c>
      <c r="D15" s="3">
        <v>67</v>
      </c>
      <c r="E15" s="6">
        <v>180000</v>
      </c>
      <c r="F15" s="3">
        <v>18.899999999999999</v>
      </c>
      <c r="G15" s="33">
        <v>270420.65303019952</v>
      </c>
      <c r="H15" s="33">
        <v>20.847490215105609</v>
      </c>
      <c r="I15" s="33">
        <f t="shared" si="0"/>
        <v>-90420.653030199523</v>
      </c>
      <c r="J15" s="33">
        <f t="shared" si="1"/>
        <v>-1.9474902151056099</v>
      </c>
    </row>
    <row r="16" spans="1:20" x14ac:dyDescent="0.3">
      <c r="A16" s="3">
        <v>1</v>
      </c>
      <c r="B16" s="3">
        <v>40000</v>
      </c>
      <c r="C16" s="3">
        <v>1198</v>
      </c>
      <c r="D16" s="3">
        <v>82</v>
      </c>
      <c r="E16" s="6">
        <v>400000</v>
      </c>
      <c r="F16" s="3">
        <v>18.149999999999999</v>
      </c>
      <c r="G16" s="33">
        <v>574516.50288922456</v>
      </c>
      <c r="H16" s="33">
        <v>20.702549416535597</v>
      </c>
      <c r="I16" s="33">
        <f t="shared" si="0"/>
        <v>-174516.50288922456</v>
      </c>
      <c r="J16" s="33">
        <f t="shared" si="1"/>
        <v>-2.552549416535598</v>
      </c>
    </row>
    <row r="17" spans="1:10" x14ac:dyDescent="0.3">
      <c r="A17" s="3">
        <v>1</v>
      </c>
      <c r="B17" s="3">
        <v>70000</v>
      </c>
      <c r="C17" s="3">
        <v>1248</v>
      </c>
      <c r="D17" s="3">
        <v>88.5</v>
      </c>
      <c r="E17" s="6">
        <v>778000</v>
      </c>
      <c r="F17" s="3">
        <v>24.52</v>
      </c>
      <c r="G17" s="33">
        <v>556046.75405003142</v>
      </c>
      <c r="H17" s="33">
        <v>20.346179984400642</v>
      </c>
      <c r="I17" s="33">
        <f t="shared" si="0"/>
        <v>221953.24594996858</v>
      </c>
      <c r="J17" s="33">
        <f t="shared" si="1"/>
        <v>4.1738200155993574</v>
      </c>
    </row>
    <row r="18" spans="1:10" x14ac:dyDescent="0.3">
      <c r="A18" s="3">
        <v>1</v>
      </c>
      <c r="B18" s="3">
        <v>53000</v>
      </c>
      <c r="C18" s="3">
        <v>1396</v>
      </c>
      <c r="D18" s="3">
        <v>90</v>
      </c>
      <c r="E18" s="6">
        <v>500000</v>
      </c>
      <c r="F18" s="3">
        <v>23</v>
      </c>
      <c r="G18" s="33">
        <v>616324.14908779971</v>
      </c>
      <c r="H18" s="33">
        <v>19.877586038015554</v>
      </c>
      <c r="I18" s="33">
        <f t="shared" si="0"/>
        <v>-116324.14908779971</v>
      </c>
      <c r="J18" s="33">
        <f t="shared" si="1"/>
        <v>3.1224139619844458</v>
      </c>
    </row>
    <row r="19" spans="1:10" x14ac:dyDescent="0.3">
      <c r="A19" s="3">
        <v>1</v>
      </c>
      <c r="B19" s="3">
        <v>80000</v>
      </c>
      <c r="C19" s="3">
        <v>796</v>
      </c>
      <c r="D19" s="3">
        <v>46.3</v>
      </c>
      <c r="E19" s="6">
        <v>150000</v>
      </c>
      <c r="F19" s="3">
        <v>19.7</v>
      </c>
      <c r="G19" s="33">
        <v>83931.969958473463</v>
      </c>
      <c r="H19" s="33">
        <v>21.853175060392999</v>
      </c>
      <c r="I19" s="33">
        <f t="shared" si="0"/>
        <v>66068.030041526537</v>
      </c>
      <c r="J19" s="33">
        <f t="shared" si="1"/>
        <v>-2.153175060393</v>
      </c>
    </row>
    <row r="20" spans="1:10" x14ac:dyDescent="0.3">
      <c r="A20" s="3">
        <v>1</v>
      </c>
      <c r="B20" s="3">
        <v>100000</v>
      </c>
      <c r="C20" s="3">
        <v>1396</v>
      </c>
      <c r="D20" s="3">
        <v>88.73</v>
      </c>
      <c r="E20" s="6">
        <v>680000</v>
      </c>
      <c r="F20" s="3">
        <v>22.54</v>
      </c>
      <c r="G20" s="33">
        <v>465477.17864484841</v>
      </c>
      <c r="H20" s="33">
        <v>19.570364739719345</v>
      </c>
      <c r="I20" s="33">
        <f t="shared" si="0"/>
        <v>214522.82135515159</v>
      </c>
      <c r="J20" s="33">
        <f t="shared" si="1"/>
        <v>2.9696352602806542</v>
      </c>
    </row>
    <row r="21" spans="1:10" x14ac:dyDescent="0.3">
      <c r="A21" s="3">
        <v>1</v>
      </c>
      <c r="B21" s="3">
        <v>100000</v>
      </c>
      <c r="C21" s="3">
        <v>1461</v>
      </c>
      <c r="D21" s="3">
        <v>64.099999999999994</v>
      </c>
      <c r="E21" s="6">
        <v>174000</v>
      </c>
      <c r="F21" s="3">
        <v>21</v>
      </c>
      <c r="G21" s="33">
        <v>194428.13744337618</v>
      </c>
      <c r="H21" s="33">
        <v>19.187497696034029</v>
      </c>
      <c r="I21" s="33">
        <f t="shared" si="0"/>
        <v>-20428.137443376181</v>
      </c>
      <c r="J21" s="33">
        <f t="shared" si="1"/>
        <v>1.8125023039659709</v>
      </c>
    </row>
    <row r="22" spans="1:10" x14ac:dyDescent="0.3">
      <c r="A22" s="3">
        <v>1</v>
      </c>
      <c r="B22" s="3">
        <v>50000</v>
      </c>
      <c r="C22" s="3">
        <v>1498</v>
      </c>
      <c r="D22" s="3">
        <v>98.6</v>
      </c>
      <c r="E22" s="6">
        <v>950000</v>
      </c>
      <c r="F22" s="3">
        <v>25.5</v>
      </c>
      <c r="G22" s="33">
        <v>714965.25735276076</v>
      </c>
      <c r="H22" s="33">
        <v>19.537549272558657</v>
      </c>
      <c r="I22" s="33">
        <f t="shared" si="0"/>
        <v>235034.74264723924</v>
      </c>
      <c r="J22" s="33">
        <f t="shared" si="1"/>
        <v>5.9624507274413432</v>
      </c>
    </row>
    <row r="23" spans="1:10" x14ac:dyDescent="0.3">
      <c r="A23" s="3">
        <v>1</v>
      </c>
      <c r="B23" s="3">
        <v>40000</v>
      </c>
      <c r="C23" s="3">
        <v>1248</v>
      </c>
      <c r="D23" s="3">
        <v>74</v>
      </c>
      <c r="E23" s="6">
        <v>525000</v>
      </c>
      <c r="F23" s="3">
        <v>26.59</v>
      </c>
      <c r="G23" s="33">
        <v>485378.58450313215</v>
      </c>
      <c r="H23" s="33">
        <v>20.464000405883233</v>
      </c>
      <c r="I23" s="33">
        <f t="shared" si="0"/>
        <v>39621.415496867849</v>
      </c>
      <c r="J23" s="33">
        <f t="shared" si="1"/>
        <v>6.1259995941167666</v>
      </c>
    </row>
    <row r="24" spans="1:10" x14ac:dyDescent="0.3">
      <c r="A24" s="3">
        <v>1</v>
      </c>
      <c r="B24" s="3">
        <v>72000</v>
      </c>
      <c r="C24" s="3">
        <v>1248</v>
      </c>
      <c r="D24" s="3">
        <v>88.8</v>
      </c>
      <c r="E24" s="6">
        <v>600000</v>
      </c>
      <c r="F24" s="3">
        <v>21.5</v>
      </c>
      <c r="G24" s="33">
        <v>553488.35901445802</v>
      </c>
      <c r="H24" s="33">
        <v>20.334916841294206</v>
      </c>
      <c r="I24" s="33">
        <f t="shared" si="0"/>
        <v>46511.640985541977</v>
      </c>
      <c r="J24" s="33">
        <f t="shared" si="1"/>
        <v>1.1650831587057944</v>
      </c>
    </row>
    <row r="25" spans="1:10" x14ac:dyDescent="0.3">
      <c r="A25" s="3">
        <v>1</v>
      </c>
      <c r="B25" s="3">
        <v>35000</v>
      </c>
      <c r="C25" s="3">
        <v>1199</v>
      </c>
      <c r="D25" s="3">
        <v>83.81</v>
      </c>
      <c r="E25" s="6">
        <v>500000</v>
      </c>
      <c r="F25" s="3">
        <v>20.3</v>
      </c>
      <c r="G25" s="33">
        <v>608789.72597233229</v>
      </c>
      <c r="H25" s="33">
        <v>20.739842763319665</v>
      </c>
      <c r="I25" s="33">
        <f t="shared" si="0"/>
        <v>-108789.72597233229</v>
      </c>
      <c r="J25" s="33">
        <f t="shared" si="1"/>
        <v>-0.43984276331966399</v>
      </c>
    </row>
    <row r="26" spans="1:10" x14ac:dyDescent="0.3">
      <c r="A26" s="3">
        <v>1</v>
      </c>
      <c r="B26" s="3">
        <v>45000</v>
      </c>
      <c r="C26" s="3">
        <v>1197</v>
      </c>
      <c r="D26" s="3">
        <v>83.1</v>
      </c>
      <c r="E26" s="6">
        <v>575000</v>
      </c>
      <c r="F26" s="3">
        <v>21.4</v>
      </c>
      <c r="G26" s="33">
        <v>571975.11147454218</v>
      </c>
      <c r="H26" s="33">
        <v>20.68013394675971</v>
      </c>
      <c r="I26" s="33">
        <f t="shared" si="0"/>
        <v>3024.8885254578199</v>
      </c>
      <c r="J26" s="33">
        <f t="shared" si="1"/>
        <v>0.7198660532402883</v>
      </c>
    </row>
    <row r="27" spans="1:10" x14ac:dyDescent="0.3">
      <c r="A27" s="3">
        <v>1</v>
      </c>
      <c r="B27" s="3">
        <v>28000</v>
      </c>
      <c r="C27" s="3">
        <v>796</v>
      </c>
      <c r="D27" s="3">
        <v>47.3</v>
      </c>
      <c r="E27" s="6">
        <v>275000</v>
      </c>
      <c r="F27" s="3">
        <v>24.7</v>
      </c>
      <c r="G27" s="33">
        <v>246409.04455422232</v>
      </c>
      <c r="H27" s="33">
        <v>22.19100829926078</v>
      </c>
      <c r="I27" s="33">
        <f t="shared" si="0"/>
        <v>28590.955445777683</v>
      </c>
      <c r="J27" s="33">
        <f t="shared" si="1"/>
        <v>2.5089917007392195</v>
      </c>
    </row>
    <row r="28" spans="1:10" x14ac:dyDescent="0.3">
      <c r="A28" s="3">
        <v>1</v>
      </c>
      <c r="B28" s="3">
        <v>70000</v>
      </c>
      <c r="C28" s="3">
        <v>1248</v>
      </c>
      <c r="D28" s="3">
        <v>73.8</v>
      </c>
      <c r="E28" s="6">
        <v>300000</v>
      </c>
      <c r="F28" s="3">
        <v>18.2</v>
      </c>
      <c r="G28" s="33">
        <v>395751.93428169587</v>
      </c>
      <c r="H28" s="33">
        <v>20.271023698483038</v>
      </c>
      <c r="I28" s="33">
        <f t="shared" si="0"/>
        <v>-95751.934281695867</v>
      </c>
      <c r="J28" s="33">
        <f t="shared" si="1"/>
        <v>-2.0710236984830388</v>
      </c>
    </row>
    <row r="29" spans="1:10" x14ac:dyDescent="0.3">
      <c r="A29" s="3">
        <v>1</v>
      </c>
      <c r="B29" s="3">
        <v>120000</v>
      </c>
      <c r="C29" s="3">
        <v>1061</v>
      </c>
      <c r="D29" s="3">
        <v>67</v>
      </c>
      <c r="E29" s="6">
        <v>220000</v>
      </c>
      <c r="F29" s="3">
        <v>18.899999999999999</v>
      </c>
      <c r="G29" s="33">
        <v>182974.88471037324</v>
      </c>
      <c r="H29" s="33">
        <v>20.655536042207697</v>
      </c>
      <c r="I29" s="33">
        <f t="shared" si="0"/>
        <v>37025.115289626759</v>
      </c>
      <c r="J29" s="33">
        <f t="shared" si="1"/>
        <v>-1.755536042207698</v>
      </c>
    </row>
    <row r="30" spans="1:10" x14ac:dyDescent="0.3">
      <c r="A30" s="3">
        <v>1</v>
      </c>
      <c r="B30" s="3">
        <v>25000</v>
      </c>
      <c r="C30" s="3">
        <v>796</v>
      </c>
      <c r="D30" s="3">
        <v>34.200000000000003</v>
      </c>
      <c r="E30" s="6">
        <v>254999</v>
      </c>
      <c r="F30" s="3">
        <v>16.8</v>
      </c>
      <c r="G30" s="33">
        <v>112305.85683074949</v>
      </c>
      <c r="H30" s="33">
        <v>22.143227706651206</v>
      </c>
      <c r="I30" s="33">
        <f t="shared" si="0"/>
        <v>142693.14316925051</v>
      </c>
      <c r="J30" s="33">
        <f t="shared" si="1"/>
        <v>-5.3432277066512057</v>
      </c>
    </row>
    <row r="31" spans="1:10" x14ac:dyDescent="0.3">
      <c r="A31" s="3">
        <v>1</v>
      </c>
      <c r="B31" s="3">
        <v>70000</v>
      </c>
      <c r="C31" s="3">
        <v>1248</v>
      </c>
      <c r="D31" s="3">
        <v>88.5</v>
      </c>
      <c r="E31" s="6">
        <v>670000</v>
      </c>
      <c r="F31" s="3">
        <v>24.3</v>
      </c>
      <c r="G31" s="33">
        <v>556046.75405003142</v>
      </c>
      <c r="H31" s="33">
        <v>20.346179984400642</v>
      </c>
      <c r="I31" s="33">
        <f t="shared" si="0"/>
        <v>113953.24594996858</v>
      </c>
      <c r="J31" s="33">
        <f t="shared" si="1"/>
        <v>3.9538200155993586</v>
      </c>
    </row>
    <row r="32" spans="1:10" x14ac:dyDescent="0.3">
      <c r="A32" s="3">
        <v>1</v>
      </c>
      <c r="B32" s="3">
        <v>35000</v>
      </c>
      <c r="C32" s="3">
        <v>796</v>
      </c>
      <c r="D32" s="3">
        <v>35</v>
      </c>
      <c r="E32" s="6">
        <v>150000</v>
      </c>
      <c r="F32" s="3">
        <v>14</v>
      </c>
      <c r="G32" s="33">
        <v>91880.794997247343</v>
      </c>
      <c r="H32" s="33">
        <v>22.083333120361026</v>
      </c>
      <c r="I32" s="33">
        <f t="shared" si="0"/>
        <v>58119.205002752657</v>
      </c>
      <c r="J32" s="33">
        <f t="shared" si="1"/>
        <v>-8.0833331203610257</v>
      </c>
    </row>
    <row r="33" spans="1:10" x14ac:dyDescent="0.3">
      <c r="A33" s="3">
        <v>1</v>
      </c>
      <c r="B33" s="3">
        <v>2388</v>
      </c>
      <c r="C33" s="3">
        <v>1197</v>
      </c>
      <c r="D33" s="3">
        <v>81.83</v>
      </c>
      <c r="E33" s="6">
        <v>730000</v>
      </c>
      <c r="F33" s="3">
        <v>18.600000000000001</v>
      </c>
      <c r="G33" s="33">
        <v>682334.48072079988</v>
      </c>
      <c r="H33" s="33">
        <v>20.94629255985442</v>
      </c>
      <c r="I33" s="33">
        <f t="shared" si="0"/>
        <v>47665.519279200118</v>
      </c>
      <c r="J33" s="33">
        <f t="shared" si="1"/>
        <v>-2.3462925598544189</v>
      </c>
    </row>
    <row r="34" spans="1:10" x14ac:dyDescent="0.3">
      <c r="A34" s="3">
        <v>1</v>
      </c>
      <c r="B34" s="3">
        <v>16200</v>
      </c>
      <c r="C34" s="3">
        <v>1248</v>
      </c>
      <c r="D34" s="3">
        <v>88.5</v>
      </c>
      <c r="E34" s="6">
        <v>650000</v>
      </c>
      <c r="F34" s="3">
        <v>24.3</v>
      </c>
      <c r="G34" s="33">
        <v>712866.16523691977</v>
      </c>
      <c r="H34" s="33">
        <v>20.690417801130899</v>
      </c>
      <c r="I34" s="33">
        <f t="shared" si="0"/>
        <v>-62866.165236919769</v>
      </c>
      <c r="J34" s="33">
        <f t="shared" si="1"/>
        <v>3.6095821988691021</v>
      </c>
    </row>
    <row r="35" spans="1:10" x14ac:dyDescent="0.3">
      <c r="A35" s="3">
        <v>1</v>
      </c>
      <c r="B35" s="3">
        <v>10000</v>
      </c>
      <c r="C35" s="3">
        <v>796</v>
      </c>
      <c r="D35" s="3">
        <v>40.299999999999997</v>
      </c>
      <c r="E35" s="6">
        <v>330000</v>
      </c>
      <c r="F35" s="3">
        <v>33.44</v>
      </c>
      <c r="G35" s="33">
        <v>222545.63898976776</v>
      </c>
      <c r="H35" s="33">
        <v>22.270392095419716</v>
      </c>
      <c r="I35" s="33">
        <f t="shared" si="0"/>
        <v>107454.36101023224</v>
      </c>
      <c r="J35" s="33">
        <f t="shared" si="1"/>
        <v>11.169607904580282</v>
      </c>
    </row>
    <row r="36" spans="1:10" x14ac:dyDescent="0.3">
      <c r="A36" s="3">
        <v>1</v>
      </c>
      <c r="B36" s="3">
        <v>15000</v>
      </c>
      <c r="C36" s="3">
        <v>998</v>
      </c>
      <c r="D36" s="3">
        <v>67.099999999999994</v>
      </c>
      <c r="E36" s="6">
        <v>366000</v>
      </c>
      <c r="F36" s="3">
        <v>23.95</v>
      </c>
      <c r="G36" s="33">
        <v>492522.84410590207</v>
      </c>
      <c r="H36" s="33">
        <v>21.576922929108576</v>
      </c>
      <c r="I36" s="33">
        <f t="shared" si="0"/>
        <v>-126522.84410590207</v>
      </c>
      <c r="J36" s="33">
        <f t="shared" si="1"/>
        <v>2.3730770708914228</v>
      </c>
    </row>
    <row r="37" spans="1:10" x14ac:dyDescent="0.3">
      <c r="A37" s="3">
        <v>1</v>
      </c>
      <c r="B37" s="3">
        <v>5000</v>
      </c>
      <c r="C37" s="3">
        <v>1591</v>
      </c>
      <c r="D37" s="3">
        <v>121.3</v>
      </c>
      <c r="E37" s="6">
        <v>1149000</v>
      </c>
      <c r="F37" s="3">
        <v>17</v>
      </c>
      <c r="G37" s="33">
        <v>1090125.090946889</v>
      </c>
      <c r="H37" s="33">
        <v>19.573913605070597</v>
      </c>
      <c r="I37" s="33">
        <f t="shared" si="0"/>
        <v>58874.909053110983</v>
      </c>
      <c r="J37" s="33">
        <f t="shared" si="1"/>
        <v>-2.5739136050705973</v>
      </c>
    </row>
    <row r="38" spans="1:10" x14ac:dyDescent="0.3">
      <c r="A38" s="3">
        <v>1</v>
      </c>
      <c r="B38" s="3">
        <v>42000</v>
      </c>
      <c r="C38" s="3">
        <v>1198</v>
      </c>
      <c r="D38" s="3">
        <v>67</v>
      </c>
      <c r="E38" s="6">
        <v>150000</v>
      </c>
      <c r="F38" s="3">
        <v>20.63</v>
      </c>
      <c r="G38" s="33">
        <v>405120.64238048537</v>
      </c>
      <c r="H38" s="33">
        <v>20.61306238400471</v>
      </c>
      <c r="I38" s="33">
        <f t="shared" si="0"/>
        <v>-255120.64238048537</v>
      </c>
      <c r="J38" s="33">
        <f t="shared" si="1"/>
        <v>1.6937615995288979E-2</v>
      </c>
    </row>
    <row r="39" spans="1:10" x14ac:dyDescent="0.3">
      <c r="A39" s="3">
        <v>1</v>
      </c>
      <c r="B39" s="3">
        <v>60000</v>
      </c>
      <c r="C39" s="3">
        <v>2179</v>
      </c>
      <c r="D39" s="3">
        <v>138.03</v>
      </c>
      <c r="E39" s="6">
        <v>425000</v>
      </c>
      <c r="F39" s="3">
        <v>13.93</v>
      </c>
      <c r="G39" s="33">
        <v>1089863.5463937868</v>
      </c>
      <c r="H39" s="33">
        <v>16.983196497141034</v>
      </c>
      <c r="I39" s="33">
        <f t="shared" si="0"/>
        <v>-664863.54639378679</v>
      </c>
      <c r="J39" s="33">
        <f t="shared" si="1"/>
        <v>-3.0531964971410339</v>
      </c>
    </row>
    <row r="40" spans="1:10" x14ac:dyDescent="0.3">
      <c r="A40" s="3">
        <v>1</v>
      </c>
      <c r="B40" s="3">
        <v>76000</v>
      </c>
      <c r="C40" s="3">
        <v>796</v>
      </c>
      <c r="D40" s="3">
        <v>37</v>
      </c>
      <c r="E40" s="6">
        <v>150000</v>
      </c>
      <c r="F40" s="3">
        <v>16.100000000000001</v>
      </c>
      <c r="G40" s="33">
        <v>-5819.6026904149912</v>
      </c>
      <c r="H40" s="33">
        <v>21.831221095756685</v>
      </c>
      <c r="I40" s="33">
        <f t="shared" si="0"/>
        <v>155819.60269041499</v>
      </c>
      <c r="J40" s="33">
        <f t="shared" si="1"/>
        <v>-5.731221095756684</v>
      </c>
    </row>
    <row r="41" spans="1:10" x14ac:dyDescent="0.3">
      <c r="A41" s="3">
        <v>1</v>
      </c>
      <c r="B41" s="3">
        <v>5000</v>
      </c>
      <c r="C41" s="3">
        <v>1368</v>
      </c>
      <c r="D41" s="3">
        <v>160.77000000000001</v>
      </c>
      <c r="E41" s="6">
        <v>2100000</v>
      </c>
      <c r="F41" s="3">
        <v>16</v>
      </c>
      <c r="G41" s="33">
        <v>1529007.9189843708</v>
      </c>
      <c r="H41" s="33">
        <v>20.657219221398357</v>
      </c>
      <c r="I41" s="33">
        <f t="shared" si="0"/>
        <v>570992.08101562923</v>
      </c>
      <c r="J41" s="33">
        <f t="shared" si="1"/>
        <v>-4.657219221398357</v>
      </c>
    </row>
    <row r="42" spans="1:10" x14ac:dyDescent="0.3">
      <c r="A42" s="3">
        <v>1</v>
      </c>
      <c r="B42" s="3">
        <v>28900</v>
      </c>
      <c r="C42" s="3">
        <v>1497</v>
      </c>
      <c r="D42" s="3">
        <v>117.3</v>
      </c>
      <c r="E42" s="6">
        <v>925000</v>
      </c>
      <c r="F42" s="3">
        <v>17.8</v>
      </c>
      <c r="G42" s="33">
        <v>980419.29171800835</v>
      </c>
      <c r="H42" s="33">
        <v>19.772116969404621</v>
      </c>
      <c r="I42" s="33">
        <f t="shared" si="0"/>
        <v>-55419.291718008346</v>
      </c>
      <c r="J42" s="33">
        <f t="shared" si="1"/>
        <v>-1.9721169694046203</v>
      </c>
    </row>
    <row r="43" spans="1:10" x14ac:dyDescent="0.3">
      <c r="A43" s="3">
        <v>1</v>
      </c>
      <c r="B43" s="3">
        <v>86300</v>
      </c>
      <c r="C43" s="3">
        <v>1497</v>
      </c>
      <c r="D43" s="3">
        <v>116.3</v>
      </c>
      <c r="E43" s="6">
        <v>425000</v>
      </c>
      <c r="F43" s="3">
        <v>16.8</v>
      </c>
      <c r="G43" s="33">
        <v>802201.97882469068</v>
      </c>
      <c r="H43" s="33">
        <v>19.399731979415215</v>
      </c>
      <c r="I43" s="33">
        <f t="shared" si="0"/>
        <v>-377201.97882469068</v>
      </c>
      <c r="J43" s="33">
        <f t="shared" si="1"/>
        <v>-2.5997319794152141</v>
      </c>
    </row>
    <row r="44" spans="1:10" x14ac:dyDescent="0.3">
      <c r="A44" s="3">
        <v>1</v>
      </c>
      <c r="B44" s="3">
        <v>23300</v>
      </c>
      <c r="C44" s="3">
        <v>1197</v>
      </c>
      <c r="D44" s="3">
        <v>83.14</v>
      </c>
      <c r="E44" s="6">
        <v>675000</v>
      </c>
      <c r="F44" s="3">
        <v>18.5</v>
      </c>
      <c r="G44" s="33">
        <v>635663.72693953861</v>
      </c>
      <c r="H44" s="33">
        <v>20.819185305389656</v>
      </c>
      <c r="I44" s="33">
        <f t="shared" si="0"/>
        <v>39336.27306046139</v>
      </c>
      <c r="J44" s="33">
        <f t="shared" si="1"/>
        <v>-2.3191853053896558</v>
      </c>
    </row>
    <row r="45" spans="1:10" x14ac:dyDescent="0.3">
      <c r="A45" s="3">
        <v>1</v>
      </c>
      <c r="B45" s="3">
        <v>32600</v>
      </c>
      <c r="C45" s="3">
        <v>1248</v>
      </c>
      <c r="D45" s="3">
        <v>88.5</v>
      </c>
      <c r="E45" s="6">
        <v>819999</v>
      </c>
      <c r="F45" s="3">
        <v>24.3</v>
      </c>
      <c r="G45" s="33">
        <v>665062.47855541483</v>
      </c>
      <c r="H45" s="33">
        <v>20.585482853280041</v>
      </c>
      <c r="I45" s="33">
        <f t="shared" si="0"/>
        <v>154936.52144458517</v>
      </c>
      <c r="J45" s="33">
        <f t="shared" si="1"/>
        <v>3.7145171467199596</v>
      </c>
    </row>
    <row r="46" spans="1:10" x14ac:dyDescent="0.3">
      <c r="A46" s="3">
        <v>1</v>
      </c>
      <c r="B46" s="3">
        <v>10300</v>
      </c>
      <c r="C46" s="3">
        <v>998</v>
      </c>
      <c r="D46" s="3">
        <v>67.05</v>
      </c>
      <c r="E46" s="6">
        <v>390000</v>
      </c>
      <c r="F46" s="3">
        <v>23.95</v>
      </c>
      <c r="G46" s="33">
        <v>505677.46066727239</v>
      </c>
      <c r="H46" s="33">
        <v>21.606740115903676</v>
      </c>
      <c r="I46" s="33">
        <f t="shared" si="0"/>
        <v>-115677.46066727239</v>
      </c>
      <c r="J46" s="33">
        <f t="shared" si="1"/>
        <v>2.343259884096323</v>
      </c>
    </row>
    <row r="47" spans="1:10" x14ac:dyDescent="0.3">
      <c r="A47" s="3">
        <v>1</v>
      </c>
      <c r="B47" s="3">
        <v>77000</v>
      </c>
      <c r="C47" s="3">
        <v>2982</v>
      </c>
      <c r="D47" s="3">
        <v>168.5</v>
      </c>
      <c r="E47" s="6">
        <v>1500000</v>
      </c>
      <c r="F47" s="3">
        <v>12.55</v>
      </c>
      <c r="G47" s="33">
        <v>1342011.866369796</v>
      </c>
      <c r="H47" s="33">
        <v>13.855984650442538</v>
      </c>
      <c r="I47" s="33">
        <f t="shared" si="0"/>
        <v>157988.13363020401</v>
      </c>
      <c r="J47" s="33">
        <f t="shared" si="1"/>
        <v>-1.3059846504425376</v>
      </c>
    </row>
    <row r="48" spans="1:10" x14ac:dyDescent="0.3">
      <c r="A48" s="3">
        <v>1</v>
      </c>
      <c r="B48" s="3">
        <v>99000</v>
      </c>
      <c r="C48" s="3">
        <v>2494</v>
      </c>
      <c r="D48" s="3">
        <v>100</v>
      </c>
      <c r="E48" s="6">
        <v>700000</v>
      </c>
      <c r="F48" s="3">
        <v>12.99</v>
      </c>
      <c r="G48" s="33">
        <v>549502.7073602099</v>
      </c>
      <c r="H48" s="33">
        <v>15.294041064229893</v>
      </c>
      <c r="I48" s="33">
        <f t="shared" si="0"/>
        <v>150497.2926397901</v>
      </c>
      <c r="J48" s="33">
        <f t="shared" si="1"/>
        <v>-2.3040410642298923</v>
      </c>
    </row>
    <row r="49" spans="1:50" x14ac:dyDescent="0.3">
      <c r="A49" s="3">
        <v>1</v>
      </c>
      <c r="B49" s="3">
        <v>27800</v>
      </c>
      <c r="C49" s="3">
        <v>2143</v>
      </c>
      <c r="D49" s="3">
        <v>120.7</v>
      </c>
      <c r="E49" s="6">
        <v>1450000</v>
      </c>
      <c r="F49" s="3">
        <v>14.8</v>
      </c>
      <c r="G49" s="33">
        <v>996118.49008751125</v>
      </c>
      <c r="H49" s="33">
        <v>17.242930988766233</v>
      </c>
      <c r="I49" s="33">
        <f t="shared" si="0"/>
        <v>453881.50991248875</v>
      </c>
      <c r="J49" s="33">
        <f t="shared" si="1"/>
        <v>-2.442930988766232</v>
      </c>
    </row>
    <row r="50" spans="1:50" x14ac:dyDescent="0.3">
      <c r="A50" s="3">
        <v>1</v>
      </c>
      <c r="B50" s="3">
        <v>49800</v>
      </c>
      <c r="C50" s="3">
        <v>1498</v>
      </c>
      <c r="D50" s="3">
        <v>98.63</v>
      </c>
      <c r="E50" s="6">
        <v>425000</v>
      </c>
      <c r="F50" s="3">
        <v>24.7</v>
      </c>
      <c r="G50" s="33">
        <v>715875.36142680119</v>
      </c>
      <c r="H50" s="33">
        <v>19.538982347219978</v>
      </c>
      <c r="I50" s="33">
        <f t="shared" si="0"/>
        <v>-290875.36142680119</v>
      </c>
      <c r="J50" s="33">
        <f t="shared" si="1"/>
        <v>5.1610176527800213</v>
      </c>
    </row>
    <row r="54" spans="1:50" ht="15" thickBot="1" x14ac:dyDescent="0.35">
      <c r="A54" s="12" t="s">
        <v>0</v>
      </c>
      <c r="B54" s="9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</row>
    <row r="55" spans="1:50" ht="15" thickBot="1" x14ac:dyDescent="0.35">
      <c r="A55" s="12" t="s">
        <v>22</v>
      </c>
      <c r="B55" s="9">
        <v>145500</v>
      </c>
      <c r="C55" s="3">
        <v>120000</v>
      </c>
      <c r="D55" s="3">
        <v>140000</v>
      </c>
      <c r="E55" s="3">
        <v>127000</v>
      </c>
      <c r="F55" s="3">
        <v>120000</v>
      </c>
      <c r="G55" s="3">
        <v>45000</v>
      </c>
      <c r="H55" s="3">
        <v>175000</v>
      </c>
      <c r="I55" s="3">
        <v>5000</v>
      </c>
      <c r="J55" s="3">
        <v>90000</v>
      </c>
      <c r="K55" s="3">
        <v>169000</v>
      </c>
      <c r="L55" s="3">
        <v>68000</v>
      </c>
      <c r="M55" s="3">
        <v>100000</v>
      </c>
      <c r="N55" s="3">
        <v>140000</v>
      </c>
      <c r="O55" s="3">
        <v>90000</v>
      </c>
      <c r="P55" s="3">
        <v>40000</v>
      </c>
      <c r="Q55" s="3">
        <v>70000</v>
      </c>
      <c r="R55" s="3">
        <v>53000</v>
      </c>
      <c r="S55" s="3">
        <v>80000</v>
      </c>
      <c r="T55" s="3">
        <v>100000</v>
      </c>
      <c r="U55" s="3">
        <v>100000</v>
      </c>
      <c r="V55" s="3">
        <v>50000</v>
      </c>
      <c r="W55" s="3">
        <v>40000</v>
      </c>
      <c r="X55" s="3">
        <v>72000</v>
      </c>
      <c r="Y55" s="3">
        <v>35000</v>
      </c>
      <c r="Z55" s="3">
        <v>45000</v>
      </c>
      <c r="AA55" s="3">
        <v>28000</v>
      </c>
      <c r="AB55" s="3">
        <v>70000</v>
      </c>
      <c r="AC55" s="3">
        <v>120000</v>
      </c>
      <c r="AD55" s="3">
        <v>25000</v>
      </c>
      <c r="AE55" s="3">
        <v>70000</v>
      </c>
      <c r="AF55" s="3">
        <v>35000</v>
      </c>
      <c r="AG55" s="3">
        <v>2388</v>
      </c>
      <c r="AH55" s="3">
        <v>16200</v>
      </c>
      <c r="AI55" s="3">
        <v>10000</v>
      </c>
      <c r="AJ55" s="3">
        <v>15000</v>
      </c>
      <c r="AK55" s="3">
        <v>5000</v>
      </c>
      <c r="AL55" s="3">
        <v>42000</v>
      </c>
      <c r="AM55" s="3">
        <v>60000</v>
      </c>
      <c r="AN55" s="3">
        <v>76000</v>
      </c>
      <c r="AO55" s="3">
        <v>5000</v>
      </c>
      <c r="AP55" s="3">
        <v>28900</v>
      </c>
      <c r="AQ55" s="3">
        <v>86300</v>
      </c>
      <c r="AR55" s="3">
        <v>23300</v>
      </c>
      <c r="AS55" s="3">
        <v>32600</v>
      </c>
      <c r="AT55" s="3">
        <v>10300</v>
      </c>
      <c r="AU55" s="3">
        <v>77000</v>
      </c>
      <c r="AV55" s="3">
        <v>99000</v>
      </c>
      <c r="AW55" s="3">
        <v>27800</v>
      </c>
      <c r="AX55" s="3">
        <v>49800</v>
      </c>
    </row>
    <row r="56" spans="1:50" ht="15" thickBot="1" x14ac:dyDescent="0.35">
      <c r="A56" s="12" t="s">
        <v>24</v>
      </c>
      <c r="B56" s="9">
        <v>1248</v>
      </c>
      <c r="C56" s="3">
        <v>1498</v>
      </c>
      <c r="D56" s="3">
        <v>1497</v>
      </c>
      <c r="E56" s="3">
        <v>1396</v>
      </c>
      <c r="F56" s="3">
        <v>1298</v>
      </c>
      <c r="G56" s="3">
        <v>1197</v>
      </c>
      <c r="H56" s="3">
        <v>1061</v>
      </c>
      <c r="I56" s="3">
        <v>796</v>
      </c>
      <c r="J56" s="3">
        <v>1364</v>
      </c>
      <c r="K56" s="3">
        <v>1399</v>
      </c>
      <c r="L56" s="3">
        <v>1461</v>
      </c>
      <c r="M56" s="3">
        <v>993</v>
      </c>
      <c r="N56" s="3">
        <v>1248</v>
      </c>
      <c r="O56" s="3">
        <v>1061</v>
      </c>
      <c r="P56" s="3">
        <v>1198</v>
      </c>
      <c r="Q56" s="3">
        <v>1248</v>
      </c>
      <c r="R56" s="3">
        <v>1396</v>
      </c>
      <c r="S56" s="3">
        <v>796</v>
      </c>
      <c r="T56" s="3">
        <v>1396</v>
      </c>
      <c r="U56" s="3">
        <v>1461</v>
      </c>
      <c r="V56" s="3">
        <v>1498</v>
      </c>
      <c r="W56" s="3">
        <v>1248</v>
      </c>
      <c r="X56" s="3">
        <v>1248</v>
      </c>
      <c r="Y56" s="3">
        <v>1199</v>
      </c>
      <c r="Z56" s="3">
        <v>1197</v>
      </c>
      <c r="AA56" s="3">
        <v>796</v>
      </c>
      <c r="AB56" s="3">
        <v>1248</v>
      </c>
      <c r="AC56" s="3">
        <v>1061</v>
      </c>
      <c r="AD56" s="3">
        <v>796</v>
      </c>
      <c r="AE56" s="3">
        <v>1248</v>
      </c>
      <c r="AF56" s="3">
        <v>796</v>
      </c>
      <c r="AG56" s="3">
        <v>1197</v>
      </c>
      <c r="AH56" s="3">
        <v>1248</v>
      </c>
      <c r="AI56" s="3">
        <v>796</v>
      </c>
      <c r="AJ56" s="3">
        <v>998</v>
      </c>
      <c r="AK56" s="3">
        <v>1591</v>
      </c>
      <c r="AL56" s="3">
        <v>1198</v>
      </c>
      <c r="AM56" s="3">
        <v>2179</v>
      </c>
      <c r="AN56" s="3">
        <v>796</v>
      </c>
      <c r="AO56" s="3">
        <v>1368</v>
      </c>
      <c r="AP56" s="3">
        <v>1497</v>
      </c>
      <c r="AQ56" s="3">
        <v>1497</v>
      </c>
      <c r="AR56" s="3">
        <v>1197</v>
      </c>
      <c r="AS56" s="3">
        <v>1248</v>
      </c>
      <c r="AT56" s="3">
        <v>998</v>
      </c>
      <c r="AU56" s="3">
        <v>2982</v>
      </c>
      <c r="AV56" s="3">
        <v>2494</v>
      </c>
      <c r="AW56" s="3">
        <v>2143</v>
      </c>
      <c r="AX56" s="3">
        <v>1498</v>
      </c>
    </row>
    <row r="57" spans="1:50" ht="15" thickBot="1" x14ac:dyDescent="0.35">
      <c r="A57" s="12" t="s">
        <v>25</v>
      </c>
      <c r="B57" s="9">
        <v>74</v>
      </c>
      <c r="C57" s="3">
        <v>103.52</v>
      </c>
      <c r="D57" s="3">
        <v>78</v>
      </c>
      <c r="E57" s="3">
        <v>90</v>
      </c>
      <c r="F57" s="3">
        <v>88.2</v>
      </c>
      <c r="G57" s="3">
        <v>81.86</v>
      </c>
      <c r="H57" s="3">
        <v>57.5</v>
      </c>
      <c r="I57" s="3">
        <v>37</v>
      </c>
      <c r="J57" s="3">
        <v>67.099999999999994</v>
      </c>
      <c r="K57" s="3">
        <v>68.099999999999994</v>
      </c>
      <c r="L57" s="3">
        <v>108.45</v>
      </c>
      <c r="M57" s="3">
        <v>60</v>
      </c>
      <c r="N57" s="3">
        <v>73.900000000000006</v>
      </c>
      <c r="O57" s="3">
        <v>67</v>
      </c>
      <c r="P57" s="3">
        <v>82</v>
      </c>
      <c r="Q57" s="3">
        <v>88.5</v>
      </c>
      <c r="R57" s="3">
        <v>90</v>
      </c>
      <c r="S57" s="3">
        <v>46.3</v>
      </c>
      <c r="T57" s="3">
        <v>88.73</v>
      </c>
      <c r="U57" s="3">
        <v>64.099999999999994</v>
      </c>
      <c r="V57" s="3">
        <v>98.6</v>
      </c>
      <c r="W57" s="3">
        <v>74</v>
      </c>
      <c r="X57" s="3">
        <v>88.8</v>
      </c>
      <c r="Y57" s="3">
        <v>83.81</v>
      </c>
      <c r="Z57" s="3">
        <v>83.1</v>
      </c>
      <c r="AA57" s="3">
        <v>47.3</v>
      </c>
      <c r="AB57" s="3">
        <v>73.8</v>
      </c>
      <c r="AC57" s="3">
        <v>67</v>
      </c>
      <c r="AD57" s="3">
        <v>34.200000000000003</v>
      </c>
      <c r="AE57" s="3">
        <v>88.5</v>
      </c>
      <c r="AF57" s="3">
        <v>35</v>
      </c>
      <c r="AG57" s="3">
        <v>81.83</v>
      </c>
      <c r="AH57" s="3">
        <v>88.5</v>
      </c>
      <c r="AI57" s="3">
        <v>40.299999999999997</v>
      </c>
      <c r="AJ57" s="3">
        <v>67.099999999999994</v>
      </c>
      <c r="AK57" s="3">
        <v>121.3</v>
      </c>
      <c r="AL57" s="3">
        <v>67</v>
      </c>
      <c r="AM57" s="3">
        <v>138.03</v>
      </c>
      <c r="AN57" s="3">
        <v>37</v>
      </c>
      <c r="AO57" s="3">
        <v>160.77000000000001</v>
      </c>
      <c r="AP57" s="3">
        <v>117.3</v>
      </c>
      <c r="AQ57" s="3">
        <v>116.3</v>
      </c>
      <c r="AR57" s="3">
        <v>83.14</v>
      </c>
      <c r="AS57" s="3">
        <v>88.5</v>
      </c>
      <c r="AT57" s="3">
        <v>67.05</v>
      </c>
      <c r="AU57" s="3">
        <v>168.5</v>
      </c>
      <c r="AV57" s="3">
        <v>100</v>
      </c>
      <c r="AW57" s="3">
        <v>120.7</v>
      </c>
      <c r="AX57" s="3">
        <v>98.63</v>
      </c>
    </row>
    <row r="58" spans="1:50" ht="15" thickBot="1" x14ac:dyDescent="0.35">
      <c r="A58" s="13" t="s">
        <v>5</v>
      </c>
      <c r="B58" s="10">
        <v>450000</v>
      </c>
      <c r="C58" s="6">
        <v>370000</v>
      </c>
      <c r="D58" s="6">
        <v>158000</v>
      </c>
      <c r="E58" s="6">
        <v>225000</v>
      </c>
      <c r="F58" s="6">
        <v>130000</v>
      </c>
      <c r="G58" s="6">
        <v>440000</v>
      </c>
      <c r="H58" s="6">
        <v>96000</v>
      </c>
      <c r="I58" s="6">
        <v>45000</v>
      </c>
      <c r="J58" s="6">
        <v>350000</v>
      </c>
      <c r="K58" s="6">
        <v>200000</v>
      </c>
      <c r="L58" s="6">
        <v>500000</v>
      </c>
      <c r="M58" s="6">
        <v>92000</v>
      </c>
      <c r="N58" s="6">
        <v>280000</v>
      </c>
      <c r="O58" s="6">
        <v>180000</v>
      </c>
      <c r="P58" s="6">
        <v>400000</v>
      </c>
      <c r="Q58" s="6">
        <v>778000</v>
      </c>
      <c r="R58" s="6">
        <v>500000</v>
      </c>
      <c r="S58" s="6">
        <v>150000</v>
      </c>
      <c r="T58" s="6">
        <v>680000</v>
      </c>
      <c r="U58" s="6">
        <v>174000</v>
      </c>
      <c r="V58" s="6">
        <v>950000</v>
      </c>
      <c r="W58" s="6">
        <v>525000</v>
      </c>
      <c r="X58" s="6">
        <v>600000</v>
      </c>
      <c r="Y58" s="6">
        <v>500000</v>
      </c>
      <c r="Z58" s="6">
        <v>575000</v>
      </c>
      <c r="AA58" s="6">
        <v>275000</v>
      </c>
      <c r="AB58" s="6">
        <v>300000</v>
      </c>
      <c r="AC58" s="6">
        <v>220000</v>
      </c>
      <c r="AD58" s="6">
        <v>254999</v>
      </c>
      <c r="AE58" s="6">
        <v>670000</v>
      </c>
      <c r="AF58" s="6">
        <v>150000</v>
      </c>
      <c r="AG58" s="6">
        <v>730000</v>
      </c>
      <c r="AH58" s="6">
        <v>650000</v>
      </c>
      <c r="AI58" s="6">
        <v>330000</v>
      </c>
      <c r="AJ58" s="6">
        <v>366000</v>
      </c>
      <c r="AK58" s="6">
        <v>1149000</v>
      </c>
      <c r="AL58" s="6">
        <v>150000</v>
      </c>
      <c r="AM58" s="6">
        <v>425000</v>
      </c>
      <c r="AN58" s="6">
        <v>150000</v>
      </c>
      <c r="AO58" s="6">
        <v>2100000</v>
      </c>
      <c r="AP58" s="6">
        <v>925000</v>
      </c>
      <c r="AQ58" s="6">
        <v>425000</v>
      </c>
      <c r="AR58" s="6">
        <v>675000</v>
      </c>
      <c r="AS58" s="6">
        <v>819999</v>
      </c>
      <c r="AT58" s="6">
        <v>390000</v>
      </c>
      <c r="AU58" s="6">
        <v>1500000</v>
      </c>
      <c r="AV58" s="6">
        <v>700000</v>
      </c>
      <c r="AW58" s="6">
        <v>1450000</v>
      </c>
      <c r="AX58" s="6">
        <v>425000</v>
      </c>
    </row>
    <row r="59" spans="1:50" ht="15" thickBot="1" x14ac:dyDescent="0.35">
      <c r="A59" s="12" t="s">
        <v>23</v>
      </c>
      <c r="B59" s="9">
        <v>23.4</v>
      </c>
      <c r="C59" s="3">
        <v>21.14</v>
      </c>
      <c r="D59" s="3">
        <v>17.7</v>
      </c>
      <c r="E59" s="3">
        <v>23</v>
      </c>
      <c r="F59" s="3">
        <v>16.100000000000001</v>
      </c>
      <c r="G59" s="3">
        <v>20.14</v>
      </c>
      <c r="H59" s="3">
        <v>17.3</v>
      </c>
      <c r="I59" s="3">
        <v>16.100000000000001</v>
      </c>
      <c r="J59" s="3">
        <v>23.59</v>
      </c>
      <c r="K59" s="3">
        <v>20</v>
      </c>
      <c r="L59" s="3">
        <v>19.010000000000002</v>
      </c>
      <c r="M59" s="3">
        <v>17.3</v>
      </c>
      <c r="N59" s="3">
        <v>19.3</v>
      </c>
      <c r="O59" s="3">
        <v>18.899999999999999</v>
      </c>
      <c r="P59" s="3">
        <v>18.149999999999999</v>
      </c>
      <c r="Q59" s="3">
        <v>24.52</v>
      </c>
      <c r="R59" s="3">
        <v>23</v>
      </c>
      <c r="S59" s="3">
        <v>19.7</v>
      </c>
      <c r="T59" s="3">
        <v>22.54</v>
      </c>
      <c r="U59" s="3">
        <v>21</v>
      </c>
      <c r="V59" s="3">
        <v>25.5</v>
      </c>
      <c r="W59" s="3">
        <v>26.59</v>
      </c>
      <c r="X59" s="3">
        <v>21.5</v>
      </c>
      <c r="Y59" s="3">
        <v>20.3</v>
      </c>
      <c r="Z59" s="3">
        <v>21.4</v>
      </c>
      <c r="AA59" s="3">
        <v>24.7</v>
      </c>
      <c r="AB59" s="3">
        <v>18.2</v>
      </c>
      <c r="AC59" s="3">
        <v>18.899999999999999</v>
      </c>
      <c r="AD59" s="3">
        <v>16.8</v>
      </c>
      <c r="AE59" s="3">
        <v>24.3</v>
      </c>
      <c r="AF59" s="3">
        <v>14</v>
      </c>
      <c r="AG59" s="3">
        <v>18.600000000000001</v>
      </c>
      <c r="AH59" s="3">
        <v>24.3</v>
      </c>
      <c r="AI59" s="3">
        <v>33.44</v>
      </c>
      <c r="AJ59" s="3">
        <v>23.95</v>
      </c>
      <c r="AK59" s="3">
        <v>17</v>
      </c>
      <c r="AL59" s="3">
        <v>20.63</v>
      </c>
      <c r="AM59" s="3">
        <v>13.93</v>
      </c>
      <c r="AN59" s="3">
        <v>16.100000000000001</v>
      </c>
      <c r="AO59" s="3">
        <v>16</v>
      </c>
      <c r="AP59" s="3">
        <v>17.8</v>
      </c>
      <c r="AQ59" s="3">
        <v>16.8</v>
      </c>
      <c r="AR59" s="3">
        <v>18.5</v>
      </c>
      <c r="AS59" s="3">
        <v>24.3</v>
      </c>
      <c r="AT59" s="3">
        <v>23.95</v>
      </c>
      <c r="AU59" s="3">
        <v>12.55</v>
      </c>
      <c r="AV59" s="3">
        <v>12.99</v>
      </c>
      <c r="AW59" s="3">
        <v>14.8</v>
      </c>
      <c r="AX59" s="3">
        <v>24.7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EBD5-9987-4501-940E-B7A1965E0A50}">
  <dimension ref="A1:AX59"/>
  <sheetViews>
    <sheetView topLeftCell="B34" zoomScale="70" zoomScaleNormal="70" workbookViewId="0">
      <selection activeCell="M48" sqref="M48"/>
    </sheetView>
  </sheetViews>
  <sheetFormatPr defaultRowHeight="14.4" x14ac:dyDescent="0.3"/>
  <cols>
    <col min="2" max="2" width="13.33203125" customWidth="1"/>
    <col min="3" max="3" width="10.33203125" customWidth="1"/>
    <col min="4" max="4" width="18.88671875" customWidth="1"/>
    <col min="5" max="5" width="13.6640625" customWidth="1"/>
    <col min="6" max="6" width="18.6640625" customWidth="1"/>
    <col min="8" max="8" width="15.44140625" customWidth="1"/>
    <col min="9" max="9" width="12" bestFit="1" customWidth="1"/>
    <col min="10" max="10" width="11" bestFit="1" customWidth="1"/>
    <col min="11" max="11" width="10" bestFit="1" customWidth="1"/>
    <col min="13" max="14" width="12.6640625" bestFit="1" customWidth="1"/>
    <col min="15" max="16" width="12" bestFit="1" customWidth="1"/>
  </cols>
  <sheetData>
    <row r="1" spans="1:20" ht="15" thickBot="1" x14ac:dyDescent="0.35">
      <c r="A1" s="12" t="s">
        <v>0</v>
      </c>
      <c r="B1" s="12" t="s">
        <v>22</v>
      </c>
      <c r="C1" s="12" t="s">
        <v>23</v>
      </c>
      <c r="D1" s="12" t="s">
        <v>25</v>
      </c>
      <c r="E1" s="13" t="s">
        <v>5</v>
      </c>
      <c r="F1" s="49" t="s">
        <v>24</v>
      </c>
      <c r="G1" s="47" t="s">
        <v>30</v>
      </c>
      <c r="H1" s="44" t="s">
        <v>45</v>
      </c>
      <c r="I1" s="44" t="s">
        <v>46</v>
      </c>
      <c r="J1" s="45" t="s">
        <v>47</v>
      </c>
      <c r="L1" s="1" t="s">
        <v>41</v>
      </c>
      <c r="Q1" s="1" t="s">
        <v>42</v>
      </c>
    </row>
    <row r="2" spans="1:20" x14ac:dyDescent="0.3">
      <c r="A2" s="9">
        <v>1</v>
      </c>
      <c r="B2" s="9">
        <v>145500</v>
      </c>
      <c r="C2" s="9">
        <v>23.4</v>
      </c>
      <c r="D2" s="9">
        <v>74</v>
      </c>
      <c r="E2" s="10">
        <v>450000</v>
      </c>
      <c r="F2" s="11">
        <v>1248</v>
      </c>
      <c r="G2" s="42">
        <f t="array" ref="G2:G50">MMULT(X_3, beta_3y)</f>
        <v>189027.27652145433</v>
      </c>
      <c r="H2" s="42">
        <f t="array" ref="H2:H50">MMULT(X_3, beta_3x)</f>
        <v>1302.7826109410387</v>
      </c>
      <c r="I2" s="42">
        <f>E2-G2</f>
        <v>260972.72347854567</v>
      </c>
      <c r="J2" s="42">
        <f>F2-H2</f>
        <v>-54.782610941038683</v>
      </c>
      <c r="L2" s="33">
        <f t="array" ref="L2:O5">MMULT(X_3t, X_3)</f>
        <v>49</v>
      </c>
      <c r="M2" s="33">
        <v>3234088</v>
      </c>
      <c r="N2" s="33">
        <v>984.41999999999973</v>
      </c>
      <c r="O2" s="33">
        <v>4050.32</v>
      </c>
      <c r="Q2" s="33">
        <f t="array" ref="Q2:T5">MINVERSE(X_3tX_3)</f>
        <v>1.0833013125934303</v>
      </c>
      <c r="R2" s="33">
        <v>-1.2391659815833828E-6</v>
      </c>
      <c r="S2" s="33">
        <v>-3.4300021411396021E-2</v>
      </c>
      <c r="T2" s="33">
        <v>-3.5326999862293792E-3</v>
      </c>
    </row>
    <row r="3" spans="1:20" x14ac:dyDescent="0.3">
      <c r="A3" s="3">
        <v>1</v>
      </c>
      <c r="B3" s="3">
        <v>120000</v>
      </c>
      <c r="C3" s="3">
        <v>21.14</v>
      </c>
      <c r="D3" s="3">
        <v>103.52</v>
      </c>
      <c r="E3" s="6">
        <v>370000</v>
      </c>
      <c r="F3" s="7">
        <v>1498</v>
      </c>
      <c r="G3" s="33">
        <v>568581.05857262271</v>
      </c>
      <c r="H3" s="33">
        <v>1621.3130010417567</v>
      </c>
      <c r="I3" s="33">
        <f t="shared" ref="I3:I50" si="0">E3-G3</f>
        <v>-198581.05857262271</v>
      </c>
      <c r="J3" s="33">
        <f t="shared" ref="J3:J50" si="1">F3-H3</f>
        <v>-123.31300104175671</v>
      </c>
      <c r="L3" s="33">
        <v>3234088</v>
      </c>
      <c r="M3" s="33">
        <v>313196912544</v>
      </c>
      <c r="N3" s="33">
        <v>63762301.799999997</v>
      </c>
      <c r="O3" s="33">
        <v>262784981.03999999</v>
      </c>
      <c r="Q3" s="33">
        <v>-1.2391659815833847E-6</v>
      </c>
      <c r="R3" s="33">
        <v>1.0353349840874799E-11</v>
      </c>
      <c r="S3" s="33">
        <v>1.96906878112743E-8</v>
      </c>
      <c r="T3" s="33">
        <v>1.9385089874963253E-9</v>
      </c>
    </row>
    <row r="4" spans="1:20" x14ac:dyDescent="0.3">
      <c r="A4" s="3">
        <v>1</v>
      </c>
      <c r="B4" s="3">
        <v>140000</v>
      </c>
      <c r="C4" s="3">
        <v>17.7</v>
      </c>
      <c r="D4" s="3">
        <v>78</v>
      </c>
      <c r="E4" s="6">
        <v>158000</v>
      </c>
      <c r="F4" s="7">
        <v>1497</v>
      </c>
      <c r="G4" s="33">
        <v>225828.72438317235</v>
      </c>
      <c r="H4" s="33">
        <v>1422.7004489175674</v>
      </c>
      <c r="I4" s="33">
        <f t="shared" si="0"/>
        <v>-67828.724383172346</v>
      </c>
      <c r="J4" s="33">
        <f t="shared" si="1"/>
        <v>74.299551082432572</v>
      </c>
      <c r="L4" s="33">
        <v>984.41999999999973</v>
      </c>
      <c r="M4" s="33">
        <v>63762301.799999997</v>
      </c>
      <c r="N4" s="33">
        <v>20573.512999999999</v>
      </c>
      <c r="O4" s="33">
        <v>79751.88029999999</v>
      </c>
      <c r="Q4" s="33">
        <v>-3.4300021411395945E-2</v>
      </c>
      <c r="R4" s="33">
        <v>1.9690687811274155E-8</v>
      </c>
      <c r="S4" s="33">
        <v>1.4038039762779009E-3</v>
      </c>
      <c r="T4" s="33">
        <v>5.8041567498055054E-5</v>
      </c>
    </row>
    <row r="5" spans="1:20" x14ac:dyDescent="0.3">
      <c r="A5" s="3">
        <v>1</v>
      </c>
      <c r="B5" s="3">
        <v>127000</v>
      </c>
      <c r="C5" s="3">
        <v>23</v>
      </c>
      <c r="D5" s="3">
        <v>90</v>
      </c>
      <c r="E5" s="6">
        <v>225000</v>
      </c>
      <c r="F5" s="7">
        <v>1396</v>
      </c>
      <c r="G5" s="33">
        <v>411633.33354309527</v>
      </c>
      <c r="H5" s="33">
        <v>1455.098079040572</v>
      </c>
      <c r="I5" s="33">
        <f t="shared" si="0"/>
        <v>-186633.33354309527</v>
      </c>
      <c r="J5" s="33">
        <f t="shared" si="1"/>
        <v>-59.098079040571974</v>
      </c>
      <c r="L5" s="33">
        <v>4050.32</v>
      </c>
      <c r="M5" s="33">
        <v>262784981.03999999</v>
      </c>
      <c r="N5" s="33">
        <v>79751.88029999999</v>
      </c>
      <c r="O5" s="33">
        <v>375517.75319999998</v>
      </c>
      <c r="Q5" s="33">
        <v>-3.5326999862293983E-3</v>
      </c>
      <c r="R5" s="33">
        <v>1.9385089874963394E-9</v>
      </c>
      <c r="S5" s="33">
        <v>5.8041567498055942E-5</v>
      </c>
      <c r="T5" s="33">
        <v>2.7083220781185246E-5</v>
      </c>
    </row>
    <row r="6" spans="1:20" x14ac:dyDescent="0.3">
      <c r="A6" s="3">
        <v>1</v>
      </c>
      <c r="B6" s="3">
        <v>120000</v>
      </c>
      <c r="C6" s="3">
        <v>16.100000000000001</v>
      </c>
      <c r="D6" s="3">
        <v>88.2</v>
      </c>
      <c r="E6" s="6">
        <v>130000</v>
      </c>
      <c r="F6" s="7">
        <v>1298</v>
      </c>
      <c r="G6" s="33">
        <v>386678.39680538047</v>
      </c>
      <c r="H6" s="33">
        <v>1525.6963573690055</v>
      </c>
      <c r="I6" s="33">
        <f t="shared" si="0"/>
        <v>-256678.39680538047</v>
      </c>
      <c r="J6" s="33">
        <f t="shared" si="1"/>
        <v>-227.69635736900545</v>
      </c>
    </row>
    <row r="7" spans="1:20" x14ac:dyDescent="0.3">
      <c r="A7" s="3">
        <v>1</v>
      </c>
      <c r="B7" s="3">
        <v>45000</v>
      </c>
      <c r="C7" s="3">
        <v>20.14</v>
      </c>
      <c r="D7" s="3">
        <v>81.86</v>
      </c>
      <c r="E7" s="6">
        <v>440000</v>
      </c>
      <c r="F7" s="7">
        <v>1197</v>
      </c>
      <c r="G7" s="33">
        <v>554927.13649292139</v>
      </c>
      <c r="H7" s="33">
        <v>1265.8830687785894</v>
      </c>
      <c r="I7" s="33">
        <f t="shared" si="0"/>
        <v>-114927.13649292139</v>
      </c>
      <c r="J7" s="33">
        <f t="shared" si="1"/>
        <v>-68.883068778589404</v>
      </c>
    </row>
    <row r="8" spans="1:20" x14ac:dyDescent="0.3">
      <c r="A8" s="3">
        <v>1</v>
      </c>
      <c r="B8" s="3">
        <v>175000</v>
      </c>
      <c r="C8" s="3">
        <v>17.3</v>
      </c>
      <c r="D8" s="3">
        <v>57.5</v>
      </c>
      <c r="E8" s="6">
        <v>96000</v>
      </c>
      <c r="F8" s="7">
        <v>1061</v>
      </c>
      <c r="G8" s="33">
        <v>-96027.566147200996</v>
      </c>
      <c r="H8" s="33">
        <v>1260.568768125313</v>
      </c>
      <c r="I8" s="33">
        <f t="shared" si="0"/>
        <v>192027.566147201</v>
      </c>
      <c r="J8" s="33">
        <f t="shared" si="1"/>
        <v>-199.568768125313</v>
      </c>
      <c r="L8" s="1" t="s">
        <v>43</v>
      </c>
      <c r="N8" s="1" t="s">
        <v>44</v>
      </c>
    </row>
    <row r="9" spans="1:20" x14ac:dyDescent="0.3">
      <c r="A9" s="3">
        <v>1</v>
      </c>
      <c r="B9" s="3">
        <v>5000</v>
      </c>
      <c r="C9" s="3">
        <v>16.100000000000001</v>
      </c>
      <c r="D9" s="3">
        <v>37</v>
      </c>
      <c r="E9" s="6">
        <v>45000</v>
      </c>
      <c r="F9" s="7">
        <v>796</v>
      </c>
      <c r="G9" s="33">
        <v>180658.58256442891</v>
      </c>
      <c r="H9" s="33">
        <v>757.54125469123755</v>
      </c>
      <c r="I9" s="33">
        <f t="shared" si="0"/>
        <v>-135658.58256442891</v>
      </c>
      <c r="J9" s="33">
        <f t="shared" si="1"/>
        <v>38.458745308762445</v>
      </c>
      <c r="L9" s="33">
        <f t="array" ref="L9:L12">MMULT(X_3tX_3_inv, MMULT(X_3t, Y))</f>
        <v>-259011.11954241991</v>
      </c>
      <c r="N9" s="33">
        <f t="array" ref="N9:N12">MMULT(X_3tX_3_inv, MMULT(X_3t, res_X_3))</f>
        <v>576.46402619170476</v>
      </c>
    </row>
    <row r="10" spans="1:20" x14ac:dyDescent="0.3">
      <c r="A10" s="3">
        <v>1</v>
      </c>
      <c r="B10" s="3">
        <v>90000</v>
      </c>
      <c r="C10" s="3">
        <v>23.59</v>
      </c>
      <c r="D10" s="3">
        <v>67.099999999999994</v>
      </c>
      <c r="E10" s="6">
        <v>350000</v>
      </c>
      <c r="F10" s="7">
        <v>1364</v>
      </c>
      <c r="G10" s="33">
        <v>279381.08002537611</v>
      </c>
      <c r="H10" s="33">
        <v>1127.591114991021</v>
      </c>
      <c r="I10" s="33">
        <f t="shared" si="0"/>
        <v>70618.919974623888</v>
      </c>
      <c r="J10" s="33">
        <f t="shared" si="1"/>
        <v>236.40888500897904</v>
      </c>
      <c r="L10" s="33">
        <v>-2.9346445680032884</v>
      </c>
      <c r="N10" s="33">
        <v>1.7209865244970923E-3</v>
      </c>
    </row>
    <row r="11" spans="1:20" x14ac:dyDescent="0.3">
      <c r="A11" s="3">
        <v>1</v>
      </c>
      <c r="B11" s="3">
        <v>169000</v>
      </c>
      <c r="C11" s="3">
        <v>20</v>
      </c>
      <c r="D11" s="3">
        <v>68.099999999999994</v>
      </c>
      <c r="E11" s="6">
        <v>200000</v>
      </c>
      <c r="F11" s="7">
        <v>1399</v>
      </c>
      <c r="G11" s="33">
        <v>44429.079293638817</v>
      </c>
      <c r="H11" s="33">
        <v>1328.1165745983315</v>
      </c>
      <c r="I11" s="33">
        <f t="shared" si="0"/>
        <v>155570.92070636118</v>
      </c>
      <c r="J11" s="33">
        <f t="shared" si="1"/>
        <v>70.883425401668546</v>
      </c>
      <c r="L11" s="33">
        <v>3824.6214983383834</v>
      </c>
      <c r="N11" s="33">
        <v>-14.883006100103671</v>
      </c>
    </row>
    <row r="12" spans="1:20" x14ac:dyDescent="0.3">
      <c r="A12" s="3">
        <v>1</v>
      </c>
      <c r="B12" s="3">
        <v>68000</v>
      </c>
      <c r="C12" s="3">
        <v>19.010000000000002</v>
      </c>
      <c r="D12" s="3">
        <v>108.45</v>
      </c>
      <c r="E12" s="6">
        <v>500000</v>
      </c>
      <c r="F12" s="7">
        <v>1461</v>
      </c>
      <c r="G12" s="33">
        <v>765369.61712274991</v>
      </c>
      <c r="H12" s="33">
        <v>1618.430538865382</v>
      </c>
      <c r="I12" s="33">
        <f t="shared" si="0"/>
        <v>-265369.61712274991</v>
      </c>
      <c r="J12" s="33">
        <f t="shared" si="1"/>
        <v>-157.430538865382</v>
      </c>
      <c r="L12" s="33">
        <v>10615.311319557222</v>
      </c>
      <c r="N12" s="33">
        <v>11.137532272668011</v>
      </c>
    </row>
    <row r="13" spans="1:20" x14ac:dyDescent="0.3">
      <c r="A13" s="3">
        <v>1</v>
      </c>
      <c r="B13" s="3">
        <v>100000</v>
      </c>
      <c r="C13" s="3">
        <v>17.3</v>
      </c>
      <c r="D13" s="3">
        <v>60</v>
      </c>
      <c r="E13" s="6">
        <v>92000</v>
      </c>
      <c r="F13" s="7">
        <v>993</v>
      </c>
      <c r="G13" s="33">
        <v>150609.05475193867</v>
      </c>
      <c r="H13" s="33">
        <v>1159.3386094697012</v>
      </c>
      <c r="I13" s="33">
        <f t="shared" si="0"/>
        <v>-58609.054751938675</v>
      </c>
      <c r="J13" s="33">
        <f t="shared" si="1"/>
        <v>-166.33860946970117</v>
      </c>
    </row>
    <row r="14" spans="1:20" x14ac:dyDescent="0.3">
      <c r="A14" s="3">
        <v>1</v>
      </c>
      <c r="B14" s="3">
        <v>140000</v>
      </c>
      <c r="C14" s="3">
        <v>19.3</v>
      </c>
      <c r="D14" s="3">
        <v>73.900000000000006</v>
      </c>
      <c r="E14" s="6">
        <v>280000</v>
      </c>
      <c r="F14" s="7">
        <v>1248</v>
      </c>
      <c r="G14" s="33">
        <v>188425.34237032931</v>
      </c>
      <c r="H14" s="33">
        <v>1353.2237568394628</v>
      </c>
      <c r="I14" s="33">
        <f t="shared" si="0"/>
        <v>91574.657629670692</v>
      </c>
      <c r="J14" s="33">
        <f t="shared" si="1"/>
        <v>-105.22375683946279</v>
      </c>
    </row>
    <row r="15" spans="1:20" x14ac:dyDescent="0.3">
      <c r="A15" s="3">
        <v>1</v>
      </c>
      <c r="B15" s="3">
        <v>90000</v>
      </c>
      <c r="C15" s="3">
        <v>18.899999999999999</v>
      </c>
      <c r="D15" s="3">
        <v>67</v>
      </c>
      <c r="E15" s="6">
        <v>180000</v>
      </c>
      <c r="F15" s="7">
        <v>1061</v>
      </c>
      <c r="G15" s="33">
        <v>260382.07406621345</v>
      </c>
      <c r="H15" s="33">
        <v>1196.2786603732404</v>
      </c>
      <c r="I15" s="33">
        <f t="shared" si="0"/>
        <v>-80382.074066213449</v>
      </c>
      <c r="J15" s="33">
        <f t="shared" si="1"/>
        <v>-135.27866037324043</v>
      </c>
    </row>
    <row r="16" spans="1:20" x14ac:dyDescent="0.3">
      <c r="A16" s="3">
        <v>1</v>
      </c>
      <c r="B16" s="3">
        <v>40000</v>
      </c>
      <c r="C16" s="3">
        <v>18.149999999999999</v>
      </c>
      <c r="D16" s="3">
        <v>82</v>
      </c>
      <c r="E16" s="6">
        <v>400000</v>
      </c>
      <c r="F16" s="7">
        <v>1198</v>
      </c>
      <c r="G16" s="33">
        <v>563475.50613598246</v>
      </c>
      <c r="H16" s="33">
        <v>1288.4545728134838</v>
      </c>
      <c r="I16" s="33">
        <f t="shared" si="0"/>
        <v>-163475.50613598246</v>
      </c>
      <c r="J16" s="33">
        <f t="shared" si="1"/>
        <v>-90.454572813483765</v>
      </c>
    </row>
    <row r="17" spans="1:10" x14ac:dyDescent="0.3">
      <c r="A17" s="3">
        <v>1</v>
      </c>
      <c r="B17" s="3">
        <v>70000</v>
      </c>
      <c r="C17" s="3">
        <v>24.52</v>
      </c>
      <c r="D17" s="3">
        <v>88.5</v>
      </c>
      <c r="E17" s="6">
        <v>778000</v>
      </c>
      <c r="F17" s="7">
        <v>1248</v>
      </c>
      <c r="G17" s="33">
        <v>568798.53161742119</v>
      </c>
      <c r="H17" s="33">
        <v>1317.6733794630782</v>
      </c>
      <c r="I17" s="33">
        <f t="shared" si="0"/>
        <v>209201.46838257881</v>
      </c>
      <c r="J17" s="33">
        <f t="shared" si="1"/>
        <v>-69.673379463078163</v>
      </c>
    </row>
    <row r="18" spans="1:10" x14ac:dyDescent="0.3">
      <c r="A18" s="3">
        <v>1</v>
      </c>
      <c r="B18" s="3">
        <v>53000</v>
      </c>
      <c r="C18" s="3">
        <v>23</v>
      </c>
      <c r="D18" s="3">
        <v>90</v>
      </c>
      <c r="E18" s="6">
        <v>500000</v>
      </c>
      <c r="F18" s="7">
        <v>1396</v>
      </c>
      <c r="G18" s="33">
        <v>628797.03157533868</v>
      </c>
      <c r="H18" s="33">
        <v>1327.7450762277872</v>
      </c>
      <c r="I18" s="33">
        <f t="shared" si="0"/>
        <v>-128797.03157533868</v>
      </c>
      <c r="J18" s="33">
        <f t="shared" si="1"/>
        <v>68.254923772212805</v>
      </c>
    </row>
    <row r="19" spans="1:10" x14ac:dyDescent="0.3">
      <c r="A19" s="3">
        <v>1</v>
      </c>
      <c r="B19" s="3">
        <v>80000</v>
      </c>
      <c r="C19" s="3">
        <v>19.7</v>
      </c>
      <c r="D19" s="3">
        <v>46.3</v>
      </c>
      <c r="E19" s="6">
        <v>150000</v>
      </c>
      <c r="F19" s="7">
        <v>796</v>
      </c>
      <c r="G19" s="33">
        <v>73051.27263008256</v>
      </c>
      <c r="H19" s="33">
        <v>936.61547220395869</v>
      </c>
      <c r="I19" s="33">
        <f t="shared" si="0"/>
        <v>76948.72736991744</v>
      </c>
      <c r="J19" s="33">
        <f t="shared" si="1"/>
        <v>-140.61547220395869</v>
      </c>
    </row>
    <row r="20" spans="1:10" x14ac:dyDescent="0.3">
      <c r="A20" s="3">
        <v>1</v>
      </c>
      <c r="B20" s="3">
        <v>100000</v>
      </c>
      <c r="C20" s="3">
        <v>22.54</v>
      </c>
      <c r="D20" s="3">
        <v>88.73</v>
      </c>
      <c r="E20" s="6">
        <v>680000</v>
      </c>
      <c r="F20" s="7">
        <v>1396</v>
      </c>
      <c r="G20" s="33">
        <v>475627.96561411081</v>
      </c>
      <c r="H20" s="33">
        <v>1401.3329596989099</v>
      </c>
      <c r="I20" s="33">
        <f t="shared" si="0"/>
        <v>204372.03438588919</v>
      </c>
      <c r="J20" s="33">
        <f t="shared" si="1"/>
        <v>-5.3329596989099173</v>
      </c>
    </row>
    <row r="21" spans="1:10" x14ac:dyDescent="0.3">
      <c r="A21" s="3">
        <v>1</v>
      </c>
      <c r="B21" s="3">
        <v>100000</v>
      </c>
      <c r="C21" s="3">
        <v>21</v>
      </c>
      <c r="D21" s="3">
        <v>64.099999999999994</v>
      </c>
      <c r="E21" s="6">
        <v>174000</v>
      </c>
      <c r="F21" s="7">
        <v>1461</v>
      </c>
      <c r="G21" s="33">
        <v>208282.93070597528</v>
      </c>
      <c r="H21" s="33">
        <v>1149.9353692172563</v>
      </c>
      <c r="I21" s="33">
        <f t="shared" si="0"/>
        <v>-34282.930705975275</v>
      </c>
      <c r="J21" s="33">
        <f t="shared" si="1"/>
        <v>311.06463078274373</v>
      </c>
    </row>
    <row r="22" spans="1:10" x14ac:dyDescent="0.3">
      <c r="A22" s="3">
        <v>1</v>
      </c>
      <c r="B22" s="3">
        <v>50000</v>
      </c>
      <c r="C22" s="3">
        <v>25.5</v>
      </c>
      <c r="D22" s="3">
        <v>98.6</v>
      </c>
      <c r="E22" s="6">
        <v>950000</v>
      </c>
      <c r="F22" s="7">
        <v>1498</v>
      </c>
      <c r="G22" s="33">
        <v>738454.19637338654</v>
      </c>
      <c r="H22" s="33">
        <v>1381.1573789489817</v>
      </c>
      <c r="I22" s="33">
        <f t="shared" si="0"/>
        <v>211545.80362661346</v>
      </c>
      <c r="J22" s="33">
        <f t="shared" si="1"/>
        <v>116.84262105101834</v>
      </c>
    </row>
    <row r="23" spans="1:10" x14ac:dyDescent="0.3">
      <c r="A23" s="3">
        <v>1</v>
      </c>
      <c r="B23" s="3">
        <v>40000</v>
      </c>
      <c r="C23" s="3">
        <v>26.59</v>
      </c>
      <c r="D23" s="3">
        <v>74</v>
      </c>
      <c r="E23" s="6">
        <v>525000</v>
      </c>
      <c r="F23" s="7">
        <v>1248</v>
      </c>
      <c r="G23" s="33">
        <v>510832.82102550066</v>
      </c>
      <c r="H23" s="33">
        <v>1073.7417431472647</v>
      </c>
      <c r="I23" s="33">
        <f t="shared" si="0"/>
        <v>14167.178974499344</v>
      </c>
      <c r="J23" s="33">
        <f t="shared" si="1"/>
        <v>174.25825685273526</v>
      </c>
    </row>
    <row r="24" spans="1:10" x14ac:dyDescent="0.3">
      <c r="A24" s="3">
        <v>1</v>
      </c>
      <c r="B24" s="3">
        <v>72000</v>
      </c>
      <c r="C24" s="3">
        <v>21.5</v>
      </c>
      <c r="D24" s="3">
        <v>88.8</v>
      </c>
      <c r="E24" s="6">
        <v>600000</v>
      </c>
      <c r="F24" s="7">
        <v>1248</v>
      </c>
      <c r="G24" s="33">
        <v>554563.4789522998</v>
      </c>
      <c r="H24" s="33">
        <v>1369.4032906161858</v>
      </c>
      <c r="I24" s="33">
        <f t="shared" si="0"/>
        <v>45436.521047700197</v>
      </c>
      <c r="J24" s="33">
        <f t="shared" si="1"/>
        <v>-121.40329061618581</v>
      </c>
    </row>
    <row r="25" spans="1:10" x14ac:dyDescent="0.3">
      <c r="A25" s="3">
        <v>1</v>
      </c>
      <c r="B25" s="3">
        <v>35000</v>
      </c>
      <c r="C25" s="3">
        <v>20.3</v>
      </c>
      <c r="D25" s="3">
        <v>83.81</v>
      </c>
      <c r="E25" s="6">
        <v>500000</v>
      </c>
      <c r="F25" s="7">
        <v>1199</v>
      </c>
      <c r="G25" s="33">
        <v>605585.37868582504</v>
      </c>
      <c r="H25" s="33">
        <v>1268.0101104893045</v>
      </c>
      <c r="I25" s="33">
        <f t="shared" si="0"/>
        <v>-105585.37868582504</v>
      </c>
      <c r="J25" s="33">
        <f t="shared" si="1"/>
        <v>-69.010110489304452</v>
      </c>
    </row>
    <row r="26" spans="1:10" x14ac:dyDescent="0.3">
      <c r="A26" s="3">
        <v>1</v>
      </c>
      <c r="B26" s="3">
        <v>45000</v>
      </c>
      <c r="C26" s="3">
        <v>21.4</v>
      </c>
      <c r="D26" s="3">
        <v>83.1</v>
      </c>
      <c r="E26" s="6">
        <v>575000</v>
      </c>
      <c r="F26" s="7">
        <v>1197</v>
      </c>
      <c r="G26" s="33">
        <v>572909.14561707864</v>
      </c>
      <c r="H26" s="33">
        <v>1260.9410211105669</v>
      </c>
      <c r="I26" s="33">
        <f t="shared" si="0"/>
        <v>2090.8543829213595</v>
      </c>
      <c r="J26" s="33">
        <f t="shared" si="1"/>
        <v>-63.941021110566908</v>
      </c>
    </row>
    <row r="27" spans="1:10" x14ac:dyDescent="0.3">
      <c r="A27" s="3">
        <v>1</v>
      </c>
      <c r="B27" s="3">
        <v>28000</v>
      </c>
      <c r="C27" s="3">
        <v>24.7</v>
      </c>
      <c r="D27" s="3">
        <v>47.3</v>
      </c>
      <c r="E27" s="6">
        <v>275000</v>
      </c>
      <c r="F27" s="7">
        <v>796</v>
      </c>
      <c r="G27" s="33">
        <v>255391.20897750265</v>
      </c>
      <c r="H27" s="33">
        <v>783.84667470225963</v>
      </c>
      <c r="I27" s="33">
        <f t="shared" si="0"/>
        <v>19608.791022497346</v>
      </c>
      <c r="J27" s="33">
        <f t="shared" si="1"/>
        <v>12.153325297740366</v>
      </c>
    </row>
    <row r="28" spans="1:10" x14ac:dyDescent="0.3">
      <c r="A28" s="3">
        <v>1</v>
      </c>
      <c r="B28" s="3">
        <v>70000</v>
      </c>
      <c r="C28" s="3">
        <v>18.2</v>
      </c>
      <c r="D28" s="3">
        <v>73.8</v>
      </c>
      <c r="E28" s="6">
        <v>300000</v>
      </c>
      <c r="F28" s="7">
        <v>1248</v>
      </c>
      <c r="G28" s="33">
        <v>388581.84735043137</v>
      </c>
      <c r="H28" s="33">
        <v>1248.0122536075137</v>
      </c>
      <c r="I28" s="33">
        <f t="shared" si="0"/>
        <v>-88581.847350431373</v>
      </c>
      <c r="J28" s="33">
        <f t="shared" si="1"/>
        <v>-1.2253607513684983E-2</v>
      </c>
    </row>
    <row r="29" spans="1:10" x14ac:dyDescent="0.3">
      <c r="A29" s="3">
        <v>1</v>
      </c>
      <c r="B29" s="3">
        <v>120000</v>
      </c>
      <c r="C29" s="3">
        <v>18.899999999999999</v>
      </c>
      <c r="D29" s="3">
        <v>67</v>
      </c>
      <c r="E29" s="6">
        <v>220000</v>
      </c>
      <c r="F29" s="7">
        <v>1061</v>
      </c>
      <c r="G29" s="33">
        <v>172342.73702611483</v>
      </c>
      <c r="H29" s="33">
        <v>1247.9082561081532</v>
      </c>
      <c r="I29" s="33">
        <f t="shared" si="0"/>
        <v>47657.262973885168</v>
      </c>
      <c r="J29" s="33">
        <f t="shared" si="1"/>
        <v>-186.90825610815318</v>
      </c>
    </row>
    <row r="30" spans="1:10" x14ac:dyDescent="0.3">
      <c r="A30" s="3">
        <v>1</v>
      </c>
      <c r="B30" s="3">
        <v>25000</v>
      </c>
      <c r="C30" s="3">
        <v>16.8</v>
      </c>
      <c r="D30" s="3">
        <v>34.200000000000003</v>
      </c>
      <c r="E30" s="6">
        <v>254999</v>
      </c>
      <c r="F30" s="7">
        <v>796</v>
      </c>
      <c r="G30" s="33">
        <v>94920.054558439762</v>
      </c>
      <c r="H30" s="33">
        <v>750.35779054763634</v>
      </c>
      <c r="I30" s="33">
        <f t="shared" si="0"/>
        <v>160078.94544156024</v>
      </c>
      <c r="J30" s="33">
        <f t="shared" si="1"/>
        <v>45.642209452363659</v>
      </c>
    </row>
    <row r="31" spans="1:10" x14ac:dyDescent="0.3">
      <c r="A31" s="3">
        <v>1</v>
      </c>
      <c r="B31" s="3">
        <v>70000</v>
      </c>
      <c r="C31" s="3">
        <v>24.3</v>
      </c>
      <c r="D31" s="3">
        <v>88.5</v>
      </c>
      <c r="E31" s="6">
        <v>670000</v>
      </c>
      <c r="F31" s="7">
        <v>1248</v>
      </c>
      <c r="G31" s="33">
        <v>567957.1148877868</v>
      </c>
      <c r="H31" s="33">
        <v>1320.9476408051009</v>
      </c>
      <c r="I31" s="33">
        <f t="shared" si="0"/>
        <v>102042.8851122132</v>
      </c>
      <c r="J31" s="33">
        <f t="shared" si="1"/>
        <v>-72.947640805100946</v>
      </c>
    </row>
    <row r="32" spans="1:10" x14ac:dyDescent="0.3">
      <c r="A32" s="3">
        <v>1</v>
      </c>
      <c r="B32" s="3">
        <v>35000</v>
      </c>
      <c r="C32" s="3">
        <v>14</v>
      </c>
      <c r="D32" s="3">
        <v>35</v>
      </c>
      <c r="E32" s="6">
        <v>150000</v>
      </c>
      <c r="F32" s="7">
        <v>796</v>
      </c>
      <c r="G32" s="33">
        <v>63356.917738705117</v>
      </c>
      <c r="H32" s="33">
        <v>818.15009869103187</v>
      </c>
      <c r="I32" s="33">
        <f t="shared" si="0"/>
        <v>86643.082261294883</v>
      </c>
      <c r="J32" s="33">
        <f t="shared" si="1"/>
        <v>-22.150098691031872</v>
      </c>
    </row>
    <row r="33" spans="1:10" x14ac:dyDescent="0.3">
      <c r="A33" s="3">
        <v>1</v>
      </c>
      <c r="B33" s="3">
        <v>2388</v>
      </c>
      <c r="C33" s="3">
        <v>18.600000000000001</v>
      </c>
      <c r="D33" s="3">
        <v>81.83</v>
      </c>
      <c r="E33" s="6">
        <v>730000</v>
      </c>
      <c r="F33" s="7">
        <v>1197</v>
      </c>
      <c r="G33" s="33">
        <v>673769.83437764971</v>
      </c>
      <c r="H33" s="33">
        <v>1215.1340944226988</v>
      </c>
      <c r="I33" s="33">
        <f t="shared" si="0"/>
        <v>56230.165622350294</v>
      </c>
      <c r="J33" s="33">
        <f t="shared" si="1"/>
        <v>-18.134094422698809</v>
      </c>
    </row>
    <row r="34" spans="1:10" x14ac:dyDescent="0.3">
      <c r="A34" s="3">
        <v>1</v>
      </c>
      <c r="B34" s="3">
        <v>16200</v>
      </c>
      <c r="C34" s="3">
        <v>24.3</v>
      </c>
      <c r="D34" s="3">
        <v>88.5</v>
      </c>
      <c r="E34" s="6">
        <v>650000</v>
      </c>
      <c r="F34" s="7">
        <v>1248</v>
      </c>
      <c r="G34" s="33">
        <v>725840.99264636368</v>
      </c>
      <c r="H34" s="33">
        <v>1228.3585657871574</v>
      </c>
      <c r="I34" s="33">
        <f t="shared" si="0"/>
        <v>-75840.99264636368</v>
      </c>
      <c r="J34" s="33">
        <f t="shared" si="1"/>
        <v>19.641434212842569</v>
      </c>
    </row>
    <row r="35" spans="1:10" x14ac:dyDescent="0.3">
      <c r="A35" s="3">
        <v>1</v>
      </c>
      <c r="B35" s="3">
        <v>10000</v>
      </c>
      <c r="C35" s="3">
        <v>33.44</v>
      </c>
      <c r="D35" s="3">
        <v>40.299999999999997</v>
      </c>
      <c r="E35" s="6">
        <v>330000</v>
      </c>
      <c r="F35" s="7">
        <v>796</v>
      </c>
      <c r="G35" s="33">
        <v>267334.82386013877</v>
      </c>
      <c r="H35" s="33">
        <v>544.8287180377298</v>
      </c>
      <c r="I35" s="33">
        <f t="shared" si="0"/>
        <v>62665.176139861229</v>
      </c>
      <c r="J35" s="33">
        <f t="shared" si="1"/>
        <v>251.1712819622702</v>
      </c>
    </row>
    <row r="36" spans="1:10" x14ac:dyDescent="0.3">
      <c r="A36" s="3">
        <v>1</v>
      </c>
      <c r="B36" s="3">
        <v>15000</v>
      </c>
      <c r="C36" s="3">
        <v>23.95</v>
      </c>
      <c r="D36" s="3">
        <v>67.099999999999994</v>
      </c>
      <c r="E36" s="6">
        <v>366000</v>
      </c>
      <c r="F36" s="7">
        <v>998</v>
      </c>
      <c r="G36" s="33">
        <v>500856.28636502463</v>
      </c>
      <c r="H36" s="33">
        <v>993.15924345770168</v>
      </c>
      <c r="I36" s="33">
        <f t="shared" si="0"/>
        <v>-134856.28636502463</v>
      </c>
      <c r="J36" s="33">
        <f t="shared" si="1"/>
        <v>4.8407565422983225</v>
      </c>
    </row>
    <row r="37" spans="1:10" x14ac:dyDescent="0.3">
      <c r="A37" s="3">
        <v>1</v>
      </c>
      <c r="B37" s="3">
        <v>5000</v>
      </c>
      <c r="C37" s="3">
        <v>17</v>
      </c>
      <c r="D37" s="3">
        <v>121.3</v>
      </c>
      <c r="E37" s="6">
        <v>1149000</v>
      </c>
      <c r="F37" s="7">
        <v>1591</v>
      </c>
      <c r="G37" s="33">
        <v>1078971.4861516072</v>
      </c>
      <c r="H37" s="33">
        <v>1683.0405197870573</v>
      </c>
      <c r="I37" s="33">
        <f t="shared" si="0"/>
        <v>70028.513848392759</v>
      </c>
      <c r="J37" s="33">
        <f t="shared" si="1"/>
        <v>-92.040519787057292</v>
      </c>
    </row>
    <row r="38" spans="1:10" x14ac:dyDescent="0.3">
      <c r="A38" s="3">
        <v>1</v>
      </c>
      <c r="B38" s="3">
        <v>42000</v>
      </c>
      <c r="C38" s="3">
        <v>20.63</v>
      </c>
      <c r="D38" s="3">
        <v>67</v>
      </c>
      <c r="E38" s="6">
        <v>150000</v>
      </c>
      <c r="F38" s="7">
        <v>1198</v>
      </c>
      <c r="G38" s="33">
        <v>407861.60852249665</v>
      </c>
      <c r="H38" s="33">
        <v>1087.9237066442006</v>
      </c>
      <c r="I38" s="33">
        <f t="shared" si="0"/>
        <v>-257861.60852249665</v>
      </c>
      <c r="J38" s="33">
        <f t="shared" si="1"/>
        <v>110.07629335579941</v>
      </c>
    </row>
    <row r="39" spans="1:10" x14ac:dyDescent="0.3">
      <c r="A39" s="3">
        <v>1</v>
      </c>
      <c r="B39" s="3">
        <v>60000</v>
      </c>
      <c r="C39" s="3">
        <v>13.93</v>
      </c>
      <c r="D39" s="3">
        <v>138.03</v>
      </c>
      <c r="E39" s="6">
        <v>425000</v>
      </c>
      <c r="F39" s="7">
        <v>2179</v>
      </c>
      <c r="G39" s="33">
        <v>1083418.60528772</v>
      </c>
      <c r="H39" s="33">
        <v>2009.7165222834517</v>
      </c>
      <c r="I39" s="33">
        <f t="shared" si="0"/>
        <v>-658418.60528771998</v>
      </c>
      <c r="J39" s="33">
        <f t="shared" si="1"/>
        <v>169.2834777165483</v>
      </c>
    </row>
    <row r="40" spans="1:10" x14ac:dyDescent="0.3">
      <c r="A40" s="3">
        <v>1</v>
      </c>
      <c r="B40" s="3">
        <v>76000</v>
      </c>
      <c r="C40" s="3">
        <v>16.100000000000001</v>
      </c>
      <c r="D40" s="3">
        <v>37</v>
      </c>
      <c r="E40" s="6">
        <v>150000</v>
      </c>
      <c r="F40" s="7">
        <v>796</v>
      </c>
      <c r="G40" s="33">
        <v>-27701.181763804576</v>
      </c>
      <c r="H40" s="33">
        <v>879.73129793053113</v>
      </c>
      <c r="I40" s="33">
        <f t="shared" si="0"/>
        <v>177701.18176380458</v>
      </c>
      <c r="J40" s="33">
        <f t="shared" si="1"/>
        <v>-83.731297930531127</v>
      </c>
    </row>
    <row r="41" spans="1:10" x14ac:dyDescent="0.3">
      <c r="A41" s="3">
        <v>1</v>
      </c>
      <c r="B41" s="3">
        <v>5000</v>
      </c>
      <c r="C41" s="3">
        <v>16</v>
      </c>
      <c r="D41" s="3">
        <v>160.77000000000001</v>
      </c>
      <c r="E41" s="6">
        <v>2100000</v>
      </c>
      <c r="F41" s="7">
        <v>1368</v>
      </c>
      <c r="G41" s="33">
        <v>1494133.2024361924</v>
      </c>
      <c r="H41" s="33">
        <v>2137.5219246893676</v>
      </c>
      <c r="I41" s="33">
        <f t="shared" si="0"/>
        <v>605866.79756380757</v>
      </c>
      <c r="J41" s="33">
        <f t="shared" si="1"/>
        <v>-769.52192468936755</v>
      </c>
    </row>
    <row r="42" spans="1:10" x14ac:dyDescent="0.3">
      <c r="A42" s="3">
        <v>1</v>
      </c>
      <c r="B42" s="3">
        <v>28900</v>
      </c>
      <c r="C42" s="3">
        <v>17.8</v>
      </c>
      <c r="D42" s="3">
        <v>117.3</v>
      </c>
      <c r="E42" s="6">
        <v>925000</v>
      </c>
      <c r="F42" s="7">
        <v>1497</v>
      </c>
      <c r="G42" s="33">
        <v>969431.9328967703</v>
      </c>
      <c r="H42" s="33">
        <v>1667.7155637517831</v>
      </c>
      <c r="I42" s="33">
        <f t="shared" si="0"/>
        <v>-44431.932896770304</v>
      </c>
      <c r="J42" s="33">
        <f t="shared" si="1"/>
        <v>-170.71556375178307</v>
      </c>
    </row>
    <row r="43" spans="1:10" x14ac:dyDescent="0.3">
      <c r="A43" s="3">
        <v>1</v>
      </c>
      <c r="B43" s="3">
        <v>86300</v>
      </c>
      <c r="C43" s="3">
        <v>16.8</v>
      </c>
      <c r="D43" s="3">
        <v>116.3</v>
      </c>
      <c r="E43" s="6">
        <v>425000</v>
      </c>
      <c r="F43" s="7">
        <v>1497</v>
      </c>
      <c r="G43" s="33">
        <v>786543.4018754859</v>
      </c>
      <c r="H43" s="33">
        <v>1770.245664085352</v>
      </c>
      <c r="I43" s="33">
        <f t="shared" si="0"/>
        <v>-361543.4018754859</v>
      </c>
      <c r="J43" s="33">
        <f t="shared" si="1"/>
        <v>-273.24566408535202</v>
      </c>
    </row>
    <row r="44" spans="1:10" x14ac:dyDescent="0.3">
      <c r="A44" s="3">
        <v>1</v>
      </c>
      <c r="B44" s="3">
        <v>23300</v>
      </c>
      <c r="C44" s="3">
        <v>18.5</v>
      </c>
      <c r="D44" s="3">
        <v>83.14</v>
      </c>
      <c r="E44" s="6">
        <v>675000</v>
      </c>
      <c r="F44" s="7">
        <v>1197</v>
      </c>
      <c r="G44" s="33">
        <v>625924.14285035105</v>
      </c>
      <c r="H44" s="33">
        <v>1267.2018325101876</v>
      </c>
      <c r="I44" s="33">
        <f t="shared" si="0"/>
        <v>49075.857149648946</v>
      </c>
      <c r="J44" s="33">
        <f t="shared" si="1"/>
        <v>-70.201832510187614</v>
      </c>
    </row>
    <row r="45" spans="1:10" x14ac:dyDescent="0.3">
      <c r="A45" s="3">
        <v>1</v>
      </c>
      <c r="B45" s="3">
        <v>32600</v>
      </c>
      <c r="C45" s="3">
        <v>24.3</v>
      </c>
      <c r="D45" s="3">
        <v>88.5</v>
      </c>
      <c r="E45" s="6">
        <v>819999</v>
      </c>
      <c r="F45" s="7">
        <v>1248</v>
      </c>
      <c r="G45" s="33">
        <v>677712.82173110975</v>
      </c>
      <c r="H45" s="33">
        <v>1256.5827447889098</v>
      </c>
      <c r="I45" s="33">
        <f t="shared" si="0"/>
        <v>142286.17826889025</v>
      </c>
      <c r="J45" s="33">
        <f t="shared" si="1"/>
        <v>-8.5827447889098494</v>
      </c>
    </row>
    <row r="46" spans="1:10" x14ac:dyDescent="0.3">
      <c r="A46" s="3">
        <v>1</v>
      </c>
      <c r="B46" s="3">
        <v>10300</v>
      </c>
      <c r="C46" s="3">
        <v>23.95</v>
      </c>
      <c r="D46" s="3">
        <v>67.05</v>
      </c>
      <c r="E46" s="6">
        <v>390000</v>
      </c>
      <c r="F46" s="7">
        <v>998</v>
      </c>
      <c r="G46" s="33">
        <v>514118.35026866221</v>
      </c>
      <c r="H46" s="33">
        <v>984.51373017893206</v>
      </c>
      <c r="I46" s="33">
        <f t="shared" si="0"/>
        <v>-124118.35026866221</v>
      </c>
      <c r="J46" s="33">
        <f t="shared" si="1"/>
        <v>13.486269821067935</v>
      </c>
    </row>
    <row r="47" spans="1:10" x14ac:dyDescent="0.3">
      <c r="A47" s="3">
        <v>1</v>
      </c>
      <c r="B47" s="3">
        <v>77000</v>
      </c>
      <c r="C47" s="3">
        <v>12.55</v>
      </c>
      <c r="D47" s="3">
        <v>168.5</v>
      </c>
      <c r="E47" s="6">
        <v>1500000</v>
      </c>
      <c r="F47" s="7">
        <v>2982</v>
      </c>
      <c r="G47" s="33">
        <v>1351700.2058708654</v>
      </c>
      <c r="H47" s="33">
        <v>2398.8724499662394</v>
      </c>
      <c r="I47" s="33">
        <f t="shared" si="0"/>
        <v>148299.79412913462</v>
      </c>
      <c r="J47" s="33">
        <f t="shared" si="1"/>
        <v>583.1275500337606</v>
      </c>
    </row>
    <row r="48" spans="1:10" x14ac:dyDescent="0.3">
      <c r="A48" s="3">
        <v>1</v>
      </c>
      <c r="B48" s="3">
        <v>99000</v>
      </c>
      <c r="C48" s="3">
        <v>12.99</v>
      </c>
      <c r="D48" s="3">
        <v>100</v>
      </c>
      <c r="E48" s="6">
        <v>700000</v>
      </c>
      <c r="F48" s="7">
        <v>2494</v>
      </c>
      <c r="G48" s="33">
        <v>561672.03344439249</v>
      </c>
      <c r="H48" s="33">
        <v>1667.2646701433714</v>
      </c>
      <c r="I48" s="33">
        <f t="shared" si="0"/>
        <v>138327.96655560751</v>
      </c>
      <c r="J48" s="33">
        <f t="shared" si="1"/>
        <v>826.7353298566286</v>
      </c>
    </row>
    <row r="49" spans="1:50" x14ac:dyDescent="0.3">
      <c r="A49" s="3">
        <v>1</v>
      </c>
      <c r="B49" s="3">
        <v>27800</v>
      </c>
      <c r="C49" s="3">
        <v>14.8</v>
      </c>
      <c r="D49" s="3">
        <v>120.7</v>
      </c>
      <c r="E49" s="6">
        <v>1450000</v>
      </c>
      <c r="F49" s="7">
        <v>2143</v>
      </c>
      <c r="G49" s="33">
        <v>997278.2359130535</v>
      </c>
      <c r="H49" s="33">
        <v>1748.3391066022186</v>
      </c>
      <c r="I49" s="33">
        <f t="shared" si="0"/>
        <v>452721.7640869465</v>
      </c>
      <c r="J49" s="33">
        <f t="shared" si="1"/>
        <v>394.66089339778136</v>
      </c>
    </row>
    <row r="50" spans="1:50" x14ac:dyDescent="0.3">
      <c r="A50" s="3">
        <v>1</v>
      </c>
      <c r="B50" s="3">
        <v>49800</v>
      </c>
      <c r="C50" s="3">
        <v>24.7</v>
      </c>
      <c r="D50" s="3">
        <v>98.63</v>
      </c>
      <c r="E50" s="6">
        <v>425000</v>
      </c>
      <c r="F50" s="50">
        <v>1498</v>
      </c>
      <c r="G50" s="33">
        <v>736299.88742790325</v>
      </c>
      <c r="H50" s="33">
        <v>1393.0537124923451</v>
      </c>
      <c r="I50" s="33">
        <f t="shared" si="0"/>
        <v>-311299.88742790325</v>
      </c>
      <c r="J50" s="33">
        <f t="shared" si="1"/>
        <v>104.94628750765492</v>
      </c>
    </row>
    <row r="51" spans="1:50" x14ac:dyDescent="0.3">
      <c r="F51" s="51"/>
      <c r="G51" s="51"/>
      <c r="H51" s="51"/>
      <c r="I51" s="51"/>
      <c r="J51" s="51"/>
    </row>
    <row r="52" spans="1:50" x14ac:dyDescent="0.3">
      <c r="F52" s="51"/>
      <c r="G52" s="51"/>
      <c r="H52" s="51"/>
      <c r="I52" s="51"/>
      <c r="J52" s="51"/>
    </row>
    <row r="54" spans="1:50" ht="15" thickBot="1" x14ac:dyDescent="0.35">
      <c r="A54" s="12" t="s">
        <v>0</v>
      </c>
      <c r="B54" s="9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</row>
    <row r="55" spans="1:50" ht="15" thickBot="1" x14ac:dyDescent="0.35">
      <c r="A55" s="12" t="s">
        <v>22</v>
      </c>
      <c r="B55" s="9">
        <v>145500</v>
      </c>
      <c r="C55" s="3">
        <v>120000</v>
      </c>
      <c r="D55" s="3">
        <v>140000</v>
      </c>
      <c r="E55" s="3">
        <v>127000</v>
      </c>
      <c r="F55" s="3">
        <v>120000</v>
      </c>
      <c r="G55" s="3">
        <v>45000</v>
      </c>
      <c r="H55" s="3">
        <v>175000</v>
      </c>
      <c r="I55" s="3">
        <v>5000</v>
      </c>
      <c r="J55" s="3">
        <v>90000</v>
      </c>
      <c r="K55" s="3">
        <v>169000</v>
      </c>
      <c r="L55" s="3">
        <v>68000</v>
      </c>
      <c r="M55" s="3">
        <v>100000</v>
      </c>
      <c r="N55" s="3">
        <v>140000</v>
      </c>
      <c r="O55" s="3">
        <v>90000</v>
      </c>
      <c r="P55" s="3">
        <v>40000</v>
      </c>
      <c r="Q55" s="3">
        <v>70000</v>
      </c>
      <c r="R55" s="3">
        <v>53000</v>
      </c>
      <c r="S55" s="3">
        <v>80000</v>
      </c>
      <c r="T55" s="3">
        <v>100000</v>
      </c>
      <c r="U55" s="3">
        <v>100000</v>
      </c>
      <c r="V55" s="3">
        <v>50000</v>
      </c>
      <c r="W55" s="3">
        <v>40000</v>
      </c>
      <c r="X55" s="3">
        <v>72000</v>
      </c>
      <c r="Y55" s="3">
        <v>35000</v>
      </c>
      <c r="Z55" s="3">
        <v>45000</v>
      </c>
      <c r="AA55" s="3">
        <v>28000</v>
      </c>
      <c r="AB55" s="3">
        <v>70000</v>
      </c>
      <c r="AC55" s="3">
        <v>120000</v>
      </c>
      <c r="AD55" s="3">
        <v>25000</v>
      </c>
      <c r="AE55" s="3">
        <v>70000</v>
      </c>
      <c r="AF55" s="3">
        <v>35000</v>
      </c>
      <c r="AG55" s="3">
        <v>2388</v>
      </c>
      <c r="AH55" s="3">
        <v>16200</v>
      </c>
      <c r="AI55" s="3">
        <v>10000</v>
      </c>
      <c r="AJ55" s="3">
        <v>15000</v>
      </c>
      <c r="AK55" s="3">
        <v>5000</v>
      </c>
      <c r="AL55" s="3">
        <v>42000</v>
      </c>
      <c r="AM55" s="3">
        <v>60000</v>
      </c>
      <c r="AN55" s="3">
        <v>76000</v>
      </c>
      <c r="AO55" s="3">
        <v>5000</v>
      </c>
      <c r="AP55" s="3">
        <v>28900</v>
      </c>
      <c r="AQ55" s="3">
        <v>86300</v>
      </c>
      <c r="AR55" s="3">
        <v>23300</v>
      </c>
      <c r="AS55" s="3">
        <v>32600</v>
      </c>
      <c r="AT55" s="3">
        <v>10300</v>
      </c>
      <c r="AU55" s="3">
        <v>77000</v>
      </c>
      <c r="AV55" s="3">
        <v>99000</v>
      </c>
      <c r="AW55" s="3">
        <v>27800</v>
      </c>
      <c r="AX55" s="3">
        <v>49800</v>
      </c>
    </row>
    <row r="56" spans="1:50" ht="15" thickBot="1" x14ac:dyDescent="0.35">
      <c r="A56" s="12" t="s">
        <v>23</v>
      </c>
      <c r="B56" s="9">
        <v>23.4</v>
      </c>
      <c r="C56" s="3">
        <v>21.14</v>
      </c>
      <c r="D56" s="3">
        <v>17.7</v>
      </c>
      <c r="E56" s="3">
        <v>23</v>
      </c>
      <c r="F56" s="3">
        <v>16.100000000000001</v>
      </c>
      <c r="G56" s="3">
        <v>20.14</v>
      </c>
      <c r="H56" s="3">
        <v>17.3</v>
      </c>
      <c r="I56" s="3">
        <v>16.100000000000001</v>
      </c>
      <c r="J56" s="3">
        <v>23.59</v>
      </c>
      <c r="K56" s="3">
        <v>20</v>
      </c>
      <c r="L56" s="3">
        <v>19.010000000000002</v>
      </c>
      <c r="M56" s="3">
        <v>17.3</v>
      </c>
      <c r="N56" s="3">
        <v>19.3</v>
      </c>
      <c r="O56" s="3">
        <v>18.899999999999999</v>
      </c>
      <c r="P56" s="3">
        <v>18.149999999999999</v>
      </c>
      <c r="Q56" s="3">
        <v>24.52</v>
      </c>
      <c r="R56" s="3">
        <v>23</v>
      </c>
      <c r="S56" s="3">
        <v>19.7</v>
      </c>
      <c r="T56" s="3">
        <v>22.54</v>
      </c>
      <c r="U56" s="3">
        <v>21</v>
      </c>
      <c r="V56" s="3">
        <v>25.5</v>
      </c>
      <c r="W56" s="3">
        <v>26.59</v>
      </c>
      <c r="X56" s="3">
        <v>21.5</v>
      </c>
      <c r="Y56" s="3">
        <v>20.3</v>
      </c>
      <c r="Z56" s="3">
        <v>21.4</v>
      </c>
      <c r="AA56" s="3">
        <v>24.7</v>
      </c>
      <c r="AB56" s="3">
        <v>18.2</v>
      </c>
      <c r="AC56" s="3">
        <v>18.899999999999999</v>
      </c>
      <c r="AD56" s="3">
        <v>16.8</v>
      </c>
      <c r="AE56" s="3">
        <v>24.3</v>
      </c>
      <c r="AF56" s="3">
        <v>14</v>
      </c>
      <c r="AG56" s="3">
        <v>18.600000000000001</v>
      </c>
      <c r="AH56" s="3">
        <v>24.3</v>
      </c>
      <c r="AI56" s="3">
        <v>33.44</v>
      </c>
      <c r="AJ56" s="3">
        <v>23.95</v>
      </c>
      <c r="AK56" s="3">
        <v>17</v>
      </c>
      <c r="AL56" s="3">
        <v>20.63</v>
      </c>
      <c r="AM56" s="3">
        <v>13.93</v>
      </c>
      <c r="AN56" s="3">
        <v>16.100000000000001</v>
      </c>
      <c r="AO56" s="3">
        <v>16</v>
      </c>
      <c r="AP56" s="3">
        <v>17.8</v>
      </c>
      <c r="AQ56" s="3">
        <v>16.8</v>
      </c>
      <c r="AR56" s="3">
        <v>18.5</v>
      </c>
      <c r="AS56" s="3">
        <v>24.3</v>
      </c>
      <c r="AT56" s="3">
        <v>23.95</v>
      </c>
      <c r="AU56" s="3">
        <v>12.55</v>
      </c>
      <c r="AV56" s="3">
        <v>12.99</v>
      </c>
      <c r="AW56" s="3">
        <v>14.8</v>
      </c>
      <c r="AX56" s="3">
        <v>24.7</v>
      </c>
    </row>
    <row r="57" spans="1:50" ht="15" thickBot="1" x14ac:dyDescent="0.35">
      <c r="A57" s="12" t="s">
        <v>25</v>
      </c>
      <c r="B57" s="9">
        <v>74</v>
      </c>
      <c r="C57" s="3">
        <v>103.52</v>
      </c>
      <c r="D57" s="3">
        <v>78</v>
      </c>
      <c r="E57" s="3">
        <v>90</v>
      </c>
      <c r="F57" s="3">
        <v>88.2</v>
      </c>
      <c r="G57" s="3">
        <v>81.86</v>
      </c>
      <c r="H57" s="3">
        <v>57.5</v>
      </c>
      <c r="I57" s="3">
        <v>37</v>
      </c>
      <c r="J57" s="3">
        <v>67.099999999999994</v>
      </c>
      <c r="K57" s="3">
        <v>68.099999999999994</v>
      </c>
      <c r="L57" s="3">
        <v>108.45</v>
      </c>
      <c r="M57" s="3">
        <v>60</v>
      </c>
      <c r="N57" s="3">
        <v>73.900000000000006</v>
      </c>
      <c r="O57" s="3">
        <v>67</v>
      </c>
      <c r="P57" s="3">
        <v>82</v>
      </c>
      <c r="Q57" s="3">
        <v>88.5</v>
      </c>
      <c r="R57" s="3">
        <v>90</v>
      </c>
      <c r="S57" s="3">
        <v>46.3</v>
      </c>
      <c r="T57" s="3">
        <v>88.73</v>
      </c>
      <c r="U57" s="3">
        <v>64.099999999999994</v>
      </c>
      <c r="V57" s="3">
        <v>98.6</v>
      </c>
      <c r="W57" s="3">
        <v>74</v>
      </c>
      <c r="X57" s="3">
        <v>88.8</v>
      </c>
      <c r="Y57" s="3">
        <v>83.81</v>
      </c>
      <c r="Z57" s="3">
        <v>83.1</v>
      </c>
      <c r="AA57" s="3">
        <v>47.3</v>
      </c>
      <c r="AB57" s="3">
        <v>73.8</v>
      </c>
      <c r="AC57" s="3">
        <v>67</v>
      </c>
      <c r="AD57" s="3">
        <v>34.200000000000003</v>
      </c>
      <c r="AE57" s="3">
        <v>88.5</v>
      </c>
      <c r="AF57" s="3">
        <v>35</v>
      </c>
      <c r="AG57" s="3">
        <v>81.83</v>
      </c>
      <c r="AH57" s="3">
        <v>88.5</v>
      </c>
      <c r="AI57" s="3">
        <v>40.299999999999997</v>
      </c>
      <c r="AJ57" s="3">
        <v>67.099999999999994</v>
      </c>
      <c r="AK57" s="3">
        <v>121.3</v>
      </c>
      <c r="AL57" s="3">
        <v>67</v>
      </c>
      <c r="AM57" s="3">
        <v>138.03</v>
      </c>
      <c r="AN57" s="3">
        <v>37</v>
      </c>
      <c r="AO57" s="3">
        <v>160.77000000000001</v>
      </c>
      <c r="AP57" s="3">
        <v>117.3</v>
      </c>
      <c r="AQ57" s="3">
        <v>116.3</v>
      </c>
      <c r="AR57" s="3">
        <v>83.14</v>
      </c>
      <c r="AS57" s="3">
        <v>88.5</v>
      </c>
      <c r="AT57" s="3">
        <v>67.05</v>
      </c>
      <c r="AU57" s="3">
        <v>168.5</v>
      </c>
      <c r="AV57" s="3">
        <v>100</v>
      </c>
      <c r="AW57" s="3">
        <v>120.7</v>
      </c>
      <c r="AX57" s="3">
        <v>98.63</v>
      </c>
    </row>
    <row r="58" spans="1:50" ht="15" thickBot="1" x14ac:dyDescent="0.35">
      <c r="A58" s="13" t="s">
        <v>5</v>
      </c>
      <c r="B58" s="10">
        <v>450000</v>
      </c>
      <c r="C58" s="6">
        <v>370000</v>
      </c>
      <c r="D58" s="6">
        <v>158000</v>
      </c>
      <c r="E58" s="6">
        <v>225000</v>
      </c>
      <c r="F58" s="6">
        <v>130000</v>
      </c>
      <c r="G58" s="6">
        <v>440000</v>
      </c>
      <c r="H58" s="6">
        <v>96000</v>
      </c>
      <c r="I58" s="6">
        <v>45000</v>
      </c>
      <c r="J58" s="6">
        <v>350000</v>
      </c>
      <c r="K58" s="6">
        <v>200000</v>
      </c>
      <c r="L58" s="6">
        <v>500000</v>
      </c>
      <c r="M58" s="6">
        <v>92000</v>
      </c>
      <c r="N58" s="6">
        <v>280000</v>
      </c>
      <c r="O58" s="6">
        <v>180000</v>
      </c>
      <c r="P58" s="6">
        <v>400000</v>
      </c>
      <c r="Q58" s="6">
        <v>778000</v>
      </c>
      <c r="R58" s="6">
        <v>500000</v>
      </c>
      <c r="S58" s="6">
        <v>150000</v>
      </c>
      <c r="T58" s="6">
        <v>680000</v>
      </c>
      <c r="U58" s="6">
        <v>174000</v>
      </c>
      <c r="V58" s="6">
        <v>950000</v>
      </c>
      <c r="W58" s="6">
        <v>525000</v>
      </c>
      <c r="X58" s="6">
        <v>600000</v>
      </c>
      <c r="Y58" s="6">
        <v>500000</v>
      </c>
      <c r="Z58" s="6">
        <v>575000</v>
      </c>
      <c r="AA58" s="6">
        <v>275000</v>
      </c>
      <c r="AB58" s="6">
        <v>300000</v>
      </c>
      <c r="AC58" s="6">
        <v>220000</v>
      </c>
      <c r="AD58" s="6">
        <v>254999</v>
      </c>
      <c r="AE58" s="6">
        <v>670000</v>
      </c>
      <c r="AF58" s="6">
        <v>150000</v>
      </c>
      <c r="AG58" s="6">
        <v>730000</v>
      </c>
      <c r="AH58" s="6">
        <v>650000</v>
      </c>
      <c r="AI58" s="6">
        <v>330000</v>
      </c>
      <c r="AJ58" s="6">
        <v>366000</v>
      </c>
      <c r="AK58" s="6">
        <v>1149000</v>
      </c>
      <c r="AL58" s="6">
        <v>150000</v>
      </c>
      <c r="AM58" s="6">
        <v>425000</v>
      </c>
      <c r="AN58" s="6">
        <v>150000</v>
      </c>
      <c r="AO58" s="6">
        <v>2100000</v>
      </c>
      <c r="AP58" s="6">
        <v>925000</v>
      </c>
      <c r="AQ58" s="6">
        <v>425000</v>
      </c>
      <c r="AR58" s="6">
        <v>675000</v>
      </c>
      <c r="AS58" s="6">
        <v>819999</v>
      </c>
      <c r="AT58" s="6">
        <v>390000</v>
      </c>
      <c r="AU58" s="6">
        <v>1500000</v>
      </c>
      <c r="AV58" s="6">
        <v>700000</v>
      </c>
      <c r="AW58" s="6">
        <v>1450000</v>
      </c>
      <c r="AX58" s="6">
        <v>425000</v>
      </c>
    </row>
    <row r="59" spans="1:50" ht="15" thickBot="1" x14ac:dyDescent="0.35">
      <c r="A59" s="14" t="s">
        <v>24</v>
      </c>
      <c r="B59" s="11">
        <v>1248</v>
      </c>
      <c r="C59" s="7">
        <v>1498</v>
      </c>
      <c r="D59" s="7">
        <v>1497</v>
      </c>
      <c r="E59" s="7">
        <v>1396</v>
      </c>
      <c r="F59" s="7">
        <v>1298</v>
      </c>
      <c r="G59" s="7">
        <v>1197</v>
      </c>
      <c r="H59" s="7">
        <v>1061</v>
      </c>
      <c r="I59" s="7">
        <v>796</v>
      </c>
      <c r="J59" s="7">
        <v>1364</v>
      </c>
      <c r="K59" s="7">
        <v>1399</v>
      </c>
      <c r="L59" s="7">
        <v>1461</v>
      </c>
      <c r="M59" s="7">
        <v>993</v>
      </c>
      <c r="N59" s="7">
        <v>1248</v>
      </c>
      <c r="O59" s="7">
        <v>1061</v>
      </c>
      <c r="P59" s="7">
        <v>1198</v>
      </c>
      <c r="Q59" s="7">
        <v>1248</v>
      </c>
      <c r="R59" s="7">
        <v>1396</v>
      </c>
      <c r="S59" s="7">
        <v>796</v>
      </c>
      <c r="T59" s="7">
        <v>1396</v>
      </c>
      <c r="U59" s="7">
        <v>1461</v>
      </c>
      <c r="V59" s="7">
        <v>1498</v>
      </c>
      <c r="W59" s="7">
        <v>1248</v>
      </c>
      <c r="X59" s="7">
        <v>1248</v>
      </c>
      <c r="Y59" s="7">
        <v>1199</v>
      </c>
      <c r="Z59" s="7">
        <v>1197</v>
      </c>
      <c r="AA59" s="7">
        <v>796</v>
      </c>
      <c r="AB59" s="7">
        <v>1248</v>
      </c>
      <c r="AC59" s="7">
        <v>1061</v>
      </c>
      <c r="AD59" s="7">
        <v>796</v>
      </c>
      <c r="AE59" s="7">
        <v>1248</v>
      </c>
      <c r="AF59" s="7">
        <v>796</v>
      </c>
      <c r="AG59" s="7">
        <v>1197</v>
      </c>
      <c r="AH59" s="7">
        <v>1248</v>
      </c>
      <c r="AI59" s="7">
        <v>796</v>
      </c>
      <c r="AJ59" s="7">
        <v>998</v>
      </c>
      <c r="AK59" s="7">
        <v>1591</v>
      </c>
      <c r="AL59" s="7">
        <v>1198</v>
      </c>
      <c r="AM59" s="7">
        <v>2179</v>
      </c>
      <c r="AN59" s="7">
        <v>796</v>
      </c>
      <c r="AO59" s="7">
        <v>1368</v>
      </c>
      <c r="AP59" s="7">
        <v>1497</v>
      </c>
      <c r="AQ59" s="7">
        <v>1497</v>
      </c>
      <c r="AR59" s="7">
        <v>1197</v>
      </c>
      <c r="AS59" s="7">
        <v>1248</v>
      </c>
      <c r="AT59" s="7">
        <v>998</v>
      </c>
      <c r="AU59" s="7">
        <v>2982</v>
      </c>
      <c r="AV59" s="7">
        <v>2494</v>
      </c>
      <c r="AW59" s="7">
        <v>2143</v>
      </c>
      <c r="AX59" s="7">
        <v>1498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19789-BDF1-40CE-84D3-8530D9D2E2F8}">
  <dimension ref="A1:AX58"/>
  <sheetViews>
    <sheetView tabSelected="1" zoomScale="85" zoomScaleNormal="85" workbookViewId="0">
      <selection activeCell="M53" sqref="M53"/>
    </sheetView>
  </sheetViews>
  <sheetFormatPr defaultRowHeight="14.4" x14ac:dyDescent="0.3"/>
  <cols>
    <col min="2" max="2" width="14" customWidth="1"/>
    <col min="3" max="3" width="11.6640625" customWidth="1"/>
    <col min="4" max="4" width="19.33203125" customWidth="1"/>
    <col min="5" max="5" width="15.6640625" customWidth="1"/>
    <col min="6" max="6" width="21.21875" customWidth="1"/>
    <col min="12" max="12" width="9" bestFit="1" customWidth="1"/>
    <col min="13" max="13" width="12.44140625" bestFit="1" customWidth="1"/>
    <col min="14" max="15" width="11.33203125" bestFit="1" customWidth="1"/>
    <col min="17" max="18" width="13" bestFit="1" customWidth="1"/>
    <col min="19" max="19" width="12.44140625" bestFit="1" customWidth="1"/>
    <col min="20" max="20" width="13" bestFit="1" customWidth="1"/>
  </cols>
  <sheetData>
    <row r="1" spans="1:20" ht="15" thickBot="1" x14ac:dyDescent="0.35">
      <c r="A1" s="12" t="s">
        <v>0</v>
      </c>
      <c r="B1" s="12" t="s">
        <v>22</v>
      </c>
      <c r="C1" s="12" t="s">
        <v>23</v>
      </c>
      <c r="D1" s="12" t="s">
        <v>24</v>
      </c>
      <c r="E1" s="13" t="s">
        <v>5</v>
      </c>
      <c r="F1" s="49" t="s">
        <v>25</v>
      </c>
      <c r="G1" s="47" t="s">
        <v>30</v>
      </c>
      <c r="H1" s="44" t="s">
        <v>58</v>
      </c>
      <c r="I1" s="44" t="s">
        <v>46</v>
      </c>
      <c r="J1" s="45" t="s">
        <v>59</v>
      </c>
      <c r="L1" s="1" t="s">
        <v>55</v>
      </c>
      <c r="Q1" s="1" t="s">
        <v>56</v>
      </c>
    </row>
    <row r="2" spans="1:20" x14ac:dyDescent="0.3">
      <c r="A2" s="9">
        <v>1</v>
      </c>
      <c r="B2" s="9">
        <v>145500</v>
      </c>
      <c r="C2" s="9">
        <v>23.4</v>
      </c>
      <c r="D2" s="9">
        <v>1248</v>
      </c>
      <c r="E2" s="10">
        <v>450000</v>
      </c>
      <c r="F2" s="11">
        <v>74</v>
      </c>
      <c r="G2" s="42">
        <f t="array" ref="G2:G50">MMULT(X_4, beta_4y)</f>
        <v>139888.50419841404</v>
      </c>
      <c r="H2" s="42">
        <f t="array" ref="H2:H50">MMULT(X_4, beta_4x)</f>
        <v>69.363731428382991</v>
      </c>
      <c r="I2" s="42">
        <f>E2-G2</f>
        <v>310111.49580158596</v>
      </c>
      <c r="J2" s="42">
        <f>F2-H2</f>
        <v>4.6362685716170091</v>
      </c>
      <c r="L2" s="33">
        <f t="array" ref="L2:O5">MMULT(X_4t, X_4)</f>
        <v>49</v>
      </c>
      <c r="M2" s="33">
        <v>3234088</v>
      </c>
      <c r="N2" s="33">
        <v>984.41999999999973</v>
      </c>
      <c r="O2" s="33">
        <v>64272</v>
      </c>
      <c r="Q2" s="33">
        <f t="array" ref="Q2:T5">MINVERSE(X_4tX_4)</f>
        <v>1.2021120910859817</v>
      </c>
      <c r="R2" s="33">
        <v>-7.2244130488658533E-7</v>
      </c>
      <c r="S2" s="33">
        <v>-3.7797843498964263E-2</v>
      </c>
      <c r="T2" s="33">
        <v>-2.856313886470727E-4</v>
      </c>
    </row>
    <row r="3" spans="1:20" x14ac:dyDescent="0.3">
      <c r="A3" s="3">
        <v>1</v>
      </c>
      <c r="B3" s="3">
        <v>120000</v>
      </c>
      <c r="C3" s="3">
        <v>21.14</v>
      </c>
      <c r="D3" s="3">
        <v>1498</v>
      </c>
      <c r="E3" s="6">
        <v>370000</v>
      </c>
      <c r="F3" s="7">
        <v>103.52</v>
      </c>
      <c r="G3" s="33">
        <v>389533.78309697664</v>
      </c>
      <c r="H3" s="33">
        <v>86.797577824571121</v>
      </c>
      <c r="I3" s="33">
        <f t="shared" ref="I3:I50" si="0">E3-G3</f>
        <v>-19533.783096976636</v>
      </c>
      <c r="J3" s="33">
        <f t="shared" ref="J3:J50" si="1">F3-H3</f>
        <v>16.722422175428875</v>
      </c>
      <c r="L3" s="33">
        <v>3234088</v>
      </c>
      <c r="M3" s="33">
        <v>313196912544</v>
      </c>
      <c r="N3" s="33">
        <v>63762301.799999997</v>
      </c>
      <c r="O3" s="33">
        <v>4381144536</v>
      </c>
      <c r="Q3" s="33">
        <v>-7.2244130488658893E-7</v>
      </c>
      <c r="R3" s="33">
        <v>1.0334725013353432E-11</v>
      </c>
      <c r="S3" s="33">
        <v>1.0497284649540498E-8</v>
      </c>
      <c r="T3" s="33">
        <v>-1.3003365640160534E-10</v>
      </c>
    </row>
    <row r="4" spans="1:20" x14ac:dyDescent="0.3">
      <c r="A4" s="3">
        <v>1</v>
      </c>
      <c r="B4" s="3">
        <v>140000</v>
      </c>
      <c r="C4" s="3">
        <v>17.7</v>
      </c>
      <c r="D4" s="3">
        <v>1497</v>
      </c>
      <c r="E4" s="6">
        <v>158000</v>
      </c>
      <c r="F4" s="7">
        <v>78</v>
      </c>
      <c r="G4" s="33">
        <v>288190.31037056947</v>
      </c>
      <c r="H4" s="33">
        <v>83.894536777767115</v>
      </c>
      <c r="I4" s="33">
        <f t="shared" si="0"/>
        <v>-130190.31037056947</v>
      </c>
      <c r="J4" s="33">
        <f t="shared" si="1"/>
        <v>-5.8945367777671152</v>
      </c>
      <c r="L4" s="33">
        <v>984.41999999999973</v>
      </c>
      <c r="M4" s="33">
        <v>63762301.799999997</v>
      </c>
      <c r="N4" s="33">
        <v>20573.512999999999</v>
      </c>
      <c r="O4" s="33">
        <v>1259260.2000000002</v>
      </c>
      <c r="Q4" s="33">
        <v>-3.7797843498964256E-2</v>
      </c>
      <c r="R4" s="33">
        <v>1.0497284649540357E-8</v>
      </c>
      <c r="S4" s="33">
        <v>1.4907919405225693E-3</v>
      </c>
      <c r="T4" s="33">
        <v>5.4546270077538979E-6</v>
      </c>
    </row>
    <row r="5" spans="1:20" x14ac:dyDescent="0.3">
      <c r="A5" s="3">
        <v>1</v>
      </c>
      <c r="B5" s="3">
        <v>127000</v>
      </c>
      <c r="C5" s="3">
        <v>23</v>
      </c>
      <c r="D5" s="3">
        <v>1396</v>
      </c>
      <c r="E5" s="6">
        <v>225000</v>
      </c>
      <c r="F5" s="7">
        <v>90</v>
      </c>
      <c r="G5" s="33">
        <v>306428.01529558515</v>
      </c>
      <c r="H5" s="33">
        <v>80.204072859132964</v>
      </c>
      <c r="I5" s="33">
        <f t="shared" si="0"/>
        <v>-81428.015295585152</v>
      </c>
      <c r="J5" s="33">
        <f t="shared" si="1"/>
        <v>9.7959271408670361</v>
      </c>
      <c r="L5" s="33">
        <v>64272</v>
      </c>
      <c r="M5" s="33">
        <v>4381144536</v>
      </c>
      <c r="N5" s="33">
        <v>1259260.2000000002</v>
      </c>
      <c r="O5" s="33">
        <v>92775898</v>
      </c>
      <c r="Q5" s="33">
        <v>-2.856313886470727E-4</v>
      </c>
      <c r="R5" s="33">
        <v>-1.3003365640160578E-10</v>
      </c>
      <c r="S5" s="33">
        <v>5.4546270077538962E-6</v>
      </c>
      <c r="T5" s="33">
        <v>1.4075856379913538E-7</v>
      </c>
    </row>
    <row r="6" spans="1:20" x14ac:dyDescent="0.3">
      <c r="A6" s="3">
        <v>1</v>
      </c>
      <c r="B6" s="3">
        <v>120000</v>
      </c>
      <c r="C6" s="3">
        <v>16.100000000000001</v>
      </c>
      <c r="D6" s="3">
        <v>1298</v>
      </c>
      <c r="E6" s="6">
        <v>130000</v>
      </c>
      <c r="F6" s="7">
        <v>88.2</v>
      </c>
      <c r="G6" s="33">
        <v>245435.09604577161</v>
      </c>
      <c r="H6" s="33">
        <v>74.716423338135229</v>
      </c>
      <c r="I6" s="33">
        <f t="shared" si="0"/>
        <v>-115435.09604577161</v>
      </c>
      <c r="J6" s="33">
        <f t="shared" si="1"/>
        <v>13.483576661864774</v>
      </c>
    </row>
    <row r="7" spans="1:20" x14ac:dyDescent="0.3">
      <c r="A7" s="3">
        <v>1</v>
      </c>
      <c r="B7" s="3">
        <v>45000</v>
      </c>
      <c r="C7" s="3">
        <v>20.14</v>
      </c>
      <c r="D7" s="3">
        <v>1197</v>
      </c>
      <c r="E7" s="6">
        <v>440000</v>
      </c>
      <c r="F7" s="7">
        <v>81.86</v>
      </c>
      <c r="G7" s="33">
        <v>521692.19290596992</v>
      </c>
      <c r="H7" s="33">
        <v>78.653018197032736</v>
      </c>
      <c r="I7" s="33">
        <f t="shared" si="0"/>
        <v>-81692.192905969918</v>
      </c>
      <c r="J7" s="33">
        <f t="shared" si="1"/>
        <v>3.2069818029672632</v>
      </c>
    </row>
    <row r="8" spans="1:20" x14ac:dyDescent="0.3">
      <c r="A8" s="3">
        <v>1</v>
      </c>
      <c r="B8" s="3">
        <v>175000</v>
      </c>
      <c r="C8" s="3">
        <v>17.3</v>
      </c>
      <c r="D8" s="3">
        <v>1061</v>
      </c>
      <c r="E8" s="6">
        <v>96000</v>
      </c>
      <c r="F8" s="7">
        <v>57.5</v>
      </c>
      <c r="G8" s="33">
        <v>-126654.63369739475</v>
      </c>
      <c r="H8" s="33">
        <v>54.240048937191617</v>
      </c>
      <c r="I8" s="33">
        <f t="shared" si="0"/>
        <v>222654.63369739475</v>
      </c>
      <c r="J8" s="33">
        <f t="shared" si="1"/>
        <v>3.2599510628083834</v>
      </c>
      <c r="L8" s="1" t="s">
        <v>57</v>
      </c>
      <c r="N8" s="1" t="s">
        <v>57</v>
      </c>
    </row>
    <row r="9" spans="1:20" x14ac:dyDescent="0.3">
      <c r="A9" s="3">
        <v>1</v>
      </c>
      <c r="B9" s="3">
        <v>5000</v>
      </c>
      <c r="C9" s="3">
        <v>16.100000000000001</v>
      </c>
      <c r="D9" s="3">
        <v>796</v>
      </c>
      <c r="E9" s="6">
        <v>45000</v>
      </c>
      <c r="F9" s="7">
        <v>37</v>
      </c>
      <c r="G9" s="33">
        <v>430541.41927763721</v>
      </c>
      <c r="H9" s="33">
        <v>60.039100279481069</v>
      </c>
      <c r="I9" s="33">
        <f t="shared" si="0"/>
        <v>-385541.41927763721</v>
      </c>
      <c r="J9" s="33">
        <f t="shared" si="1"/>
        <v>-23.039100279481069</v>
      </c>
      <c r="L9" s="33">
        <f t="array" ref="L9:L12">MMULT(X_4tX_4inv, MMULT(X_4t, Y))</f>
        <v>-103682.15374130756</v>
      </c>
      <c r="N9" s="33">
        <f t="array" ref="N9:N12">MMULT(X_4tX_4inv, MMULT(X_4t, res_x4))</f>
        <v>12.977451239100901</v>
      </c>
    </row>
    <row r="10" spans="1:20" x14ac:dyDescent="0.3">
      <c r="A10" s="3">
        <v>1</v>
      </c>
      <c r="B10" s="3">
        <v>90000</v>
      </c>
      <c r="C10" s="3">
        <v>23.59</v>
      </c>
      <c r="D10" s="3">
        <v>1364</v>
      </c>
      <c r="E10" s="6">
        <v>350000</v>
      </c>
      <c r="F10" s="7">
        <v>67.099999999999994</v>
      </c>
      <c r="G10" s="33">
        <v>447128.84030250693</v>
      </c>
      <c r="H10" s="33">
        <v>83.037648313171445</v>
      </c>
      <c r="I10" s="33">
        <f t="shared" si="0"/>
        <v>-97128.840302506927</v>
      </c>
      <c r="J10" s="33">
        <f t="shared" si="1"/>
        <v>-15.937648313171451</v>
      </c>
      <c r="L10" s="33">
        <v>-4.2540932944074727</v>
      </c>
      <c r="N10" s="33">
        <v>-1.2505023163844153E-4</v>
      </c>
    </row>
    <row r="11" spans="1:20" x14ac:dyDescent="0.3">
      <c r="A11" s="3">
        <v>1</v>
      </c>
      <c r="B11" s="3">
        <v>169000</v>
      </c>
      <c r="C11" s="3">
        <v>20</v>
      </c>
      <c r="D11" s="3">
        <v>1399</v>
      </c>
      <c r="E11" s="6">
        <v>200000</v>
      </c>
      <c r="F11" s="7">
        <v>68.099999999999994</v>
      </c>
      <c r="G11" s="33">
        <v>115920.19865410519</v>
      </c>
      <c r="H11" s="33">
        <v>74.825484769591597</v>
      </c>
      <c r="I11" s="33">
        <f t="shared" si="0"/>
        <v>84079.801345894812</v>
      </c>
      <c r="J11" s="33">
        <f t="shared" si="1"/>
        <v>-6.7254847695916027</v>
      </c>
      <c r="L11" s="33">
        <v>4551.1050143497996</v>
      </c>
      <c r="N11" s="33">
        <v>0.10004411432675298</v>
      </c>
    </row>
    <row r="12" spans="1:20" x14ac:dyDescent="0.3">
      <c r="A12" s="3">
        <v>1</v>
      </c>
      <c r="B12" s="3">
        <v>68000</v>
      </c>
      <c r="C12" s="3">
        <v>19.010000000000002</v>
      </c>
      <c r="D12" s="3">
        <v>1461</v>
      </c>
      <c r="E12" s="6">
        <v>500000</v>
      </c>
      <c r="F12" s="7">
        <v>108.45</v>
      </c>
      <c r="G12" s="33">
        <v>578637.97393650701</v>
      </c>
      <c r="H12" s="33">
        <v>90.945363458461713</v>
      </c>
      <c r="I12" s="33">
        <f t="shared" si="0"/>
        <v>-78637.973936507013</v>
      </c>
      <c r="J12" s="33">
        <f t="shared" si="1"/>
        <v>17.504636541538289</v>
      </c>
      <c r="L12" s="33">
        <v>605.80558889440999</v>
      </c>
      <c r="N12" s="33">
        <v>5.7884660751145289E-2</v>
      </c>
    </row>
    <row r="13" spans="1:20" x14ac:dyDescent="0.3">
      <c r="A13" s="3">
        <v>1</v>
      </c>
      <c r="B13" s="3">
        <v>100000</v>
      </c>
      <c r="C13" s="3">
        <v>17.3</v>
      </c>
      <c r="D13" s="3">
        <v>993</v>
      </c>
      <c r="E13" s="6">
        <v>92000</v>
      </c>
      <c r="F13" s="7">
        <v>60</v>
      </c>
      <c r="G13" s="33">
        <v>151207.58333834581</v>
      </c>
      <c r="H13" s="33">
        <v>59.682659378996846</v>
      </c>
      <c r="I13" s="33">
        <f t="shared" si="0"/>
        <v>-59207.583338345808</v>
      </c>
      <c r="J13" s="33">
        <f t="shared" si="1"/>
        <v>0.31734062100315441</v>
      </c>
    </row>
    <row r="14" spans="1:20" x14ac:dyDescent="0.3">
      <c r="A14" s="3">
        <v>1</v>
      </c>
      <c r="B14" s="3">
        <v>140000</v>
      </c>
      <c r="C14" s="3">
        <v>19.3</v>
      </c>
      <c r="D14" s="3">
        <v>1248</v>
      </c>
      <c r="E14" s="6">
        <v>280000</v>
      </c>
      <c r="F14" s="7">
        <v>73.900000000000006</v>
      </c>
      <c r="G14" s="33">
        <v>144626.48675882095</v>
      </c>
      <c r="H14" s="33">
        <v>69.64132683365473</v>
      </c>
      <c r="I14" s="33">
        <f t="shared" si="0"/>
        <v>135373.51324117905</v>
      </c>
      <c r="J14" s="33">
        <f t="shared" si="1"/>
        <v>4.2586731663452753</v>
      </c>
    </row>
    <row r="15" spans="1:20" x14ac:dyDescent="0.3">
      <c r="A15" s="3">
        <v>1</v>
      </c>
      <c r="B15" s="3">
        <v>90000</v>
      </c>
      <c r="C15" s="3">
        <v>18.899999999999999</v>
      </c>
      <c r="D15" s="3">
        <v>1061</v>
      </c>
      <c r="E15" s="6">
        <v>180000</v>
      </c>
      <c r="F15" s="7">
        <v>67</v>
      </c>
      <c r="G15" s="33">
        <v>242225.06435020012</v>
      </c>
      <c r="H15" s="33">
        <v>65.029389209381947</v>
      </c>
      <c r="I15" s="33">
        <f t="shared" si="0"/>
        <v>-62225.064350200118</v>
      </c>
      <c r="J15" s="33">
        <f t="shared" si="1"/>
        <v>1.9706107906180534</v>
      </c>
    </row>
    <row r="16" spans="1:20" x14ac:dyDescent="0.3">
      <c r="A16" s="3">
        <v>1</v>
      </c>
      <c r="B16" s="3">
        <v>40000</v>
      </c>
      <c r="C16" s="3">
        <v>18.149999999999999</v>
      </c>
      <c r="D16" s="3">
        <v>1198</v>
      </c>
      <c r="E16" s="6">
        <v>400000</v>
      </c>
      <c r="F16" s="7">
        <v>82</v>
      </c>
      <c r="G16" s="33">
        <v>534511.76598834549</v>
      </c>
      <c r="H16" s="33">
        <v>79.137066228465869</v>
      </c>
      <c r="I16" s="33">
        <f t="shared" si="0"/>
        <v>-134511.76598834549</v>
      </c>
      <c r="J16" s="33">
        <f t="shared" si="1"/>
        <v>2.8629337715341308</v>
      </c>
    </row>
    <row r="17" spans="1:10" x14ac:dyDescent="0.3">
      <c r="A17" s="3">
        <v>1</v>
      </c>
      <c r="B17" s="3">
        <v>70000</v>
      </c>
      <c r="C17" s="3">
        <v>24.52</v>
      </c>
      <c r="D17" s="3">
        <v>1248</v>
      </c>
      <c r="E17" s="6">
        <v>778000</v>
      </c>
      <c r="F17" s="7">
        <v>88.5</v>
      </c>
      <c r="G17" s="33">
        <v>466169.78554225003</v>
      </c>
      <c r="H17" s="33">
        <v>78.917073325131298</v>
      </c>
      <c r="I17" s="33">
        <f t="shared" si="0"/>
        <v>311830.21445774997</v>
      </c>
      <c r="J17" s="33">
        <f t="shared" si="1"/>
        <v>9.5829266748687019</v>
      </c>
    </row>
    <row r="18" spans="1:10" x14ac:dyDescent="0.3">
      <c r="A18" s="3">
        <v>1</v>
      </c>
      <c r="B18" s="3">
        <v>53000</v>
      </c>
      <c r="C18" s="3">
        <v>23</v>
      </c>
      <c r="D18" s="3">
        <v>1396</v>
      </c>
      <c r="E18" s="6">
        <v>500000</v>
      </c>
      <c r="F18" s="7">
        <v>90</v>
      </c>
      <c r="G18" s="33">
        <v>621230.91908173822</v>
      </c>
      <c r="H18" s="33">
        <v>89.457790000377628</v>
      </c>
      <c r="I18" s="33">
        <f t="shared" si="0"/>
        <v>-121230.91908173822</v>
      </c>
      <c r="J18" s="33">
        <f t="shared" si="1"/>
        <v>0.54220999962237215</v>
      </c>
    </row>
    <row r="19" spans="1:10" x14ac:dyDescent="0.3">
      <c r="A19" s="3">
        <v>1</v>
      </c>
      <c r="B19" s="3">
        <v>80000</v>
      </c>
      <c r="C19" s="3">
        <v>19.7</v>
      </c>
      <c r="D19" s="3">
        <v>796</v>
      </c>
      <c r="E19" s="6">
        <v>150000</v>
      </c>
      <c r="F19" s="7">
        <v>46.3</v>
      </c>
      <c r="G19" s="33">
        <v>127868.40024873603</v>
      </c>
      <c r="H19" s="33">
        <v>51.020491718174263</v>
      </c>
      <c r="I19" s="33">
        <f t="shared" si="0"/>
        <v>22131.599751263973</v>
      </c>
      <c r="J19" s="33">
        <f t="shared" si="1"/>
        <v>-4.7204917181742658</v>
      </c>
    </row>
    <row r="20" spans="1:10" x14ac:dyDescent="0.3">
      <c r="A20" s="3">
        <v>1</v>
      </c>
      <c r="B20" s="3">
        <v>100000</v>
      </c>
      <c r="C20" s="3">
        <v>22.54</v>
      </c>
      <c r="D20" s="3">
        <v>1396</v>
      </c>
      <c r="E20" s="6">
        <v>680000</v>
      </c>
      <c r="F20" s="7">
        <v>88.73</v>
      </c>
      <c r="G20" s="33">
        <v>419195.02593798604</v>
      </c>
      <c r="H20" s="33">
        <v>83.53440882078057</v>
      </c>
      <c r="I20" s="33">
        <f t="shared" si="0"/>
        <v>260804.97406201396</v>
      </c>
      <c r="J20" s="33">
        <f t="shared" si="1"/>
        <v>5.1955911792194343</v>
      </c>
    </row>
    <row r="21" spans="1:10" x14ac:dyDescent="0.3">
      <c r="A21" s="3">
        <v>1</v>
      </c>
      <c r="B21" s="3">
        <v>100000</v>
      </c>
      <c r="C21" s="3">
        <v>21</v>
      </c>
      <c r="D21" s="3">
        <v>1461</v>
      </c>
      <c r="E21" s="6">
        <v>174000</v>
      </c>
      <c r="F21" s="7">
        <v>64.099999999999994</v>
      </c>
      <c r="G21" s="33">
        <v>451563.68749402394</v>
      </c>
      <c r="H21" s="33">
        <v>87.142843833541832</v>
      </c>
      <c r="I21" s="33">
        <f t="shared" si="0"/>
        <v>-277563.68749402394</v>
      </c>
      <c r="J21" s="33">
        <f t="shared" si="1"/>
        <v>-23.042843833541838</v>
      </c>
    </row>
    <row r="22" spans="1:10" x14ac:dyDescent="0.3">
      <c r="A22" s="3">
        <v>1</v>
      </c>
      <c r="B22" s="3">
        <v>50000</v>
      </c>
      <c r="C22" s="3">
        <v>25.5</v>
      </c>
      <c r="D22" s="3">
        <v>1498</v>
      </c>
      <c r="E22" s="6">
        <v>950000</v>
      </c>
      <c r="F22" s="7">
        <v>98.6</v>
      </c>
      <c r="G22" s="33">
        <v>707163.13156806491</v>
      </c>
      <c r="H22" s="33">
        <v>95.987286377726662</v>
      </c>
      <c r="I22" s="33">
        <f t="shared" si="0"/>
        <v>242836.86843193509</v>
      </c>
      <c r="J22" s="33">
        <f t="shared" si="1"/>
        <v>2.6127136222733327</v>
      </c>
    </row>
    <row r="23" spans="1:10" x14ac:dyDescent="0.3">
      <c r="A23" s="3">
        <v>1</v>
      </c>
      <c r="B23" s="3">
        <v>40000</v>
      </c>
      <c r="C23" s="3">
        <v>26.59</v>
      </c>
      <c r="D23" s="3">
        <v>1248</v>
      </c>
      <c r="E23" s="6">
        <v>525000</v>
      </c>
      <c r="F23" s="7">
        <v>74</v>
      </c>
      <c r="G23" s="33">
        <v>603213.37175417831</v>
      </c>
      <c r="H23" s="33">
        <v>82.875671590940925</v>
      </c>
      <c r="I23" s="33">
        <f t="shared" si="0"/>
        <v>-78213.371754178312</v>
      </c>
      <c r="J23" s="33">
        <f t="shared" si="1"/>
        <v>-8.8756715909409252</v>
      </c>
    </row>
    <row r="24" spans="1:10" x14ac:dyDescent="0.3">
      <c r="A24" s="3">
        <v>1</v>
      </c>
      <c r="B24" s="3">
        <v>72000</v>
      </c>
      <c r="C24" s="3">
        <v>21.5</v>
      </c>
      <c r="D24" s="3">
        <v>1248</v>
      </c>
      <c r="E24" s="6">
        <v>600000</v>
      </c>
      <c r="F24" s="7">
        <v>88.8</v>
      </c>
      <c r="G24" s="33">
        <v>443917.26181009872</v>
      </c>
      <c r="H24" s="33">
        <v>78.364839636587618</v>
      </c>
      <c r="I24" s="33">
        <f t="shared" si="0"/>
        <v>156082.73818990128</v>
      </c>
      <c r="J24" s="33">
        <f t="shared" si="1"/>
        <v>10.435160363412379</v>
      </c>
    </row>
    <row r="25" spans="1:10" x14ac:dyDescent="0.3">
      <c r="A25" s="3">
        <v>1</v>
      </c>
      <c r="B25" s="3">
        <v>35000</v>
      </c>
      <c r="C25" s="3">
        <v>20.3</v>
      </c>
      <c r="D25" s="3">
        <v>1199</v>
      </c>
      <c r="E25" s="6">
        <v>500000</v>
      </c>
      <c r="F25" s="7">
        <v>83.81</v>
      </c>
      <c r="G25" s="33">
        <v>566172.91383012943</v>
      </c>
      <c r="H25" s="33">
        <v>80.035296893211736</v>
      </c>
      <c r="I25" s="33">
        <f t="shared" si="0"/>
        <v>-66172.91383012943</v>
      </c>
      <c r="J25" s="33">
        <f t="shared" si="1"/>
        <v>3.7747031067882659</v>
      </c>
    </row>
    <row r="26" spans="1:10" x14ac:dyDescent="0.3">
      <c r="A26" s="3">
        <v>1</v>
      </c>
      <c r="B26" s="3">
        <v>45000</v>
      </c>
      <c r="C26" s="3">
        <v>21.4</v>
      </c>
      <c r="D26" s="3">
        <v>1197</v>
      </c>
      <c r="E26" s="6">
        <v>575000</v>
      </c>
      <c r="F26" s="7">
        <v>83.1</v>
      </c>
      <c r="G26" s="33">
        <v>527426.58522405056</v>
      </c>
      <c r="H26" s="33">
        <v>78.779073781084449</v>
      </c>
      <c r="I26" s="33">
        <f t="shared" si="0"/>
        <v>47573.414775949437</v>
      </c>
      <c r="J26" s="33">
        <f t="shared" si="1"/>
        <v>4.3209262189155453</v>
      </c>
    </row>
    <row r="27" spans="1:10" x14ac:dyDescent="0.3">
      <c r="A27" s="3">
        <v>1</v>
      </c>
      <c r="B27" s="3">
        <v>28000</v>
      </c>
      <c r="C27" s="3">
        <v>24.7</v>
      </c>
      <c r="D27" s="3">
        <v>796</v>
      </c>
      <c r="E27" s="6">
        <v>275000</v>
      </c>
      <c r="F27" s="7">
        <v>47.3</v>
      </c>
      <c r="G27" s="33">
        <v>371836.77662967361</v>
      </c>
      <c r="H27" s="33">
        <v>58.02332433500699</v>
      </c>
      <c r="I27" s="33">
        <f t="shared" si="0"/>
        <v>-96836.776629673608</v>
      </c>
      <c r="J27" s="33">
        <f t="shared" si="1"/>
        <v>-10.723324335006993</v>
      </c>
    </row>
    <row r="28" spans="1:10" x14ac:dyDescent="0.3">
      <c r="A28" s="3">
        <v>1</v>
      </c>
      <c r="B28" s="3">
        <v>70000</v>
      </c>
      <c r="C28" s="3">
        <v>18.2</v>
      </c>
      <c r="D28" s="3">
        <v>1248</v>
      </c>
      <c r="E28" s="6">
        <v>300000</v>
      </c>
      <c r="F28" s="7">
        <v>73.8</v>
      </c>
      <c r="G28" s="33">
        <v>437406.80185155931</v>
      </c>
      <c r="H28" s="33">
        <v>78.284794522586211</v>
      </c>
      <c r="I28" s="33">
        <f t="shared" si="0"/>
        <v>-137406.80185155931</v>
      </c>
      <c r="J28" s="33">
        <f t="shared" si="1"/>
        <v>-4.4847945225862134</v>
      </c>
    </row>
    <row r="29" spans="1:10" x14ac:dyDescent="0.3">
      <c r="A29" s="3">
        <v>1</v>
      </c>
      <c r="B29" s="3">
        <v>120000</v>
      </c>
      <c r="C29" s="3">
        <v>18.899999999999999</v>
      </c>
      <c r="D29" s="3">
        <v>1061</v>
      </c>
      <c r="E29" s="6">
        <v>220000</v>
      </c>
      <c r="F29" s="7">
        <v>67</v>
      </c>
      <c r="G29" s="33">
        <v>114602.2655179759</v>
      </c>
      <c r="H29" s="33">
        <v>61.277882260228701</v>
      </c>
      <c r="I29" s="33">
        <f t="shared" si="0"/>
        <v>105397.7344820241</v>
      </c>
      <c r="J29" s="33">
        <f t="shared" si="1"/>
        <v>5.7221177397712992</v>
      </c>
    </row>
    <row r="30" spans="1:10" x14ac:dyDescent="0.3">
      <c r="A30" s="3">
        <v>1</v>
      </c>
      <c r="B30" s="3">
        <v>25000</v>
      </c>
      <c r="C30" s="3">
        <v>16.8</v>
      </c>
      <c r="D30" s="3">
        <v>796</v>
      </c>
      <c r="E30" s="6">
        <v>254999</v>
      </c>
      <c r="F30" s="7">
        <v>34.200000000000003</v>
      </c>
      <c r="G30" s="33">
        <v>348645.32689953258</v>
      </c>
      <c r="H30" s="33">
        <v>57.608126526740961</v>
      </c>
      <c r="I30" s="33">
        <f t="shared" si="0"/>
        <v>-93646.326899532578</v>
      </c>
      <c r="J30" s="33">
        <f t="shared" si="1"/>
        <v>-23.408126526740958</v>
      </c>
    </row>
    <row r="31" spans="1:10" x14ac:dyDescent="0.3">
      <c r="A31" s="3">
        <v>1</v>
      </c>
      <c r="B31" s="3">
        <v>70000</v>
      </c>
      <c r="C31" s="3">
        <v>24.3</v>
      </c>
      <c r="D31" s="3">
        <v>1248</v>
      </c>
      <c r="E31" s="6">
        <v>670000</v>
      </c>
      <c r="F31" s="7">
        <v>88.5</v>
      </c>
      <c r="G31" s="33">
        <v>465168.54243909311</v>
      </c>
      <c r="H31" s="33">
        <v>78.89506361997941</v>
      </c>
      <c r="I31" s="33">
        <f t="shared" si="0"/>
        <v>204831.45756090689</v>
      </c>
      <c r="J31" s="33">
        <f t="shared" si="1"/>
        <v>9.6049363800205896</v>
      </c>
    </row>
    <row r="32" spans="1:10" x14ac:dyDescent="0.3">
      <c r="A32" s="3">
        <v>1</v>
      </c>
      <c r="B32" s="3">
        <v>35000</v>
      </c>
      <c r="C32" s="3">
        <v>14</v>
      </c>
      <c r="D32" s="3">
        <v>796</v>
      </c>
      <c r="E32" s="6">
        <v>150000</v>
      </c>
      <c r="F32" s="7">
        <v>35</v>
      </c>
      <c r="G32" s="33">
        <v>293361.29991527845</v>
      </c>
      <c r="H32" s="33">
        <v>56.077500690241642</v>
      </c>
      <c r="I32" s="33">
        <f t="shared" si="0"/>
        <v>-143361.29991527845</v>
      </c>
      <c r="J32" s="33">
        <f t="shared" si="1"/>
        <v>-21.077500690241642</v>
      </c>
    </row>
    <row r="33" spans="1:10" x14ac:dyDescent="0.3">
      <c r="A33" s="3">
        <v>1</v>
      </c>
      <c r="B33" s="3">
        <v>2388</v>
      </c>
      <c r="C33" s="3">
        <v>18.600000000000001</v>
      </c>
      <c r="D33" s="3">
        <v>1197</v>
      </c>
      <c r="E33" s="6">
        <v>730000</v>
      </c>
      <c r="F33" s="7">
        <v>81.83</v>
      </c>
      <c r="G33" s="33">
        <v>695958.91464516241</v>
      </c>
      <c r="H33" s="33">
        <v>83.827590731546806</v>
      </c>
      <c r="I33" s="33">
        <f t="shared" si="0"/>
        <v>34041.085354837589</v>
      </c>
      <c r="J33" s="33">
        <f t="shared" si="1"/>
        <v>-1.9975907315468078</v>
      </c>
    </row>
    <row r="34" spans="1:10" x14ac:dyDescent="0.3">
      <c r="A34" s="3">
        <v>1</v>
      </c>
      <c r="B34" s="3">
        <v>16200</v>
      </c>
      <c r="C34" s="3">
        <v>24.3</v>
      </c>
      <c r="D34" s="3">
        <v>1248</v>
      </c>
      <c r="E34" s="6">
        <v>650000</v>
      </c>
      <c r="F34" s="7">
        <v>88.5</v>
      </c>
      <c r="G34" s="33">
        <v>694038.76167821512</v>
      </c>
      <c r="H34" s="33">
        <v>85.622766082127569</v>
      </c>
      <c r="I34" s="33">
        <f t="shared" si="0"/>
        <v>-44038.761678215116</v>
      </c>
      <c r="J34" s="33">
        <f t="shared" si="1"/>
        <v>2.8772339178724309</v>
      </c>
    </row>
    <row r="35" spans="1:10" x14ac:dyDescent="0.3">
      <c r="A35" s="3">
        <v>1</v>
      </c>
      <c r="B35" s="3">
        <v>10000</v>
      </c>
      <c r="C35" s="3">
        <v>33.44</v>
      </c>
      <c r="D35" s="3">
        <v>796</v>
      </c>
      <c r="E35" s="6">
        <v>330000</v>
      </c>
      <c r="F35" s="7">
        <v>40.299999999999997</v>
      </c>
      <c r="G35" s="33">
        <v>488187.11375442531</v>
      </c>
      <c r="H35" s="33">
        <v>61.14861406371476</v>
      </c>
      <c r="I35" s="33">
        <f t="shared" si="0"/>
        <v>-158187.11375442531</v>
      </c>
      <c r="J35" s="33">
        <f t="shared" si="1"/>
        <v>-20.848614063714763</v>
      </c>
    </row>
    <row r="36" spans="1:10" x14ac:dyDescent="0.3">
      <c r="A36" s="3">
        <v>1</v>
      </c>
      <c r="B36" s="3">
        <v>15000</v>
      </c>
      <c r="C36" s="3">
        <v>23.95</v>
      </c>
      <c r="D36" s="3">
        <v>998</v>
      </c>
      <c r="E36" s="6">
        <v>366000</v>
      </c>
      <c r="F36" s="7">
        <v>67.099999999999994</v>
      </c>
      <c r="G36" s="33">
        <v>546099.38965287921</v>
      </c>
      <c r="H36" s="33">
        <v>71.266645732293014</v>
      </c>
      <c r="I36" s="33">
        <f t="shared" si="0"/>
        <v>-180099.38965287921</v>
      </c>
      <c r="J36" s="33">
        <f t="shared" si="1"/>
        <v>-4.1666457322930199</v>
      </c>
    </row>
    <row r="37" spans="1:10" x14ac:dyDescent="0.3">
      <c r="A37" s="3">
        <v>1</v>
      </c>
      <c r="B37" s="3">
        <v>5000</v>
      </c>
      <c r="C37" s="3">
        <v>17</v>
      </c>
      <c r="D37" s="3">
        <v>1591</v>
      </c>
      <c r="E37" s="6">
        <v>1149000</v>
      </c>
      <c r="F37" s="7">
        <v>121.3</v>
      </c>
      <c r="G37" s="33">
        <v>916252.85696160793</v>
      </c>
      <c r="H37" s="33">
        <v>106.14744527953566</v>
      </c>
      <c r="I37" s="33">
        <f t="shared" si="0"/>
        <v>232747.14303839207</v>
      </c>
      <c r="J37" s="33">
        <f t="shared" si="1"/>
        <v>15.152554720464337</v>
      </c>
    </row>
    <row r="38" spans="1:10" x14ac:dyDescent="0.3">
      <c r="A38" s="3">
        <v>1</v>
      </c>
      <c r="B38" s="3">
        <v>42000</v>
      </c>
      <c r="C38" s="3">
        <v>20.63</v>
      </c>
      <c r="D38" s="3">
        <v>1198</v>
      </c>
      <c r="E38" s="6">
        <v>150000</v>
      </c>
      <c r="F38" s="7">
        <v>67</v>
      </c>
      <c r="G38" s="33">
        <v>537290.31983511813</v>
      </c>
      <c r="H38" s="33">
        <v>79.135075168719325</v>
      </c>
      <c r="I38" s="33">
        <f t="shared" si="0"/>
        <v>-387290.31983511813</v>
      </c>
      <c r="J38" s="33">
        <f t="shared" si="1"/>
        <v>-12.135075168719325</v>
      </c>
    </row>
    <row r="39" spans="1:10" x14ac:dyDescent="0.3">
      <c r="A39" s="3">
        <v>1</v>
      </c>
      <c r="B39" s="3">
        <v>60000</v>
      </c>
      <c r="C39" s="3">
        <v>13.93</v>
      </c>
      <c r="D39" s="3">
        <v>2179</v>
      </c>
      <c r="E39" s="6">
        <v>425000</v>
      </c>
      <c r="F39" s="7">
        <v>138.03</v>
      </c>
      <c r="G39" s="33">
        <v>1024519.5196450562</v>
      </c>
      <c r="H39" s="33">
        <v>132.99872763011166</v>
      </c>
      <c r="I39" s="33">
        <f t="shared" si="0"/>
        <v>-599519.51964505622</v>
      </c>
      <c r="J39" s="33">
        <f t="shared" si="1"/>
        <v>5.0312723698883417</v>
      </c>
    </row>
    <row r="40" spans="1:10" x14ac:dyDescent="0.3">
      <c r="A40" s="3">
        <v>1</v>
      </c>
      <c r="B40" s="3">
        <v>76000</v>
      </c>
      <c r="C40" s="3">
        <v>16.100000000000001</v>
      </c>
      <c r="D40" s="3">
        <v>796</v>
      </c>
      <c r="E40" s="6">
        <v>150000</v>
      </c>
      <c r="F40" s="7">
        <v>37</v>
      </c>
      <c r="G40" s="33">
        <v>128500.79537470662</v>
      </c>
      <c r="H40" s="33">
        <v>51.160533833151717</v>
      </c>
      <c r="I40" s="33">
        <f t="shared" si="0"/>
        <v>21499.20462529338</v>
      </c>
      <c r="J40" s="33">
        <f t="shared" si="1"/>
        <v>-14.160533833151717</v>
      </c>
    </row>
    <row r="41" spans="1:10" x14ac:dyDescent="0.3">
      <c r="A41" s="3">
        <v>1</v>
      </c>
      <c r="B41" s="3">
        <v>5000</v>
      </c>
      <c r="C41" s="3">
        <v>16</v>
      </c>
      <c r="D41" s="3">
        <v>1368</v>
      </c>
      <c r="E41" s="6">
        <v>2100000</v>
      </c>
      <c r="F41" s="7">
        <v>160.77000000000001</v>
      </c>
      <c r="G41" s="33">
        <v>776607.10562380473</v>
      </c>
      <c r="H41" s="33">
        <v>93.139121817703497</v>
      </c>
      <c r="I41" s="33">
        <f t="shared" si="0"/>
        <v>1323392.8943761953</v>
      </c>
      <c r="J41" s="33">
        <f t="shared" si="1"/>
        <v>67.630878182296513</v>
      </c>
    </row>
    <row r="42" spans="1:10" x14ac:dyDescent="0.3">
      <c r="A42" s="3">
        <v>1</v>
      </c>
      <c r="B42" s="3">
        <v>28900</v>
      </c>
      <c r="C42" s="3">
        <v>17.8</v>
      </c>
      <c r="D42" s="3">
        <v>1497</v>
      </c>
      <c r="E42" s="6">
        <v>925000</v>
      </c>
      <c r="F42" s="7">
        <v>117.3</v>
      </c>
      <c r="G42" s="33">
        <v>761275.18588067475</v>
      </c>
      <c r="H42" s="33">
        <v>97.79762192423064</v>
      </c>
      <c r="I42" s="33">
        <f t="shared" si="0"/>
        <v>163724.81411932525</v>
      </c>
      <c r="J42" s="33">
        <f t="shared" si="1"/>
        <v>19.502378075769357</v>
      </c>
    </row>
    <row r="43" spans="1:10" x14ac:dyDescent="0.3">
      <c r="A43" s="3">
        <v>1</v>
      </c>
      <c r="B43" s="3">
        <v>86300</v>
      </c>
      <c r="C43" s="3">
        <v>16.8</v>
      </c>
      <c r="D43" s="3">
        <v>1497</v>
      </c>
      <c r="E43" s="6">
        <v>425000</v>
      </c>
      <c r="F43" s="7">
        <v>116.3</v>
      </c>
      <c r="G43" s="33">
        <v>512539.12576733594</v>
      </c>
      <c r="H43" s="33">
        <v>90.519694513857345</v>
      </c>
      <c r="I43" s="33">
        <f t="shared" si="0"/>
        <v>-87539.125767335936</v>
      </c>
      <c r="J43" s="33">
        <f t="shared" si="1"/>
        <v>25.780305486142652</v>
      </c>
    </row>
    <row r="44" spans="1:10" x14ac:dyDescent="0.3">
      <c r="A44" s="3">
        <v>1</v>
      </c>
      <c r="B44" s="3">
        <v>23300</v>
      </c>
      <c r="C44" s="3">
        <v>18.5</v>
      </c>
      <c r="D44" s="3">
        <v>1197</v>
      </c>
      <c r="E44" s="6">
        <v>675000</v>
      </c>
      <c r="F44" s="7">
        <v>83.14</v>
      </c>
      <c r="G44" s="33">
        <v>606542.20517107844</v>
      </c>
      <c r="H44" s="33">
        <v>81.202535876091048</v>
      </c>
      <c r="I44" s="33">
        <f t="shared" si="0"/>
        <v>68457.794828921556</v>
      </c>
      <c r="J44" s="33">
        <f t="shared" si="1"/>
        <v>1.9374641239089527</v>
      </c>
    </row>
    <row r="45" spans="1:10" x14ac:dyDescent="0.3">
      <c r="A45" s="3">
        <v>1</v>
      </c>
      <c r="B45" s="3">
        <v>32600</v>
      </c>
      <c r="C45" s="3">
        <v>24.3</v>
      </c>
      <c r="D45" s="3">
        <v>1248</v>
      </c>
      <c r="E45" s="6">
        <v>819999</v>
      </c>
      <c r="F45" s="7">
        <v>88.5</v>
      </c>
      <c r="G45" s="33">
        <v>624271.63164993259</v>
      </c>
      <c r="H45" s="33">
        <v>83.57194228325713</v>
      </c>
      <c r="I45" s="33">
        <f t="shared" si="0"/>
        <v>195727.36835006741</v>
      </c>
      <c r="J45" s="33">
        <f t="shared" si="1"/>
        <v>4.9280577167428703</v>
      </c>
    </row>
    <row r="46" spans="1:10" x14ac:dyDescent="0.3">
      <c r="A46" s="3">
        <v>1</v>
      </c>
      <c r="B46" s="3">
        <v>10300</v>
      </c>
      <c r="C46" s="3">
        <v>23.95</v>
      </c>
      <c r="D46" s="3">
        <v>998</v>
      </c>
      <c r="E46" s="6">
        <v>390000</v>
      </c>
      <c r="F46" s="7">
        <v>67.05</v>
      </c>
      <c r="G46" s="33">
        <v>566093.62813659431</v>
      </c>
      <c r="H46" s="33">
        <v>71.85438182099368</v>
      </c>
      <c r="I46" s="33">
        <f t="shared" si="0"/>
        <v>-176093.62813659431</v>
      </c>
      <c r="J46" s="33">
        <f t="shared" si="1"/>
        <v>-4.804381820993683</v>
      </c>
    </row>
    <row r="47" spans="1:10" x14ac:dyDescent="0.3">
      <c r="A47" s="3">
        <v>1</v>
      </c>
      <c r="B47" s="3">
        <v>77000</v>
      </c>
      <c r="C47" s="3">
        <v>12.55</v>
      </c>
      <c r="D47" s="3">
        <v>2982</v>
      </c>
      <c r="E47" s="6">
        <v>1500000</v>
      </c>
      <c r="F47" s="7">
        <v>168.5</v>
      </c>
      <c r="G47" s="33">
        <v>1432381.2966025376</v>
      </c>
      <c r="H47" s="33">
        <v>177.21619539765692</v>
      </c>
      <c r="I47" s="33">
        <f t="shared" si="0"/>
        <v>67618.703397462377</v>
      </c>
      <c r="J47" s="33">
        <f t="shared" si="1"/>
        <v>-8.716195397656918</v>
      </c>
    </row>
    <row r="48" spans="1:10" x14ac:dyDescent="0.3">
      <c r="A48" s="3">
        <v>1</v>
      </c>
      <c r="B48" s="3">
        <v>99000</v>
      </c>
      <c r="C48" s="3">
        <v>12.99</v>
      </c>
      <c r="D48" s="3">
        <v>2494</v>
      </c>
      <c r="E48" s="6">
        <v>700000</v>
      </c>
      <c r="F48" s="7">
        <v>100</v>
      </c>
      <c r="G48" s="33">
        <v>1045160.602951415</v>
      </c>
      <c r="H48" s="33">
        <v>146.26139526535607</v>
      </c>
      <c r="I48" s="33">
        <f t="shared" si="0"/>
        <v>-345160.602951415</v>
      </c>
      <c r="J48" s="33">
        <f t="shared" si="1"/>
        <v>-46.261395265356072</v>
      </c>
    </row>
    <row r="49" spans="1:50" x14ac:dyDescent="0.3">
      <c r="A49" s="3">
        <v>1</v>
      </c>
      <c r="B49" s="3">
        <v>27800</v>
      </c>
      <c r="C49" s="3">
        <v>14.8</v>
      </c>
      <c r="D49" s="3">
        <v>2143</v>
      </c>
      <c r="E49" s="6">
        <v>1450000</v>
      </c>
      <c r="F49" s="7">
        <v>120.7</v>
      </c>
      <c r="G49" s="33">
        <v>1143651.7838872625</v>
      </c>
      <c r="H49" s="33">
        <v>135.02853568129254</v>
      </c>
      <c r="I49" s="33">
        <f t="shared" si="0"/>
        <v>306348.21611273754</v>
      </c>
      <c r="J49" s="33">
        <f t="shared" si="1"/>
        <v>-14.328535681292536</v>
      </c>
    </row>
    <row r="50" spans="1:50" x14ac:dyDescent="0.3">
      <c r="A50" s="3">
        <v>1</v>
      </c>
      <c r="B50" s="3">
        <v>49800</v>
      </c>
      <c r="C50" s="3">
        <v>24.7</v>
      </c>
      <c r="D50" s="3">
        <v>1498</v>
      </c>
      <c r="E50" s="6">
        <v>425000</v>
      </c>
      <c r="F50" s="7">
        <v>98.63</v>
      </c>
      <c r="G50" s="33">
        <v>704373.06621546648</v>
      </c>
      <c r="H50" s="33">
        <v>95.932261132592956</v>
      </c>
      <c r="I50" s="33">
        <f t="shared" si="0"/>
        <v>-279373.06621546648</v>
      </c>
      <c r="J50" s="33">
        <f t="shared" si="1"/>
        <v>2.6977388674070397</v>
      </c>
    </row>
    <row r="55" spans="1:50" ht="15" thickBot="1" x14ac:dyDescent="0.35">
      <c r="A55" s="12" t="s">
        <v>0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</row>
    <row r="56" spans="1:50" ht="15" thickBot="1" x14ac:dyDescent="0.35">
      <c r="A56" s="12" t="s">
        <v>22</v>
      </c>
      <c r="B56" s="3">
        <v>145500</v>
      </c>
      <c r="C56" s="3">
        <v>120000</v>
      </c>
      <c r="D56" s="3">
        <v>140000</v>
      </c>
      <c r="E56" s="3">
        <v>127000</v>
      </c>
      <c r="F56" s="3">
        <v>120000</v>
      </c>
      <c r="G56" s="3">
        <v>45000</v>
      </c>
      <c r="H56" s="3">
        <v>175000</v>
      </c>
      <c r="I56" s="3">
        <v>5000</v>
      </c>
      <c r="J56" s="3">
        <v>90000</v>
      </c>
      <c r="K56" s="3">
        <v>169000</v>
      </c>
      <c r="L56" s="3">
        <v>68000</v>
      </c>
      <c r="M56" s="3">
        <v>100000</v>
      </c>
      <c r="N56" s="3">
        <v>140000</v>
      </c>
      <c r="O56" s="3">
        <v>90000</v>
      </c>
      <c r="P56" s="3">
        <v>40000</v>
      </c>
      <c r="Q56" s="3">
        <v>70000</v>
      </c>
      <c r="R56" s="3">
        <v>53000</v>
      </c>
      <c r="S56" s="3">
        <v>80000</v>
      </c>
      <c r="T56" s="3">
        <v>100000</v>
      </c>
      <c r="U56" s="3">
        <v>100000</v>
      </c>
      <c r="V56" s="3">
        <v>50000</v>
      </c>
      <c r="W56" s="3">
        <v>40000</v>
      </c>
      <c r="X56" s="3">
        <v>72000</v>
      </c>
      <c r="Y56" s="3">
        <v>35000</v>
      </c>
      <c r="Z56" s="3">
        <v>45000</v>
      </c>
      <c r="AA56" s="3">
        <v>28000</v>
      </c>
      <c r="AB56" s="3">
        <v>70000</v>
      </c>
      <c r="AC56" s="3">
        <v>120000</v>
      </c>
      <c r="AD56" s="3">
        <v>25000</v>
      </c>
      <c r="AE56" s="3">
        <v>70000</v>
      </c>
      <c r="AF56" s="3">
        <v>35000</v>
      </c>
      <c r="AG56" s="3">
        <v>2388</v>
      </c>
      <c r="AH56" s="3">
        <v>16200</v>
      </c>
      <c r="AI56" s="3">
        <v>10000</v>
      </c>
      <c r="AJ56" s="3">
        <v>15000</v>
      </c>
      <c r="AK56" s="3">
        <v>5000</v>
      </c>
      <c r="AL56" s="3">
        <v>42000</v>
      </c>
      <c r="AM56" s="3">
        <v>60000</v>
      </c>
      <c r="AN56" s="3">
        <v>76000</v>
      </c>
      <c r="AO56" s="3">
        <v>5000</v>
      </c>
      <c r="AP56" s="3">
        <v>28900</v>
      </c>
      <c r="AQ56" s="3">
        <v>86300</v>
      </c>
      <c r="AR56" s="3">
        <v>23300</v>
      </c>
      <c r="AS56" s="3">
        <v>32600</v>
      </c>
      <c r="AT56" s="3">
        <v>10300</v>
      </c>
      <c r="AU56" s="3">
        <v>77000</v>
      </c>
      <c r="AV56" s="3">
        <v>99000</v>
      </c>
      <c r="AW56" s="3">
        <v>27800</v>
      </c>
      <c r="AX56" s="3">
        <v>49800</v>
      </c>
    </row>
    <row r="57" spans="1:50" ht="15" thickBot="1" x14ac:dyDescent="0.35">
      <c r="A57" s="12" t="s">
        <v>23</v>
      </c>
      <c r="B57" s="3">
        <v>23.4</v>
      </c>
      <c r="C57" s="3">
        <v>21.14</v>
      </c>
      <c r="D57" s="3">
        <v>17.7</v>
      </c>
      <c r="E57" s="3">
        <v>23</v>
      </c>
      <c r="F57" s="3">
        <v>16.100000000000001</v>
      </c>
      <c r="G57" s="3">
        <v>20.14</v>
      </c>
      <c r="H57" s="3">
        <v>17.3</v>
      </c>
      <c r="I57" s="3">
        <v>16.100000000000001</v>
      </c>
      <c r="J57" s="3">
        <v>23.59</v>
      </c>
      <c r="K57" s="3">
        <v>20</v>
      </c>
      <c r="L57" s="3">
        <v>19.010000000000002</v>
      </c>
      <c r="M57" s="3">
        <v>17.3</v>
      </c>
      <c r="N57" s="3">
        <v>19.3</v>
      </c>
      <c r="O57" s="3">
        <v>18.899999999999999</v>
      </c>
      <c r="P57" s="3">
        <v>18.149999999999999</v>
      </c>
      <c r="Q57" s="3">
        <v>24.52</v>
      </c>
      <c r="R57" s="3">
        <v>23</v>
      </c>
      <c r="S57" s="3">
        <v>19.7</v>
      </c>
      <c r="T57" s="3">
        <v>22.54</v>
      </c>
      <c r="U57" s="3">
        <v>21</v>
      </c>
      <c r="V57" s="3">
        <v>25.5</v>
      </c>
      <c r="W57" s="3">
        <v>26.59</v>
      </c>
      <c r="X57" s="3">
        <v>21.5</v>
      </c>
      <c r="Y57" s="3">
        <v>20.3</v>
      </c>
      <c r="Z57" s="3">
        <v>21.4</v>
      </c>
      <c r="AA57" s="3">
        <v>24.7</v>
      </c>
      <c r="AB57" s="3">
        <v>18.2</v>
      </c>
      <c r="AC57" s="3">
        <v>18.899999999999999</v>
      </c>
      <c r="AD57" s="3">
        <v>16.8</v>
      </c>
      <c r="AE57" s="3">
        <v>24.3</v>
      </c>
      <c r="AF57" s="3">
        <v>14</v>
      </c>
      <c r="AG57" s="3">
        <v>18.600000000000001</v>
      </c>
      <c r="AH57" s="3">
        <v>24.3</v>
      </c>
      <c r="AI57" s="3">
        <v>33.44</v>
      </c>
      <c r="AJ57" s="3">
        <v>23.95</v>
      </c>
      <c r="AK57" s="3">
        <v>17</v>
      </c>
      <c r="AL57" s="3">
        <v>20.63</v>
      </c>
      <c r="AM57" s="3">
        <v>13.93</v>
      </c>
      <c r="AN57" s="3">
        <v>16.100000000000001</v>
      </c>
      <c r="AO57" s="3">
        <v>16</v>
      </c>
      <c r="AP57" s="3">
        <v>17.8</v>
      </c>
      <c r="AQ57" s="3">
        <v>16.8</v>
      </c>
      <c r="AR57" s="3">
        <v>18.5</v>
      </c>
      <c r="AS57" s="3">
        <v>24.3</v>
      </c>
      <c r="AT57" s="3">
        <v>23.95</v>
      </c>
      <c r="AU57" s="3">
        <v>12.55</v>
      </c>
      <c r="AV57" s="3">
        <v>12.99</v>
      </c>
      <c r="AW57" s="3">
        <v>14.8</v>
      </c>
      <c r="AX57" s="3">
        <v>24.7</v>
      </c>
    </row>
    <row r="58" spans="1:50" ht="15" thickBot="1" x14ac:dyDescent="0.35">
      <c r="A58" s="12" t="s">
        <v>24</v>
      </c>
      <c r="B58" s="3">
        <v>1248</v>
      </c>
      <c r="C58" s="3">
        <v>1498</v>
      </c>
      <c r="D58" s="3">
        <v>1497</v>
      </c>
      <c r="E58" s="3">
        <v>1396</v>
      </c>
      <c r="F58" s="3">
        <v>1298</v>
      </c>
      <c r="G58" s="3">
        <v>1197</v>
      </c>
      <c r="H58" s="3">
        <v>1061</v>
      </c>
      <c r="I58" s="3">
        <v>796</v>
      </c>
      <c r="J58" s="3">
        <v>1364</v>
      </c>
      <c r="K58" s="3">
        <v>1399</v>
      </c>
      <c r="L58" s="3">
        <v>1461</v>
      </c>
      <c r="M58" s="3">
        <v>993</v>
      </c>
      <c r="N58" s="3">
        <v>1248</v>
      </c>
      <c r="O58" s="3">
        <v>1061</v>
      </c>
      <c r="P58" s="3">
        <v>1198</v>
      </c>
      <c r="Q58" s="3">
        <v>1248</v>
      </c>
      <c r="R58" s="3">
        <v>1396</v>
      </c>
      <c r="S58" s="3">
        <v>796</v>
      </c>
      <c r="T58" s="3">
        <v>1396</v>
      </c>
      <c r="U58" s="3">
        <v>1461</v>
      </c>
      <c r="V58" s="3">
        <v>1498</v>
      </c>
      <c r="W58" s="3">
        <v>1248</v>
      </c>
      <c r="X58" s="3">
        <v>1248</v>
      </c>
      <c r="Y58" s="3">
        <v>1199</v>
      </c>
      <c r="Z58" s="3">
        <v>1197</v>
      </c>
      <c r="AA58" s="3">
        <v>796</v>
      </c>
      <c r="AB58" s="3">
        <v>1248</v>
      </c>
      <c r="AC58" s="3">
        <v>1061</v>
      </c>
      <c r="AD58" s="3">
        <v>796</v>
      </c>
      <c r="AE58" s="3">
        <v>1248</v>
      </c>
      <c r="AF58" s="3">
        <v>796</v>
      </c>
      <c r="AG58" s="3">
        <v>1197</v>
      </c>
      <c r="AH58" s="3">
        <v>1248</v>
      </c>
      <c r="AI58" s="3">
        <v>796</v>
      </c>
      <c r="AJ58" s="3">
        <v>998</v>
      </c>
      <c r="AK58" s="3">
        <v>1591</v>
      </c>
      <c r="AL58" s="3">
        <v>1198</v>
      </c>
      <c r="AM58" s="3">
        <v>2179</v>
      </c>
      <c r="AN58" s="3">
        <v>796</v>
      </c>
      <c r="AO58" s="3">
        <v>1368</v>
      </c>
      <c r="AP58" s="3">
        <v>1497</v>
      </c>
      <c r="AQ58" s="3">
        <v>1497</v>
      </c>
      <c r="AR58" s="3">
        <v>1197</v>
      </c>
      <c r="AS58" s="3">
        <v>1248</v>
      </c>
      <c r="AT58" s="3">
        <v>998</v>
      </c>
      <c r="AU58" s="3">
        <v>2982</v>
      </c>
      <c r="AV58" s="3">
        <v>2494</v>
      </c>
      <c r="AW58" s="3">
        <v>2143</v>
      </c>
      <c r="AX58" s="3">
        <v>1498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42</vt:i4>
      </vt:variant>
    </vt:vector>
  </HeadingPairs>
  <TitlesOfParts>
    <vt:vector size="47" baseType="lpstr">
      <vt:lpstr>Beta_hat and CI</vt:lpstr>
      <vt:lpstr>Partial Regression x1</vt:lpstr>
      <vt:lpstr>Partial Regression x2</vt:lpstr>
      <vt:lpstr>Partial Regression x3</vt:lpstr>
      <vt:lpstr>Partial Regression x4</vt:lpstr>
      <vt:lpstr>beta_1_x1</vt:lpstr>
      <vt:lpstr>beta_1_y</vt:lpstr>
      <vt:lpstr>beta_3</vt:lpstr>
      <vt:lpstr>beta_3x</vt:lpstr>
      <vt:lpstr>beta_3y</vt:lpstr>
      <vt:lpstr>beta_4x</vt:lpstr>
      <vt:lpstr>beta_4y</vt:lpstr>
      <vt:lpstr>Beta_hat</vt:lpstr>
      <vt:lpstr>beta_hat_2</vt:lpstr>
      <vt:lpstr>beta_hat_2_x</vt:lpstr>
      <vt:lpstr>beta_hat_2_y</vt:lpstr>
      <vt:lpstr>hat</vt:lpstr>
      <vt:lpstr>res_X_2t</vt:lpstr>
      <vt:lpstr>res_X_3</vt:lpstr>
      <vt:lpstr>res_X2</vt:lpstr>
      <vt:lpstr>res_X2t</vt:lpstr>
      <vt:lpstr>res_x4</vt:lpstr>
      <vt:lpstr>resX1</vt:lpstr>
      <vt:lpstr>resX1t</vt:lpstr>
      <vt:lpstr>X</vt:lpstr>
      <vt:lpstr>X_1</vt:lpstr>
      <vt:lpstr>X_1t</vt:lpstr>
      <vt:lpstr>X_1tX_1</vt:lpstr>
      <vt:lpstr>X_1tX_1inv</vt:lpstr>
      <vt:lpstr>X_2</vt:lpstr>
      <vt:lpstr>X_2t</vt:lpstr>
      <vt:lpstr>X_2tX_2</vt:lpstr>
      <vt:lpstr>X_2tX_2inv</vt:lpstr>
      <vt:lpstr>X_3</vt:lpstr>
      <vt:lpstr>X_3t</vt:lpstr>
      <vt:lpstr>X_3tX_3</vt:lpstr>
      <vt:lpstr>X_3tX_3_inv</vt:lpstr>
      <vt:lpstr>X_4</vt:lpstr>
      <vt:lpstr>X_4t</vt:lpstr>
      <vt:lpstr>X_4tX_4</vt:lpstr>
      <vt:lpstr>X_4tX_4inv</vt:lpstr>
      <vt:lpstr>X_t</vt:lpstr>
      <vt:lpstr>XtX</vt:lpstr>
      <vt:lpstr>XtX_inv</vt:lpstr>
      <vt:lpstr>XtY</vt:lpstr>
      <vt:lpstr>Y</vt:lpstr>
      <vt:lpstr>Y_t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Raj Pradhan</dc:creator>
  <cp:lastModifiedBy>Ritu Raj Pradhan</cp:lastModifiedBy>
  <dcterms:created xsi:type="dcterms:W3CDTF">2024-04-03T06:07:12Z</dcterms:created>
  <dcterms:modified xsi:type="dcterms:W3CDTF">2024-04-05T01:31:02Z</dcterms:modified>
</cp:coreProperties>
</file>